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88" yWindow="240" windowWidth="11340" windowHeight="5604"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95" r:id="rId54"/>
    <sheet name="4072" sheetId="96" r:id="rId55"/>
  </sheets>
  <externalReferences>
    <externalReference r:id="rId56"/>
    <externalReference r:id="rId57"/>
    <externalReference r:id="rId58"/>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Payment'!$A$3:$E$90</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54"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1">#REF!</definedName>
    <definedName name="DCD" localSheetId="0">#REF!</definedName>
    <definedName name="DCD" localSheetId="2">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1">#REF!</definedName>
    <definedName name="IDN" localSheetId="0">#REF!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1">#REF!</definedName>
    <definedName name="IFN" localSheetId="0">#REF!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54"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54"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'Net Payment'!$B$4:$D$70</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54"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I15" i="104" l="1"/>
  <c r="B3" i="104"/>
  <c r="D74" i="99" l="1"/>
  <c r="C52" i="99"/>
  <c r="I20" i="104" l="1"/>
  <c r="B136" i="104"/>
  <c r="B135" i="104"/>
  <c r="M86" i="104"/>
  <c r="V79" i="104"/>
  <c r="V78" i="104"/>
  <c r="Y77" i="104"/>
  <c r="V77" i="104"/>
  <c r="Y76" i="104"/>
  <c r="V76" i="104"/>
  <c r="I76" i="104"/>
  <c r="L76" i="104" s="1"/>
  <c r="G76" i="104"/>
  <c r="AB75" i="104"/>
  <c r="G75" i="104"/>
  <c r="I75" i="104" s="1"/>
  <c r="AB74" i="104"/>
  <c r="Y71" i="104"/>
  <c r="Y70" i="104"/>
  <c r="Y69" i="104"/>
  <c r="Y68" i="104"/>
  <c r="Y66" i="104"/>
  <c r="X65" i="104"/>
  <c r="G65" i="104"/>
  <c r="X64" i="104"/>
  <c r="X61" i="104"/>
  <c r="X60" i="104"/>
  <c r="AA56" i="104"/>
  <c r="J56" i="104"/>
  <c r="AA53" i="104"/>
  <c r="Z49" i="104"/>
  <c r="X49" i="104"/>
  <c r="G49" i="104"/>
  <c r="Z48" i="104"/>
  <c r="G48" i="104"/>
  <c r="Z47" i="104"/>
  <c r="G47" i="104"/>
  <c r="X40" i="104"/>
  <c r="K40" i="104"/>
  <c r="X39" i="104"/>
  <c r="AB40" i="104" s="1"/>
  <c r="X37" i="104"/>
  <c r="E37" i="104"/>
  <c r="D37" i="104"/>
  <c r="AC36" i="104"/>
  <c r="AB36" i="104"/>
  <c r="G36" i="104"/>
  <c r="L36" i="104" s="1"/>
  <c r="AC35" i="104"/>
  <c r="AB35" i="104"/>
  <c r="G35" i="104"/>
  <c r="L35" i="104" s="1"/>
  <c r="AC34" i="104"/>
  <c r="AB34" i="104"/>
  <c r="G34" i="104"/>
  <c r="L34" i="104" s="1"/>
  <c r="AC33" i="104"/>
  <c r="AB33" i="104"/>
  <c r="G33" i="104"/>
  <c r="L33" i="104" s="1"/>
  <c r="AC32" i="104"/>
  <c r="AB32" i="104"/>
  <c r="G32" i="104"/>
  <c r="L32" i="104" s="1"/>
  <c r="AC31" i="104"/>
  <c r="AB31" i="104"/>
  <c r="G31" i="104"/>
  <c r="L31" i="104" s="1"/>
  <c r="AC30" i="104"/>
  <c r="AB30" i="104"/>
  <c r="G30" i="104"/>
  <c r="L30" i="104" s="1"/>
  <c r="AC29" i="104"/>
  <c r="AB29" i="104"/>
  <c r="G29" i="104"/>
  <c r="L29" i="104" s="1"/>
  <c r="AC28" i="104"/>
  <c r="AB28" i="104"/>
  <c r="G28" i="104"/>
  <c r="E26" i="104"/>
  <c r="D26" i="104"/>
  <c r="L25" i="104"/>
  <c r="K25" i="104"/>
  <c r="G25" i="104"/>
  <c r="I24" i="104"/>
  <c r="G24" i="104"/>
  <c r="K24" i="104" s="1"/>
  <c r="L24" i="104" s="1"/>
  <c r="L23" i="104"/>
  <c r="I23" i="104"/>
  <c r="G23" i="104"/>
  <c r="K23" i="104" s="1"/>
  <c r="L22" i="104"/>
  <c r="K22" i="104"/>
  <c r="G22" i="104"/>
  <c r="I21" i="104"/>
  <c r="G21" i="104"/>
  <c r="K21" i="104" s="1"/>
  <c r="L21" i="104" s="1"/>
  <c r="L20" i="104"/>
  <c r="G20" i="104"/>
  <c r="K20" i="104" s="1"/>
  <c r="L19" i="104"/>
  <c r="K19" i="104"/>
  <c r="G19" i="104"/>
  <c r="G18" i="104"/>
  <c r="L17" i="104"/>
  <c r="I17" i="104"/>
  <c r="I18" i="104" s="1"/>
  <c r="G17" i="104"/>
  <c r="K17" i="104" s="1"/>
  <c r="K16" i="104"/>
  <c r="L16" i="104" s="1"/>
  <c r="G16" i="104"/>
  <c r="K15" i="104"/>
  <c r="L15" i="104" s="1"/>
  <c r="G15" i="104"/>
  <c r="G14" i="104"/>
  <c r="K14" i="104" s="1"/>
  <c r="I13" i="104"/>
  <c r="G13" i="104"/>
  <c r="G12" i="104"/>
  <c r="K12" i="104" s="1"/>
  <c r="L12" i="104" s="1"/>
  <c r="I11" i="104"/>
  <c r="K11" i="104" s="1"/>
  <c r="L11" i="104" s="1"/>
  <c r="G11" i="104"/>
  <c r="G10" i="104"/>
  <c r="AB7" i="104"/>
  <c r="X7" i="104"/>
  <c r="V4" i="104"/>
  <c r="V2" i="104"/>
  <c r="L14" i="104" l="1"/>
  <c r="L75" i="104"/>
  <c r="Z74" i="104"/>
  <c r="AC74" i="104" s="1"/>
  <c r="X47" i="104"/>
  <c r="X48" i="104"/>
  <c r="AC37" i="104"/>
  <c r="Z75" i="104"/>
  <c r="AC75" i="104" s="1"/>
  <c r="G26" i="104"/>
  <c r="M13" i="104"/>
  <c r="M15" i="104"/>
  <c r="K18" i="104"/>
  <c r="L18" i="104" s="1"/>
  <c r="Y58" i="104"/>
  <c r="K10" i="104"/>
  <c r="M11" i="104"/>
  <c r="C48" i="104"/>
  <c r="K48" i="104" s="1"/>
  <c r="K13" i="104"/>
  <c r="L13" i="104" s="1"/>
  <c r="G37" i="104"/>
  <c r="L28" i="104"/>
  <c r="L37" i="104" s="1"/>
  <c r="L78" i="34"/>
  <c r="L76" i="34"/>
  <c r="L75" i="34"/>
  <c r="L78" i="35"/>
  <c r="L76" i="35"/>
  <c r="L75" i="35"/>
  <c r="L78" i="36"/>
  <c r="L76" i="36"/>
  <c r="L75" i="36"/>
  <c r="L78" i="37"/>
  <c r="L76" i="37"/>
  <c r="L75" i="37"/>
  <c r="L78" i="38"/>
  <c r="L76" i="38"/>
  <c r="L75" i="38"/>
  <c r="L78" i="39"/>
  <c r="L76" i="39"/>
  <c r="L75" i="39"/>
  <c r="L78" i="40"/>
  <c r="L76" i="40"/>
  <c r="L75" i="40"/>
  <c r="L78" i="42"/>
  <c r="L76" i="42"/>
  <c r="L75" i="42"/>
  <c r="L78" i="43"/>
  <c r="L76" i="43"/>
  <c r="L75" i="43"/>
  <c r="L78" i="44"/>
  <c r="L76" i="44"/>
  <c r="L75" i="44"/>
  <c r="L78" i="45"/>
  <c r="L76" i="45"/>
  <c r="L75" i="45"/>
  <c r="L78" i="46"/>
  <c r="L76" i="46"/>
  <c r="L75" i="46"/>
  <c r="L78" i="48"/>
  <c r="L76" i="48"/>
  <c r="L75" i="48"/>
  <c r="L78" i="49"/>
  <c r="L76" i="49"/>
  <c r="L75" i="49"/>
  <c r="L78" i="50"/>
  <c r="L76" i="50"/>
  <c r="L75" i="50"/>
  <c r="L78" i="51"/>
  <c r="L76" i="51"/>
  <c r="L75" i="51"/>
  <c r="L78" i="52"/>
  <c r="L76" i="52"/>
  <c r="L75" i="52"/>
  <c r="L76" i="53"/>
  <c r="L75" i="53"/>
  <c r="L78" i="54"/>
  <c r="L76" i="54"/>
  <c r="L75" i="54"/>
  <c r="L78" i="55"/>
  <c r="L76" i="55"/>
  <c r="L75" i="55"/>
  <c r="L78" i="57"/>
  <c r="L76" i="57"/>
  <c r="L75" i="57"/>
  <c r="L78" i="58"/>
  <c r="L76" i="58"/>
  <c r="L75" i="58"/>
  <c r="L78" i="59"/>
  <c r="L76" i="59"/>
  <c r="L75" i="59"/>
  <c r="L78" i="60"/>
  <c r="L76" i="60"/>
  <c r="L75" i="60"/>
  <c r="L78" i="61"/>
  <c r="L76" i="61"/>
  <c r="L75" i="61"/>
  <c r="L78" i="62"/>
  <c r="L76" i="62"/>
  <c r="L75" i="62"/>
  <c r="L78" i="64"/>
  <c r="L76" i="64"/>
  <c r="L75" i="64"/>
  <c r="L78" i="65"/>
  <c r="L76" i="65"/>
  <c r="L78" i="66"/>
  <c r="L76" i="66"/>
  <c r="L75" i="66"/>
  <c r="L78" i="69"/>
  <c r="L76" i="69"/>
  <c r="L75" i="69"/>
  <c r="L78" i="70"/>
  <c r="L76" i="70"/>
  <c r="L75" i="70"/>
  <c r="L78" i="71"/>
  <c r="L76" i="71"/>
  <c r="L75" i="71"/>
  <c r="L78" i="73"/>
  <c r="L76" i="73"/>
  <c r="L75" i="73"/>
  <c r="L78" i="74"/>
  <c r="L76" i="74"/>
  <c r="L75" i="74"/>
  <c r="L78" i="75"/>
  <c r="L76" i="75"/>
  <c r="L75" i="75"/>
  <c r="L76" i="93"/>
  <c r="L75" i="93"/>
  <c r="L78" i="76"/>
  <c r="L76" i="76"/>
  <c r="L75" i="76"/>
  <c r="L78" i="77"/>
  <c r="L76" i="77"/>
  <c r="L75" i="77"/>
  <c r="L78" i="79"/>
  <c r="L76" i="79"/>
  <c r="L75" i="79"/>
  <c r="L78" i="80"/>
  <c r="L76" i="80"/>
  <c r="L75" i="80"/>
  <c r="L78" i="81"/>
  <c r="L76" i="81"/>
  <c r="L75" i="81"/>
  <c r="L78" i="88"/>
  <c r="L76" i="88"/>
  <c r="L75" i="88"/>
  <c r="L78" i="82"/>
  <c r="L76" i="82"/>
  <c r="L75" i="82"/>
  <c r="L78" i="97"/>
  <c r="L76" i="97"/>
  <c r="L75" i="97"/>
  <c r="L78" i="84"/>
  <c r="L76" i="84"/>
  <c r="L75" i="84"/>
  <c r="L78" i="92"/>
  <c r="L76" i="92"/>
  <c r="L75" i="92"/>
  <c r="L78" i="91"/>
  <c r="L76" i="91"/>
  <c r="L75" i="91"/>
  <c r="L78" i="102"/>
  <c r="L76" i="102"/>
  <c r="L75" i="102"/>
  <c r="L78" i="95"/>
  <c r="L76" i="95"/>
  <c r="L75" i="95"/>
  <c r="L78" i="96"/>
  <c r="L76" i="96"/>
  <c r="L75" i="96"/>
  <c r="L78" i="33"/>
  <c r="L76" i="33"/>
  <c r="L75" i="33"/>
  <c r="L72" i="34"/>
  <c r="L71" i="34"/>
  <c r="L70" i="34"/>
  <c r="L69" i="34"/>
  <c r="L72" i="35"/>
  <c r="L71" i="35"/>
  <c r="L70" i="35"/>
  <c r="L69" i="35"/>
  <c r="L72" i="36"/>
  <c r="L71" i="36"/>
  <c r="L70" i="36"/>
  <c r="L69" i="36"/>
  <c r="L72" i="37"/>
  <c r="L71" i="37"/>
  <c r="L70" i="37"/>
  <c r="L69" i="37"/>
  <c r="L72" i="38"/>
  <c r="L71" i="38"/>
  <c r="L70" i="38"/>
  <c r="L69" i="38"/>
  <c r="L72" i="39"/>
  <c r="L71" i="39"/>
  <c r="L70" i="39"/>
  <c r="L69" i="39"/>
  <c r="L72" i="40"/>
  <c r="L71" i="40"/>
  <c r="L70" i="40"/>
  <c r="L69" i="40"/>
  <c r="L72" i="42"/>
  <c r="L71" i="42"/>
  <c r="L70" i="42"/>
  <c r="L69" i="42"/>
  <c r="L72" i="43"/>
  <c r="L71" i="43"/>
  <c r="L70" i="43"/>
  <c r="L69" i="43"/>
  <c r="L72" i="44"/>
  <c r="L71" i="44"/>
  <c r="L70" i="44"/>
  <c r="L69" i="44"/>
  <c r="L72" i="45"/>
  <c r="L71" i="45"/>
  <c r="L70" i="45"/>
  <c r="L69" i="45"/>
  <c r="L72" i="46"/>
  <c r="L71" i="46"/>
  <c r="L70" i="46"/>
  <c r="L69" i="46"/>
  <c r="L72" i="48"/>
  <c r="L71" i="48"/>
  <c r="L70" i="48"/>
  <c r="L69" i="48"/>
  <c r="L72" i="49"/>
  <c r="L71" i="49"/>
  <c r="L70" i="49"/>
  <c r="L69" i="49"/>
  <c r="L72" i="50"/>
  <c r="L71" i="50"/>
  <c r="L70" i="50"/>
  <c r="L69" i="50"/>
  <c r="L72" i="51"/>
  <c r="L71" i="51"/>
  <c r="L70" i="51"/>
  <c r="L69" i="51"/>
  <c r="L72" i="52"/>
  <c r="L71" i="52"/>
  <c r="L70" i="52"/>
  <c r="L69" i="52"/>
  <c r="L72" i="54"/>
  <c r="L71" i="54"/>
  <c r="L70" i="54"/>
  <c r="L69" i="54"/>
  <c r="L72" i="55"/>
  <c r="L71" i="55"/>
  <c r="L70" i="55"/>
  <c r="L69" i="55"/>
  <c r="L72" i="57"/>
  <c r="L71" i="57"/>
  <c r="L70" i="57"/>
  <c r="L69" i="57"/>
  <c r="L72" i="58"/>
  <c r="L71" i="58"/>
  <c r="L70" i="58"/>
  <c r="L69" i="58"/>
  <c r="L72" i="59"/>
  <c r="L71" i="59"/>
  <c r="L70" i="59"/>
  <c r="L69" i="59"/>
  <c r="L72" i="60"/>
  <c r="L71" i="60"/>
  <c r="L70" i="60"/>
  <c r="L69" i="60"/>
  <c r="L72" i="61"/>
  <c r="L71" i="61"/>
  <c r="L70" i="61"/>
  <c r="L69" i="61"/>
  <c r="L72" i="62"/>
  <c r="L71" i="62"/>
  <c r="L70" i="62"/>
  <c r="L69" i="62"/>
  <c r="L72" i="64"/>
  <c r="L71" i="64"/>
  <c r="L70" i="64"/>
  <c r="L69" i="64"/>
  <c r="L72" i="65"/>
  <c r="L71" i="65"/>
  <c r="L70" i="65"/>
  <c r="L69" i="65"/>
  <c r="L72" i="66"/>
  <c r="L71" i="66"/>
  <c r="L70" i="66"/>
  <c r="L69" i="66"/>
  <c r="L72" i="69"/>
  <c r="L71" i="69"/>
  <c r="L70" i="69"/>
  <c r="L69" i="69"/>
  <c r="L72" i="70"/>
  <c r="L71" i="70"/>
  <c r="L70" i="70"/>
  <c r="L69" i="70"/>
  <c r="L72" i="71"/>
  <c r="L71" i="71"/>
  <c r="L70" i="71"/>
  <c r="L69" i="71"/>
  <c r="L72" i="73"/>
  <c r="L71" i="73"/>
  <c r="L70" i="73"/>
  <c r="L69" i="73"/>
  <c r="L72" i="74"/>
  <c r="L71" i="74"/>
  <c r="L70" i="74"/>
  <c r="L69" i="74"/>
  <c r="L72" i="75"/>
  <c r="L71" i="75"/>
  <c r="L70" i="75"/>
  <c r="L69" i="75"/>
  <c r="L72" i="76"/>
  <c r="L71" i="76"/>
  <c r="L70" i="76"/>
  <c r="L69" i="76"/>
  <c r="L72" i="77"/>
  <c r="L71" i="77"/>
  <c r="L70" i="77"/>
  <c r="L69" i="77"/>
  <c r="L72" i="79"/>
  <c r="L71" i="79"/>
  <c r="L70" i="79"/>
  <c r="L69" i="79"/>
  <c r="L72" i="80"/>
  <c r="L71" i="80"/>
  <c r="L70" i="80"/>
  <c r="L69" i="80"/>
  <c r="L72" i="81"/>
  <c r="L71" i="81"/>
  <c r="L70" i="81"/>
  <c r="L69" i="81"/>
  <c r="L72" i="88"/>
  <c r="L71" i="88"/>
  <c r="L70" i="88"/>
  <c r="L69" i="88"/>
  <c r="L72" i="82"/>
  <c r="L71" i="82"/>
  <c r="L70" i="82"/>
  <c r="L69" i="82"/>
  <c r="L72" i="97"/>
  <c r="L71" i="97"/>
  <c r="L70" i="97"/>
  <c r="L69" i="97"/>
  <c r="L72" i="84"/>
  <c r="L71" i="84"/>
  <c r="L70" i="84"/>
  <c r="L69" i="84"/>
  <c r="L72" i="92"/>
  <c r="L71" i="92"/>
  <c r="L70" i="92"/>
  <c r="L69" i="92"/>
  <c r="L72" i="91"/>
  <c r="L71" i="91"/>
  <c r="L70" i="91"/>
  <c r="L69" i="91"/>
  <c r="L72" i="102"/>
  <c r="L71" i="102"/>
  <c r="L70" i="102"/>
  <c r="L69" i="102"/>
  <c r="L72" i="95"/>
  <c r="L71" i="95"/>
  <c r="L70" i="95"/>
  <c r="L69" i="95"/>
  <c r="L72" i="96"/>
  <c r="L71" i="96"/>
  <c r="L70" i="96"/>
  <c r="L69" i="96"/>
  <c r="L72" i="33"/>
  <c r="L71" i="33"/>
  <c r="L70" i="33"/>
  <c r="L69" i="33"/>
  <c r="L67" i="34"/>
  <c r="L67" i="35"/>
  <c r="L67" i="36"/>
  <c r="L67" i="37"/>
  <c r="L67" i="38"/>
  <c r="L67" i="39"/>
  <c r="L67" i="40"/>
  <c r="L67" i="42"/>
  <c r="L67" i="43"/>
  <c r="L67" i="44"/>
  <c r="L67" i="45"/>
  <c r="L67" i="46"/>
  <c r="L67" i="48"/>
  <c r="L67" i="49"/>
  <c r="L67" i="50"/>
  <c r="L67" i="51"/>
  <c r="L67" i="52"/>
  <c r="L67" i="54"/>
  <c r="L67" i="55"/>
  <c r="L67" i="57"/>
  <c r="L67" i="58"/>
  <c r="L67" i="59"/>
  <c r="L67" i="60"/>
  <c r="L67" i="61"/>
  <c r="L67" i="62"/>
  <c r="L67" i="64"/>
  <c r="L67" i="65"/>
  <c r="L67" i="66"/>
  <c r="L67" i="69"/>
  <c r="L67" i="70"/>
  <c r="L67" i="71"/>
  <c r="L67" i="73"/>
  <c r="L67" i="74"/>
  <c r="L67" i="75"/>
  <c r="L67" i="76"/>
  <c r="L67" i="77"/>
  <c r="L67" i="79"/>
  <c r="L67" i="80"/>
  <c r="L67" i="81"/>
  <c r="L67" i="88"/>
  <c r="L67" i="82"/>
  <c r="L67" i="97"/>
  <c r="L67" i="84"/>
  <c r="L67" i="92"/>
  <c r="L67" i="91"/>
  <c r="L67" i="102"/>
  <c r="L67" i="95"/>
  <c r="L67" i="96"/>
  <c r="L67" i="33"/>
  <c r="L59" i="34"/>
  <c r="L59" i="35"/>
  <c r="L59" i="36"/>
  <c r="L59" i="37"/>
  <c r="L59" i="38"/>
  <c r="L59" i="39"/>
  <c r="L59" i="40"/>
  <c r="L59" i="42"/>
  <c r="L59" i="43"/>
  <c r="L59" i="44"/>
  <c r="L59" i="45"/>
  <c r="L59" i="46"/>
  <c r="L59" i="48"/>
  <c r="L59" i="49"/>
  <c r="L59" i="50"/>
  <c r="L59" i="51"/>
  <c r="L59" i="52"/>
  <c r="L59" i="54"/>
  <c r="L59" i="55"/>
  <c r="L59" i="57"/>
  <c r="L59" i="58"/>
  <c r="L59" i="59"/>
  <c r="L59" i="60"/>
  <c r="L59" i="61"/>
  <c r="L59" i="62"/>
  <c r="L59" i="64"/>
  <c r="L59" i="65"/>
  <c r="L59" i="66"/>
  <c r="L59" i="69"/>
  <c r="L59" i="70"/>
  <c r="L59" i="71"/>
  <c r="L59" i="73"/>
  <c r="L59" i="74"/>
  <c r="L59" i="75"/>
  <c r="L59" i="76"/>
  <c r="L59" i="77"/>
  <c r="L59" i="79"/>
  <c r="L59" i="80"/>
  <c r="L59" i="81"/>
  <c r="L59" i="88"/>
  <c r="L59" i="82"/>
  <c r="L59" i="97"/>
  <c r="L59" i="84"/>
  <c r="L59" i="92"/>
  <c r="L59" i="91"/>
  <c r="L59" i="102"/>
  <c r="L59" i="95"/>
  <c r="L59" i="96"/>
  <c r="L59" i="33"/>
  <c r="L40" i="34"/>
  <c r="L40" i="35"/>
  <c r="L40" i="36"/>
  <c r="L40" i="37"/>
  <c r="L40" i="38"/>
  <c r="L40" i="39"/>
  <c r="L40" i="40"/>
  <c r="L40" i="42"/>
  <c r="L40" i="43"/>
  <c r="L40" i="44"/>
  <c r="L40" i="45"/>
  <c r="L40" i="46"/>
  <c r="L40" i="48"/>
  <c r="L40" i="49"/>
  <c r="L40" i="50"/>
  <c r="L40" i="51"/>
  <c r="L40" i="52"/>
  <c r="L40" i="54"/>
  <c r="L40" i="55"/>
  <c r="L40" i="57"/>
  <c r="L40" i="58"/>
  <c r="L40" i="59"/>
  <c r="L40" i="60"/>
  <c r="L40" i="61"/>
  <c r="L40" i="62"/>
  <c r="L40" i="64"/>
  <c r="L40" i="65"/>
  <c r="L40" i="66"/>
  <c r="L40" i="69"/>
  <c r="L40" i="70"/>
  <c r="L40" i="71"/>
  <c r="L40" i="73"/>
  <c r="L40" i="74"/>
  <c r="L40" i="75"/>
  <c r="L40" i="76"/>
  <c r="L40" i="77"/>
  <c r="L40" i="79"/>
  <c r="L40" i="80"/>
  <c r="L40" i="81"/>
  <c r="L40" i="88"/>
  <c r="L40" i="82"/>
  <c r="L40" i="97"/>
  <c r="L40" i="84"/>
  <c r="L40" i="92"/>
  <c r="L40" i="91"/>
  <c r="L40" i="102"/>
  <c r="L40" i="95"/>
  <c r="L40" i="96"/>
  <c r="L40" i="33"/>
  <c r="L29" i="34"/>
  <c r="L30" i="34"/>
  <c r="L31" i="34"/>
  <c r="L32" i="34"/>
  <c r="L33" i="34"/>
  <c r="L34" i="34"/>
  <c r="L35" i="34"/>
  <c r="L36" i="34"/>
  <c r="L29" i="35"/>
  <c r="L30" i="35"/>
  <c r="L31" i="35"/>
  <c r="L32" i="35"/>
  <c r="L33" i="35"/>
  <c r="L34" i="35"/>
  <c r="L35" i="35"/>
  <c r="L36" i="35"/>
  <c r="L29" i="36"/>
  <c r="L30" i="36"/>
  <c r="L31" i="36"/>
  <c r="L32" i="36"/>
  <c r="L33" i="36"/>
  <c r="L34" i="36"/>
  <c r="L35" i="36"/>
  <c r="L36" i="36"/>
  <c r="L29" i="37"/>
  <c r="L30" i="37"/>
  <c r="L31" i="37"/>
  <c r="L32" i="37"/>
  <c r="L33" i="37"/>
  <c r="L34" i="37"/>
  <c r="L35" i="37"/>
  <c r="L36" i="37"/>
  <c r="L29" i="38"/>
  <c r="L30" i="38"/>
  <c r="L31" i="38"/>
  <c r="L32" i="38"/>
  <c r="L33" i="38"/>
  <c r="L34" i="38"/>
  <c r="L35" i="38"/>
  <c r="L36" i="38"/>
  <c r="L29" i="39"/>
  <c r="L30" i="39"/>
  <c r="L31" i="39"/>
  <c r="L32" i="39"/>
  <c r="L33" i="39"/>
  <c r="L34" i="39"/>
  <c r="L35" i="39"/>
  <c r="L36" i="39"/>
  <c r="L29" i="40"/>
  <c r="L30" i="40"/>
  <c r="L31" i="40"/>
  <c r="L32" i="40"/>
  <c r="L33" i="40"/>
  <c r="L34" i="40"/>
  <c r="L35" i="40"/>
  <c r="L36" i="40"/>
  <c r="L29" i="42"/>
  <c r="L30" i="42"/>
  <c r="L31" i="42"/>
  <c r="L32" i="42"/>
  <c r="L33" i="42"/>
  <c r="L34" i="42"/>
  <c r="L35" i="42"/>
  <c r="L36" i="42"/>
  <c r="L29" i="43"/>
  <c r="L30" i="43"/>
  <c r="L31" i="43"/>
  <c r="L32" i="43"/>
  <c r="L33" i="43"/>
  <c r="L34" i="43"/>
  <c r="L35" i="43"/>
  <c r="L36" i="43"/>
  <c r="L29" i="44"/>
  <c r="L30" i="44"/>
  <c r="L31" i="44"/>
  <c r="L32" i="44"/>
  <c r="L33" i="44"/>
  <c r="L34" i="44"/>
  <c r="L35" i="44"/>
  <c r="L36" i="44"/>
  <c r="L29" i="45"/>
  <c r="L30" i="45"/>
  <c r="L31" i="45"/>
  <c r="L32" i="45"/>
  <c r="L33" i="45"/>
  <c r="L34" i="45"/>
  <c r="L35" i="45"/>
  <c r="L36" i="45"/>
  <c r="L29" i="46"/>
  <c r="L30" i="46"/>
  <c r="L31" i="46"/>
  <c r="L32" i="46"/>
  <c r="L33" i="46"/>
  <c r="L34" i="46"/>
  <c r="L35" i="46"/>
  <c r="L36" i="46"/>
  <c r="L29" i="48"/>
  <c r="L30" i="48"/>
  <c r="L31" i="48"/>
  <c r="L32" i="48"/>
  <c r="L33" i="48"/>
  <c r="L34" i="48"/>
  <c r="L35" i="48"/>
  <c r="L36" i="48"/>
  <c r="L29" i="49"/>
  <c r="L30" i="49"/>
  <c r="L31" i="49"/>
  <c r="L32" i="49"/>
  <c r="L33" i="49"/>
  <c r="L34" i="49"/>
  <c r="L35" i="49"/>
  <c r="L36" i="49"/>
  <c r="L29" i="50"/>
  <c r="L30" i="50"/>
  <c r="L31" i="50"/>
  <c r="L32" i="50"/>
  <c r="L33" i="50"/>
  <c r="L34" i="50"/>
  <c r="L35" i="50"/>
  <c r="L36" i="50"/>
  <c r="L29" i="51"/>
  <c r="L30" i="51"/>
  <c r="L31" i="51"/>
  <c r="L32" i="51"/>
  <c r="L33" i="51"/>
  <c r="L34" i="51"/>
  <c r="L35" i="51"/>
  <c r="L36" i="51"/>
  <c r="L29" i="52"/>
  <c r="L30" i="52"/>
  <c r="L31" i="52"/>
  <c r="L32" i="52"/>
  <c r="L33" i="52"/>
  <c r="L34" i="52"/>
  <c r="L35" i="52"/>
  <c r="L36" i="52"/>
  <c r="L29" i="54"/>
  <c r="L30" i="54"/>
  <c r="L31" i="54"/>
  <c r="L32" i="54"/>
  <c r="L33" i="54"/>
  <c r="L34" i="54"/>
  <c r="L35" i="54"/>
  <c r="L36" i="54"/>
  <c r="L29" i="55"/>
  <c r="L30" i="55"/>
  <c r="L31" i="55"/>
  <c r="L32" i="55"/>
  <c r="L33" i="55"/>
  <c r="L34" i="55"/>
  <c r="L35" i="55"/>
  <c r="L36" i="55"/>
  <c r="L29" i="57"/>
  <c r="L30" i="57"/>
  <c r="L31" i="57"/>
  <c r="L32" i="57"/>
  <c r="L33" i="57"/>
  <c r="L34" i="57"/>
  <c r="L35" i="57"/>
  <c r="L36" i="57"/>
  <c r="L29" i="58"/>
  <c r="L30" i="58"/>
  <c r="L31" i="58"/>
  <c r="L32" i="58"/>
  <c r="L33" i="58"/>
  <c r="L34" i="58"/>
  <c r="L35" i="58"/>
  <c r="L36" i="58"/>
  <c r="L29" i="59"/>
  <c r="L30" i="59"/>
  <c r="L31" i="59"/>
  <c r="L32" i="59"/>
  <c r="L33" i="59"/>
  <c r="L34" i="59"/>
  <c r="L35" i="59"/>
  <c r="L36" i="59"/>
  <c r="L29" i="60"/>
  <c r="L30" i="60"/>
  <c r="L31" i="60"/>
  <c r="L32" i="60"/>
  <c r="L33" i="60"/>
  <c r="L34" i="60"/>
  <c r="L35" i="60"/>
  <c r="L36" i="60"/>
  <c r="L29" i="61"/>
  <c r="L30" i="61"/>
  <c r="L31" i="61"/>
  <c r="L32" i="61"/>
  <c r="L33" i="61"/>
  <c r="L34" i="61"/>
  <c r="L35" i="61"/>
  <c r="L36" i="61"/>
  <c r="L29" i="62"/>
  <c r="L30" i="62"/>
  <c r="L31" i="62"/>
  <c r="L32" i="62"/>
  <c r="L33" i="62"/>
  <c r="L34" i="62"/>
  <c r="L35" i="62"/>
  <c r="L36" i="62"/>
  <c r="L29" i="64"/>
  <c r="L30" i="64"/>
  <c r="L31" i="64"/>
  <c r="L32" i="64"/>
  <c r="L33" i="64"/>
  <c r="L34" i="64"/>
  <c r="L35" i="64"/>
  <c r="L36" i="64"/>
  <c r="L29" i="65"/>
  <c r="L30" i="65"/>
  <c r="L31" i="65"/>
  <c r="L32" i="65"/>
  <c r="L33" i="65"/>
  <c r="L34" i="65"/>
  <c r="L35" i="65"/>
  <c r="L36" i="65"/>
  <c r="L29" i="66"/>
  <c r="L30" i="66"/>
  <c r="L31" i="66"/>
  <c r="L32" i="66"/>
  <c r="L33" i="66"/>
  <c r="L34" i="66"/>
  <c r="L35" i="66"/>
  <c r="L36" i="66"/>
  <c r="L29" i="69"/>
  <c r="L30" i="69"/>
  <c r="L31" i="69"/>
  <c r="L32" i="69"/>
  <c r="L33" i="69"/>
  <c r="L34" i="69"/>
  <c r="L35" i="69"/>
  <c r="L36" i="69"/>
  <c r="L29" i="70"/>
  <c r="L30" i="70"/>
  <c r="L31" i="70"/>
  <c r="L32" i="70"/>
  <c r="L33" i="70"/>
  <c r="L34" i="70"/>
  <c r="L35" i="70"/>
  <c r="L36" i="70"/>
  <c r="L29" i="71"/>
  <c r="L30" i="71"/>
  <c r="L31" i="71"/>
  <c r="L32" i="71"/>
  <c r="L33" i="71"/>
  <c r="L34" i="71"/>
  <c r="L35" i="71"/>
  <c r="L36" i="71"/>
  <c r="L29" i="73"/>
  <c r="L30" i="73"/>
  <c r="L31" i="73"/>
  <c r="L32" i="73"/>
  <c r="L33" i="73"/>
  <c r="L34" i="73"/>
  <c r="L35" i="73"/>
  <c r="L36" i="73"/>
  <c r="L29" i="74"/>
  <c r="L30" i="74"/>
  <c r="L31" i="74"/>
  <c r="L32" i="74"/>
  <c r="L33" i="74"/>
  <c r="L34" i="74"/>
  <c r="L35" i="74"/>
  <c r="L36" i="74"/>
  <c r="L29" i="75"/>
  <c r="L30" i="75"/>
  <c r="L31" i="75"/>
  <c r="L32" i="75"/>
  <c r="L33" i="75"/>
  <c r="L34" i="75"/>
  <c r="L35" i="75"/>
  <c r="L36" i="75"/>
  <c r="L29" i="93"/>
  <c r="L30" i="93"/>
  <c r="L31" i="93"/>
  <c r="L32" i="93"/>
  <c r="L33" i="93"/>
  <c r="L34" i="93"/>
  <c r="L35" i="93"/>
  <c r="L36" i="93"/>
  <c r="L29" i="76"/>
  <c r="L30" i="76"/>
  <c r="L31" i="76"/>
  <c r="L32" i="76"/>
  <c r="L33" i="76"/>
  <c r="L34" i="76"/>
  <c r="L35" i="76"/>
  <c r="L36" i="76"/>
  <c r="L29" i="77"/>
  <c r="L30" i="77"/>
  <c r="L31" i="77"/>
  <c r="L32" i="77"/>
  <c r="L33" i="77"/>
  <c r="L34" i="77"/>
  <c r="L35" i="77"/>
  <c r="L36" i="77"/>
  <c r="L29" i="79"/>
  <c r="L30" i="79"/>
  <c r="L31" i="79"/>
  <c r="L32" i="79"/>
  <c r="L33" i="79"/>
  <c r="L34" i="79"/>
  <c r="L35" i="79"/>
  <c r="L36" i="79"/>
  <c r="L29" i="80"/>
  <c r="L30" i="80"/>
  <c r="L31" i="80"/>
  <c r="L32" i="80"/>
  <c r="L33" i="80"/>
  <c r="L34" i="80"/>
  <c r="L35" i="80"/>
  <c r="L36" i="80"/>
  <c r="L29" i="81"/>
  <c r="L30" i="81"/>
  <c r="L31" i="81"/>
  <c r="L32" i="81"/>
  <c r="L33" i="81"/>
  <c r="L34" i="81"/>
  <c r="L35" i="81"/>
  <c r="L36" i="81"/>
  <c r="L29" i="88"/>
  <c r="L30" i="88"/>
  <c r="L31" i="88"/>
  <c r="L32" i="88"/>
  <c r="L33" i="88"/>
  <c r="L34" i="88"/>
  <c r="L35" i="88"/>
  <c r="L36" i="88"/>
  <c r="L29" i="82"/>
  <c r="L30" i="82"/>
  <c r="L31" i="82"/>
  <c r="L32" i="82"/>
  <c r="L33" i="82"/>
  <c r="L34" i="82"/>
  <c r="L35" i="82"/>
  <c r="L36" i="82"/>
  <c r="L29" i="97"/>
  <c r="L30" i="97"/>
  <c r="L31" i="97"/>
  <c r="L32" i="97"/>
  <c r="L33" i="97"/>
  <c r="L34" i="97"/>
  <c r="L35" i="97"/>
  <c r="L36" i="97"/>
  <c r="L29" i="84"/>
  <c r="L30" i="84"/>
  <c r="L31" i="84"/>
  <c r="L32" i="84"/>
  <c r="L33" i="84"/>
  <c r="L34" i="84"/>
  <c r="L35" i="84"/>
  <c r="L36" i="84"/>
  <c r="L29" i="92"/>
  <c r="L30" i="92"/>
  <c r="L31" i="92"/>
  <c r="L32" i="92"/>
  <c r="L33" i="92"/>
  <c r="L34" i="92"/>
  <c r="L35" i="92"/>
  <c r="L36" i="92"/>
  <c r="L29" i="91"/>
  <c r="L30" i="91"/>
  <c r="L31" i="91"/>
  <c r="L32" i="91"/>
  <c r="L33" i="91"/>
  <c r="L34" i="91"/>
  <c r="L35" i="91"/>
  <c r="L36" i="91"/>
  <c r="L29" i="102"/>
  <c r="L30" i="102"/>
  <c r="L31" i="102"/>
  <c r="L32" i="102"/>
  <c r="L33" i="102"/>
  <c r="L34" i="102"/>
  <c r="L35" i="102"/>
  <c r="L36" i="102"/>
  <c r="L29" i="95"/>
  <c r="L30" i="95"/>
  <c r="L31" i="95"/>
  <c r="L32" i="95"/>
  <c r="L33" i="95"/>
  <c r="L34" i="95"/>
  <c r="L35" i="95"/>
  <c r="L36" i="95"/>
  <c r="L29" i="96"/>
  <c r="L30" i="96"/>
  <c r="L31" i="96"/>
  <c r="L32" i="96"/>
  <c r="L33" i="96"/>
  <c r="L34" i="96"/>
  <c r="L35" i="96"/>
  <c r="L36" i="96"/>
  <c r="L29" i="33"/>
  <c r="L30" i="33"/>
  <c r="L31" i="33"/>
  <c r="L32" i="33"/>
  <c r="L33" i="33"/>
  <c r="L34" i="33"/>
  <c r="L35" i="33"/>
  <c r="L36" i="33"/>
  <c r="L28" i="34"/>
  <c r="L28" i="35"/>
  <c r="L28" i="36"/>
  <c r="L28" i="37"/>
  <c r="L28" i="38"/>
  <c r="L28" i="39"/>
  <c r="L28" i="40"/>
  <c r="L28" i="42"/>
  <c r="L28" i="43"/>
  <c r="L28" i="44"/>
  <c r="L28" i="45"/>
  <c r="L28" i="46"/>
  <c r="L28" i="48"/>
  <c r="L28" i="49"/>
  <c r="L28" i="50"/>
  <c r="L28" i="51"/>
  <c r="L28" i="52"/>
  <c r="L28" i="54"/>
  <c r="L28" i="55"/>
  <c r="L28" i="57"/>
  <c r="L28" i="58"/>
  <c r="L28" i="59"/>
  <c r="L28" i="60"/>
  <c r="L28" i="61"/>
  <c r="L28" i="62"/>
  <c r="L28" i="64"/>
  <c r="L28" i="65"/>
  <c r="L28" i="66"/>
  <c r="L28" i="69"/>
  <c r="L28" i="70"/>
  <c r="L28" i="71"/>
  <c r="L28" i="73"/>
  <c r="L28" i="74"/>
  <c r="L28" i="75"/>
  <c r="L28" i="93"/>
  <c r="L28" i="76"/>
  <c r="L28" i="77"/>
  <c r="L28" i="79"/>
  <c r="L28" i="80"/>
  <c r="L28" i="81"/>
  <c r="L28" i="88"/>
  <c r="L28" i="82"/>
  <c r="L28" i="97"/>
  <c r="L28" i="84"/>
  <c r="L28" i="92"/>
  <c r="L28" i="91"/>
  <c r="L28" i="102"/>
  <c r="L28" i="95"/>
  <c r="L28" i="96"/>
  <c r="L28" i="33"/>
  <c r="L11" i="34"/>
  <c r="L12" i="34"/>
  <c r="L13" i="34"/>
  <c r="L14" i="34"/>
  <c r="L15" i="34"/>
  <c r="L16" i="34"/>
  <c r="L17" i="34"/>
  <c r="L18" i="34"/>
  <c r="L19" i="34"/>
  <c r="L20" i="34"/>
  <c r="L21" i="34"/>
  <c r="L22" i="34"/>
  <c r="L23" i="34"/>
  <c r="L24" i="34"/>
  <c r="L25" i="34"/>
  <c r="L11" i="35"/>
  <c r="L12" i="35"/>
  <c r="L13" i="35"/>
  <c r="L14" i="35"/>
  <c r="L15" i="35"/>
  <c r="L16" i="35"/>
  <c r="L17" i="35"/>
  <c r="L18" i="35"/>
  <c r="L19" i="35"/>
  <c r="L20" i="35"/>
  <c r="L21" i="35"/>
  <c r="L22" i="35"/>
  <c r="L23" i="35"/>
  <c r="L24" i="35"/>
  <c r="L25" i="35"/>
  <c r="L11" i="36"/>
  <c r="L12" i="36"/>
  <c r="L13" i="36"/>
  <c r="L14" i="36"/>
  <c r="L15" i="36"/>
  <c r="L16" i="36"/>
  <c r="L17" i="36"/>
  <c r="L18" i="36"/>
  <c r="L19" i="36"/>
  <c r="L20" i="36"/>
  <c r="L21" i="36"/>
  <c r="L22" i="36"/>
  <c r="L23" i="36"/>
  <c r="L24" i="36"/>
  <c r="L25" i="36"/>
  <c r="L11" i="37"/>
  <c r="L12" i="37"/>
  <c r="L13" i="37"/>
  <c r="L14" i="37"/>
  <c r="L15" i="37"/>
  <c r="L16" i="37"/>
  <c r="L17" i="37"/>
  <c r="L18" i="37"/>
  <c r="L19" i="37"/>
  <c r="L20" i="37"/>
  <c r="L21" i="37"/>
  <c r="L22" i="37"/>
  <c r="L23" i="37"/>
  <c r="L24" i="37"/>
  <c r="L25" i="37"/>
  <c r="L11" i="38"/>
  <c r="L12" i="38"/>
  <c r="L13" i="38"/>
  <c r="L14" i="38"/>
  <c r="L15" i="38"/>
  <c r="L16" i="38"/>
  <c r="L17" i="38"/>
  <c r="L18" i="38"/>
  <c r="L19" i="38"/>
  <c r="L20" i="38"/>
  <c r="L21" i="38"/>
  <c r="L22" i="38"/>
  <c r="L23" i="38"/>
  <c r="L24" i="38"/>
  <c r="L25" i="38"/>
  <c r="L11" i="39"/>
  <c r="L12" i="39"/>
  <c r="L13" i="39"/>
  <c r="L14" i="39"/>
  <c r="L15" i="39"/>
  <c r="L16" i="39"/>
  <c r="L17" i="39"/>
  <c r="L18" i="39"/>
  <c r="L19" i="39"/>
  <c r="L20" i="39"/>
  <c r="L21" i="39"/>
  <c r="L22" i="39"/>
  <c r="L23" i="39"/>
  <c r="L24" i="39"/>
  <c r="L25" i="39"/>
  <c r="L11" i="40"/>
  <c r="L12" i="40"/>
  <c r="L13" i="40"/>
  <c r="L14" i="40"/>
  <c r="L15" i="40"/>
  <c r="L16" i="40"/>
  <c r="L17" i="40"/>
  <c r="L18" i="40"/>
  <c r="L19" i="40"/>
  <c r="L20" i="40"/>
  <c r="L21" i="40"/>
  <c r="L22" i="40"/>
  <c r="L23" i="40"/>
  <c r="L24" i="40"/>
  <c r="L25" i="40"/>
  <c r="L11" i="42"/>
  <c r="L12" i="42"/>
  <c r="L13" i="42"/>
  <c r="L14" i="42"/>
  <c r="L15" i="42"/>
  <c r="L16" i="42"/>
  <c r="L17" i="42"/>
  <c r="L18" i="42"/>
  <c r="L19" i="42"/>
  <c r="L20" i="42"/>
  <c r="L21" i="42"/>
  <c r="L22" i="42"/>
  <c r="L23" i="42"/>
  <c r="L24" i="42"/>
  <c r="L25" i="42"/>
  <c r="L11" i="43"/>
  <c r="L12" i="43"/>
  <c r="L13" i="43"/>
  <c r="L14" i="43"/>
  <c r="L15" i="43"/>
  <c r="L16" i="43"/>
  <c r="L17" i="43"/>
  <c r="L18" i="43"/>
  <c r="L19" i="43"/>
  <c r="L20" i="43"/>
  <c r="L21" i="43"/>
  <c r="L22" i="43"/>
  <c r="L23" i="43"/>
  <c r="L24" i="43"/>
  <c r="L25" i="43"/>
  <c r="L11" i="44"/>
  <c r="L12" i="44"/>
  <c r="L13" i="44"/>
  <c r="L14" i="44"/>
  <c r="L15" i="44"/>
  <c r="L16" i="44"/>
  <c r="L17" i="44"/>
  <c r="L18" i="44"/>
  <c r="L19" i="44"/>
  <c r="L20" i="44"/>
  <c r="L21" i="44"/>
  <c r="L22" i="44"/>
  <c r="L23" i="44"/>
  <c r="L24" i="44"/>
  <c r="L25" i="44"/>
  <c r="L11" i="45"/>
  <c r="L12" i="45"/>
  <c r="L13" i="45"/>
  <c r="L14" i="45"/>
  <c r="L15" i="45"/>
  <c r="L16" i="45"/>
  <c r="L17" i="45"/>
  <c r="L18" i="45"/>
  <c r="L19" i="45"/>
  <c r="L20" i="45"/>
  <c r="L21" i="45"/>
  <c r="L22" i="45"/>
  <c r="L23" i="45"/>
  <c r="L24" i="45"/>
  <c r="L25" i="45"/>
  <c r="L11" i="46"/>
  <c r="L12" i="46"/>
  <c r="L13" i="46"/>
  <c r="L14" i="46"/>
  <c r="L15" i="46"/>
  <c r="L16" i="46"/>
  <c r="L17" i="46"/>
  <c r="L18" i="46"/>
  <c r="L19" i="46"/>
  <c r="L20" i="46"/>
  <c r="L21" i="46"/>
  <c r="L22" i="46"/>
  <c r="L23" i="46"/>
  <c r="L24" i="46"/>
  <c r="L25" i="46"/>
  <c r="L11" i="48"/>
  <c r="L12" i="48"/>
  <c r="L13" i="48"/>
  <c r="L14" i="48"/>
  <c r="L15" i="48"/>
  <c r="L16" i="48"/>
  <c r="L17" i="48"/>
  <c r="L18" i="48"/>
  <c r="L19" i="48"/>
  <c r="L20" i="48"/>
  <c r="L21" i="48"/>
  <c r="L22" i="48"/>
  <c r="L23" i="48"/>
  <c r="L24" i="48"/>
  <c r="L25" i="48"/>
  <c r="L11" i="49"/>
  <c r="L12" i="49"/>
  <c r="L13" i="49"/>
  <c r="L14" i="49"/>
  <c r="L15" i="49"/>
  <c r="L16" i="49"/>
  <c r="L17" i="49"/>
  <c r="L18" i="49"/>
  <c r="L19" i="49"/>
  <c r="L20" i="49"/>
  <c r="L21" i="49"/>
  <c r="L22" i="49"/>
  <c r="L23" i="49"/>
  <c r="L24" i="49"/>
  <c r="L25" i="49"/>
  <c r="L11" i="50"/>
  <c r="L12" i="50"/>
  <c r="L13" i="50"/>
  <c r="L14" i="50"/>
  <c r="L15" i="50"/>
  <c r="L16" i="50"/>
  <c r="L17" i="50"/>
  <c r="L18" i="50"/>
  <c r="L19" i="50"/>
  <c r="L20" i="50"/>
  <c r="L21" i="50"/>
  <c r="L22" i="50"/>
  <c r="L23" i="50"/>
  <c r="L24" i="50"/>
  <c r="L25" i="50"/>
  <c r="L11" i="51"/>
  <c r="L12" i="51"/>
  <c r="L13" i="51"/>
  <c r="L14" i="51"/>
  <c r="L15" i="51"/>
  <c r="L16" i="51"/>
  <c r="L17" i="51"/>
  <c r="L18" i="51"/>
  <c r="L19" i="51"/>
  <c r="L20" i="51"/>
  <c r="L21" i="51"/>
  <c r="L22" i="51"/>
  <c r="L23" i="51"/>
  <c r="L24" i="51"/>
  <c r="L25" i="51"/>
  <c r="L11" i="52"/>
  <c r="L12" i="52"/>
  <c r="L13" i="52"/>
  <c r="L14" i="52"/>
  <c r="L15" i="52"/>
  <c r="L16" i="52"/>
  <c r="L17" i="52"/>
  <c r="L18" i="52"/>
  <c r="L19" i="52"/>
  <c r="L20" i="52"/>
  <c r="L21" i="52"/>
  <c r="L22" i="52"/>
  <c r="L23" i="52"/>
  <c r="L24" i="52"/>
  <c r="L25" i="52"/>
  <c r="L11" i="54"/>
  <c r="L12" i="54"/>
  <c r="L13" i="54"/>
  <c r="L14" i="54"/>
  <c r="L15" i="54"/>
  <c r="L16" i="54"/>
  <c r="L17" i="54"/>
  <c r="L18" i="54"/>
  <c r="L19" i="54"/>
  <c r="L20" i="54"/>
  <c r="L21" i="54"/>
  <c r="L22" i="54"/>
  <c r="L23" i="54"/>
  <c r="L24" i="54"/>
  <c r="L25" i="54"/>
  <c r="L11" i="55"/>
  <c r="L12" i="55"/>
  <c r="L13" i="55"/>
  <c r="L14" i="55"/>
  <c r="L15" i="55"/>
  <c r="L16" i="55"/>
  <c r="L17" i="55"/>
  <c r="L18" i="55"/>
  <c r="L19" i="55"/>
  <c r="L20" i="55"/>
  <c r="L21" i="55"/>
  <c r="L22" i="55"/>
  <c r="L23" i="55"/>
  <c r="L24" i="55"/>
  <c r="L25" i="55"/>
  <c r="L11" i="57"/>
  <c r="L12" i="57"/>
  <c r="L13" i="57"/>
  <c r="L14" i="57"/>
  <c r="L15" i="57"/>
  <c r="L16" i="57"/>
  <c r="L17" i="57"/>
  <c r="L18" i="57"/>
  <c r="L19" i="57"/>
  <c r="L20" i="57"/>
  <c r="L21" i="57"/>
  <c r="L22" i="57"/>
  <c r="L23" i="57"/>
  <c r="L24" i="57"/>
  <c r="L25" i="57"/>
  <c r="L11" i="58"/>
  <c r="L12" i="58"/>
  <c r="L13" i="58"/>
  <c r="L14" i="58"/>
  <c r="L15" i="58"/>
  <c r="L16" i="58"/>
  <c r="L17" i="58"/>
  <c r="L18" i="58"/>
  <c r="L19" i="58"/>
  <c r="L20" i="58"/>
  <c r="L21" i="58"/>
  <c r="L22" i="58"/>
  <c r="L23" i="58"/>
  <c r="L24" i="58"/>
  <c r="L25" i="58"/>
  <c r="L11" i="59"/>
  <c r="L12" i="59"/>
  <c r="L13" i="59"/>
  <c r="L14" i="59"/>
  <c r="L15" i="59"/>
  <c r="L16" i="59"/>
  <c r="L17" i="59"/>
  <c r="L18" i="59"/>
  <c r="L19" i="59"/>
  <c r="L20" i="59"/>
  <c r="L21" i="59"/>
  <c r="L22" i="59"/>
  <c r="L23" i="59"/>
  <c r="L24" i="59"/>
  <c r="L25" i="59"/>
  <c r="L11" i="60"/>
  <c r="L12" i="60"/>
  <c r="L13" i="60"/>
  <c r="L14" i="60"/>
  <c r="L15" i="60"/>
  <c r="L16" i="60"/>
  <c r="L17" i="60"/>
  <c r="L18" i="60"/>
  <c r="L19" i="60"/>
  <c r="L20" i="60"/>
  <c r="L21" i="60"/>
  <c r="L22" i="60"/>
  <c r="L23" i="60"/>
  <c r="L24" i="60"/>
  <c r="L25" i="60"/>
  <c r="L11" i="61"/>
  <c r="L12" i="61"/>
  <c r="L13" i="61"/>
  <c r="L14" i="61"/>
  <c r="L15" i="61"/>
  <c r="L16" i="61"/>
  <c r="L17" i="61"/>
  <c r="L18" i="61"/>
  <c r="L19" i="61"/>
  <c r="L20" i="61"/>
  <c r="L21" i="61"/>
  <c r="L22" i="61"/>
  <c r="L23" i="61"/>
  <c r="L24" i="61"/>
  <c r="L25" i="61"/>
  <c r="L11" i="62"/>
  <c r="L12" i="62"/>
  <c r="L13" i="62"/>
  <c r="L14" i="62"/>
  <c r="L15" i="62"/>
  <c r="L16" i="62"/>
  <c r="L17" i="62"/>
  <c r="L18" i="62"/>
  <c r="L19" i="62"/>
  <c r="L20" i="62"/>
  <c r="L21" i="62"/>
  <c r="L22" i="62"/>
  <c r="L23" i="62"/>
  <c r="L24" i="62"/>
  <c r="L25" i="62"/>
  <c r="L11" i="64"/>
  <c r="L12" i="64"/>
  <c r="L13" i="64"/>
  <c r="L14" i="64"/>
  <c r="L15" i="64"/>
  <c r="L16" i="64"/>
  <c r="L17" i="64"/>
  <c r="L18" i="64"/>
  <c r="L19" i="64"/>
  <c r="L20" i="64"/>
  <c r="L21" i="64"/>
  <c r="L22" i="64"/>
  <c r="L23" i="64"/>
  <c r="L24" i="64"/>
  <c r="L25" i="64"/>
  <c r="L11" i="65"/>
  <c r="L12" i="65"/>
  <c r="L13" i="65"/>
  <c r="L14" i="65"/>
  <c r="L15" i="65"/>
  <c r="L16" i="65"/>
  <c r="L17" i="65"/>
  <c r="L18" i="65"/>
  <c r="L19" i="65"/>
  <c r="L20" i="65"/>
  <c r="L21" i="65"/>
  <c r="L22" i="65"/>
  <c r="L23" i="65"/>
  <c r="L24" i="65"/>
  <c r="L25" i="65"/>
  <c r="L11" i="66"/>
  <c r="L12" i="66"/>
  <c r="L13" i="66"/>
  <c r="L14" i="66"/>
  <c r="L15" i="66"/>
  <c r="L16" i="66"/>
  <c r="L17" i="66"/>
  <c r="L18" i="66"/>
  <c r="L19" i="66"/>
  <c r="L20" i="66"/>
  <c r="L21" i="66"/>
  <c r="L22" i="66"/>
  <c r="L23" i="66"/>
  <c r="L24" i="66"/>
  <c r="L25" i="66"/>
  <c r="L11" i="69"/>
  <c r="L12" i="69"/>
  <c r="L13" i="69"/>
  <c r="L14" i="69"/>
  <c r="L15" i="69"/>
  <c r="L16" i="69"/>
  <c r="L17" i="69"/>
  <c r="L18" i="69"/>
  <c r="L19" i="69"/>
  <c r="L20" i="69"/>
  <c r="L21" i="69"/>
  <c r="L22" i="69"/>
  <c r="L23" i="69"/>
  <c r="L24" i="69"/>
  <c r="L25" i="69"/>
  <c r="L11" i="70"/>
  <c r="L12" i="70"/>
  <c r="L13" i="70"/>
  <c r="L14" i="70"/>
  <c r="L15" i="70"/>
  <c r="L16" i="70"/>
  <c r="L17" i="70"/>
  <c r="L18" i="70"/>
  <c r="L19" i="70"/>
  <c r="L20" i="70"/>
  <c r="L21" i="70"/>
  <c r="L22" i="70"/>
  <c r="L23" i="70"/>
  <c r="L24" i="70"/>
  <c r="L25" i="70"/>
  <c r="L11" i="71"/>
  <c r="L12" i="71"/>
  <c r="L13" i="71"/>
  <c r="L14" i="71"/>
  <c r="L15" i="71"/>
  <c r="L16" i="71"/>
  <c r="L17" i="71"/>
  <c r="L18" i="71"/>
  <c r="L19" i="71"/>
  <c r="L20" i="71"/>
  <c r="L21" i="71"/>
  <c r="L22" i="71"/>
  <c r="L23" i="71"/>
  <c r="L24" i="71"/>
  <c r="L25" i="71"/>
  <c r="L11" i="73"/>
  <c r="L12" i="73"/>
  <c r="L13" i="73"/>
  <c r="L14" i="73"/>
  <c r="L15" i="73"/>
  <c r="L16" i="73"/>
  <c r="L17" i="73"/>
  <c r="L18" i="73"/>
  <c r="L19" i="73"/>
  <c r="L20" i="73"/>
  <c r="L21" i="73"/>
  <c r="L22" i="73"/>
  <c r="L23" i="73"/>
  <c r="L24" i="73"/>
  <c r="L25" i="73"/>
  <c r="L11" i="74"/>
  <c r="L12" i="74"/>
  <c r="L13" i="74"/>
  <c r="L14" i="74"/>
  <c r="L15" i="74"/>
  <c r="L16" i="74"/>
  <c r="L17" i="74"/>
  <c r="L18" i="74"/>
  <c r="L19" i="74"/>
  <c r="L20" i="74"/>
  <c r="L21" i="74"/>
  <c r="L22" i="74"/>
  <c r="L23" i="74"/>
  <c r="L24" i="74"/>
  <c r="L25" i="74"/>
  <c r="L11" i="75"/>
  <c r="L12" i="75"/>
  <c r="L13" i="75"/>
  <c r="L14" i="75"/>
  <c r="L15" i="75"/>
  <c r="L16" i="75"/>
  <c r="L17" i="75"/>
  <c r="L18" i="75"/>
  <c r="L19" i="75"/>
  <c r="L20" i="75"/>
  <c r="L21" i="75"/>
  <c r="L22" i="75"/>
  <c r="L23" i="75"/>
  <c r="L24" i="75"/>
  <c r="L25" i="75"/>
  <c r="L11" i="93"/>
  <c r="L12" i="93"/>
  <c r="L13" i="93"/>
  <c r="L14" i="93"/>
  <c r="L15" i="93"/>
  <c r="L16" i="93"/>
  <c r="L17" i="93"/>
  <c r="L18" i="93"/>
  <c r="L19" i="93"/>
  <c r="L20" i="93"/>
  <c r="L21" i="93"/>
  <c r="L22" i="93"/>
  <c r="L23" i="93"/>
  <c r="L24" i="93"/>
  <c r="L25" i="93"/>
  <c r="L11" i="76"/>
  <c r="L12" i="76"/>
  <c r="L13" i="76"/>
  <c r="L14" i="76"/>
  <c r="L15" i="76"/>
  <c r="L16" i="76"/>
  <c r="L17" i="76"/>
  <c r="L18" i="76"/>
  <c r="L19" i="76"/>
  <c r="L20" i="76"/>
  <c r="L21" i="76"/>
  <c r="L22" i="76"/>
  <c r="L23" i="76"/>
  <c r="L24" i="76"/>
  <c r="L25" i="76"/>
  <c r="L11" i="77"/>
  <c r="L12" i="77"/>
  <c r="L13" i="77"/>
  <c r="L14" i="77"/>
  <c r="L15" i="77"/>
  <c r="L16" i="77"/>
  <c r="L17" i="77"/>
  <c r="L18" i="77"/>
  <c r="L19" i="77"/>
  <c r="L20" i="77"/>
  <c r="L21" i="77"/>
  <c r="L22" i="77"/>
  <c r="L23" i="77"/>
  <c r="L24" i="77"/>
  <c r="L25" i="77"/>
  <c r="L11" i="79"/>
  <c r="L12" i="79"/>
  <c r="L13" i="79"/>
  <c r="L14" i="79"/>
  <c r="L15" i="79"/>
  <c r="L16" i="79"/>
  <c r="L17" i="79"/>
  <c r="L18" i="79"/>
  <c r="L19" i="79"/>
  <c r="L20" i="79"/>
  <c r="L21" i="79"/>
  <c r="L22" i="79"/>
  <c r="L23" i="79"/>
  <c r="L24" i="79"/>
  <c r="L25" i="79"/>
  <c r="L11" i="80"/>
  <c r="L12" i="80"/>
  <c r="L13" i="80"/>
  <c r="L14" i="80"/>
  <c r="L15" i="80"/>
  <c r="L16" i="80"/>
  <c r="L17" i="80"/>
  <c r="L18" i="80"/>
  <c r="L19" i="80"/>
  <c r="L20" i="80"/>
  <c r="L21" i="80"/>
  <c r="L22" i="80"/>
  <c r="L23" i="80"/>
  <c r="L24" i="80"/>
  <c r="L25" i="80"/>
  <c r="L11" i="81"/>
  <c r="L12" i="81"/>
  <c r="L13" i="81"/>
  <c r="L14" i="81"/>
  <c r="L15" i="81"/>
  <c r="L16" i="81"/>
  <c r="L17" i="81"/>
  <c r="L18" i="81"/>
  <c r="L19" i="81"/>
  <c r="L20" i="81"/>
  <c r="L21" i="81"/>
  <c r="L22" i="81"/>
  <c r="L23" i="81"/>
  <c r="L24" i="81"/>
  <c r="L25" i="81"/>
  <c r="L11" i="88"/>
  <c r="L12" i="88"/>
  <c r="L13" i="88"/>
  <c r="L14" i="88"/>
  <c r="L15" i="88"/>
  <c r="L16" i="88"/>
  <c r="L17" i="88"/>
  <c r="L18" i="88"/>
  <c r="L19" i="88"/>
  <c r="L20" i="88"/>
  <c r="L21" i="88"/>
  <c r="L22" i="88"/>
  <c r="L23" i="88"/>
  <c r="L24" i="88"/>
  <c r="L25" i="88"/>
  <c r="L11" i="82"/>
  <c r="L12" i="82"/>
  <c r="L13" i="82"/>
  <c r="L14" i="82"/>
  <c r="L15" i="82"/>
  <c r="L16" i="82"/>
  <c r="L17" i="82"/>
  <c r="L18" i="82"/>
  <c r="L19" i="82"/>
  <c r="L20" i="82"/>
  <c r="L21" i="82"/>
  <c r="L22" i="82"/>
  <c r="L23" i="82"/>
  <c r="L24" i="82"/>
  <c r="L25" i="82"/>
  <c r="L11" i="97"/>
  <c r="L12" i="97"/>
  <c r="L13" i="97"/>
  <c r="L14" i="97"/>
  <c r="L15" i="97"/>
  <c r="L16" i="97"/>
  <c r="L17" i="97"/>
  <c r="L18" i="97"/>
  <c r="L19" i="97"/>
  <c r="L20" i="97"/>
  <c r="L21" i="97"/>
  <c r="L22" i="97"/>
  <c r="L23" i="97"/>
  <c r="L24" i="97"/>
  <c r="L25" i="97"/>
  <c r="L11" i="84"/>
  <c r="L12" i="84"/>
  <c r="L13" i="84"/>
  <c r="L14" i="84"/>
  <c r="L15" i="84"/>
  <c r="L16" i="84"/>
  <c r="L17" i="84"/>
  <c r="L18" i="84"/>
  <c r="L19" i="84"/>
  <c r="L20" i="84"/>
  <c r="L21" i="84"/>
  <c r="L22" i="84"/>
  <c r="L23" i="84"/>
  <c r="L24" i="84"/>
  <c r="L25" i="84"/>
  <c r="L11" i="92"/>
  <c r="L12" i="92"/>
  <c r="L13" i="92"/>
  <c r="L14" i="92"/>
  <c r="L15" i="92"/>
  <c r="L16" i="92"/>
  <c r="L17" i="92"/>
  <c r="L18" i="92"/>
  <c r="L19" i="92"/>
  <c r="L20" i="92"/>
  <c r="L21" i="92"/>
  <c r="L22" i="92"/>
  <c r="L23" i="92"/>
  <c r="L24" i="92"/>
  <c r="L25" i="92"/>
  <c r="L11" i="91"/>
  <c r="L12" i="91"/>
  <c r="L13" i="91"/>
  <c r="L14" i="91"/>
  <c r="L15" i="91"/>
  <c r="L16" i="91"/>
  <c r="L17" i="91"/>
  <c r="L18" i="91"/>
  <c r="L19" i="91"/>
  <c r="L20" i="91"/>
  <c r="L21" i="91"/>
  <c r="L22" i="91"/>
  <c r="L23" i="91"/>
  <c r="L24" i="91"/>
  <c r="L25" i="91"/>
  <c r="L11" i="102"/>
  <c r="L12" i="102"/>
  <c r="L13" i="102"/>
  <c r="L14" i="102"/>
  <c r="L15" i="102"/>
  <c r="L16" i="102"/>
  <c r="L17" i="102"/>
  <c r="L18" i="102"/>
  <c r="L19" i="102"/>
  <c r="L20" i="102"/>
  <c r="L21" i="102"/>
  <c r="L22" i="102"/>
  <c r="L23" i="102"/>
  <c r="L24" i="102"/>
  <c r="L25" i="102"/>
  <c r="L11" i="95"/>
  <c r="L12" i="95"/>
  <c r="L13" i="95"/>
  <c r="L14" i="95"/>
  <c r="L15" i="95"/>
  <c r="L16" i="95"/>
  <c r="L17" i="95"/>
  <c r="L18" i="95"/>
  <c r="L19" i="95"/>
  <c r="L20" i="95"/>
  <c r="L21" i="95"/>
  <c r="L22" i="95"/>
  <c r="L23" i="95"/>
  <c r="L24" i="95"/>
  <c r="L25" i="95"/>
  <c r="L11" i="96"/>
  <c r="L12" i="96"/>
  <c r="L13" i="96"/>
  <c r="L14" i="96"/>
  <c r="L15" i="96"/>
  <c r="L16" i="96"/>
  <c r="L17" i="96"/>
  <c r="L18" i="96"/>
  <c r="L19" i="96"/>
  <c r="L20" i="96"/>
  <c r="L21" i="96"/>
  <c r="L22" i="96"/>
  <c r="L23" i="96"/>
  <c r="L24" i="96"/>
  <c r="L25" i="96"/>
  <c r="L11" i="33"/>
  <c r="L12" i="33"/>
  <c r="L13" i="33"/>
  <c r="L14" i="33"/>
  <c r="L15" i="33"/>
  <c r="L16" i="33"/>
  <c r="L17" i="33"/>
  <c r="L18" i="33"/>
  <c r="L19" i="33"/>
  <c r="L20" i="33"/>
  <c r="L21" i="33"/>
  <c r="L22" i="33"/>
  <c r="L23" i="33"/>
  <c r="L24" i="33"/>
  <c r="L25" i="33"/>
  <c r="L10" i="34"/>
  <c r="L10" i="35"/>
  <c r="L10" i="36"/>
  <c r="L10" i="37"/>
  <c r="L10" i="38"/>
  <c r="L10" i="39"/>
  <c r="L10" i="40"/>
  <c r="L10" i="42"/>
  <c r="L10" i="43"/>
  <c r="L10" i="44"/>
  <c r="L10" i="45"/>
  <c r="L10" i="46"/>
  <c r="L10" i="48"/>
  <c r="L10" i="49"/>
  <c r="L10" i="50"/>
  <c r="L10" i="51"/>
  <c r="L10" i="52"/>
  <c r="L10" i="54"/>
  <c r="L10" i="55"/>
  <c r="L10" i="57"/>
  <c r="L10" i="58"/>
  <c r="L10" i="59"/>
  <c r="L10" i="60"/>
  <c r="L10" i="61"/>
  <c r="L10" i="62"/>
  <c r="L10" i="64"/>
  <c r="L10" i="65"/>
  <c r="L10" i="66"/>
  <c r="L10" i="69"/>
  <c r="L10" i="70"/>
  <c r="L10" i="71"/>
  <c r="L10" i="73"/>
  <c r="L10" i="74"/>
  <c r="L10" i="75"/>
  <c r="L10" i="76"/>
  <c r="L10" i="77"/>
  <c r="L10" i="79"/>
  <c r="L10" i="80"/>
  <c r="L10" i="81"/>
  <c r="L10" i="88"/>
  <c r="L10" i="82"/>
  <c r="L10" i="97"/>
  <c r="L10" i="84"/>
  <c r="L10" i="92"/>
  <c r="L10" i="91"/>
  <c r="L10" i="102"/>
  <c r="L10" i="95"/>
  <c r="L10" i="96"/>
  <c r="L10" i="33"/>
  <c r="K84" i="104" l="1"/>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K77" i="97"/>
  <c r="K77" i="96"/>
  <c r="K77" i="95"/>
  <c r="K77" i="102"/>
  <c r="K77" i="91"/>
  <c r="K77" i="92"/>
  <c r="K77" i="84"/>
  <c r="K77" i="82"/>
  <c r="K77" i="88"/>
  <c r="K77" i="81"/>
  <c r="K77" i="80"/>
  <c r="K77" i="79"/>
  <c r="K77" i="77"/>
  <c r="K77" i="76"/>
  <c r="K77" i="75"/>
  <c r="K77" i="74"/>
  <c r="K77" i="73"/>
  <c r="K77" i="71"/>
  <c r="K77" i="70"/>
  <c r="K77" i="69"/>
  <c r="K77" i="66"/>
  <c r="K77" i="65"/>
  <c r="K77" i="64"/>
  <c r="K77" i="62"/>
  <c r="K77" i="61"/>
  <c r="K77" i="60"/>
  <c r="K77" i="59"/>
  <c r="K77" i="58"/>
  <c r="K77" i="57"/>
  <c r="K77" i="54"/>
  <c r="K77" i="51"/>
  <c r="K77" i="50"/>
  <c r="K77" i="49"/>
  <c r="K77" i="48"/>
  <c r="K77" i="46"/>
  <c r="K77" i="45"/>
  <c r="K77" i="44"/>
  <c r="K77" i="43"/>
  <c r="K77" i="42"/>
  <c r="K77" i="40"/>
  <c r="K77" i="39"/>
  <c r="K77" i="38"/>
  <c r="K77" i="37"/>
  <c r="K77" i="36"/>
  <c r="K77" i="35"/>
  <c r="K77" i="34"/>
  <c r="K77" i="33"/>
  <c r="C72" i="99"/>
  <c r="L82" i="104" l="1"/>
  <c r="K86" i="104" s="1"/>
  <c r="W48" i="104"/>
  <c r="AB48" i="104" s="1"/>
  <c r="AC12" i="104"/>
  <c r="X26" i="104"/>
  <c r="AB10" i="104"/>
  <c r="W49" i="104"/>
  <c r="AB49" i="104" s="1"/>
  <c r="AC14" i="104"/>
  <c r="C73" i="99"/>
  <c r="C71" i="99"/>
  <c r="C65" i="99"/>
  <c r="AB26" i="104" l="1"/>
  <c r="X53" i="104" s="1"/>
  <c r="AB54" i="104" s="1"/>
  <c r="W47" i="104"/>
  <c r="AC10" i="104"/>
  <c r="AC26" i="104" s="1"/>
  <c r="L94" i="104"/>
  <c r="L86" i="104"/>
  <c r="L87" i="104" s="1"/>
  <c r="L90" i="104" s="1"/>
  <c r="L92" i="104" s="1"/>
  <c r="X56" i="104"/>
  <c r="AB57" i="104" s="1"/>
  <c r="AC40" i="104"/>
  <c r="B136" i="102"/>
  <c r="B135" i="102"/>
  <c r="M86" i="102"/>
  <c r="V79" i="102"/>
  <c r="V78" i="102"/>
  <c r="Y77" i="102"/>
  <c r="V77" i="102"/>
  <c r="Y76" i="102"/>
  <c r="V76" i="102"/>
  <c r="I76" i="102"/>
  <c r="G76" i="102"/>
  <c r="AB75" i="102"/>
  <c r="Z75" i="102"/>
  <c r="AC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AB35" i="102"/>
  <c r="AC35" i="102" s="1"/>
  <c r="G35" i="102"/>
  <c r="AB34" i="102"/>
  <c r="AC34" i="102" s="1"/>
  <c r="G34" i="102"/>
  <c r="AB33" i="102"/>
  <c r="AC33" i="102" s="1"/>
  <c r="G33" i="102"/>
  <c r="AB32" i="102"/>
  <c r="AC32" i="102" s="1"/>
  <c r="G32" i="102"/>
  <c r="AB31" i="102"/>
  <c r="AC31" i="102" s="1"/>
  <c r="G31" i="102"/>
  <c r="AB30" i="102"/>
  <c r="AC30" i="102" s="1"/>
  <c r="G30" i="102"/>
  <c r="AB29" i="102"/>
  <c r="AC29" i="102" s="1"/>
  <c r="G29" i="102"/>
  <c r="AB28" i="102"/>
  <c r="AC28" i="102" s="1"/>
  <c r="AC37" i="102" s="1"/>
  <c r="G28" i="102"/>
  <c r="L37" i="102" s="1"/>
  <c r="E26" i="102"/>
  <c r="D26" i="102"/>
  <c r="G25" i="102"/>
  <c r="K25" i="102" s="1"/>
  <c r="I24" i="102"/>
  <c r="G24" i="102"/>
  <c r="K24" i="102" s="1"/>
  <c r="I23" i="102"/>
  <c r="G23" i="102"/>
  <c r="K23" i="102" s="1"/>
  <c r="G22" i="102"/>
  <c r="K22" i="102" s="1"/>
  <c r="I21" i="102"/>
  <c r="G21" i="102"/>
  <c r="K21" i="102" s="1"/>
  <c r="I20" i="102"/>
  <c r="G20" i="102"/>
  <c r="K20" i="102" s="1"/>
  <c r="G19" i="102"/>
  <c r="K19" i="102" s="1"/>
  <c r="G18" i="102"/>
  <c r="K18" i="102" s="1"/>
  <c r="I17" i="102"/>
  <c r="I18" i="102" s="1"/>
  <c r="G17" i="102"/>
  <c r="K17" i="102" s="1"/>
  <c r="K16" i="102"/>
  <c r="G16" i="102"/>
  <c r="I15" i="102"/>
  <c r="G15" i="102"/>
  <c r="M15" i="102" s="1"/>
  <c r="K14" i="102"/>
  <c r="G14" i="102"/>
  <c r="I13" i="102"/>
  <c r="G13" i="102"/>
  <c r="M13" i="102" s="1"/>
  <c r="G12" i="102"/>
  <c r="K12" i="102" s="1"/>
  <c r="I11" i="102"/>
  <c r="G11" i="102"/>
  <c r="M11" i="102" s="1"/>
  <c r="K10" i="102"/>
  <c r="G10" i="102"/>
  <c r="AB7" i="102"/>
  <c r="X7" i="102"/>
  <c r="V4" i="102"/>
  <c r="V2" i="102"/>
  <c r="C30" i="97"/>
  <c r="C32" i="97" s="1"/>
  <c r="B3" i="96"/>
  <c r="AC44" i="104" l="1"/>
  <c r="W50" i="104"/>
  <c r="AB47" i="104"/>
  <c r="AC50" i="104" s="1"/>
  <c r="AB68" i="104"/>
  <c r="AC68" i="104" s="1"/>
  <c r="AB71" i="104"/>
  <c r="AC71" i="104" s="1"/>
  <c r="AB76" i="104"/>
  <c r="AC76" i="104" s="1"/>
  <c r="AB66" i="104"/>
  <c r="AC66" i="104" s="1"/>
  <c r="AB69" i="104"/>
  <c r="AC69" i="104" s="1"/>
  <c r="AB70" i="104"/>
  <c r="AC70" i="104" s="1"/>
  <c r="AB77" i="104"/>
  <c r="AC77" i="104" s="1"/>
  <c r="AB58" i="104"/>
  <c r="AC58" i="104" s="1"/>
  <c r="G26" i="102"/>
  <c r="K84" i="102" s="1"/>
  <c r="X48" i="102"/>
  <c r="X49" i="102"/>
  <c r="X47" i="102"/>
  <c r="C49" i="102"/>
  <c r="K49" i="102" s="1"/>
  <c r="G75" i="102"/>
  <c r="I75" i="102" s="1"/>
  <c r="G56" i="102"/>
  <c r="K57" i="102" s="1"/>
  <c r="K11" i="102"/>
  <c r="K13" i="102"/>
  <c r="K15" i="102"/>
  <c r="G37" i="102"/>
  <c r="AB76" i="34"/>
  <c r="AB76" i="35"/>
  <c r="AB76" i="36"/>
  <c r="AB76" i="37"/>
  <c r="AB76" i="40"/>
  <c r="AB76" i="42"/>
  <c r="AB76" i="43"/>
  <c r="AB76" i="45"/>
  <c r="AB76" i="46"/>
  <c r="AB76" i="48"/>
  <c r="AB76" i="49"/>
  <c r="AB76" i="50"/>
  <c r="AB76" i="51"/>
  <c r="AB76" i="54"/>
  <c r="AB76" i="58"/>
  <c r="AB76" i="59"/>
  <c r="AB76" i="60"/>
  <c r="AB76" i="61"/>
  <c r="AB76" i="64"/>
  <c r="AB76" i="66"/>
  <c r="AB76" i="69"/>
  <c r="AB76" i="70"/>
  <c r="AB76" i="71"/>
  <c r="AB76" i="73"/>
  <c r="AB76" i="74"/>
  <c r="AB76" i="75"/>
  <c r="AB76" i="76"/>
  <c r="AB76" i="77"/>
  <c r="AB76" i="79"/>
  <c r="AB76" i="80"/>
  <c r="AB76" i="81"/>
  <c r="AB76" i="82"/>
  <c r="AB76" i="97"/>
  <c r="AB76" i="84"/>
  <c r="AB76" i="33"/>
  <c r="AC81" i="104" l="1"/>
  <c r="L84" i="104" s="1"/>
  <c r="L26" i="102"/>
  <c r="L44" i="102" s="1"/>
  <c r="K72" i="102"/>
  <c r="K69" i="102"/>
  <c r="X25" i="102"/>
  <c r="AB25" i="102" s="1"/>
  <c r="AC25" i="102" s="1"/>
  <c r="X24" i="102"/>
  <c r="AB24" i="102" s="1"/>
  <c r="AC24" i="102" s="1"/>
  <c r="X22" i="102"/>
  <c r="AB22" i="102" s="1"/>
  <c r="AC22" i="102" s="1"/>
  <c r="X21" i="102"/>
  <c r="AB21" i="102" s="1"/>
  <c r="AC21" i="102" s="1"/>
  <c r="X19" i="102"/>
  <c r="AB19" i="102" s="1"/>
  <c r="AC19" i="102" s="1"/>
  <c r="X23" i="102"/>
  <c r="AB23" i="102" s="1"/>
  <c r="AC23" i="102" s="1"/>
  <c r="X17" i="102"/>
  <c r="AB17" i="102" s="1"/>
  <c r="AC17" i="102" s="1"/>
  <c r="X20" i="102"/>
  <c r="AB20" i="102" s="1"/>
  <c r="AC20" i="102" s="1"/>
  <c r="X18" i="102"/>
  <c r="AB18" i="102" s="1"/>
  <c r="AC18" i="102" s="1"/>
  <c r="X16" i="102"/>
  <c r="AB16" i="102" s="1"/>
  <c r="AC16" i="102" s="1"/>
  <c r="X15" i="102"/>
  <c r="AB15" i="102" s="1"/>
  <c r="AC15" i="102" s="1"/>
  <c r="X14" i="102"/>
  <c r="AB14" i="102" s="1"/>
  <c r="X13" i="102"/>
  <c r="AB13" i="102" s="1"/>
  <c r="AC13" i="102" s="1"/>
  <c r="X12" i="102"/>
  <c r="AB12" i="102" s="1"/>
  <c r="X11" i="102"/>
  <c r="AB11" i="102" s="1"/>
  <c r="AC11" i="102" s="1"/>
  <c r="X10" i="102"/>
  <c r="Z74" i="102"/>
  <c r="AC74" i="102" s="1"/>
  <c r="C48" i="102"/>
  <c r="K48" i="102" s="1"/>
  <c r="K26" i="102"/>
  <c r="G53" i="102" s="1"/>
  <c r="K54" i="102" s="1"/>
  <c r="C47" i="102"/>
  <c r="C70" i="99"/>
  <c r="C69" i="99"/>
  <c r="C68" i="99"/>
  <c r="C67" i="99"/>
  <c r="C66" i="99"/>
  <c r="C63" i="99"/>
  <c r="C62" i="99"/>
  <c r="C61" i="99"/>
  <c r="C60" i="99"/>
  <c r="C58" i="99"/>
  <c r="C57" i="99"/>
  <c r="C56" i="99"/>
  <c r="C55" i="99"/>
  <c r="C54" i="99"/>
  <c r="C53" i="99"/>
  <c r="C51" i="99"/>
  <c r="C50" i="99"/>
  <c r="C48" i="99"/>
  <c r="C47" i="99"/>
  <c r="C46" i="99"/>
  <c r="C45" i="99"/>
  <c r="C44" i="99"/>
  <c r="C43" i="99"/>
  <c r="C42" i="99"/>
  <c r="C41" i="99"/>
  <c r="C40" i="99"/>
  <c r="C39" i="99"/>
  <c r="C35" i="99"/>
  <c r="C34" i="99"/>
  <c r="C33" i="99"/>
  <c r="C32" i="99"/>
  <c r="C31" i="99"/>
  <c r="C30" i="99"/>
  <c r="C29" i="99"/>
  <c r="C28" i="99"/>
  <c r="C26" i="99"/>
  <c r="C25" i="99"/>
  <c r="C23" i="99"/>
  <c r="C21" i="99"/>
  <c r="C20" i="99"/>
  <c r="C18" i="99"/>
  <c r="C17" i="99"/>
  <c r="C12" i="99"/>
  <c r="C7" i="99"/>
  <c r="C6" i="99"/>
  <c r="C5" i="99"/>
  <c r="C50" i="102" l="1"/>
  <c r="K47" i="102"/>
  <c r="L50" i="102" s="1"/>
  <c r="X26" i="102"/>
  <c r="AB10" i="102"/>
  <c r="W48" i="102"/>
  <c r="AB48" i="102" s="1"/>
  <c r="AC12" i="102"/>
  <c r="W49" i="102"/>
  <c r="AB49" i="102" s="1"/>
  <c r="AC14" i="102"/>
  <c r="K70" i="102"/>
  <c r="K67" i="102"/>
  <c r="K59" i="102"/>
  <c r="K78" i="102"/>
  <c r="K71" i="102"/>
  <c r="I17" i="42"/>
  <c r="L82" i="102" l="1"/>
  <c r="K86" i="102" s="1"/>
  <c r="W47" i="102"/>
  <c r="AB26" i="102"/>
  <c r="X53" i="102" s="1"/>
  <c r="AB54" i="102" s="1"/>
  <c r="AC10" i="102"/>
  <c r="AC26" i="102" s="1"/>
  <c r="X56" i="102"/>
  <c r="AB57" i="102" s="1"/>
  <c r="AC40" i="102"/>
  <c r="C15" i="97"/>
  <c r="C17" i="97" s="1"/>
  <c r="C18" i="97" s="1"/>
  <c r="AC44" i="102" l="1"/>
  <c r="AB71" i="102"/>
  <c r="AC71" i="102" s="1"/>
  <c r="AB76" i="102"/>
  <c r="AC76" i="102" s="1"/>
  <c r="AB68" i="102"/>
  <c r="AC68" i="102" s="1"/>
  <c r="W50" i="102"/>
  <c r="AB47" i="102"/>
  <c r="AC50" i="102" s="1"/>
  <c r="AB69" i="102"/>
  <c r="AC69" i="102" s="1"/>
  <c r="AB66" i="102"/>
  <c r="AC66" i="102" s="1"/>
  <c r="AB58" i="102"/>
  <c r="AC58" i="102" s="1"/>
  <c r="AB77" i="102"/>
  <c r="AC77" i="102" s="1"/>
  <c r="AB70" i="102"/>
  <c r="AC70" i="102" s="1"/>
  <c r="L86" i="102"/>
  <c r="L87" i="102" s="1"/>
  <c r="L90" i="102" s="1"/>
  <c r="L92" i="102" s="1"/>
  <c r="C19" i="97"/>
  <c r="AC81" i="102" l="1"/>
  <c r="L84" i="102" s="1"/>
  <c r="L94" i="102"/>
  <c r="C23" i="97"/>
  <c r="C25" i="97" s="1"/>
  <c r="C21" i="97"/>
  <c r="C26" i="97" l="1"/>
  <c r="C27" i="97" s="1"/>
  <c r="B136" i="96" l="1"/>
  <c r="B135" i="96"/>
  <c r="M86" i="96"/>
  <c r="V79" i="96"/>
  <c r="V78" i="96"/>
  <c r="Y77" i="96"/>
  <c r="V77" i="96"/>
  <c r="Y76" i="96"/>
  <c r="V76" i="96"/>
  <c r="I76" i="96"/>
  <c r="G76" i="96"/>
  <c r="AB75" i="96"/>
  <c r="Z75" i="96"/>
  <c r="AC75" i="96" s="1"/>
  <c r="I75" i="96"/>
  <c r="G75" i="96"/>
  <c r="AB74" i="96"/>
  <c r="Z74" i="96"/>
  <c r="AC74" i="96" s="1"/>
  <c r="Y71" i="96"/>
  <c r="Y70" i="96"/>
  <c r="Y69" i="96"/>
  <c r="Y68" i="96"/>
  <c r="Y66" i="96"/>
  <c r="X65" i="96"/>
  <c r="Y58" i="96" s="1"/>
  <c r="G65" i="96"/>
  <c r="X64" i="96"/>
  <c r="X61" i="96"/>
  <c r="X60" i="96"/>
  <c r="J56" i="96"/>
  <c r="AA56" i="96" s="1"/>
  <c r="AA53" i="96"/>
  <c r="Z49" i="96"/>
  <c r="G49" i="96"/>
  <c r="Z48" i="96"/>
  <c r="G48" i="96"/>
  <c r="Z47" i="96"/>
  <c r="G47" i="96"/>
  <c r="X40" i="96"/>
  <c r="K40" i="96"/>
  <c r="X39" i="96"/>
  <c r="AB40" i="96" s="1"/>
  <c r="X37" i="96"/>
  <c r="E37" i="96"/>
  <c r="D37" i="96"/>
  <c r="AC36" i="96"/>
  <c r="AB36" i="96"/>
  <c r="G36" i="96"/>
  <c r="AC35" i="96"/>
  <c r="AB35" i="96"/>
  <c r="G35" i="96"/>
  <c r="AC34" i="96"/>
  <c r="AB34" i="96"/>
  <c r="G34" i="96"/>
  <c r="AC33" i="96"/>
  <c r="AB33" i="96"/>
  <c r="G33" i="96"/>
  <c r="AC32" i="96"/>
  <c r="AB32" i="96"/>
  <c r="G32" i="96"/>
  <c r="AC31" i="96"/>
  <c r="AB31" i="96"/>
  <c r="G31" i="96"/>
  <c r="AC30" i="96"/>
  <c r="AB30" i="96"/>
  <c r="G30" i="96"/>
  <c r="AC29" i="96"/>
  <c r="AB29" i="96"/>
  <c r="G29" i="96"/>
  <c r="AC28" i="96"/>
  <c r="AC37" i="96" s="1"/>
  <c r="AB28" i="96"/>
  <c r="L37" i="96"/>
  <c r="G28" i="96"/>
  <c r="G37" i="96" s="1"/>
  <c r="E26" i="96"/>
  <c r="K25" i="96"/>
  <c r="G25" i="96"/>
  <c r="G24" i="96"/>
  <c r="I23" i="96"/>
  <c r="I24" i="96" s="1"/>
  <c r="K24" i="96" s="1"/>
  <c r="G23" i="96"/>
  <c r="G22" i="96"/>
  <c r="K22" i="96" s="1"/>
  <c r="G21" i="96"/>
  <c r="I20" i="96"/>
  <c r="I21" i="96" s="1"/>
  <c r="K21" i="96" s="1"/>
  <c r="G20" i="96"/>
  <c r="K19" i="96"/>
  <c r="G19" i="96"/>
  <c r="G18" i="96"/>
  <c r="I17" i="96"/>
  <c r="I18" i="96" s="1"/>
  <c r="K18" i="96" s="1"/>
  <c r="G17" i="96"/>
  <c r="K16" i="96"/>
  <c r="G16" i="96"/>
  <c r="I15" i="96"/>
  <c r="G15" i="96"/>
  <c r="M15" i="96" s="1"/>
  <c r="G14" i="96"/>
  <c r="K14" i="96" s="1"/>
  <c r="I13" i="96"/>
  <c r="G13" i="96"/>
  <c r="M13" i="96" s="1"/>
  <c r="G12" i="96"/>
  <c r="K12" i="96" s="1"/>
  <c r="I11" i="96"/>
  <c r="G11" i="96"/>
  <c r="M11" i="96" s="1"/>
  <c r="G10" i="96"/>
  <c r="K10" i="96" s="1"/>
  <c r="AB7" i="96"/>
  <c r="X7" i="96"/>
  <c r="V4" i="96"/>
  <c r="V2" i="96"/>
  <c r="D26" i="96" l="1"/>
  <c r="K17" i="96"/>
  <c r="K20" i="96"/>
  <c r="K23" i="96"/>
  <c r="X48" i="96"/>
  <c r="X49" i="96"/>
  <c r="X47" i="96"/>
  <c r="G26" i="96"/>
  <c r="K11" i="96"/>
  <c r="K13" i="96"/>
  <c r="K15" i="96"/>
  <c r="V76" i="95"/>
  <c r="V76" i="93"/>
  <c r="V76" i="92"/>
  <c r="V76" i="91"/>
  <c r="V76" i="88"/>
  <c r="I76" i="88"/>
  <c r="I76" i="91"/>
  <c r="I75" i="91"/>
  <c r="I76" i="92"/>
  <c r="I75" i="92"/>
  <c r="I76" i="93"/>
  <c r="I75" i="93"/>
  <c r="I76" i="95"/>
  <c r="I75" i="95"/>
  <c r="I23" i="95"/>
  <c r="I24" i="95" s="1"/>
  <c r="I20" i="95"/>
  <c r="I21" i="95" s="1"/>
  <c r="I17" i="95"/>
  <c r="I18" i="95" s="1"/>
  <c r="I15" i="95"/>
  <c r="I13" i="95"/>
  <c r="I11" i="95"/>
  <c r="K11" i="95" s="1"/>
  <c r="I23" i="93"/>
  <c r="K23" i="93" s="1"/>
  <c r="I20" i="93"/>
  <c r="I21" i="93" s="1"/>
  <c r="K21" i="93" s="1"/>
  <c r="I17" i="93"/>
  <c r="I18" i="93" s="1"/>
  <c r="K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K17" i="88" s="1"/>
  <c r="I15" i="88"/>
  <c r="I13" i="88"/>
  <c r="I11" i="88"/>
  <c r="B136" i="95"/>
  <c r="B135" i="95"/>
  <c r="M86" i="95"/>
  <c r="V79" i="95"/>
  <c r="V78" i="95"/>
  <c r="Y77" i="95"/>
  <c r="V77" i="95"/>
  <c r="Y76" i="95"/>
  <c r="G76" i="95"/>
  <c r="AB75" i="95"/>
  <c r="G75" i="95"/>
  <c r="AB74" i="95"/>
  <c r="Y71" i="95"/>
  <c r="Y70" i="95"/>
  <c r="Y69" i="95"/>
  <c r="Y68" i="95"/>
  <c r="Y66" i="95"/>
  <c r="X65" i="95"/>
  <c r="Y58" i="95" s="1"/>
  <c r="G65" i="95"/>
  <c r="X64" i="95" s="1"/>
  <c r="X61" i="95"/>
  <c r="X60" i="95"/>
  <c r="AA56" i="95"/>
  <c r="J56" i="95"/>
  <c r="AA53" i="95"/>
  <c r="Z49" i="95"/>
  <c r="X49" i="95"/>
  <c r="G49" i="95"/>
  <c r="Z48" i="95"/>
  <c r="G48" i="95"/>
  <c r="Z47" i="95"/>
  <c r="G47" i="95"/>
  <c r="X40" i="95"/>
  <c r="K40" i="95"/>
  <c r="X39" i="95"/>
  <c r="AB40" i="95" s="1"/>
  <c r="X37" i="95"/>
  <c r="E37" i="95"/>
  <c r="D37" i="95"/>
  <c r="AB36" i="95"/>
  <c r="AC36" i="95" s="1"/>
  <c r="G36" i="95"/>
  <c r="AB35" i="95"/>
  <c r="AC35" i="95" s="1"/>
  <c r="G35" i="95"/>
  <c r="AC34" i="95"/>
  <c r="AB34" i="95"/>
  <c r="G34" i="95"/>
  <c r="AB33" i="95"/>
  <c r="AC33" i="95" s="1"/>
  <c r="G33" i="95"/>
  <c r="AB32" i="95"/>
  <c r="AC32" i="95" s="1"/>
  <c r="G32" i="95"/>
  <c r="AB31" i="95"/>
  <c r="AC31" i="95" s="1"/>
  <c r="G31" i="95"/>
  <c r="AC30" i="95"/>
  <c r="AB30" i="95"/>
  <c r="G30" i="95"/>
  <c r="AB29" i="95"/>
  <c r="AC29" i="95" s="1"/>
  <c r="G29" i="95"/>
  <c r="AB28" i="95"/>
  <c r="AC28" i="95" s="1"/>
  <c r="G28" i="95"/>
  <c r="E26" i="95"/>
  <c r="D26" i="95"/>
  <c r="K25" i="95"/>
  <c r="G25" i="95"/>
  <c r="G24" i="95"/>
  <c r="G23" i="95"/>
  <c r="K22" i="95"/>
  <c r="G22" i="95"/>
  <c r="G21" i="95"/>
  <c r="G20" i="95"/>
  <c r="K19" i="95"/>
  <c r="G19" i="95"/>
  <c r="G18" i="95"/>
  <c r="G17" i="95"/>
  <c r="K16" i="95"/>
  <c r="G16" i="95"/>
  <c r="K15" i="95"/>
  <c r="G15" i="95"/>
  <c r="M15" i="95" s="1"/>
  <c r="G14" i="95"/>
  <c r="K14" i="95" s="1"/>
  <c r="G13" i="95"/>
  <c r="G12" i="95"/>
  <c r="K12" i="95" s="1"/>
  <c r="G11" i="95"/>
  <c r="G10" i="95"/>
  <c r="K10" i="95" s="1"/>
  <c r="AB7" i="95"/>
  <c r="X47" i="95" s="1"/>
  <c r="X7" i="95"/>
  <c r="V4" i="95"/>
  <c r="V2" i="95"/>
  <c r="B136" i="93"/>
  <c r="B135" i="93"/>
  <c r="M86" i="93"/>
  <c r="V79" i="93"/>
  <c r="V78" i="93"/>
  <c r="Y77" i="93"/>
  <c r="V77" i="93"/>
  <c r="Y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AB35" i="93"/>
  <c r="AC35" i="93" s="1"/>
  <c r="G35" i="93"/>
  <c r="AB34" i="93"/>
  <c r="AC34" i="93" s="1"/>
  <c r="G34" i="93"/>
  <c r="AB33" i="93"/>
  <c r="AC33" i="93" s="1"/>
  <c r="G33" i="93"/>
  <c r="AB32" i="93"/>
  <c r="AC32" i="93" s="1"/>
  <c r="AC31" i="93"/>
  <c r="AB31" i="93"/>
  <c r="AB30" i="93"/>
  <c r="AC30" i="93" s="1"/>
  <c r="G30" i="93"/>
  <c r="AB29" i="93"/>
  <c r="AC29" i="93" s="1"/>
  <c r="G29" i="93"/>
  <c r="AB28" i="93"/>
  <c r="AC28" i="93" s="1"/>
  <c r="G28" i="93"/>
  <c r="E26" i="93"/>
  <c r="G25" i="93"/>
  <c r="K25" i="93" s="1"/>
  <c r="G24" i="93"/>
  <c r="G23" i="93"/>
  <c r="G22" i="93"/>
  <c r="K22" i="93" s="1"/>
  <c r="G21" i="93"/>
  <c r="G20" i="93"/>
  <c r="K20" i="93" s="1"/>
  <c r="G19" i="93"/>
  <c r="K19" i="93" s="1"/>
  <c r="G18" i="93"/>
  <c r="G17" i="93"/>
  <c r="G16" i="93"/>
  <c r="K16" i="93" s="1"/>
  <c r="K15" i="93"/>
  <c r="G15" i="93"/>
  <c r="M15" i="93" s="1"/>
  <c r="G14" i="93"/>
  <c r="K14" i="93" s="1"/>
  <c r="G11" i="93"/>
  <c r="M11" i="93" s="1"/>
  <c r="G10" i="93"/>
  <c r="K10" i="93" s="1"/>
  <c r="L10" i="93" s="1"/>
  <c r="AB7" i="93"/>
  <c r="X48" i="93" s="1"/>
  <c r="X7" i="93"/>
  <c r="V4" i="93"/>
  <c r="V2" i="93"/>
  <c r="B136" i="92"/>
  <c r="B135" i="92"/>
  <c r="M86" i="92"/>
  <c r="V79" i="92"/>
  <c r="V78" i="92"/>
  <c r="Y77" i="92"/>
  <c r="V77" i="92"/>
  <c r="Y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AB35" i="92"/>
  <c r="AC35" i="92" s="1"/>
  <c r="G35" i="92"/>
  <c r="AB34" i="92"/>
  <c r="AC34" i="92" s="1"/>
  <c r="G34" i="92"/>
  <c r="AC33" i="92"/>
  <c r="AB33" i="92"/>
  <c r="G33" i="92"/>
  <c r="AB32" i="92"/>
  <c r="AC32" i="92" s="1"/>
  <c r="AB31" i="92"/>
  <c r="AC31" i="92" s="1"/>
  <c r="AB30" i="92"/>
  <c r="AC30" i="92" s="1"/>
  <c r="G30" i="92"/>
  <c r="AB29" i="92"/>
  <c r="AC29" i="92" s="1"/>
  <c r="G29" i="92"/>
  <c r="AB28" i="92"/>
  <c r="AC28" i="92" s="1"/>
  <c r="G28" i="92"/>
  <c r="E26" i="92"/>
  <c r="K25" i="92"/>
  <c r="G25" i="92"/>
  <c r="G24" i="92"/>
  <c r="G23" i="92"/>
  <c r="G22" i="92"/>
  <c r="K22" i="92" s="1"/>
  <c r="G21" i="92"/>
  <c r="G20" i="92"/>
  <c r="K20" i="92" s="1"/>
  <c r="G19" i="92"/>
  <c r="K19" i="92" s="1"/>
  <c r="G18" i="92"/>
  <c r="K17" i="92"/>
  <c r="G17" i="92"/>
  <c r="G16" i="92"/>
  <c r="K16" i="92" s="1"/>
  <c r="G15" i="92"/>
  <c r="M15" i="92" s="1"/>
  <c r="G14" i="92"/>
  <c r="K14" i="92" s="1"/>
  <c r="G11" i="92"/>
  <c r="K11" i="92" s="1"/>
  <c r="G10" i="92"/>
  <c r="AB7" i="92"/>
  <c r="X47" i="92" s="1"/>
  <c r="X7" i="92"/>
  <c r="V4" i="92"/>
  <c r="V2" i="92"/>
  <c r="B136" i="91"/>
  <c r="B135" i="91"/>
  <c r="M86" i="91"/>
  <c r="V79" i="91"/>
  <c r="V78" i="91"/>
  <c r="Y77" i="91"/>
  <c r="V77" i="91"/>
  <c r="Y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AC35" i="91"/>
  <c r="AB35" i="91"/>
  <c r="G35" i="91"/>
  <c r="AC34" i="91"/>
  <c r="AB34" i="91"/>
  <c r="G34" i="91"/>
  <c r="AC33" i="91"/>
  <c r="AB33" i="91"/>
  <c r="AB32" i="91"/>
  <c r="AC32" i="91" s="1"/>
  <c r="AB31" i="91"/>
  <c r="AC31" i="91" s="1"/>
  <c r="AB30" i="91"/>
  <c r="AC30" i="91" s="1"/>
  <c r="G30" i="91"/>
  <c r="AB29" i="91"/>
  <c r="AC29" i="91" s="1"/>
  <c r="G29" i="91"/>
  <c r="AB28" i="91"/>
  <c r="AC28" i="91" s="1"/>
  <c r="G28" i="91"/>
  <c r="E26" i="91"/>
  <c r="G25" i="91"/>
  <c r="K25" i="91" s="1"/>
  <c r="G24" i="91"/>
  <c r="G23" i="91"/>
  <c r="G22" i="91"/>
  <c r="K22" i="91" s="1"/>
  <c r="G21" i="91"/>
  <c r="G20" i="91"/>
  <c r="G19" i="91"/>
  <c r="K19" i="91" s="1"/>
  <c r="G18" i="91"/>
  <c r="G17" i="91"/>
  <c r="G16" i="91"/>
  <c r="K16" i="91" s="1"/>
  <c r="G15" i="91"/>
  <c r="M15" i="91" s="1"/>
  <c r="G14" i="91"/>
  <c r="K14" i="91" s="1"/>
  <c r="G11" i="91"/>
  <c r="M11" i="91" s="1"/>
  <c r="G10" i="91"/>
  <c r="K10" i="91" s="1"/>
  <c r="AB7" i="91"/>
  <c r="X47" i="91" s="1"/>
  <c r="X7" i="91"/>
  <c r="V4" i="91"/>
  <c r="V2" i="91"/>
  <c r="B136" i="88"/>
  <c r="B135" i="88"/>
  <c r="M86" i="88"/>
  <c r="V79" i="88"/>
  <c r="V78" i="88"/>
  <c r="Y77" i="88"/>
  <c r="V77" i="88"/>
  <c r="Y76" i="88"/>
  <c r="G76" i="88"/>
  <c r="Z75" i="88" s="1"/>
  <c r="AB75" i="88"/>
  <c r="AB74" i="88"/>
  <c r="Y71" i="88"/>
  <c r="Y70" i="88"/>
  <c r="Y69" i="88"/>
  <c r="Y68" i="88"/>
  <c r="Y66" i="88"/>
  <c r="X65" i="88"/>
  <c r="G65" i="88"/>
  <c r="X64" i="88" s="1"/>
  <c r="Y58" i="88" s="1"/>
  <c r="X61" i="88"/>
  <c r="X60" i="88"/>
  <c r="J56" i="88"/>
  <c r="AA56" i="88" s="1"/>
  <c r="AA53" i="88"/>
  <c r="Z49" i="88"/>
  <c r="G49" i="88"/>
  <c r="Z48" i="88"/>
  <c r="G48" i="88"/>
  <c r="Z47" i="88"/>
  <c r="X47" i="88"/>
  <c r="G47" i="88"/>
  <c r="X40" i="88"/>
  <c r="K40" i="88"/>
  <c r="X39" i="88"/>
  <c r="AB40" i="88" s="1"/>
  <c r="X37" i="88"/>
  <c r="E37" i="88"/>
  <c r="AB36" i="88"/>
  <c r="AC36" i="88" s="1"/>
  <c r="G36" i="88"/>
  <c r="AB35" i="88"/>
  <c r="AC35" i="88" s="1"/>
  <c r="G35" i="88"/>
  <c r="AB34" i="88"/>
  <c r="AC34" i="88" s="1"/>
  <c r="G34" i="88"/>
  <c r="AB33" i="88"/>
  <c r="AC33" i="88" s="1"/>
  <c r="AB32" i="88"/>
  <c r="AC32" i="88" s="1"/>
  <c r="AB31" i="88"/>
  <c r="AC31" i="88" s="1"/>
  <c r="AB30" i="88"/>
  <c r="AC30" i="88" s="1"/>
  <c r="AB29" i="88"/>
  <c r="AC29" i="88" s="1"/>
  <c r="AB28" i="88"/>
  <c r="AC28" i="88" s="1"/>
  <c r="E26" i="88"/>
  <c r="G25" i="88"/>
  <c r="K25" i="88" s="1"/>
  <c r="G24" i="88"/>
  <c r="K23" i="88"/>
  <c r="G23" i="88"/>
  <c r="G22" i="88"/>
  <c r="K22" i="88" s="1"/>
  <c r="G21" i="88"/>
  <c r="K20" i="88"/>
  <c r="G20" i="88"/>
  <c r="G19" i="88"/>
  <c r="K19" i="88" s="1"/>
  <c r="G18" i="88"/>
  <c r="G17" i="88"/>
  <c r="G16" i="88"/>
  <c r="K16" i="88" s="1"/>
  <c r="K15" i="88"/>
  <c r="G15" i="88"/>
  <c r="G14" i="88"/>
  <c r="K14" i="88" s="1"/>
  <c r="G29" i="88"/>
  <c r="G10" i="88"/>
  <c r="K10" i="88" s="1"/>
  <c r="AB7" i="88"/>
  <c r="X48" i="88" s="1"/>
  <c r="X7" i="88"/>
  <c r="V4" i="88"/>
  <c r="V2" i="88"/>
  <c r="K11" i="91" l="1"/>
  <c r="M11" i="92"/>
  <c r="K11" i="93"/>
  <c r="G11" i="88"/>
  <c r="K11" i="88" s="1"/>
  <c r="M15" i="88"/>
  <c r="G28" i="88"/>
  <c r="G30" i="88"/>
  <c r="K84" i="96"/>
  <c r="G56" i="96"/>
  <c r="K57" i="96" s="1"/>
  <c r="C49" i="96"/>
  <c r="K49" i="96" s="1"/>
  <c r="C47" i="96"/>
  <c r="L26" i="96"/>
  <c r="L44" i="96" s="1"/>
  <c r="K26" i="96"/>
  <c r="G53" i="96" s="1"/>
  <c r="K54" i="96" s="1"/>
  <c r="C48" i="96"/>
  <c r="K48" i="96" s="1"/>
  <c r="AC75" i="88"/>
  <c r="Z74" i="91"/>
  <c r="AC74" i="91" s="1"/>
  <c r="AC37" i="91"/>
  <c r="AC37" i="95"/>
  <c r="K17" i="95"/>
  <c r="K20" i="95"/>
  <c r="K23" i="95"/>
  <c r="I24" i="93"/>
  <c r="K24" i="93" s="1"/>
  <c r="K17" i="93"/>
  <c r="K24" i="92"/>
  <c r="K23" i="92"/>
  <c r="K17" i="91"/>
  <c r="K20" i="91"/>
  <c r="K23" i="91"/>
  <c r="I18" i="88"/>
  <c r="K18" i="88" s="1"/>
  <c r="D26" i="88"/>
  <c r="G12" i="88"/>
  <c r="AC37" i="88"/>
  <c r="C47" i="91"/>
  <c r="K15" i="91"/>
  <c r="Y58" i="91"/>
  <c r="K15" i="92"/>
  <c r="K21" i="88"/>
  <c r="K24" i="88"/>
  <c r="K10" i="92"/>
  <c r="AC37" i="92"/>
  <c r="G12" i="91"/>
  <c r="K12" i="91" s="1"/>
  <c r="K13" i="95"/>
  <c r="M13" i="95"/>
  <c r="X49" i="88"/>
  <c r="K18" i="92"/>
  <c r="K21" i="92"/>
  <c r="C49" i="93"/>
  <c r="K49" i="93" s="1"/>
  <c r="Z74" i="95"/>
  <c r="AC74" i="95" s="1"/>
  <c r="K18" i="91"/>
  <c r="K21" i="91"/>
  <c r="K24" i="91"/>
  <c r="Y58" i="92"/>
  <c r="C47" i="93"/>
  <c r="AC37" i="93"/>
  <c r="X49" i="91"/>
  <c r="X49" i="92"/>
  <c r="Y58" i="93"/>
  <c r="Z74" i="93"/>
  <c r="AC74" i="93" s="1"/>
  <c r="AB40" i="92"/>
  <c r="X48" i="92"/>
  <c r="G37" i="95"/>
  <c r="L37" i="95"/>
  <c r="Z75" i="95"/>
  <c r="C47" i="95"/>
  <c r="AC75" i="95"/>
  <c r="G26" i="95"/>
  <c r="M11" i="95"/>
  <c r="K18" i="95"/>
  <c r="K21" i="95"/>
  <c r="K24" i="95"/>
  <c r="X48" i="95"/>
  <c r="M11" i="88" l="1"/>
  <c r="C47" i="88"/>
  <c r="K47" i="88" s="1"/>
  <c r="K78" i="96"/>
  <c r="K70" i="96"/>
  <c r="K67" i="96"/>
  <c r="K59" i="96"/>
  <c r="K71" i="96"/>
  <c r="C50" i="96"/>
  <c r="K47" i="96"/>
  <c r="L50" i="96" s="1"/>
  <c r="K72" i="96"/>
  <c r="K69" i="96"/>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C48" i="95"/>
  <c r="K48" i="95" s="1"/>
  <c r="K47" i="95"/>
  <c r="K47" i="93"/>
  <c r="G12" i="93"/>
  <c r="C49" i="95"/>
  <c r="K49" i="95" s="1"/>
  <c r="D26" i="93"/>
  <c r="G32" i="91"/>
  <c r="G13" i="91"/>
  <c r="C47" i="92"/>
  <c r="C49" i="92"/>
  <c r="K49" i="92" s="1"/>
  <c r="K26" i="95"/>
  <c r="G53" i="95" s="1"/>
  <c r="K54" i="95" s="1"/>
  <c r="C49" i="91"/>
  <c r="K49" i="91" s="1"/>
  <c r="K12" i="88"/>
  <c r="G56" i="95"/>
  <c r="K57" i="95" s="1"/>
  <c r="K84" i="95"/>
  <c r="L26" i="95"/>
  <c r="L44" i="95" s="1"/>
  <c r="D26" i="91"/>
  <c r="D26" i="92"/>
  <c r="G12" i="92"/>
  <c r="K47" i="91"/>
  <c r="C49" i="88"/>
  <c r="K49" i="88" s="1"/>
  <c r="G33" i="91"/>
  <c r="G33" i="88"/>
  <c r="G32" i="88"/>
  <c r="G13" i="88"/>
  <c r="L50" i="95" l="1"/>
  <c r="L82" i="96"/>
  <c r="K86" i="96" s="1"/>
  <c r="X26" i="96"/>
  <c r="AB10" i="96"/>
  <c r="W48" i="96"/>
  <c r="AB48" i="96" s="1"/>
  <c r="AC12" i="96"/>
  <c r="W49" i="96"/>
  <c r="AB49" i="96" s="1"/>
  <c r="AC14" i="96"/>
  <c r="K13" i="88"/>
  <c r="L26" i="88"/>
  <c r="K26" i="88"/>
  <c r="G53" i="88" s="1"/>
  <c r="K54" i="88" s="1"/>
  <c r="K47" i="92"/>
  <c r="G32" i="92"/>
  <c r="G13" i="92"/>
  <c r="G31" i="88"/>
  <c r="M13" i="88" s="1"/>
  <c r="D37" i="88"/>
  <c r="K72" i="95"/>
  <c r="K69" i="95"/>
  <c r="G31" i="91"/>
  <c r="D37" i="91"/>
  <c r="K78" i="95"/>
  <c r="K71" i="95"/>
  <c r="K70" i="95"/>
  <c r="K59" i="95"/>
  <c r="K67" i="95"/>
  <c r="C50" i="95"/>
  <c r="K12" i="92"/>
  <c r="G26" i="92"/>
  <c r="X11" i="95"/>
  <c r="AB11" i="95" s="1"/>
  <c r="AC11" i="95" s="1"/>
  <c r="X10" i="95"/>
  <c r="X25" i="95"/>
  <c r="AB25" i="95" s="1"/>
  <c r="AC25" i="95" s="1"/>
  <c r="X22" i="95"/>
  <c r="AB22" i="95" s="1"/>
  <c r="AC22" i="95" s="1"/>
  <c r="X19" i="95"/>
  <c r="AB19" i="95" s="1"/>
  <c r="AC19" i="95" s="1"/>
  <c r="X16" i="95"/>
  <c r="AB16" i="95" s="1"/>
  <c r="AC16" i="95" s="1"/>
  <c r="X13" i="95"/>
  <c r="AB13" i="95" s="1"/>
  <c r="AC13" i="95" s="1"/>
  <c r="X12" i="95"/>
  <c r="AB12" i="95" s="1"/>
  <c r="X24" i="95"/>
  <c r="AB24" i="95" s="1"/>
  <c r="AC24" i="95" s="1"/>
  <c r="X21" i="95"/>
  <c r="AB21" i="95" s="1"/>
  <c r="AC21" i="95" s="1"/>
  <c r="X18" i="95"/>
  <c r="AB18" i="95" s="1"/>
  <c r="AC18" i="95" s="1"/>
  <c r="X15" i="95"/>
  <c r="AB15" i="95" s="1"/>
  <c r="AC15" i="95" s="1"/>
  <c r="X23" i="95"/>
  <c r="AB23" i="95" s="1"/>
  <c r="AC23" i="95" s="1"/>
  <c r="X14" i="95"/>
  <c r="AB14" i="95" s="1"/>
  <c r="X17" i="95"/>
  <c r="AB17" i="95" s="1"/>
  <c r="AC17" i="95" s="1"/>
  <c r="X20" i="95"/>
  <c r="AB20" i="95" s="1"/>
  <c r="AC20" i="95" s="1"/>
  <c r="G26" i="88"/>
  <c r="G75" i="88" s="1"/>
  <c r="I75" i="88" s="1"/>
  <c r="M13" i="91"/>
  <c r="K13" i="91"/>
  <c r="G26" i="91"/>
  <c r="G32" i="93"/>
  <c r="G13" i="93"/>
  <c r="K12" i="93"/>
  <c r="G26" i="93"/>
  <c r="L40" i="93" s="1"/>
  <c r="Z74" i="88" l="1"/>
  <c r="AC74" i="88" s="1"/>
  <c r="C48" i="88"/>
  <c r="K48" i="88" s="1"/>
  <c r="L50" i="88" s="1"/>
  <c r="W47" i="96"/>
  <c r="AB26" i="96"/>
  <c r="X53" i="96" s="1"/>
  <c r="AB54" i="96" s="1"/>
  <c r="AC10" i="96"/>
  <c r="AC26" i="96" s="1"/>
  <c r="L86" i="96"/>
  <c r="L87" i="96" s="1"/>
  <c r="L90" i="96" s="1"/>
  <c r="L92" i="96" s="1"/>
  <c r="X56" i="96"/>
  <c r="AB57" i="96" s="1"/>
  <c r="AB76" i="96" s="1"/>
  <c r="AC40" i="96"/>
  <c r="L82" i="95"/>
  <c r="K86" i="95" s="1"/>
  <c r="G31" i="93"/>
  <c r="D37" i="93"/>
  <c r="X26" i="95"/>
  <c r="AB10" i="95"/>
  <c r="L37" i="88"/>
  <c r="G37" i="88"/>
  <c r="K84" i="91"/>
  <c r="G56" i="91"/>
  <c r="K57" i="91" s="1"/>
  <c r="G56" i="88"/>
  <c r="K57" i="88" s="1"/>
  <c r="K84" i="88"/>
  <c r="K13" i="92"/>
  <c r="K70" i="88"/>
  <c r="K59" i="88"/>
  <c r="K67" i="88"/>
  <c r="K78" i="88"/>
  <c r="K71" i="88"/>
  <c r="L37" i="91"/>
  <c r="G37" i="91"/>
  <c r="D37" i="92"/>
  <c r="G31" i="92"/>
  <c r="M13" i="92" s="1"/>
  <c r="AC14" i="95"/>
  <c r="W49" i="95"/>
  <c r="AB49" i="95" s="1"/>
  <c r="K84" i="92"/>
  <c r="G56" i="92"/>
  <c r="K57" i="92" s="1"/>
  <c r="K84" i="93"/>
  <c r="G56" i="93"/>
  <c r="K57" i="93" s="1"/>
  <c r="K77" i="93" s="1"/>
  <c r="M13" i="93"/>
  <c r="K13" i="93"/>
  <c r="L26" i="91"/>
  <c r="C48" i="91"/>
  <c r="K26" i="91"/>
  <c r="G53" i="91" s="1"/>
  <c r="K54" i="91" s="1"/>
  <c r="W48" i="95"/>
  <c r="AB48" i="95" s="1"/>
  <c r="AC12" i="95"/>
  <c r="L44" i="88" l="1"/>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AB26" i="95"/>
  <c r="X53" i="95" s="1"/>
  <c r="AB54" i="95" s="1"/>
  <c r="W47" i="95"/>
  <c r="AC10" i="95"/>
  <c r="AC26" i="95" s="1"/>
  <c r="K78" i="91"/>
  <c r="K71" i="91"/>
  <c r="K70" i="91"/>
  <c r="K67" i="91"/>
  <c r="K59" i="9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7" i="92"/>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X56" i="95"/>
  <c r="AB57" i="95" s="1"/>
  <c r="AB76" i="95" s="1"/>
  <c r="AC40" i="95"/>
  <c r="K72" i="92"/>
  <c r="K69" i="92"/>
  <c r="K48" i="93"/>
  <c r="L50" i="93" s="1"/>
  <c r="K72" i="88"/>
  <c r="K69" i="88"/>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K72" i="91"/>
  <c r="L86" i="95"/>
  <c r="L94" i="95"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7" i="93"/>
  <c r="G37" i="93"/>
  <c r="AC44" i="95" l="1"/>
  <c r="L82" i="88"/>
  <c r="AC81" i="96"/>
  <c r="L84" i="96" s="1"/>
  <c r="L82" i="91"/>
  <c r="AC12" i="92"/>
  <c r="W48" i="92"/>
  <c r="AB48" i="92" s="1"/>
  <c r="AC12" i="88"/>
  <c r="W48" i="88"/>
  <c r="AB48" i="88" s="1"/>
  <c r="X26" i="91"/>
  <c r="AB10" i="91"/>
  <c r="W49" i="93"/>
  <c r="AB49" i="93" s="1"/>
  <c r="AC14" i="93"/>
  <c r="X26" i="93"/>
  <c r="AB10" i="93"/>
  <c r="AB68" i="95"/>
  <c r="AC68" i="95" s="1"/>
  <c r="AB71" i="95"/>
  <c r="AC71" i="95" s="1"/>
  <c r="K78" i="92"/>
  <c r="K71" i="92"/>
  <c r="K70" i="92"/>
  <c r="K67" i="92"/>
  <c r="K59" i="92"/>
  <c r="AC76" i="95"/>
  <c r="AB66" i="95"/>
  <c r="AC66" i="95" s="1"/>
  <c r="AB77" i="95"/>
  <c r="AC77" i="95" s="1"/>
  <c r="AB70" i="95"/>
  <c r="AC70" i="95" s="1"/>
  <c r="AB58" i="95"/>
  <c r="AC58" i="95" s="1"/>
  <c r="AB69" i="95"/>
  <c r="AC69" i="95" s="1"/>
  <c r="K48" i="92"/>
  <c r="L50" i="92" s="1"/>
  <c r="C50" i="92"/>
  <c r="K67" i="93"/>
  <c r="L67" i="93" s="1"/>
  <c r="K78" i="93"/>
  <c r="L78" i="93" s="1"/>
  <c r="K59" i="93"/>
  <c r="L59" i="93" s="1"/>
  <c r="K71" i="93"/>
  <c r="L71" i="93" s="1"/>
  <c r="K70" i="93"/>
  <c r="L70" i="93" s="1"/>
  <c r="W50" i="95"/>
  <c r="AB47" i="95"/>
  <c r="AC50" i="95" s="1"/>
  <c r="L44" i="93"/>
  <c r="X26" i="92"/>
  <c r="AB10" i="92"/>
  <c r="AC14" i="92"/>
  <c r="W49" i="92"/>
  <c r="AB49" i="92" s="1"/>
  <c r="L87" i="95"/>
  <c r="X26" i="88"/>
  <c r="AB10" i="88"/>
  <c r="W49" i="88"/>
  <c r="AB49" i="88" s="1"/>
  <c r="AC14" i="88"/>
  <c r="W48" i="91"/>
  <c r="AB48" i="91" s="1"/>
  <c r="AC12" i="91"/>
  <c r="AC14" i="91"/>
  <c r="W49" i="91"/>
  <c r="AB49" i="91" s="1"/>
  <c r="AC12" i="93"/>
  <c r="W48" i="93"/>
  <c r="AB48" i="93" s="1"/>
  <c r="AC81" i="95" l="1"/>
  <c r="L84" i="95" s="1"/>
  <c r="L82" i="92"/>
  <c r="X56" i="92"/>
  <c r="AB57" i="92" s="1"/>
  <c r="AB76" i="92" s="1"/>
  <c r="AC40" i="92"/>
  <c r="W47" i="93"/>
  <c r="AC10" i="93"/>
  <c r="AC26" i="93" s="1"/>
  <c r="AB26" i="93"/>
  <c r="X53" i="93" s="1"/>
  <c r="AB54" i="93" s="1"/>
  <c r="X56" i="88"/>
  <c r="AB57" i="88" s="1"/>
  <c r="AB76" i="88" s="1"/>
  <c r="AC40" i="88"/>
  <c r="X56" i="91"/>
  <c r="AB57" i="91" s="1"/>
  <c r="AB76" i="91" s="1"/>
  <c r="AC40" i="91"/>
  <c r="L90" i="95"/>
  <c r="L92" i="95" s="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M86"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AC35" i="84"/>
  <c r="AB35" i="84"/>
  <c r="G35" i="84"/>
  <c r="AC34" i="84"/>
  <c r="AB34" i="84"/>
  <c r="G34" i="84"/>
  <c r="AC33" i="84"/>
  <c r="AB33" i="84"/>
  <c r="G33" i="84"/>
  <c r="AC32" i="84"/>
  <c r="AB32" i="84"/>
  <c r="G32" i="84"/>
  <c r="AC31" i="84"/>
  <c r="AB31" i="84"/>
  <c r="G31" i="84"/>
  <c r="AC30" i="84"/>
  <c r="AB30" i="84"/>
  <c r="G30" i="84"/>
  <c r="AC29" i="84"/>
  <c r="AB29" i="84"/>
  <c r="G29" i="84"/>
  <c r="AC28" i="84"/>
  <c r="AC37" i="84" s="1"/>
  <c r="AB28" i="84"/>
  <c r="G28" i="84"/>
  <c r="G37" i="84" s="1"/>
  <c r="E26" i="84"/>
  <c r="D26" i="84"/>
  <c r="G25" i="84"/>
  <c r="K25" i="84" s="1"/>
  <c r="I24" i="84"/>
  <c r="G24" i="84"/>
  <c r="K24" i="84" s="1"/>
  <c r="I23" i="84"/>
  <c r="G23" i="84"/>
  <c r="K23" i="84" s="1"/>
  <c r="G22" i="84"/>
  <c r="K22" i="84" s="1"/>
  <c r="I21" i="84"/>
  <c r="G21" i="84"/>
  <c r="K21" i="84" s="1"/>
  <c r="I20" i="84"/>
  <c r="G20" i="84"/>
  <c r="K20" i="84" s="1"/>
  <c r="G19" i="84"/>
  <c r="K19" i="84" s="1"/>
  <c r="I18" i="84"/>
  <c r="G18" i="84"/>
  <c r="K18" i="84" s="1"/>
  <c r="I17" i="84"/>
  <c r="G17" i="84"/>
  <c r="K17" i="84" s="1"/>
  <c r="G16" i="84"/>
  <c r="K16" i="84" s="1"/>
  <c r="I15" i="84"/>
  <c r="G15" i="84"/>
  <c r="M15" i="84" s="1"/>
  <c r="G14" i="84"/>
  <c r="K14" i="84" s="1"/>
  <c r="I13" i="84"/>
  <c r="G13" i="84"/>
  <c r="K13" i="84" s="1"/>
  <c r="G12" i="84"/>
  <c r="K12" i="84" s="1"/>
  <c r="I11" i="84"/>
  <c r="G11" i="84"/>
  <c r="M11" i="84" s="1"/>
  <c r="G10" i="84"/>
  <c r="AB7" i="84"/>
  <c r="X47" i="84" s="1"/>
  <c r="X7" i="84"/>
  <c r="V4" i="84"/>
  <c r="B3" i="84"/>
  <c r="V2" i="84"/>
  <c r="G26" i="84" l="1"/>
  <c r="G56" i="84" s="1"/>
  <c r="K57" i="84" s="1"/>
  <c r="C48" i="84"/>
  <c r="K48" i="84" s="1"/>
  <c r="Z75" i="84"/>
  <c r="K11" i="84"/>
  <c r="AC75" i="84"/>
  <c r="K15" i="84"/>
  <c r="C49" i="84"/>
  <c r="K49" i="84" s="1"/>
  <c r="Z74" i="84"/>
  <c r="AC74" i="84" s="1"/>
  <c r="K84" i="84"/>
  <c r="Y58" i="84"/>
  <c r="X49" i="84"/>
  <c r="K10" i="84"/>
  <c r="L37" i="84"/>
  <c r="X48" i="84"/>
  <c r="M13" i="84"/>
  <c r="C47" i="84" l="1"/>
  <c r="L26" i="84"/>
  <c r="L44" i="84" s="1"/>
  <c r="K26" i="84"/>
  <c r="G53" i="84" s="1"/>
  <c r="K54" i="84" s="1"/>
  <c r="K69" i="84"/>
  <c r="K72" i="84"/>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K70" i="84"/>
  <c r="K59" i="84"/>
  <c r="K78" i="84"/>
  <c r="K67" i="84"/>
  <c r="AC14" i="84"/>
  <c r="W49" i="84"/>
  <c r="AB49" i="84" s="1"/>
  <c r="K47" i="84"/>
  <c r="L50" i="84" s="1"/>
  <c r="C50" i="84"/>
  <c r="L82" i="84" l="1"/>
  <c r="K86" i="84" s="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M86"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AC35" i="82"/>
  <c r="AB35" i="82"/>
  <c r="G35" i="82"/>
  <c r="AC34" i="82"/>
  <c r="AB34" i="82"/>
  <c r="G34" i="82"/>
  <c r="AC33" i="82"/>
  <c r="AB33" i="82"/>
  <c r="G33" i="82"/>
  <c r="AC32" i="82"/>
  <c r="AB32" i="82"/>
  <c r="G32" i="82"/>
  <c r="AC31" i="82"/>
  <c r="AB31" i="82"/>
  <c r="G31" i="82"/>
  <c r="AC30" i="82"/>
  <c r="AB30" i="82"/>
  <c r="G30" i="82"/>
  <c r="AC29" i="82"/>
  <c r="AB29" i="82"/>
  <c r="G29" i="82"/>
  <c r="AC28" i="82"/>
  <c r="AB28" i="82"/>
  <c r="G28" i="82"/>
  <c r="E26" i="82"/>
  <c r="D26" i="82"/>
  <c r="G25" i="82"/>
  <c r="K25" i="82" s="1"/>
  <c r="I24" i="82"/>
  <c r="G24" i="82"/>
  <c r="I23" i="82"/>
  <c r="G23" i="82"/>
  <c r="K23" i="82" s="1"/>
  <c r="G22" i="82"/>
  <c r="K22" i="82" s="1"/>
  <c r="I21" i="82"/>
  <c r="G21" i="82"/>
  <c r="I20" i="82"/>
  <c r="G20" i="82"/>
  <c r="K20" i="82" s="1"/>
  <c r="G19" i="82"/>
  <c r="K19" i="82" s="1"/>
  <c r="I18" i="82"/>
  <c r="G18" i="82"/>
  <c r="I17" i="82"/>
  <c r="G17" i="82"/>
  <c r="K17" i="82" s="1"/>
  <c r="G16" i="82"/>
  <c r="K16" i="82" s="1"/>
  <c r="I15" i="82"/>
  <c r="G15" i="82"/>
  <c r="M15" i="82" s="1"/>
  <c r="G14" i="82"/>
  <c r="K14" i="82" s="1"/>
  <c r="I13" i="82"/>
  <c r="G13" i="82"/>
  <c r="K13" i="82" s="1"/>
  <c r="G12" i="82"/>
  <c r="K12" i="82" s="1"/>
  <c r="I11" i="82"/>
  <c r="G11" i="82"/>
  <c r="K11" i="82" s="1"/>
  <c r="G10" i="82"/>
  <c r="AB7" i="82"/>
  <c r="X47" i="82" s="1"/>
  <c r="X7" i="82"/>
  <c r="V4" i="82"/>
  <c r="B3" i="82"/>
  <c r="V2" i="82"/>
  <c r="K18" i="82" l="1"/>
  <c r="K24" i="82"/>
  <c r="K15" i="82"/>
  <c r="K21" i="82"/>
  <c r="Z75" i="82"/>
  <c r="AC75" i="82" s="1"/>
  <c r="C48" i="82"/>
  <c r="K48" i="82" s="1"/>
  <c r="C49" i="82"/>
  <c r="K49" i="82" s="1"/>
  <c r="G26" i="82"/>
  <c r="K10" i="82"/>
  <c r="M11" i="82"/>
  <c r="M13" i="82"/>
  <c r="G37" i="82"/>
  <c r="L37" i="82"/>
  <c r="Y58" i="82"/>
  <c r="Z74" i="82"/>
  <c r="AC74" i="82" s="1"/>
  <c r="X48" i="82"/>
  <c r="C47" i="82" l="1"/>
  <c r="L26" i="82"/>
  <c r="K26" i="82"/>
  <c r="G53" i="82" s="1"/>
  <c r="K54" i="82" s="1"/>
  <c r="G56" i="82"/>
  <c r="K57" i="82" s="1"/>
  <c r="K84" i="82"/>
  <c r="L44" i="82" l="1"/>
  <c r="K72" i="82"/>
  <c r="K69" i="82"/>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K70" i="82"/>
  <c r="K59" i="82"/>
  <c r="K78" i="82"/>
  <c r="K67" i="82"/>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M86"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AC35" i="81"/>
  <c r="AB35" i="81"/>
  <c r="G35" i="81"/>
  <c r="AC34" i="81"/>
  <c r="AB34" i="81"/>
  <c r="G34" i="81"/>
  <c r="AC33" i="81"/>
  <c r="AB33" i="81"/>
  <c r="G33" i="81"/>
  <c r="AC32" i="81"/>
  <c r="AB32" i="81"/>
  <c r="G32" i="81"/>
  <c r="AC31" i="81"/>
  <c r="AB31" i="81"/>
  <c r="G31" i="81"/>
  <c r="AC30" i="81"/>
  <c r="AB30" i="81"/>
  <c r="G30" i="81"/>
  <c r="AC29" i="81"/>
  <c r="AB29" i="81"/>
  <c r="G29" i="81"/>
  <c r="AC28" i="81"/>
  <c r="AC37" i="81" s="1"/>
  <c r="AB28" i="81"/>
  <c r="G28" i="81"/>
  <c r="E26" i="81"/>
  <c r="D26" i="81"/>
  <c r="G25" i="81"/>
  <c r="K25" i="81" s="1"/>
  <c r="I24" i="81"/>
  <c r="G24" i="81"/>
  <c r="K24" i="81" s="1"/>
  <c r="I23" i="81"/>
  <c r="G23" i="81"/>
  <c r="K23" i="81" s="1"/>
  <c r="G22" i="81"/>
  <c r="K22" i="81" s="1"/>
  <c r="I21" i="81"/>
  <c r="G21" i="81"/>
  <c r="K21" i="81" s="1"/>
  <c r="I20" i="81"/>
  <c r="G20" i="81"/>
  <c r="K20" i="81" s="1"/>
  <c r="G19" i="81"/>
  <c r="K19" i="81" s="1"/>
  <c r="I18" i="81"/>
  <c r="G18" i="81"/>
  <c r="K18" i="81" s="1"/>
  <c r="I17" i="81"/>
  <c r="G17" i="81"/>
  <c r="K17" i="81" s="1"/>
  <c r="G16" i="81"/>
  <c r="K16" i="81" s="1"/>
  <c r="I15" i="81"/>
  <c r="G15" i="81"/>
  <c r="M15" i="81" s="1"/>
  <c r="G14" i="81"/>
  <c r="K14" i="81" s="1"/>
  <c r="I13" i="81"/>
  <c r="G13" i="81"/>
  <c r="K13" i="81" s="1"/>
  <c r="G12" i="81"/>
  <c r="K12" i="81" s="1"/>
  <c r="I11" i="81"/>
  <c r="G11" i="81"/>
  <c r="K11" i="81" s="1"/>
  <c r="G10" i="81"/>
  <c r="AB7" i="81"/>
  <c r="X47" i="81" s="1"/>
  <c r="X7" i="81"/>
  <c r="V4" i="81"/>
  <c r="B3" i="81"/>
  <c r="V2" i="81"/>
  <c r="K15" i="81" l="1"/>
  <c r="G26" i="81"/>
  <c r="M75" i="81" s="1"/>
  <c r="Z75" i="81"/>
  <c r="AC75" i="81" s="1"/>
  <c r="M11" i="81"/>
  <c r="G37" i="81"/>
  <c r="C48" i="81"/>
  <c r="K48" i="81" s="1"/>
  <c r="C49" i="81"/>
  <c r="K49" i="81" s="1"/>
  <c r="Z74" i="81"/>
  <c r="AC74" i="81" s="1"/>
  <c r="X49" i="81"/>
  <c r="K10" i="81"/>
  <c r="L37" i="81"/>
  <c r="X48" i="81"/>
  <c r="M13" i="81"/>
  <c r="K84" i="81" l="1"/>
  <c r="X17" i="81" s="1"/>
  <c r="AB17" i="81" s="1"/>
  <c r="AC17" i="81" s="1"/>
  <c r="G56" i="81"/>
  <c r="K57" i="81" s="1"/>
  <c r="K72" i="81" s="1"/>
  <c r="C47" i="81"/>
  <c r="L26" i="81"/>
  <c r="L44" i="81" s="1"/>
  <c r="K26" i="81"/>
  <c r="G53" i="81" s="1"/>
  <c r="K54" i="81" s="1"/>
  <c r="K69" i="81" l="1"/>
  <c r="X10" i="8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K70" i="81"/>
  <c r="K59" i="81"/>
  <c r="K78" i="81"/>
  <c r="K67" i="81"/>
  <c r="AC12" i="81"/>
  <c r="W49" i="81"/>
  <c r="AB49" i="81" s="1"/>
  <c r="K47" i="81"/>
  <c r="L50" i="81" s="1"/>
  <c r="C50" i="81"/>
  <c r="AB10" i="81"/>
  <c r="W48" i="81" l="1"/>
  <c r="AB48" i="81" s="1"/>
  <c r="X26" i="81"/>
  <c r="AC40" i="81" s="1"/>
  <c r="L82" i="81"/>
  <c r="K86" i="81" s="1"/>
  <c r="AB26" i="81"/>
  <c r="X53" i="81" s="1"/>
  <c r="AB54" i="81" s="1"/>
  <c r="W47" i="81"/>
  <c r="AC10" i="81"/>
  <c r="AC26" i="81" s="1"/>
  <c r="X56" i="81"/>
  <c r="AB57" i="81" s="1"/>
  <c r="AC44" i="81" l="1"/>
  <c r="AB77" i="81"/>
  <c r="AC77" i="81" s="1"/>
  <c r="AB66" i="81"/>
  <c r="AC66" i="81" s="1"/>
  <c r="AB70" i="81"/>
  <c r="AC70" i="81" s="1"/>
  <c r="AC76" i="81"/>
  <c r="AB69" i="81"/>
  <c r="AC69" i="81" s="1"/>
  <c r="AB58" i="81"/>
  <c r="AC58" i="81" s="1"/>
  <c r="L86" i="81"/>
  <c r="AB68" i="81"/>
  <c r="AC68" i="81" s="1"/>
  <c r="AB71" i="81"/>
  <c r="AC71" i="81" s="1"/>
  <c r="W50" i="81"/>
  <c r="AB47" i="81"/>
  <c r="AC50" i="81" s="1"/>
  <c r="AC81" i="81" s="1"/>
  <c r="L84" i="81" s="1"/>
  <c r="L87" i="81" l="1"/>
  <c r="L94" i="81"/>
  <c r="L90" i="81" l="1"/>
  <c r="L92" i="81" s="1"/>
  <c r="C177" i="80"/>
  <c r="C176" i="80"/>
  <c r="B136" i="80"/>
  <c r="B135" i="80"/>
  <c r="M86"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AC35" i="80"/>
  <c r="AB35" i="80"/>
  <c r="G35" i="80"/>
  <c r="AC34" i="80"/>
  <c r="AB34" i="80"/>
  <c r="G34" i="80"/>
  <c r="AC33" i="80"/>
  <c r="AB33" i="80"/>
  <c r="G33" i="80"/>
  <c r="AC32" i="80"/>
  <c r="AB32" i="80"/>
  <c r="G32" i="80"/>
  <c r="AC31" i="80"/>
  <c r="AB31" i="80"/>
  <c r="G31" i="80"/>
  <c r="AC30" i="80"/>
  <c r="AB30" i="80"/>
  <c r="G30" i="80"/>
  <c r="AC29" i="80"/>
  <c r="AB29" i="80"/>
  <c r="G29" i="80"/>
  <c r="AC28" i="80"/>
  <c r="AC37" i="80" s="1"/>
  <c r="AB28" i="80"/>
  <c r="G28" i="80"/>
  <c r="G37" i="80" s="1"/>
  <c r="E26" i="80"/>
  <c r="D26" i="80"/>
  <c r="G25" i="80"/>
  <c r="K25" i="80" s="1"/>
  <c r="I24" i="80"/>
  <c r="G24" i="80"/>
  <c r="K24" i="80" s="1"/>
  <c r="I23" i="80"/>
  <c r="G23" i="80"/>
  <c r="K23" i="80" s="1"/>
  <c r="G22" i="80"/>
  <c r="K22" i="80" s="1"/>
  <c r="I21" i="80"/>
  <c r="G21" i="80"/>
  <c r="K21" i="80" s="1"/>
  <c r="I20" i="80"/>
  <c r="G20" i="80"/>
  <c r="K20" i="80" s="1"/>
  <c r="G19" i="80"/>
  <c r="K19" i="80" s="1"/>
  <c r="I18" i="80"/>
  <c r="G18" i="80"/>
  <c r="K18" i="80" s="1"/>
  <c r="I17" i="80"/>
  <c r="G17" i="80"/>
  <c r="K17" i="80" s="1"/>
  <c r="G16" i="80"/>
  <c r="K16" i="80" s="1"/>
  <c r="I15" i="80"/>
  <c r="G15" i="80"/>
  <c r="M15" i="80" s="1"/>
  <c r="G14" i="80"/>
  <c r="K14" i="80" s="1"/>
  <c r="I13" i="80"/>
  <c r="G13" i="80"/>
  <c r="K13" i="80" s="1"/>
  <c r="G12" i="80"/>
  <c r="K12" i="80" s="1"/>
  <c r="I11" i="80"/>
  <c r="G11" i="80"/>
  <c r="M11" i="80" s="1"/>
  <c r="G10" i="80"/>
  <c r="AB7" i="80"/>
  <c r="X47" i="80" s="1"/>
  <c r="X7" i="80"/>
  <c r="V4" i="80"/>
  <c r="B3" i="80"/>
  <c r="V2" i="80"/>
  <c r="G26" i="80" l="1"/>
  <c r="K84" i="80" s="1"/>
  <c r="Z75" i="80"/>
  <c r="K15" i="80"/>
  <c r="K11" i="80"/>
  <c r="AC75" i="80"/>
  <c r="G56" i="80"/>
  <c r="K57" i="80" s="1"/>
  <c r="C48" i="80"/>
  <c r="K48" i="80" s="1"/>
  <c r="C49" i="80"/>
  <c r="K49" i="80" s="1"/>
  <c r="Z74" i="80"/>
  <c r="AC74" i="80" s="1"/>
  <c r="M13" i="80"/>
  <c r="L37" i="80"/>
  <c r="X48" i="80"/>
  <c r="K10" i="80"/>
  <c r="X17" i="80" l="1"/>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L44" i="80" s="1"/>
  <c r="K26" i="80"/>
  <c r="G53" i="80" s="1"/>
  <c r="K54" i="80" s="1"/>
  <c r="K69" i="80"/>
  <c r="K72" i="80"/>
  <c r="K71" i="80" l="1"/>
  <c r="K70" i="80"/>
  <c r="K59" i="80"/>
  <c r="K78" i="80"/>
  <c r="K67" i="80"/>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M86"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AC35" i="79"/>
  <c r="AB35" i="79"/>
  <c r="G35" i="79"/>
  <c r="AC34" i="79"/>
  <c r="AB34" i="79"/>
  <c r="G34" i="79"/>
  <c r="AC33" i="79"/>
  <c r="AB33" i="79"/>
  <c r="G33" i="79"/>
  <c r="AC32" i="79"/>
  <c r="AB32" i="79"/>
  <c r="G32" i="79"/>
  <c r="AC31" i="79"/>
  <c r="AB31" i="79"/>
  <c r="G31" i="79"/>
  <c r="AC30" i="79"/>
  <c r="AB30" i="79"/>
  <c r="G30" i="79"/>
  <c r="AC29" i="79"/>
  <c r="AB29" i="79"/>
  <c r="G29" i="79"/>
  <c r="AC28" i="79"/>
  <c r="AB28" i="79"/>
  <c r="G28" i="79"/>
  <c r="E26" i="79"/>
  <c r="D26" i="79"/>
  <c r="G25" i="79"/>
  <c r="K25" i="79" s="1"/>
  <c r="I24" i="79"/>
  <c r="G24" i="79"/>
  <c r="I23" i="79"/>
  <c r="G23" i="79"/>
  <c r="K23" i="79" s="1"/>
  <c r="G22" i="79"/>
  <c r="K22" i="79" s="1"/>
  <c r="I21" i="79"/>
  <c r="G21" i="79"/>
  <c r="I20" i="79"/>
  <c r="G20" i="79"/>
  <c r="K20" i="79" s="1"/>
  <c r="G19" i="79"/>
  <c r="K19" i="79" s="1"/>
  <c r="I18" i="79"/>
  <c r="G18" i="79"/>
  <c r="I17" i="79"/>
  <c r="G17" i="79"/>
  <c r="K17" i="79" s="1"/>
  <c r="G16" i="79"/>
  <c r="K16" i="79" s="1"/>
  <c r="I15" i="79"/>
  <c r="G15" i="79"/>
  <c r="M15" i="79" s="1"/>
  <c r="G14" i="79"/>
  <c r="K14" i="79" s="1"/>
  <c r="I13" i="79"/>
  <c r="G13" i="79"/>
  <c r="K13" i="79" s="1"/>
  <c r="G12" i="79"/>
  <c r="K12" i="79" s="1"/>
  <c r="I11" i="79"/>
  <c r="G11" i="79"/>
  <c r="K11" i="79" s="1"/>
  <c r="G10" i="79"/>
  <c r="K10" i="79" s="1"/>
  <c r="AB7" i="79"/>
  <c r="X47" i="79" s="1"/>
  <c r="X7" i="79"/>
  <c r="V4" i="79"/>
  <c r="B3" i="79"/>
  <c r="V2" i="79"/>
  <c r="K21" i="79" l="1"/>
  <c r="K18" i="79"/>
  <c r="K24" i="79"/>
  <c r="AC75" i="79"/>
  <c r="K15" i="79"/>
  <c r="G37" i="79"/>
  <c r="L37" i="79"/>
  <c r="M11" i="79"/>
  <c r="C48" i="79"/>
  <c r="K48" i="79" s="1"/>
  <c r="M13" i="79"/>
  <c r="G26" i="79"/>
  <c r="C47" i="79"/>
  <c r="K26" i="79"/>
  <c r="G53" i="79" s="1"/>
  <c r="K54" i="79" s="1"/>
  <c r="Z74" i="79"/>
  <c r="AC74" i="79" s="1"/>
  <c r="C49" i="79"/>
  <c r="K49" i="79" s="1"/>
  <c r="Y58" i="79"/>
  <c r="L26" i="79" l="1"/>
  <c r="K71" i="79"/>
  <c r="K78" i="79"/>
  <c r="K67" i="79"/>
  <c r="K70" i="79"/>
  <c r="K59" i="79"/>
  <c r="C50" i="79"/>
  <c r="K47" i="79"/>
  <c r="L50" i="79" s="1"/>
  <c r="L44" i="79"/>
  <c r="G56" i="79"/>
  <c r="K57" i="79" s="1"/>
  <c r="K84" i="79"/>
  <c r="K72" i="79" l="1"/>
  <c r="K69" i="79"/>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L86" i="79" s="1"/>
  <c r="AC12" i="79"/>
  <c r="W48" i="79"/>
  <c r="AB48" i="79" s="1"/>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M86"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AC35" i="77"/>
  <c r="AB35" i="77"/>
  <c r="G35" i="77"/>
  <c r="AC34" i="77"/>
  <c r="AB34" i="77"/>
  <c r="G34" i="77"/>
  <c r="AC33" i="77"/>
  <c r="AB33" i="77"/>
  <c r="G33" i="77"/>
  <c r="AC32" i="77"/>
  <c r="AB32" i="77"/>
  <c r="G32" i="77"/>
  <c r="AC31" i="77"/>
  <c r="AB31" i="77"/>
  <c r="G31" i="77"/>
  <c r="AC30" i="77"/>
  <c r="AB30" i="77"/>
  <c r="G30" i="77"/>
  <c r="AC29" i="77"/>
  <c r="AB29" i="77"/>
  <c r="G29" i="77"/>
  <c r="AC28" i="77"/>
  <c r="AC37" i="77" s="1"/>
  <c r="AB28" i="77"/>
  <c r="G28" i="77"/>
  <c r="E26" i="77"/>
  <c r="D26" i="77"/>
  <c r="G25" i="77"/>
  <c r="K25" i="77" s="1"/>
  <c r="I24" i="77"/>
  <c r="G24" i="77"/>
  <c r="K24" i="77" s="1"/>
  <c r="I23" i="77"/>
  <c r="G23" i="77"/>
  <c r="K23" i="77" s="1"/>
  <c r="G22" i="77"/>
  <c r="K22" i="77" s="1"/>
  <c r="I21" i="77"/>
  <c r="G21" i="77"/>
  <c r="K21" i="77" s="1"/>
  <c r="I20" i="77"/>
  <c r="G20" i="77"/>
  <c r="K20" i="77" s="1"/>
  <c r="G19" i="77"/>
  <c r="K19" i="77" s="1"/>
  <c r="I18" i="77"/>
  <c r="G18" i="77"/>
  <c r="K18" i="77" s="1"/>
  <c r="I17" i="77"/>
  <c r="G17" i="77"/>
  <c r="K17" i="77" s="1"/>
  <c r="G16" i="77"/>
  <c r="K16" i="77" s="1"/>
  <c r="I15" i="77"/>
  <c r="G15" i="77"/>
  <c r="M15" i="77" s="1"/>
  <c r="G14" i="77"/>
  <c r="K14" i="77" s="1"/>
  <c r="I13" i="77"/>
  <c r="G13" i="77"/>
  <c r="K13" i="77" s="1"/>
  <c r="G12" i="77"/>
  <c r="K12" i="77" s="1"/>
  <c r="I11" i="77"/>
  <c r="G11" i="77"/>
  <c r="G10" i="77"/>
  <c r="AB7" i="77"/>
  <c r="X47" i="77" s="1"/>
  <c r="X7" i="77"/>
  <c r="V4" i="77"/>
  <c r="B3" i="77"/>
  <c r="V2" i="77"/>
  <c r="C48" i="77" l="1"/>
  <c r="K48" i="77" s="1"/>
  <c r="G26" i="77"/>
  <c r="K84" i="77" s="1"/>
  <c r="K11" i="77"/>
  <c r="K15" i="77"/>
  <c r="M11" i="77"/>
  <c r="G37" i="77"/>
  <c r="Z74" i="77"/>
  <c r="AC74" i="77" s="1"/>
  <c r="AC75" i="77"/>
  <c r="C49" i="77"/>
  <c r="K49" i="77" s="1"/>
  <c r="M13" i="77"/>
  <c r="X49" i="77"/>
  <c r="L37" i="77"/>
  <c r="X48" i="77"/>
  <c r="K10" i="77"/>
  <c r="G56" i="77" l="1"/>
  <c r="K57" i="77" s="1"/>
  <c r="C47" i="77"/>
  <c r="L26" i="77"/>
  <c r="L44" i="77" s="1"/>
  <c r="K26" i="77"/>
  <c r="G53" i="77" s="1"/>
  <c r="K54" i="77" s="1"/>
  <c r="K72" i="77"/>
  <c r="K69" i="77"/>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K67" i="77"/>
  <c r="K70" i="77"/>
  <c r="K59" i="77"/>
  <c r="K78" i="77"/>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M86"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AC35" i="76"/>
  <c r="AB35" i="76"/>
  <c r="G35" i="76"/>
  <c r="AC34" i="76"/>
  <c r="AB34" i="76"/>
  <c r="G34" i="76"/>
  <c r="AC33" i="76"/>
  <c r="AB33" i="76"/>
  <c r="G33" i="76"/>
  <c r="AC32" i="76"/>
  <c r="AB32" i="76"/>
  <c r="G32" i="76"/>
  <c r="AC31" i="76"/>
  <c r="AB31" i="76"/>
  <c r="G31" i="76"/>
  <c r="AC30" i="76"/>
  <c r="AB30" i="76"/>
  <c r="G30" i="76"/>
  <c r="AC29" i="76"/>
  <c r="AB29" i="76"/>
  <c r="G29" i="76"/>
  <c r="AC28" i="76"/>
  <c r="AC37" i="76" s="1"/>
  <c r="AB28" i="76"/>
  <c r="G28" i="76"/>
  <c r="E26" i="76"/>
  <c r="D26" i="76"/>
  <c r="G25" i="76"/>
  <c r="K25" i="76" s="1"/>
  <c r="I24" i="76"/>
  <c r="G24" i="76"/>
  <c r="K24" i="76" s="1"/>
  <c r="I23" i="76"/>
  <c r="G23" i="76"/>
  <c r="K23" i="76" s="1"/>
  <c r="G22" i="76"/>
  <c r="K22" i="76" s="1"/>
  <c r="I21" i="76"/>
  <c r="G21" i="76"/>
  <c r="K21" i="76" s="1"/>
  <c r="I20" i="76"/>
  <c r="G20" i="76"/>
  <c r="K20" i="76" s="1"/>
  <c r="G19" i="76"/>
  <c r="K19" i="76" s="1"/>
  <c r="I18" i="76"/>
  <c r="G18" i="76"/>
  <c r="K18" i="76" s="1"/>
  <c r="I17" i="76"/>
  <c r="G17" i="76"/>
  <c r="K17" i="76" s="1"/>
  <c r="G16" i="76"/>
  <c r="K16" i="76" s="1"/>
  <c r="I15" i="76"/>
  <c r="G15" i="76"/>
  <c r="M15" i="76" s="1"/>
  <c r="G14" i="76"/>
  <c r="K14" i="76" s="1"/>
  <c r="I13" i="76"/>
  <c r="G13" i="76"/>
  <c r="K13" i="76" s="1"/>
  <c r="G12" i="76"/>
  <c r="K12" i="76" s="1"/>
  <c r="I11" i="76"/>
  <c r="G11" i="76"/>
  <c r="G10" i="76"/>
  <c r="AB7" i="76"/>
  <c r="X47" i="76" s="1"/>
  <c r="X7" i="76"/>
  <c r="V4" i="76"/>
  <c r="B3" i="76"/>
  <c r="V2" i="76"/>
  <c r="K11" i="76" l="1"/>
  <c r="Z75" i="76"/>
  <c r="K15" i="76"/>
  <c r="AC75" i="76"/>
  <c r="G26" i="76"/>
  <c r="K84" i="76" s="1"/>
  <c r="G37" i="76"/>
  <c r="M11" i="76"/>
  <c r="Z74" i="76"/>
  <c r="AC74" i="76" s="1"/>
  <c r="C49" i="76"/>
  <c r="K49" i="76" s="1"/>
  <c r="Y58" i="76"/>
  <c r="X49" i="76"/>
  <c r="K10" i="76"/>
  <c r="L37" i="76"/>
  <c r="C48" i="76"/>
  <c r="K48" i="76" s="1"/>
  <c r="X48" i="76"/>
  <c r="M13" i="76"/>
  <c r="G56" i="76" l="1"/>
  <c r="K57" i="76" s="1"/>
  <c r="C47" i="76"/>
  <c r="L26" i="76"/>
  <c r="L44" i="76" s="1"/>
  <c r="K26" i="76"/>
  <c r="G53" i="76" s="1"/>
  <c r="K54" i="76" s="1"/>
  <c r="K69" i="76"/>
  <c r="K72" i="76"/>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K70" i="76"/>
  <c r="K59" i="76"/>
  <c r="K78" i="76"/>
  <c r="K67" i="76"/>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M86" i="75"/>
  <c r="V78" i="75"/>
  <c r="Y77" i="75"/>
  <c r="V77" i="75"/>
  <c r="Y76" i="75"/>
  <c r="V76" i="75"/>
  <c r="G76" i="75"/>
  <c r="I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AB35" i="75"/>
  <c r="AC35" i="75" s="1"/>
  <c r="G35" i="75"/>
  <c r="AC34" i="75"/>
  <c r="AB34" i="75"/>
  <c r="G34" i="75"/>
  <c r="AB33" i="75"/>
  <c r="AC33" i="75" s="1"/>
  <c r="G33" i="75"/>
  <c r="AB32" i="75"/>
  <c r="AC32" i="75" s="1"/>
  <c r="G32" i="75"/>
  <c r="AB31" i="75"/>
  <c r="AC31" i="75" s="1"/>
  <c r="G31" i="75"/>
  <c r="AC30" i="75"/>
  <c r="AB30" i="75"/>
  <c r="G30" i="75"/>
  <c r="AB29" i="75"/>
  <c r="AC29" i="75" s="1"/>
  <c r="G29" i="75"/>
  <c r="AB28" i="75"/>
  <c r="AC28" i="75" s="1"/>
  <c r="AC37" i="75" s="1"/>
  <c r="G28" i="75"/>
  <c r="E26" i="75"/>
  <c r="D26" i="75"/>
  <c r="G25" i="75"/>
  <c r="K25" i="75" s="1"/>
  <c r="I24" i="75"/>
  <c r="G24" i="75"/>
  <c r="K24" i="75" s="1"/>
  <c r="I23" i="75"/>
  <c r="G23" i="75"/>
  <c r="K23" i="75" s="1"/>
  <c r="G22" i="75"/>
  <c r="K22" i="75" s="1"/>
  <c r="I21" i="75"/>
  <c r="G21" i="75"/>
  <c r="K21" i="75" s="1"/>
  <c r="I20" i="75"/>
  <c r="G20" i="75"/>
  <c r="K20" i="75" s="1"/>
  <c r="G19" i="75"/>
  <c r="K19" i="75" s="1"/>
  <c r="I18" i="75"/>
  <c r="G18" i="75"/>
  <c r="K18" i="75" s="1"/>
  <c r="I17" i="75"/>
  <c r="G17" i="75"/>
  <c r="K17" i="75" s="1"/>
  <c r="G16" i="75"/>
  <c r="K16" i="75" s="1"/>
  <c r="I15" i="75"/>
  <c r="G15" i="75"/>
  <c r="M15" i="75" s="1"/>
  <c r="G14" i="75"/>
  <c r="K14" i="75" s="1"/>
  <c r="I13" i="75"/>
  <c r="G13" i="75"/>
  <c r="K13" i="75" s="1"/>
  <c r="G12" i="75"/>
  <c r="K12" i="75" s="1"/>
  <c r="I11" i="75"/>
  <c r="G11" i="75"/>
  <c r="K11" i="75" s="1"/>
  <c r="G10" i="75"/>
  <c r="K10" i="75" s="1"/>
  <c r="AB7" i="75"/>
  <c r="X7" i="75"/>
  <c r="V4" i="75"/>
  <c r="B3" i="75"/>
  <c r="V2" i="75"/>
  <c r="K15" i="75" l="1"/>
  <c r="M11" i="75"/>
  <c r="L37" i="75"/>
  <c r="G37" i="75"/>
  <c r="X48" i="75"/>
  <c r="X49" i="75"/>
  <c r="C48" i="75"/>
  <c r="K48" i="75" s="1"/>
  <c r="M13" i="75"/>
  <c r="C49" i="75"/>
  <c r="K49" i="75" s="1"/>
  <c r="X47" i="75"/>
  <c r="K26" i="75"/>
  <c r="G53" i="75" s="1"/>
  <c r="K54" i="75" s="1"/>
  <c r="C47" i="75"/>
  <c r="Z75" i="75"/>
  <c r="AC75" i="75" s="1"/>
  <c r="G26" i="75"/>
  <c r="L26" i="75"/>
  <c r="K47" i="75" l="1"/>
  <c r="C50" i="75"/>
  <c r="L50" i="75"/>
  <c r="L44" i="75"/>
  <c r="K84" i="75"/>
  <c r="G56" i="75"/>
  <c r="K57" i="75" s="1"/>
  <c r="K70" i="75"/>
  <c r="K59" i="75"/>
  <c r="K71" i="75"/>
  <c r="K67" i="75"/>
  <c r="K78" i="75"/>
  <c r="K69" i="75" l="1"/>
  <c r="K72" i="75"/>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M86" i="74"/>
  <c r="V78" i="74"/>
  <c r="Y77" i="74"/>
  <c r="V77" i="74"/>
  <c r="Y76" i="74"/>
  <c r="V76" i="74"/>
  <c r="G76" i="74"/>
  <c r="I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AC35" i="74"/>
  <c r="AB35" i="74"/>
  <c r="G35" i="74"/>
  <c r="AC34" i="74"/>
  <c r="AB34" i="74"/>
  <c r="G34" i="74"/>
  <c r="AC33" i="74"/>
  <c r="AB33" i="74"/>
  <c r="G33" i="74"/>
  <c r="AC32" i="74"/>
  <c r="AB32" i="74"/>
  <c r="G32" i="74"/>
  <c r="AC31" i="74"/>
  <c r="AB31" i="74"/>
  <c r="G31" i="74"/>
  <c r="AC30" i="74"/>
  <c r="AB30" i="74"/>
  <c r="G30" i="74"/>
  <c r="AC29" i="74"/>
  <c r="AB29" i="74"/>
  <c r="G29" i="74"/>
  <c r="AC28" i="74"/>
  <c r="AB28" i="74"/>
  <c r="G28" i="74"/>
  <c r="G37" i="74" s="1"/>
  <c r="E26" i="74"/>
  <c r="D26" i="74"/>
  <c r="G25" i="74"/>
  <c r="K25" i="74" s="1"/>
  <c r="I24" i="74"/>
  <c r="G24" i="74"/>
  <c r="K24" i="74" s="1"/>
  <c r="I23" i="74"/>
  <c r="G23" i="74"/>
  <c r="K23" i="74" s="1"/>
  <c r="G22" i="74"/>
  <c r="K22" i="74" s="1"/>
  <c r="I21" i="74"/>
  <c r="G21" i="74"/>
  <c r="K21" i="74" s="1"/>
  <c r="I20" i="74"/>
  <c r="G20" i="74"/>
  <c r="K20" i="74" s="1"/>
  <c r="G19" i="74"/>
  <c r="K19" i="74" s="1"/>
  <c r="I18" i="74"/>
  <c r="G18" i="74"/>
  <c r="K18" i="74" s="1"/>
  <c r="I17" i="74"/>
  <c r="G17" i="74"/>
  <c r="K17" i="74" s="1"/>
  <c r="G16" i="74"/>
  <c r="K16" i="74" s="1"/>
  <c r="I15" i="74"/>
  <c r="G15" i="74"/>
  <c r="M15" i="74" s="1"/>
  <c r="G14" i="74"/>
  <c r="K14" i="74" s="1"/>
  <c r="I13" i="74"/>
  <c r="G13" i="74"/>
  <c r="K13" i="74" s="1"/>
  <c r="G12" i="74"/>
  <c r="K12" i="74" s="1"/>
  <c r="I11" i="74"/>
  <c r="G11" i="74"/>
  <c r="M11" i="74" s="1"/>
  <c r="G10" i="74"/>
  <c r="AB7" i="74"/>
  <c r="X7" i="74"/>
  <c r="V4" i="74"/>
  <c r="B3" i="74"/>
  <c r="V2" i="74"/>
  <c r="G26" i="74" l="1"/>
  <c r="K84" i="74" s="1"/>
  <c r="K11" i="74"/>
  <c r="K15" i="74"/>
  <c r="AC37" i="74"/>
  <c r="Y58" i="74"/>
  <c r="Z74" i="74"/>
  <c r="AC74" i="74" s="1"/>
  <c r="C49" i="74"/>
  <c r="K49" i="74" s="1"/>
  <c r="C48" i="74"/>
  <c r="K48" i="74" s="1"/>
  <c r="X47" i="74"/>
  <c r="X48" i="74"/>
  <c r="X49" i="74"/>
  <c r="Z75" i="74"/>
  <c r="AC75" i="74" s="1"/>
  <c r="K10" i="74"/>
  <c r="L37" i="74"/>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K72" i="74"/>
  <c r="C47" i="74"/>
  <c r="L26" i="74"/>
  <c r="L44" i="74" s="1"/>
  <c r="K26" i="74"/>
  <c r="G53" i="74" s="1"/>
  <c r="K54" i="74" s="1"/>
  <c r="AC14" i="74" l="1"/>
  <c r="W49" i="74"/>
  <c r="AB49" i="74" s="1"/>
  <c r="K71" i="74"/>
  <c r="K70" i="74"/>
  <c r="K59" i="74"/>
  <c r="K78" i="74"/>
  <c r="K67" i="74"/>
  <c r="K47" i="74"/>
  <c r="L50" i="74" s="1"/>
  <c r="C50" i="74"/>
  <c r="X26" i="74"/>
  <c r="AB10" i="74"/>
  <c r="W48" i="74"/>
  <c r="AB48" i="74" s="1"/>
  <c r="AC12" i="74"/>
  <c r="L82" i="74" l="1"/>
  <c r="K86" i="74" s="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M86" i="73"/>
  <c r="V78" i="73"/>
  <c r="Y77" i="73"/>
  <c r="V77" i="73"/>
  <c r="Y76" i="73"/>
  <c r="V76" i="73"/>
  <c r="G76" i="73"/>
  <c r="I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AC35" i="73"/>
  <c r="AB35" i="73"/>
  <c r="G35" i="73"/>
  <c r="AC34" i="73"/>
  <c r="AB34" i="73"/>
  <c r="G34" i="73"/>
  <c r="AC33" i="73"/>
  <c r="AB33" i="73"/>
  <c r="G33" i="73"/>
  <c r="AC32" i="73"/>
  <c r="AB32" i="73"/>
  <c r="G32" i="73"/>
  <c r="AC31" i="73"/>
  <c r="AB31" i="73"/>
  <c r="G31" i="73"/>
  <c r="AC30" i="73"/>
  <c r="AB30" i="73"/>
  <c r="G30" i="73"/>
  <c r="AC29" i="73"/>
  <c r="AB29" i="73"/>
  <c r="G29" i="73"/>
  <c r="AC28" i="73"/>
  <c r="AB28" i="73"/>
  <c r="G28" i="73"/>
  <c r="E26" i="73"/>
  <c r="D26" i="73"/>
  <c r="G25" i="73"/>
  <c r="K25" i="73" s="1"/>
  <c r="I24" i="73"/>
  <c r="G24" i="73"/>
  <c r="K24" i="73" s="1"/>
  <c r="I23" i="73"/>
  <c r="G23" i="73"/>
  <c r="K23" i="73" s="1"/>
  <c r="G22" i="73"/>
  <c r="K22" i="73" s="1"/>
  <c r="I21" i="73"/>
  <c r="G21" i="73"/>
  <c r="K21" i="73" s="1"/>
  <c r="I20" i="73"/>
  <c r="G20" i="73"/>
  <c r="K20" i="73" s="1"/>
  <c r="G19" i="73"/>
  <c r="K19" i="73" s="1"/>
  <c r="I18" i="73"/>
  <c r="G18" i="73"/>
  <c r="I17" i="73"/>
  <c r="G17" i="73"/>
  <c r="K17" i="73" s="1"/>
  <c r="G16" i="73"/>
  <c r="K16" i="73" s="1"/>
  <c r="I15" i="73"/>
  <c r="G15" i="73"/>
  <c r="K15" i="73" s="1"/>
  <c r="G14" i="73"/>
  <c r="K14" i="73" s="1"/>
  <c r="I13" i="73"/>
  <c r="G13" i="73"/>
  <c r="G12" i="73"/>
  <c r="K12" i="73" s="1"/>
  <c r="I11" i="73"/>
  <c r="G11" i="73"/>
  <c r="G10" i="73"/>
  <c r="AB7" i="73"/>
  <c r="X7" i="73"/>
  <c r="V4" i="73"/>
  <c r="B3" i="73"/>
  <c r="V2" i="73"/>
  <c r="K11" i="73" l="1"/>
  <c r="K18" i="73"/>
  <c r="C49" i="73"/>
  <c r="K49" i="73" s="1"/>
  <c r="Y58" i="73"/>
  <c r="X47" i="73"/>
  <c r="X48" i="73"/>
  <c r="G37" i="73"/>
  <c r="L37" i="73"/>
  <c r="G26" i="73"/>
  <c r="M13" i="73"/>
  <c r="M15" i="73"/>
  <c r="X49" i="73"/>
  <c r="Z74" i="73"/>
  <c r="AC74" i="73" s="1"/>
  <c r="K10" i="73"/>
  <c r="M11" i="73"/>
  <c r="K13" i="73"/>
  <c r="AC37" i="73"/>
  <c r="Z75" i="73"/>
  <c r="AC75" i="73" s="1"/>
  <c r="K84" i="73" l="1"/>
  <c r="G56" i="73"/>
  <c r="K57" i="73" s="1"/>
  <c r="C47" i="73"/>
  <c r="L26" i="73"/>
  <c r="K26" i="73"/>
  <c r="G53" i="73" s="1"/>
  <c r="K54" i="73" s="1"/>
  <c r="C48" i="73"/>
  <c r="K48" i="73" s="1"/>
  <c r="K71" i="73" l="1"/>
  <c r="K70" i="73"/>
  <c r="K59" i="73"/>
  <c r="K78" i="73"/>
  <c r="K67" i="73"/>
  <c r="K72" i="73"/>
  <c r="K69" i="73"/>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M86"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AC35" i="71"/>
  <c r="AB35" i="71"/>
  <c r="G35" i="71"/>
  <c r="AC34" i="71"/>
  <c r="AB34" i="71"/>
  <c r="G34" i="71"/>
  <c r="AC33" i="71"/>
  <c r="AB33" i="71"/>
  <c r="G33" i="71"/>
  <c r="AC32" i="71"/>
  <c r="AB32" i="71"/>
  <c r="G32" i="71"/>
  <c r="AC31" i="71"/>
  <c r="AB31" i="71"/>
  <c r="G31" i="71"/>
  <c r="AC30" i="71"/>
  <c r="AB30" i="71"/>
  <c r="G30" i="71"/>
  <c r="AC29" i="71"/>
  <c r="AB29" i="71"/>
  <c r="G29" i="71"/>
  <c r="AC28" i="71"/>
  <c r="AB28" i="71"/>
  <c r="G28" i="71"/>
  <c r="E26" i="71"/>
  <c r="D26" i="71"/>
  <c r="G25" i="71"/>
  <c r="K25" i="71" s="1"/>
  <c r="I24" i="71"/>
  <c r="G24" i="71"/>
  <c r="I23" i="71"/>
  <c r="G23" i="71"/>
  <c r="K23" i="71" s="1"/>
  <c r="G22" i="71"/>
  <c r="K22" i="71" s="1"/>
  <c r="I21" i="71"/>
  <c r="G21" i="71"/>
  <c r="I20" i="71"/>
  <c r="G20" i="71"/>
  <c r="K20" i="71" s="1"/>
  <c r="G19" i="71"/>
  <c r="K19" i="71" s="1"/>
  <c r="I18" i="71"/>
  <c r="K18" i="71" s="1"/>
  <c r="G18" i="71"/>
  <c r="I17" i="71"/>
  <c r="G17" i="71"/>
  <c r="K17" i="71" s="1"/>
  <c r="G16" i="71"/>
  <c r="K16" i="71" s="1"/>
  <c r="I15" i="71"/>
  <c r="G15" i="71"/>
  <c r="M15" i="71" s="1"/>
  <c r="G14" i="71"/>
  <c r="K14" i="71" s="1"/>
  <c r="I13" i="71"/>
  <c r="G13" i="71"/>
  <c r="K13" i="71" s="1"/>
  <c r="G12" i="71"/>
  <c r="K12" i="71" s="1"/>
  <c r="I11" i="71"/>
  <c r="G11" i="71"/>
  <c r="K11" i="71" s="1"/>
  <c r="G10" i="71"/>
  <c r="AB7" i="71"/>
  <c r="X47" i="71" s="1"/>
  <c r="X7" i="71"/>
  <c r="V4" i="71"/>
  <c r="B3" i="71"/>
  <c r="V2" i="71"/>
  <c r="Z75" i="71" l="1"/>
  <c r="K15" i="71"/>
  <c r="K21" i="71"/>
  <c r="AC75" i="71"/>
  <c r="K24" i="71"/>
  <c r="M11" i="71"/>
  <c r="G37" i="71"/>
  <c r="G26" i="71"/>
  <c r="K10" i="71"/>
  <c r="Z74" i="71"/>
  <c r="AC74" i="71" s="1"/>
  <c r="C49" i="71"/>
  <c r="K49" i="71" s="1"/>
  <c r="C48" i="71"/>
  <c r="K48" i="71" s="1"/>
  <c r="M13" i="71"/>
  <c r="L37" i="71"/>
  <c r="C47" i="71" l="1"/>
  <c r="L26" i="71"/>
  <c r="K26" i="71"/>
  <c r="G53" i="71" s="1"/>
  <c r="K54" i="71" s="1"/>
  <c r="K84" i="71"/>
  <c r="G56" i="71"/>
  <c r="K57" i="71" s="1"/>
  <c r="K72" i="71" l="1"/>
  <c r="K69" i="71"/>
  <c r="K71" i="71"/>
  <c r="K59" i="71"/>
  <c r="K78" i="71"/>
  <c r="K67" i="71"/>
  <c r="K70" i="7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M86"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AC35" i="70"/>
  <c r="AB35" i="70"/>
  <c r="G35" i="70"/>
  <c r="AC34" i="70"/>
  <c r="AB34" i="70"/>
  <c r="G34" i="70"/>
  <c r="AC33" i="70"/>
  <c r="AB33" i="70"/>
  <c r="G33" i="70"/>
  <c r="AC32" i="70"/>
  <c r="AB32" i="70"/>
  <c r="G32" i="70"/>
  <c r="AC31" i="70"/>
  <c r="AB31" i="70"/>
  <c r="G31" i="70"/>
  <c r="AC30" i="70"/>
  <c r="AB30" i="70"/>
  <c r="G30" i="70"/>
  <c r="AC29" i="70"/>
  <c r="AB29" i="70"/>
  <c r="G29" i="70"/>
  <c r="AC28" i="70"/>
  <c r="AB28" i="70"/>
  <c r="G28" i="70"/>
  <c r="E26" i="70"/>
  <c r="D26" i="70"/>
  <c r="G25" i="70"/>
  <c r="K25" i="70" s="1"/>
  <c r="G24" i="70"/>
  <c r="I23" i="70"/>
  <c r="I24" i="70" s="1"/>
  <c r="G23" i="70"/>
  <c r="K23" i="70" s="1"/>
  <c r="G22" i="70"/>
  <c r="K22" i="70" s="1"/>
  <c r="G21" i="70"/>
  <c r="I20" i="70"/>
  <c r="I21" i="70" s="1"/>
  <c r="G20" i="70"/>
  <c r="K20" i="70" s="1"/>
  <c r="G19" i="70"/>
  <c r="K19" i="70" s="1"/>
  <c r="G18" i="70"/>
  <c r="I17" i="70"/>
  <c r="I18" i="70" s="1"/>
  <c r="G17" i="70"/>
  <c r="K17" i="70" s="1"/>
  <c r="G16" i="70"/>
  <c r="K16" i="70" s="1"/>
  <c r="I15" i="70"/>
  <c r="G15" i="70"/>
  <c r="K15" i="70" s="1"/>
  <c r="G14" i="70"/>
  <c r="K14" i="70" s="1"/>
  <c r="I13" i="70"/>
  <c r="G13" i="70"/>
  <c r="K13" i="70" s="1"/>
  <c r="G12" i="70"/>
  <c r="K12" i="70" s="1"/>
  <c r="I11" i="70"/>
  <c r="G11" i="70"/>
  <c r="M11" i="70" s="1"/>
  <c r="G10" i="70"/>
  <c r="AB7" i="70"/>
  <c r="X47" i="70" s="1"/>
  <c r="X7" i="70"/>
  <c r="V4" i="70"/>
  <c r="B3" i="70"/>
  <c r="V2" i="70"/>
  <c r="Z75" i="70" l="1"/>
  <c r="AC75" i="70" s="1"/>
  <c r="K11" i="70"/>
  <c r="K18" i="70"/>
  <c r="K21" i="70"/>
  <c r="K24" i="70"/>
  <c r="Z74" i="70"/>
  <c r="AC74" i="70" s="1"/>
  <c r="G26" i="70"/>
  <c r="L37" i="70"/>
  <c r="G37" i="70"/>
  <c r="M15" i="70"/>
  <c r="C48" i="70"/>
  <c r="K48" i="70" s="1"/>
  <c r="M13" i="70"/>
  <c r="C49" i="70"/>
  <c r="K49" i="70" s="1"/>
  <c r="X49" i="70"/>
  <c r="K10" i="70"/>
  <c r="K84" i="70" l="1"/>
  <c r="G56" i="70"/>
  <c r="K57" i="70" s="1"/>
  <c r="K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26" i="70"/>
  <c r="L44" i="70" s="1"/>
  <c r="K26" i="70"/>
  <c r="G53" i="70" s="1"/>
  <c r="K54" i="70" s="1"/>
  <c r="K72" i="70" l="1"/>
  <c r="W48" i="70"/>
  <c r="AB48" i="70" s="1"/>
  <c r="AC12" i="70"/>
  <c r="K71" i="70"/>
  <c r="K59" i="70"/>
  <c r="K78" i="70"/>
  <c r="K67" i="70"/>
  <c r="K70" i="70"/>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M86" i="69"/>
  <c r="V78" i="69"/>
  <c r="Y77" i="69"/>
  <c r="V77" i="69"/>
  <c r="Y76" i="69"/>
  <c r="V76" i="69"/>
  <c r="G76" i="69"/>
  <c r="I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AC35" i="69"/>
  <c r="AB35" i="69"/>
  <c r="G35" i="69"/>
  <c r="AC34" i="69"/>
  <c r="AB34" i="69"/>
  <c r="G34" i="69"/>
  <c r="AC33" i="69"/>
  <c r="AB33" i="69"/>
  <c r="G33" i="69"/>
  <c r="AC32" i="69"/>
  <c r="AB32" i="69"/>
  <c r="G32" i="69"/>
  <c r="AC31" i="69"/>
  <c r="AB31" i="69"/>
  <c r="G31" i="69"/>
  <c r="AC30" i="69"/>
  <c r="AB30" i="69"/>
  <c r="G30" i="69"/>
  <c r="AC29" i="69"/>
  <c r="AB29" i="69"/>
  <c r="G29" i="69"/>
  <c r="AC28" i="69"/>
  <c r="AC37" i="69" s="1"/>
  <c r="AB28" i="69"/>
  <c r="G28" i="69"/>
  <c r="E26" i="69"/>
  <c r="D26" i="69"/>
  <c r="G25" i="69"/>
  <c r="K25" i="69" s="1"/>
  <c r="I24" i="69"/>
  <c r="G24" i="69"/>
  <c r="K24" i="69" s="1"/>
  <c r="I23" i="69"/>
  <c r="G23" i="69"/>
  <c r="K23" i="69" s="1"/>
  <c r="G22" i="69"/>
  <c r="K22" i="69" s="1"/>
  <c r="I21" i="69"/>
  <c r="G21" i="69"/>
  <c r="K21" i="69" s="1"/>
  <c r="I20" i="69"/>
  <c r="G20" i="69"/>
  <c r="K20" i="69" s="1"/>
  <c r="G19" i="69"/>
  <c r="K19" i="69" s="1"/>
  <c r="I18" i="69"/>
  <c r="G18" i="69"/>
  <c r="K18" i="69" s="1"/>
  <c r="I17" i="69"/>
  <c r="G17" i="69"/>
  <c r="K17" i="69" s="1"/>
  <c r="G16" i="69"/>
  <c r="K16" i="69" s="1"/>
  <c r="I15" i="69"/>
  <c r="G15" i="69"/>
  <c r="M15" i="69" s="1"/>
  <c r="G14" i="69"/>
  <c r="K14" i="69" s="1"/>
  <c r="I13" i="69"/>
  <c r="G13" i="69"/>
  <c r="K13" i="69" s="1"/>
  <c r="G12" i="69"/>
  <c r="K12" i="69" s="1"/>
  <c r="I11" i="69"/>
  <c r="G11" i="69"/>
  <c r="M11" i="69" s="1"/>
  <c r="G10" i="69"/>
  <c r="AB7" i="69"/>
  <c r="X47" i="69" s="1"/>
  <c r="X7" i="69"/>
  <c r="V4" i="69"/>
  <c r="B3" i="69"/>
  <c r="V2" i="69"/>
  <c r="G26" i="69" l="1"/>
  <c r="K11" i="69"/>
  <c r="G37" i="69"/>
  <c r="K15" i="69"/>
  <c r="L90" i="70"/>
  <c r="L92" i="70" s="1"/>
  <c r="C49" i="69"/>
  <c r="K49" i="69" s="1"/>
  <c r="Z74" i="69"/>
  <c r="AC74" i="69" s="1"/>
  <c r="K84" i="69"/>
  <c r="G56" i="69"/>
  <c r="K57" i="69" s="1"/>
  <c r="Z75" i="69"/>
  <c r="AC75" i="69" s="1"/>
  <c r="M13" i="69"/>
  <c r="X49" i="69"/>
  <c r="L37" i="69"/>
  <c r="C48" i="69"/>
  <c r="K48" i="69" s="1"/>
  <c r="X48" i="69"/>
  <c r="K10" i="69"/>
  <c r="C47" i="69" l="1"/>
  <c r="L26" i="69"/>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K72" i="69"/>
  <c r="AC14" i="69" l="1"/>
  <c r="W49" i="69"/>
  <c r="AB49" i="69" s="1"/>
  <c r="K71" i="69"/>
  <c r="K78" i="69"/>
  <c r="K70" i="69"/>
  <c r="K59" i="69"/>
  <c r="K67" i="69"/>
  <c r="X26" i="69"/>
  <c r="AB10" i="69"/>
  <c r="AC12" i="69"/>
  <c r="W48" i="69"/>
  <c r="AB48" i="69" s="1"/>
  <c r="C50" i="69"/>
  <c r="K47" i="69"/>
  <c r="L50" i="69" s="1"/>
  <c r="L82" i="69" s="1"/>
  <c r="K86" i="69" l="1"/>
  <c r="AB26" i="69"/>
  <c r="X53" i="69" s="1"/>
  <c r="AB54" i="69" s="1"/>
  <c r="AC10" i="69"/>
  <c r="AC26" i="69" s="1"/>
  <c r="W47" i="69"/>
  <c r="X56" i="69"/>
  <c r="AB57" i="69" s="1"/>
  <c r="AC40" i="69"/>
  <c r="AC44" i="69" l="1"/>
  <c r="AB68" i="69"/>
  <c r="AC68" i="69" s="1"/>
  <c r="AB71" i="69"/>
  <c r="AC71" i="69" s="1"/>
  <c r="AB58" i="69"/>
  <c r="AC58" i="69" s="1"/>
  <c r="AB77" i="69"/>
  <c r="AC77" i="69" s="1"/>
  <c r="AB66" i="69"/>
  <c r="AC66" i="69" s="1"/>
  <c r="AC76" i="69"/>
  <c r="AB69" i="69"/>
  <c r="AC69" i="69" s="1"/>
  <c r="AB70" i="69"/>
  <c r="AC70" i="69" s="1"/>
  <c r="L86" i="69"/>
  <c r="L94" i="69" s="1"/>
  <c r="W50" i="69"/>
  <c r="AB47" i="69"/>
  <c r="AC50" i="69" s="1"/>
  <c r="AC81" i="69" s="1"/>
  <c r="L84" i="69" s="1"/>
  <c r="L87" i="69" l="1"/>
  <c r="C177" i="66"/>
  <c r="C176" i="66"/>
  <c r="B136" i="66"/>
  <c r="B135" i="66"/>
  <c r="M86"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AC35" i="66"/>
  <c r="AB35" i="66"/>
  <c r="G35" i="66"/>
  <c r="AC34" i="66"/>
  <c r="AB34" i="66"/>
  <c r="G34" i="66"/>
  <c r="AC33" i="66"/>
  <c r="AB33" i="66"/>
  <c r="G33" i="66"/>
  <c r="AC32" i="66"/>
  <c r="AB32" i="66"/>
  <c r="G32" i="66"/>
  <c r="AC31" i="66"/>
  <c r="AB31" i="66"/>
  <c r="G31" i="66"/>
  <c r="AC30" i="66"/>
  <c r="AB30" i="66"/>
  <c r="G30" i="66"/>
  <c r="AC29" i="66"/>
  <c r="AB29" i="66"/>
  <c r="G29" i="66"/>
  <c r="AC28" i="66"/>
  <c r="AC37" i="66" s="1"/>
  <c r="AB28" i="66"/>
  <c r="G28" i="66"/>
  <c r="E26" i="66"/>
  <c r="D26" i="66"/>
  <c r="G25" i="66"/>
  <c r="K25" i="66" s="1"/>
  <c r="I24" i="66"/>
  <c r="G24" i="66"/>
  <c r="K24" i="66" s="1"/>
  <c r="I23" i="66"/>
  <c r="G23" i="66"/>
  <c r="K23" i="66" s="1"/>
  <c r="G22" i="66"/>
  <c r="K22" i="66" s="1"/>
  <c r="I21" i="66"/>
  <c r="G21" i="66"/>
  <c r="K21" i="66" s="1"/>
  <c r="I20" i="66"/>
  <c r="G20" i="66"/>
  <c r="K20" i="66" s="1"/>
  <c r="G19" i="66"/>
  <c r="K19" i="66" s="1"/>
  <c r="I18" i="66"/>
  <c r="G18" i="66"/>
  <c r="K18" i="66" s="1"/>
  <c r="I17" i="66"/>
  <c r="G17" i="66"/>
  <c r="K17" i="66" s="1"/>
  <c r="G16" i="66"/>
  <c r="K16" i="66" s="1"/>
  <c r="I15" i="66"/>
  <c r="G15" i="66"/>
  <c r="M15" i="66" s="1"/>
  <c r="G14" i="66"/>
  <c r="K14" i="66" s="1"/>
  <c r="I13" i="66"/>
  <c r="G13" i="66"/>
  <c r="K13" i="66" s="1"/>
  <c r="G12" i="66"/>
  <c r="K12" i="66" s="1"/>
  <c r="I11" i="66"/>
  <c r="G11" i="66"/>
  <c r="M11" i="66" s="1"/>
  <c r="G10" i="66"/>
  <c r="AB7" i="66"/>
  <c r="X47" i="66" s="1"/>
  <c r="X7" i="66"/>
  <c r="V4" i="66"/>
  <c r="B3" i="66"/>
  <c r="V2" i="66"/>
  <c r="K11" i="66" l="1"/>
  <c r="K15" i="66"/>
  <c r="G26" i="66"/>
  <c r="L90" i="69"/>
  <c r="L92" i="69" s="1"/>
  <c r="G37" i="66"/>
  <c r="Z74" i="66"/>
  <c r="AC74" i="66" s="1"/>
  <c r="C48" i="66"/>
  <c r="K48" i="66" s="1"/>
  <c r="C49" i="66"/>
  <c r="K49" i="66" s="1"/>
  <c r="Z75" i="66"/>
  <c r="AC75" i="66" s="1"/>
  <c r="M13" i="66"/>
  <c r="K10" i="66"/>
  <c r="L37" i="66"/>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26" i="66"/>
  <c r="L44" i="66" s="1"/>
  <c r="K26" i="66"/>
  <c r="G53" i="66" s="1"/>
  <c r="K54" i="66" s="1"/>
  <c r="K69" i="66"/>
  <c r="K72" i="66"/>
  <c r="X19" i="66" l="1"/>
  <c r="AB19" i="66" s="1"/>
  <c r="AC19" i="66" s="1"/>
  <c r="X22" i="66"/>
  <c r="AB22" i="66" s="1"/>
  <c r="AC22" i="66" s="1"/>
  <c r="W48" i="66"/>
  <c r="AB48" i="66" s="1"/>
  <c r="AC12" i="66"/>
  <c r="K47" i="66"/>
  <c r="L50" i="66" s="1"/>
  <c r="C50" i="66"/>
  <c r="X26" i="66"/>
  <c r="AB10" i="66"/>
  <c r="K71" i="66"/>
  <c r="K70" i="66"/>
  <c r="K59" i="66"/>
  <c r="K78" i="66"/>
  <c r="K67" i="66"/>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M86" i="65"/>
  <c r="V78" i="65"/>
  <c r="Y77" i="65"/>
  <c r="V77" i="65"/>
  <c r="Y76" i="65"/>
  <c r="V76" i="65"/>
  <c r="G76" i="65"/>
  <c r="I76" i="65" s="1"/>
  <c r="Z75" i="65" s="1"/>
  <c r="AB75" i="65"/>
  <c r="G75" i="65"/>
  <c r="I75" i="65" s="1"/>
  <c r="L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AC35" i="65"/>
  <c r="AB35" i="65"/>
  <c r="G35" i="65"/>
  <c r="AC34" i="65"/>
  <c r="AB34" i="65"/>
  <c r="G34" i="65"/>
  <c r="AC33" i="65"/>
  <c r="AB33" i="65"/>
  <c r="G33" i="65"/>
  <c r="AC32" i="65"/>
  <c r="AB32" i="65"/>
  <c r="G32" i="65"/>
  <c r="AC31" i="65"/>
  <c r="AB31" i="65"/>
  <c r="G31" i="65"/>
  <c r="AC30" i="65"/>
  <c r="AB30" i="65"/>
  <c r="G30" i="65"/>
  <c r="AC29" i="65"/>
  <c r="AB29" i="65"/>
  <c r="G29" i="65"/>
  <c r="AC28" i="65"/>
  <c r="AC37" i="65" s="1"/>
  <c r="AB28" i="65"/>
  <c r="G28" i="65"/>
  <c r="E26" i="65"/>
  <c r="D26" i="65"/>
  <c r="G25" i="65"/>
  <c r="K25" i="65" s="1"/>
  <c r="I24" i="65"/>
  <c r="G24" i="65"/>
  <c r="K24" i="65" s="1"/>
  <c r="I23" i="65"/>
  <c r="G23" i="65"/>
  <c r="K23" i="65" s="1"/>
  <c r="G22" i="65"/>
  <c r="K22" i="65" s="1"/>
  <c r="I21" i="65"/>
  <c r="G21" i="65"/>
  <c r="K21" i="65" s="1"/>
  <c r="I20" i="65"/>
  <c r="G20" i="65"/>
  <c r="K20" i="65" s="1"/>
  <c r="G19" i="65"/>
  <c r="K19" i="65" s="1"/>
  <c r="I18" i="65"/>
  <c r="G18" i="65"/>
  <c r="K18" i="65" s="1"/>
  <c r="I17" i="65"/>
  <c r="G17" i="65"/>
  <c r="K17" i="65" s="1"/>
  <c r="G16" i="65"/>
  <c r="K16" i="65" s="1"/>
  <c r="I15" i="65"/>
  <c r="G15" i="65"/>
  <c r="M15" i="65" s="1"/>
  <c r="G14" i="65"/>
  <c r="K14" i="65" s="1"/>
  <c r="I13" i="65"/>
  <c r="G13" i="65"/>
  <c r="K13" i="65" s="1"/>
  <c r="G12" i="65"/>
  <c r="K12" i="65" s="1"/>
  <c r="I11" i="65"/>
  <c r="G11" i="65"/>
  <c r="M11" i="65" s="1"/>
  <c r="G10" i="65"/>
  <c r="AB7" i="65"/>
  <c r="X47" i="65" s="1"/>
  <c r="X7" i="65"/>
  <c r="V4" i="65"/>
  <c r="B3" i="65"/>
  <c r="V2" i="65"/>
  <c r="G26" i="65" l="1"/>
  <c r="K11" i="65"/>
  <c r="AC75" i="65"/>
  <c r="K15" i="65"/>
  <c r="G37" i="65"/>
  <c r="Z74" i="65"/>
  <c r="AC74" i="65" s="1"/>
  <c r="C49" i="65"/>
  <c r="K49" i="65" s="1"/>
  <c r="M13" i="65"/>
  <c r="X49" i="65"/>
  <c r="L37" i="65"/>
  <c r="C48" i="65"/>
  <c r="K48" i="65" s="1"/>
  <c r="X48" i="65"/>
  <c r="K10" i="65"/>
  <c r="G56" i="65" l="1"/>
  <c r="K57" i="65" s="1"/>
  <c r="K84" i="65"/>
  <c r="X13" i="65" s="1"/>
  <c r="AB13" i="65" s="1"/>
  <c r="AC13" i="65" s="1"/>
  <c r="C47" i="65"/>
  <c r="L26" i="65"/>
  <c r="L44" i="65" s="1"/>
  <c r="K26" i="65"/>
  <c r="G53" i="65" s="1"/>
  <c r="K54" i="65" s="1"/>
  <c r="K72" i="65"/>
  <c r="K69" i="65"/>
  <c r="X20" i="65" l="1"/>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X10" i="65"/>
  <c r="AB10" i="65" s="1"/>
  <c r="X22" i="65"/>
  <c r="AB22" i="65" s="1"/>
  <c r="AC22" i="65" s="1"/>
  <c r="X17" i="65"/>
  <c r="AB17" i="65" s="1"/>
  <c r="AC17" i="65" s="1"/>
  <c r="X18" i="65"/>
  <c r="AB18" i="65" s="1"/>
  <c r="AC18" i="65" s="1"/>
  <c r="X12" i="65"/>
  <c r="AB12" i="65" s="1"/>
  <c r="X11" i="65"/>
  <c r="AB11" i="65" s="1"/>
  <c r="AC11" i="65" s="1"/>
  <c r="AC12" i="65"/>
  <c r="AC14" i="65"/>
  <c r="K71" i="65"/>
  <c r="K78" i="65"/>
  <c r="K70" i="65"/>
  <c r="K59" i="65"/>
  <c r="K67" i="65"/>
  <c r="C50" i="65"/>
  <c r="K47" i="65"/>
  <c r="L50" i="65" s="1"/>
  <c r="W49" i="65" l="1"/>
  <c r="AB49" i="65" s="1"/>
  <c r="W48" i="65"/>
  <c r="AB48" i="65" s="1"/>
  <c r="X26" i="65"/>
  <c r="X56" i="65" s="1"/>
  <c r="AB57" i="65" s="1"/>
  <c r="AB76" i="65" s="1"/>
  <c r="L82" i="65"/>
  <c r="K86" i="65" s="1"/>
  <c r="AB26" i="65"/>
  <c r="X53" i="65" s="1"/>
  <c r="AB54" i="65" s="1"/>
  <c r="W47" i="65"/>
  <c r="AC10" i="65"/>
  <c r="AC26" i="65" s="1"/>
  <c r="AC40" i="65" l="1"/>
  <c r="AC76" i="65"/>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B1" i="98" s="1"/>
  <c r="C177" i="64"/>
  <c r="C176" i="64"/>
  <c r="B136" i="64"/>
  <c r="B135" i="64"/>
  <c r="M86"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AC35" i="64"/>
  <c r="AB35" i="64"/>
  <c r="G35" i="64"/>
  <c r="AC34" i="64"/>
  <c r="AB34" i="64"/>
  <c r="G34" i="64"/>
  <c r="AC33" i="64"/>
  <c r="AB33" i="64"/>
  <c r="G33" i="64"/>
  <c r="AC32" i="64"/>
  <c r="AB32" i="64"/>
  <c r="G32" i="64"/>
  <c r="AC31" i="64"/>
  <c r="AB31" i="64"/>
  <c r="G31" i="64"/>
  <c r="AC30" i="64"/>
  <c r="AB30" i="64"/>
  <c r="G30" i="64"/>
  <c r="AC29" i="64"/>
  <c r="AB29" i="64"/>
  <c r="G29" i="64"/>
  <c r="AC28" i="64"/>
  <c r="AC37" i="64" s="1"/>
  <c r="AB28" i="64"/>
  <c r="G28" i="64"/>
  <c r="E26" i="64"/>
  <c r="D26" i="64"/>
  <c r="G25" i="64"/>
  <c r="K25" i="64" s="1"/>
  <c r="I24" i="64"/>
  <c r="G24" i="64"/>
  <c r="K24" i="64" s="1"/>
  <c r="I23" i="64"/>
  <c r="G23" i="64"/>
  <c r="K23" i="64" s="1"/>
  <c r="G22" i="64"/>
  <c r="K22" i="64" s="1"/>
  <c r="G21" i="64"/>
  <c r="K21" i="64" s="1"/>
  <c r="I20" i="64"/>
  <c r="I21" i="64" s="1"/>
  <c r="G20" i="64"/>
  <c r="K20" i="64" s="1"/>
  <c r="G19" i="64"/>
  <c r="K19" i="64" s="1"/>
  <c r="G18" i="64"/>
  <c r="K18" i="64" s="1"/>
  <c r="I17" i="64"/>
  <c r="I18" i="64" s="1"/>
  <c r="G17" i="64"/>
  <c r="K17" i="64" s="1"/>
  <c r="G16" i="64"/>
  <c r="K16" i="64" s="1"/>
  <c r="I15" i="64"/>
  <c r="G15" i="64"/>
  <c r="M15" i="64" s="1"/>
  <c r="G14" i="64"/>
  <c r="K14" i="64" s="1"/>
  <c r="I13" i="64"/>
  <c r="G13" i="64"/>
  <c r="K13" i="64" s="1"/>
  <c r="G12" i="64"/>
  <c r="K12" i="64" s="1"/>
  <c r="I11" i="64"/>
  <c r="G11" i="64"/>
  <c r="G10" i="64"/>
  <c r="AB7" i="64"/>
  <c r="X47" i="64" s="1"/>
  <c r="X7" i="64"/>
  <c r="V4" i="64"/>
  <c r="B3" i="64"/>
  <c r="V2" i="64"/>
  <c r="K15" i="64" l="1"/>
  <c r="G37" i="64"/>
  <c r="Z74" i="64"/>
  <c r="AC74" i="64" s="1"/>
  <c r="K11" i="64"/>
  <c r="AC75" i="64"/>
  <c r="C48" i="64"/>
  <c r="K48" i="64" s="1"/>
  <c r="G26" i="64"/>
  <c r="G56" i="64" s="1"/>
  <c r="K57" i="64" s="1"/>
  <c r="M11" i="64"/>
  <c r="C49" i="64"/>
  <c r="K49" i="64" s="1"/>
  <c r="M13" i="64"/>
  <c r="X49" i="64"/>
  <c r="L37" i="64"/>
  <c r="X48" i="64"/>
  <c r="K10" i="64"/>
  <c r="K84" i="64" l="1"/>
  <c r="X16" i="64" s="1"/>
  <c r="AB16" i="64" s="1"/>
  <c r="AC16" i="64" s="1"/>
  <c r="X19" i="64"/>
  <c r="AB19" i="64" s="1"/>
  <c r="AC19" i="64" s="1"/>
  <c r="K72" i="64"/>
  <c r="K69" i="64"/>
  <c r="C47" i="64"/>
  <c r="L26" i="64"/>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K70" i="64"/>
  <c r="K59" i="64"/>
  <c r="K78" i="64"/>
  <c r="K67" i="64"/>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M86"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AC35" i="62"/>
  <c r="AB35" i="62"/>
  <c r="G35" i="62"/>
  <c r="AC34" i="62"/>
  <c r="AB34" i="62"/>
  <c r="G34" i="62"/>
  <c r="AC33" i="62"/>
  <c r="AB33" i="62"/>
  <c r="G33" i="62"/>
  <c r="AC32" i="62"/>
  <c r="AB32" i="62"/>
  <c r="G32" i="62"/>
  <c r="AC31" i="62"/>
  <c r="AB31" i="62"/>
  <c r="G31" i="62"/>
  <c r="AC30" i="62"/>
  <c r="AB30" i="62"/>
  <c r="G30" i="62"/>
  <c r="AC29" i="62"/>
  <c r="AB29" i="62"/>
  <c r="G29" i="62"/>
  <c r="AC28" i="62"/>
  <c r="AC37" i="62" s="1"/>
  <c r="AB28" i="62"/>
  <c r="G28" i="62"/>
  <c r="E26" i="62"/>
  <c r="D26" i="62"/>
  <c r="G25" i="62"/>
  <c r="K25" i="62" s="1"/>
  <c r="I24" i="62"/>
  <c r="G24" i="62"/>
  <c r="K24" i="62" s="1"/>
  <c r="I23" i="62"/>
  <c r="G23" i="62"/>
  <c r="K23" i="62" s="1"/>
  <c r="G22" i="62"/>
  <c r="K22" i="62" s="1"/>
  <c r="I21" i="62"/>
  <c r="G21" i="62"/>
  <c r="K21" i="62" s="1"/>
  <c r="I20" i="62"/>
  <c r="G20" i="62"/>
  <c r="K20" i="62" s="1"/>
  <c r="G19" i="62"/>
  <c r="K19" i="62" s="1"/>
  <c r="I18" i="62"/>
  <c r="G18" i="62"/>
  <c r="K18" i="62" s="1"/>
  <c r="I17" i="62"/>
  <c r="G17" i="62"/>
  <c r="K17" i="62" s="1"/>
  <c r="G16" i="62"/>
  <c r="K16" i="62" s="1"/>
  <c r="I15" i="62"/>
  <c r="G15" i="62"/>
  <c r="K15" i="62" s="1"/>
  <c r="G14" i="62"/>
  <c r="K14" i="62" s="1"/>
  <c r="I13" i="62"/>
  <c r="G13" i="62"/>
  <c r="K13" i="62" s="1"/>
  <c r="G12" i="62"/>
  <c r="K12" i="62" s="1"/>
  <c r="I11" i="62"/>
  <c r="G11" i="62"/>
  <c r="M11" i="62" s="1"/>
  <c r="G10" i="62"/>
  <c r="AB7" i="62"/>
  <c r="X47" i="62" s="1"/>
  <c r="X7" i="62"/>
  <c r="V4" i="62"/>
  <c r="B3" i="62"/>
  <c r="V2" i="62"/>
  <c r="G26" i="62" l="1"/>
  <c r="G56" i="62" s="1"/>
  <c r="K57" i="62" s="1"/>
  <c r="C48" i="62"/>
  <c r="K48" i="62" s="1"/>
  <c r="K11" i="62"/>
  <c r="M15" i="62"/>
  <c r="G37" i="62"/>
  <c r="C49" i="62"/>
  <c r="K49" i="62" s="1"/>
  <c r="Z74" i="62"/>
  <c r="AC74" i="62" s="1"/>
  <c r="K84" i="62"/>
  <c r="Z75" i="62"/>
  <c r="AC75" i="62" s="1"/>
  <c r="M13" i="62"/>
  <c r="X49" i="62"/>
  <c r="K10" i="62"/>
  <c r="L37" i="62"/>
  <c r="X48" i="62"/>
  <c r="K69" i="62" l="1"/>
  <c r="K72" i="62"/>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L44" i="62" s="1"/>
  <c r="K26" i="62"/>
  <c r="G53" i="62" s="1"/>
  <c r="K54" i="62" s="1"/>
  <c r="K71" i="62" l="1"/>
  <c r="K70" i="62"/>
  <c r="K59" i="62"/>
  <c r="K78" i="62"/>
  <c r="K67" i="62"/>
  <c r="AB10" i="62"/>
  <c r="X26" i="62"/>
  <c r="W48" i="62"/>
  <c r="AB48" i="62" s="1"/>
  <c r="AC12" i="62"/>
  <c r="K47" i="62"/>
  <c r="L50" i="62" s="1"/>
  <c r="C50" i="62"/>
  <c r="AC14" i="62"/>
  <c r="W49" i="62"/>
  <c r="AB49" i="62" s="1"/>
  <c r="L82" i="62" l="1"/>
  <c r="K86" i="62" s="1"/>
  <c r="X56" i="62"/>
  <c r="AB57" i="62" s="1"/>
  <c r="AB76" i="62" s="1"/>
  <c r="AC40" i="62"/>
  <c r="AB26" i="62"/>
  <c r="X53" i="62" s="1"/>
  <c r="AB54" i="62" s="1"/>
  <c r="W47" i="62"/>
  <c r="AC10" i="62"/>
  <c r="AC26" i="62" s="1"/>
  <c r="AC44" i="62" s="1"/>
  <c r="AB68" i="62" l="1"/>
  <c r="AC68" i="62" s="1"/>
  <c r="AB71" i="62"/>
  <c r="AC71" i="62" s="1"/>
  <c r="AB77" i="62"/>
  <c r="AC77" i="62" s="1"/>
  <c r="AB66" i="62"/>
  <c r="AC66" i="62" s="1"/>
  <c r="AB70" i="62"/>
  <c r="AC70" i="62" s="1"/>
  <c r="AC76" i="62"/>
  <c r="AB69" i="62"/>
  <c r="AC69" i="62" s="1"/>
  <c r="AB58" i="62"/>
  <c r="AC58" i="62" s="1"/>
  <c r="L86" i="62"/>
  <c r="W50" i="62"/>
  <c r="AB47" i="62"/>
  <c r="AC50" i="62" s="1"/>
  <c r="AC81" i="62" l="1"/>
  <c r="L84" i="62" s="1"/>
  <c r="L87" i="62"/>
  <c r="L94" i="62"/>
  <c r="L90" i="62" l="1"/>
  <c r="L92" i="62" s="1"/>
  <c r="C177" i="61"/>
  <c r="C176" i="61"/>
  <c r="B136" i="61"/>
  <c r="B135" i="61"/>
  <c r="M86"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AC35" i="61"/>
  <c r="AB35" i="61"/>
  <c r="G35" i="61"/>
  <c r="AC34" i="61"/>
  <c r="AB34" i="61"/>
  <c r="G34" i="61"/>
  <c r="AC33" i="61"/>
  <c r="AB33" i="61"/>
  <c r="G33" i="61"/>
  <c r="AC32" i="61"/>
  <c r="AB32" i="61"/>
  <c r="G32" i="61"/>
  <c r="AC31" i="61"/>
  <c r="AB31" i="61"/>
  <c r="G31" i="61"/>
  <c r="AC30" i="61"/>
  <c r="AB30" i="61"/>
  <c r="G30" i="61"/>
  <c r="AC29" i="61"/>
  <c r="AB29" i="61"/>
  <c r="G29" i="61"/>
  <c r="AC28" i="61"/>
  <c r="AC37" i="61" s="1"/>
  <c r="AB28" i="61"/>
  <c r="G28" i="61"/>
  <c r="E26" i="61"/>
  <c r="D26" i="61"/>
  <c r="G25" i="61"/>
  <c r="K25" i="61" s="1"/>
  <c r="I24" i="61"/>
  <c r="G24" i="61"/>
  <c r="K24" i="61" s="1"/>
  <c r="I23" i="61"/>
  <c r="G23" i="61"/>
  <c r="K23" i="61" s="1"/>
  <c r="G22" i="61"/>
  <c r="K22" i="61" s="1"/>
  <c r="I21" i="61"/>
  <c r="G21" i="61"/>
  <c r="K21" i="61" s="1"/>
  <c r="I20" i="61"/>
  <c r="G20" i="61"/>
  <c r="K20" i="61" s="1"/>
  <c r="G19" i="61"/>
  <c r="K19" i="61" s="1"/>
  <c r="I18" i="61"/>
  <c r="G18" i="61"/>
  <c r="K18" i="61" s="1"/>
  <c r="I17" i="61"/>
  <c r="G17" i="61"/>
  <c r="K17" i="61" s="1"/>
  <c r="G16" i="61"/>
  <c r="K16" i="61" s="1"/>
  <c r="I15" i="61"/>
  <c r="G15" i="61"/>
  <c r="K15" i="61" s="1"/>
  <c r="G14" i="61"/>
  <c r="K14" i="61" s="1"/>
  <c r="I13" i="61"/>
  <c r="G13" i="61"/>
  <c r="K13" i="61" s="1"/>
  <c r="G12" i="61"/>
  <c r="K12" i="61" s="1"/>
  <c r="I11" i="61"/>
  <c r="G11" i="61"/>
  <c r="M11" i="61" s="1"/>
  <c r="G10" i="61"/>
  <c r="AB7" i="61"/>
  <c r="X47" i="61" s="1"/>
  <c r="X7" i="61"/>
  <c r="V4" i="61"/>
  <c r="B3" i="61"/>
  <c r="V2" i="61"/>
  <c r="G26" i="61" l="1"/>
  <c r="K84" i="61" s="1"/>
  <c r="Z75" i="61"/>
  <c r="K11" i="61"/>
  <c r="AC75" i="61"/>
  <c r="G37" i="61"/>
  <c r="M15" i="61"/>
  <c r="C48" i="61"/>
  <c r="K48" i="61" s="1"/>
  <c r="C49" i="61"/>
  <c r="K49" i="61" s="1"/>
  <c r="Z74" i="61"/>
  <c r="AC74" i="61" s="1"/>
  <c r="M13" i="61"/>
  <c r="K10" i="61"/>
  <c r="L37" i="61"/>
  <c r="X48" i="61"/>
  <c r="G56" i="61" l="1"/>
  <c r="K57" i="61" s="1"/>
  <c r="C47" i="61"/>
  <c r="L26" i="61"/>
  <c r="L44" i="61" s="1"/>
  <c r="K26" i="61"/>
  <c r="G53" i="61" s="1"/>
  <c r="K54" i="61" s="1"/>
  <c r="K69" i="61"/>
  <c r="K72" i="6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K70" i="61"/>
  <c r="K59" i="61"/>
  <c r="K78" i="61"/>
  <c r="K67" i="61"/>
  <c r="C50" i="61"/>
  <c r="K47" i="61"/>
  <c r="L50" i="61" s="1"/>
  <c r="X26" i="61"/>
  <c r="AB10" i="61"/>
  <c r="AC12" i="61"/>
  <c r="W48" i="61"/>
  <c r="AB48" i="61" s="1"/>
  <c r="L82" i="61" l="1"/>
  <c r="AB26" i="6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M86"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AC35" i="60"/>
  <c r="AB35" i="60"/>
  <c r="G35" i="60"/>
  <c r="AC34" i="60"/>
  <c r="AB34" i="60"/>
  <c r="G34" i="60"/>
  <c r="AC33" i="60"/>
  <c r="AB33" i="60"/>
  <c r="G33" i="60"/>
  <c r="AC32" i="60"/>
  <c r="AB32" i="60"/>
  <c r="G32" i="60"/>
  <c r="AC31" i="60"/>
  <c r="AB31" i="60"/>
  <c r="G31" i="60"/>
  <c r="AC30" i="60"/>
  <c r="AB30" i="60"/>
  <c r="G30" i="60"/>
  <c r="AC29" i="60"/>
  <c r="AB29" i="60"/>
  <c r="G29" i="60"/>
  <c r="AC28" i="60"/>
  <c r="AB28" i="60"/>
  <c r="G28" i="60"/>
  <c r="G37" i="60" s="1"/>
  <c r="E26" i="60"/>
  <c r="D26" i="60"/>
  <c r="G25" i="60"/>
  <c r="K25" i="60" s="1"/>
  <c r="I24" i="60"/>
  <c r="G24" i="60"/>
  <c r="K24" i="60" s="1"/>
  <c r="I23" i="60"/>
  <c r="G23" i="60"/>
  <c r="K23" i="60" s="1"/>
  <c r="G22" i="60"/>
  <c r="K22" i="60" s="1"/>
  <c r="I21" i="60"/>
  <c r="G21" i="60"/>
  <c r="K21" i="60" s="1"/>
  <c r="I20" i="60"/>
  <c r="G20" i="60"/>
  <c r="K20" i="60" s="1"/>
  <c r="G19" i="60"/>
  <c r="K19" i="60" s="1"/>
  <c r="I18" i="60"/>
  <c r="G18" i="60"/>
  <c r="K18" i="60" s="1"/>
  <c r="I17" i="60"/>
  <c r="G17" i="60"/>
  <c r="K17" i="60" s="1"/>
  <c r="G16" i="60"/>
  <c r="K16" i="60" s="1"/>
  <c r="I15" i="60"/>
  <c r="G15" i="60"/>
  <c r="G14" i="60"/>
  <c r="K14" i="60" s="1"/>
  <c r="I13" i="60"/>
  <c r="G13" i="60"/>
  <c r="K13" i="60" s="1"/>
  <c r="G12" i="60"/>
  <c r="K12" i="60" s="1"/>
  <c r="I11" i="60"/>
  <c r="G11" i="60"/>
  <c r="M11" i="60" s="1"/>
  <c r="G10" i="60"/>
  <c r="AB7" i="60"/>
  <c r="X7" i="60"/>
  <c r="V4" i="60"/>
  <c r="B3" i="60"/>
  <c r="V2" i="60"/>
  <c r="K15" i="60" l="1"/>
  <c r="G26" i="60"/>
  <c r="K11" i="60"/>
  <c r="M15" i="60"/>
  <c r="AC37" i="60"/>
  <c r="Y58" i="60"/>
  <c r="Z74" i="60"/>
  <c r="AC74" i="60" s="1"/>
  <c r="C48" i="60"/>
  <c r="K48" i="60" s="1"/>
  <c r="X47" i="60"/>
  <c r="X49" i="60"/>
  <c r="X48" i="60"/>
  <c r="K84" i="60"/>
  <c r="C49" i="60"/>
  <c r="K49" i="60" s="1"/>
  <c r="Z75" i="60"/>
  <c r="AC75" i="60" s="1"/>
  <c r="K10" i="60"/>
  <c r="L37" i="60"/>
  <c r="M13" i="60"/>
  <c r="G56" i="60" l="1"/>
  <c r="K57" i="60" s="1"/>
  <c r="C47" i="60"/>
  <c r="L26" i="60"/>
  <c r="L44" i="60" s="1"/>
  <c r="K26" i="60"/>
  <c r="G53" i="60" s="1"/>
  <c r="K54" i="60" s="1"/>
  <c r="K69" i="60"/>
  <c r="K72" i="60"/>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K70" i="60"/>
  <c r="K59" i="60"/>
  <c r="K78" i="60"/>
  <c r="K67" i="60"/>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M86"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AC35" i="59"/>
  <c r="AB35" i="59"/>
  <c r="G35" i="59"/>
  <c r="AC34" i="59"/>
  <c r="AB34" i="59"/>
  <c r="G34" i="59"/>
  <c r="AC33" i="59"/>
  <c r="AB33" i="59"/>
  <c r="G33" i="59"/>
  <c r="AC32" i="59"/>
  <c r="AB32" i="59"/>
  <c r="G32" i="59"/>
  <c r="AC31" i="59"/>
  <c r="AB31" i="59"/>
  <c r="G31" i="59"/>
  <c r="AC30" i="59"/>
  <c r="AB30" i="59"/>
  <c r="G30" i="59"/>
  <c r="AC29" i="59"/>
  <c r="AB29" i="59"/>
  <c r="G29" i="59"/>
  <c r="AC28" i="59"/>
  <c r="AB28" i="59"/>
  <c r="G28" i="59"/>
  <c r="E26" i="59"/>
  <c r="D26" i="59"/>
  <c r="G25" i="59"/>
  <c r="K25" i="59" s="1"/>
  <c r="I24" i="59"/>
  <c r="G24" i="59"/>
  <c r="I23" i="59"/>
  <c r="G23" i="59"/>
  <c r="K23" i="59" s="1"/>
  <c r="G22" i="59"/>
  <c r="K22" i="59" s="1"/>
  <c r="I21" i="59"/>
  <c r="G21" i="59"/>
  <c r="I20" i="59"/>
  <c r="G20" i="59"/>
  <c r="K20" i="59" s="1"/>
  <c r="G19" i="59"/>
  <c r="K19" i="59" s="1"/>
  <c r="G18" i="59"/>
  <c r="I17" i="59"/>
  <c r="I18" i="59" s="1"/>
  <c r="K18" i="59" s="1"/>
  <c r="G17" i="59"/>
  <c r="K16" i="59"/>
  <c r="G16" i="59"/>
  <c r="I15" i="59"/>
  <c r="G15" i="59"/>
  <c r="K15" i="59" s="1"/>
  <c r="G14" i="59"/>
  <c r="K14" i="59" s="1"/>
  <c r="I13" i="59"/>
  <c r="G13" i="59"/>
  <c r="G12" i="59"/>
  <c r="K12" i="59" s="1"/>
  <c r="I11" i="59"/>
  <c r="G11" i="59"/>
  <c r="K11" i="59" s="1"/>
  <c r="G10" i="59"/>
  <c r="K10" i="59" s="1"/>
  <c r="AB7" i="59"/>
  <c r="X49" i="59" s="1"/>
  <c r="X7" i="59"/>
  <c r="V4" i="59"/>
  <c r="B3" i="59"/>
  <c r="V2" i="59"/>
  <c r="Z75" i="59" l="1"/>
  <c r="C47" i="59"/>
  <c r="G37" i="59"/>
  <c r="L37" i="59"/>
  <c r="K21" i="59"/>
  <c r="K24" i="59"/>
  <c r="Y58" i="59"/>
  <c r="AC75" i="59"/>
  <c r="G26" i="59"/>
  <c r="M13" i="59"/>
  <c r="M15" i="59"/>
  <c r="K17" i="59"/>
  <c r="Z74" i="59"/>
  <c r="AC74" i="59" s="1"/>
  <c r="X47" i="59"/>
  <c r="X48" i="59"/>
  <c r="M11" i="59"/>
  <c r="K13" i="59"/>
  <c r="AC37" i="59"/>
  <c r="K26" i="59" l="1"/>
  <c r="G53" i="59" s="1"/>
  <c r="K54" i="59" s="1"/>
  <c r="K84" i="59"/>
  <c r="G56" i="59"/>
  <c r="K5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K70" i="59"/>
  <c r="K59" i="59"/>
  <c r="K78" i="59"/>
  <c r="K67" i="59"/>
  <c r="L44" i="59"/>
  <c r="K72" i="59"/>
  <c r="K69" i="59"/>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M86"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AC35" i="58"/>
  <c r="AB35" i="58"/>
  <c r="G35" i="58"/>
  <c r="AC34" i="58"/>
  <c r="AB34" i="58"/>
  <c r="G34" i="58"/>
  <c r="AC33" i="58"/>
  <c r="AB33" i="58"/>
  <c r="G33" i="58"/>
  <c r="AC32" i="58"/>
  <c r="AB32" i="58"/>
  <c r="G32" i="58"/>
  <c r="AC31" i="58"/>
  <c r="AB31" i="58"/>
  <c r="G31" i="58"/>
  <c r="AC30" i="58"/>
  <c r="AB30" i="58"/>
  <c r="G30" i="58"/>
  <c r="AC29" i="58"/>
  <c r="AB29" i="58"/>
  <c r="G29" i="58"/>
  <c r="AC28" i="58"/>
  <c r="AC37" i="58" s="1"/>
  <c r="AB28" i="58"/>
  <c r="G28" i="58"/>
  <c r="E26" i="58"/>
  <c r="D26" i="58"/>
  <c r="G25" i="58"/>
  <c r="K25" i="58" s="1"/>
  <c r="I24" i="58"/>
  <c r="G24" i="58"/>
  <c r="K24" i="58" s="1"/>
  <c r="I23" i="58"/>
  <c r="G23" i="58"/>
  <c r="K23" i="58" s="1"/>
  <c r="G22" i="58"/>
  <c r="K22" i="58" s="1"/>
  <c r="I21" i="58"/>
  <c r="G21" i="58"/>
  <c r="K21" i="58" s="1"/>
  <c r="I20" i="58"/>
  <c r="G20" i="58"/>
  <c r="K20" i="58" s="1"/>
  <c r="G19" i="58"/>
  <c r="K19" i="58" s="1"/>
  <c r="I18" i="58"/>
  <c r="G18" i="58"/>
  <c r="K18" i="58" s="1"/>
  <c r="I17" i="58"/>
  <c r="G17" i="58"/>
  <c r="K17" i="58" s="1"/>
  <c r="G16" i="58"/>
  <c r="K16" i="58" s="1"/>
  <c r="I15" i="58"/>
  <c r="G15" i="58"/>
  <c r="M15" i="58" s="1"/>
  <c r="G14" i="58"/>
  <c r="K14" i="58" s="1"/>
  <c r="I13" i="58"/>
  <c r="G13" i="58"/>
  <c r="K13" i="58" s="1"/>
  <c r="G12" i="58"/>
  <c r="K12" i="58" s="1"/>
  <c r="I11" i="58"/>
  <c r="G11" i="58"/>
  <c r="K11" i="58" s="1"/>
  <c r="G10" i="58"/>
  <c r="AB7" i="58"/>
  <c r="X47" i="58" s="1"/>
  <c r="X7" i="58"/>
  <c r="V4" i="58"/>
  <c r="B3" i="58"/>
  <c r="V2" i="58"/>
  <c r="Z75" i="58" l="1"/>
  <c r="K15" i="58"/>
  <c r="AC75" i="58"/>
  <c r="G26" i="58"/>
  <c r="K84" i="58" s="1"/>
  <c r="G37" i="58"/>
  <c r="M11" i="58"/>
  <c r="C48" i="58"/>
  <c r="K48" i="58" s="1"/>
  <c r="C49" i="58"/>
  <c r="K49" i="58" s="1"/>
  <c r="Z74" i="58"/>
  <c r="AC74" i="58" s="1"/>
  <c r="L37" i="58"/>
  <c r="X48" i="58"/>
  <c r="M13" i="58"/>
  <c r="K10" i="58"/>
  <c r="G56" i="58" l="1"/>
  <c r="K57" i="58" s="1"/>
  <c r="C47" i="58"/>
  <c r="L26" i="58"/>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K72" i="58"/>
  <c r="AC12" i="58" l="1"/>
  <c r="W48" i="58"/>
  <c r="AB48" i="58" s="1"/>
  <c r="C50" i="58"/>
  <c r="K47" i="58"/>
  <c r="L50" i="58" s="1"/>
  <c r="X26" i="58"/>
  <c r="AB10" i="58"/>
  <c r="K71" i="58"/>
  <c r="K70" i="58"/>
  <c r="K59" i="58"/>
  <c r="K78" i="58"/>
  <c r="K67" i="58"/>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M86"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AC35" i="57"/>
  <c r="AB35" i="57"/>
  <c r="G35" i="57"/>
  <c r="AC34" i="57"/>
  <c r="AB34" i="57"/>
  <c r="G34" i="57"/>
  <c r="AC33" i="57"/>
  <c r="AB33" i="57"/>
  <c r="G33" i="57"/>
  <c r="AC32" i="57"/>
  <c r="AB32" i="57"/>
  <c r="G32" i="57"/>
  <c r="AC31" i="57"/>
  <c r="AB31" i="57"/>
  <c r="G31" i="57"/>
  <c r="AC30" i="57"/>
  <c r="AB30" i="57"/>
  <c r="G30" i="57"/>
  <c r="AC29" i="57"/>
  <c r="AB29" i="57"/>
  <c r="G29" i="57"/>
  <c r="AC28" i="57"/>
  <c r="AC37" i="57" s="1"/>
  <c r="AB28" i="57"/>
  <c r="G28" i="57"/>
  <c r="E26" i="57"/>
  <c r="D26" i="57"/>
  <c r="G25" i="57"/>
  <c r="K25" i="57" s="1"/>
  <c r="I24" i="57"/>
  <c r="G24" i="57"/>
  <c r="K24" i="57" s="1"/>
  <c r="I23" i="57"/>
  <c r="G23" i="57"/>
  <c r="K23" i="57" s="1"/>
  <c r="G22" i="57"/>
  <c r="K22" i="57" s="1"/>
  <c r="I21" i="57"/>
  <c r="G21" i="57"/>
  <c r="K21" i="57" s="1"/>
  <c r="I20" i="57"/>
  <c r="G20" i="57"/>
  <c r="K20" i="57" s="1"/>
  <c r="G19" i="57"/>
  <c r="K19" i="57" s="1"/>
  <c r="I18" i="57"/>
  <c r="G18" i="57"/>
  <c r="K18" i="57" s="1"/>
  <c r="I17" i="57"/>
  <c r="G17" i="57"/>
  <c r="K17" i="57" s="1"/>
  <c r="G16" i="57"/>
  <c r="K16" i="57" s="1"/>
  <c r="I15" i="57"/>
  <c r="G15" i="57"/>
  <c r="M15" i="57" s="1"/>
  <c r="G14" i="57"/>
  <c r="K14" i="57" s="1"/>
  <c r="I13" i="57"/>
  <c r="G13" i="57"/>
  <c r="K13" i="57" s="1"/>
  <c r="G12" i="57"/>
  <c r="K12" i="57" s="1"/>
  <c r="I11" i="57"/>
  <c r="G11" i="57"/>
  <c r="K11" i="57" s="1"/>
  <c r="G10" i="57"/>
  <c r="AB7" i="57"/>
  <c r="X47" i="57" s="1"/>
  <c r="X7" i="57"/>
  <c r="V4" i="57"/>
  <c r="B3" i="57"/>
  <c r="V2" i="57"/>
  <c r="K15" i="57" l="1"/>
  <c r="G26" i="57"/>
  <c r="K84" i="57" s="1"/>
  <c r="Z75" i="57"/>
  <c r="AC75" i="57" s="1"/>
  <c r="L90" i="58"/>
  <c r="L92" i="58" s="1"/>
  <c r="M11" i="57"/>
  <c r="G37" i="57"/>
  <c r="Z74" i="57"/>
  <c r="AC74" i="57" s="1"/>
  <c r="C48" i="57"/>
  <c r="K48" i="57" s="1"/>
  <c r="C49" i="57"/>
  <c r="K49" i="57" s="1"/>
  <c r="K10" i="57"/>
  <c r="L37" i="57"/>
  <c r="X48" i="57"/>
  <c r="M13" i="57"/>
  <c r="G56" i="57" l="1"/>
  <c r="K5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L44" i="57" s="1"/>
  <c r="K26" i="57"/>
  <c r="G53" i="57" s="1"/>
  <c r="K54" i="57" s="1"/>
  <c r="K72" i="57"/>
  <c r="K69" i="57" l="1"/>
  <c r="K71" i="57"/>
  <c r="K70" i="57"/>
  <c r="K59" i="57"/>
  <c r="K78" i="57"/>
  <c r="K67" i="57"/>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M86"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AC35" i="55"/>
  <c r="AB35" i="55"/>
  <c r="G35" i="55"/>
  <c r="AC34" i="55"/>
  <c r="AB34" i="55"/>
  <c r="G34" i="55"/>
  <c r="AC33" i="55"/>
  <c r="AB33" i="55"/>
  <c r="G33" i="55"/>
  <c r="AC32" i="55"/>
  <c r="AB32" i="55"/>
  <c r="G32" i="55"/>
  <c r="AC31" i="55"/>
  <c r="AB31" i="55"/>
  <c r="G31" i="55"/>
  <c r="AC30" i="55"/>
  <c r="AB30" i="55"/>
  <c r="G30" i="55"/>
  <c r="AC29" i="55"/>
  <c r="AB29" i="55"/>
  <c r="G29" i="55"/>
  <c r="AC28" i="55"/>
  <c r="AB28" i="55"/>
  <c r="G28" i="55"/>
  <c r="E26" i="55"/>
  <c r="D26" i="55"/>
  <c r="G25" i="55"/>
  <c r="K25" i="55" s="1"/>
  <c r="I24" i="55"/>
  <c r="G24" i="55"/>
  <c r="I23" i="55"/>
  <c r="G23" i="55"/>
  <c r="K23" i="55" s="1"/>
  <c r="G22" i="55"/>
  <c r="K22" i="55" s="1"/>
  <c r="I21" i="55"/>
  <c r="G21" i="55"/>
  <c r="I20" i="55"/>
  <c r="G20" i="55"/>
  <c r="K20" i="55" s="1"/>
  <c r="G19" i="55"/>
  <c r="K19" i="55" s="1"/>
  <c r="I18" i="55"/>
  <c r="G18" i="55"/>
  <c r="I17" i="55"/>
  <c r="G17" i="55"/>
  <c r="K17" i="55" s="1"/>
  <c r="G16" i="55"/>
  <c r="K16" i="55" s="1"/>
  <c r="I15" i="55"/>
  <c r="G15" i="55"/>
  <c r="G14" i="55"/>
  <c r="K14" i="55" s="1"/>
  <c r="I13" i="55"/>
  <c r="G13" i="55"/>
  <c r="K13" i="55" s="1"/>
  <c r="G12" i="55"/>
  <c r="K12" i="55" s="1"/>
  <c r="I11" i="55"/>
  <c r="G11" i="55"/>
  <c r="G10" i="55"/>
  <c r="AB7" i="55"/>
  <c r="X47" i="55" s="1"/>
  <c r="X7" i="55"/>
  <c r="V4" i="55"/>
  <c r="B3" i="55"/>
  <c r="V2" i="55"/>
  <c r="M11" i="55" l="1"/>
  <c r="M15" i="55"/>
  <c r="G37" i="55"/>
  <c r="K24" i="55"/>
  <c r="K18" i="55"/>
  <c r="Z75" i="55"/>
  <c r="K11" i="55"/>
  <c r="M13" i="55"/>
  <c r="K15" i="55"/>
  <c r="K21" i="55"/>
  <c r="AC75" i="55"/>
  <c r="C48" i="55"/>
  <c r="K48" i="55" s="1"/>
  <c r="Z74" i="55"/>
  <c r="AC74" i="55" s="1"/>
  <c r="G26" i="55"/>
  <c r="K10" i="55"/>
  <c r="L37" i="55"/>
  <c r="C49" i="55" l="1"/>
  <c r="K49" i="55" s="1"/>
  <c r="K84" i="55"/>
  <c r="G56" i="55"/>
  <c r="K57" i="55" s="1"/>
  <c r="K77" i="55" s="1"/>
  <c r="C47" i="55"/>
  <c r="L26" i="55"/>
  <c r="K26" i="55"/>
  <c r="G53" i="55" s="1"/>
  <c r="K54" i="55" s="1"/>
  <c r="L44" i="55" l="1"/>
  <c r="K71" i="55"/>
  <c r="K70" i="55"/>
  <c r="K78" i="55"/>
  <c r="K67" i="55"/>
  <c r="K59" i="55"/>
  <c r="K69" i="55"/>
  <c r="K72" i="55"/>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M86" i="54"/>
  <c r="V78" i="54"/>
  <c r="Y77" i="54"/>
  <c r="V77" i="54"/>
  <c r="Y76" i="54"/>
  <c r="V76" i="54"/>
  <c r="G76" i="54"/>
  <c r="I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AC35" i="54"/>
  <c r="AB35" i="54"/>
  <c r="G35" i="54"/>
  <c r="AC34" i="54"/>
  <c r="AB34" i="54"/>
  <c r="G34" i="54"/>
  <c r="AC33" i="54"/>
  <c r="AB33" i="54"/>
  <c r="G33" i="54"/>
  <c r="AC32" i="54"/>
  <c r="AB32" i="54"/>
  <c r="G32" i="54"/>
  <c r="AC31" i="54"/>
  <c r="AB31" i="54"/>
  <c r="G31" i="54"/>
  <c r="AC30" i="54"/>
  <c r="AB30" i="54"/>
  <c r="G30" i="54"/>
  <c r="AC29" i="54"/>
  <c r="AB29" i="54"/>
  <c r="G29" i="54"/>
  <c r="AC28" i="54"/>
  <c r="AB28" i="54"/>
  <c r="G28" i="54"/>
  <c r="G37" i="54" s="1"/>
  <c r="E26" i="54"/>
  <c r="D26" i="54"/>
  <c r="G25" i="54"/>
  <c r="K25" i="54" s="1"/>
  <c r="I24" i="54"/>
  <c r="G24" i="54"/>
  <c r="K24" i="54" s="1"/>
  <c r="I23" i="54"/>
  <c r="G23" i="54"/>
  <c r="K23" i="54" s="1"/>
  <c r="G22" i="54"/>
  <c r="K22" i="54" s="1"/>
  <c r="I21" i="54"/>
  <c r="G21" i="54"/>
  <c r="K21" i="54" s="1"/>
  <c r="I20" i="54"/>
  <c r="G20" i="54"/>
  <c r="K20" i="54" s="1"/>
  <c r="G19" i="54"/>
  <c r="K19" i="54" s="1"/>
  <c r="I18" i="54"/>
  <c r="G18" i="54"/>
  <c r="K18" i="54" s="1"/>
  <c r="I17" i="54"/>
  <c r="G17" i="54"/>
  <c r="K17" i="54" s="1"/>
  <c r="G16" i="54"/>
  <c r="K16" i="54" s="1"/>
  <c r="I15" i="54"/>
  <c r="G15" i="54"/>
  <c r="M15" i="54" s="1"/>
  <c r="G14" i="54"/>
  <c r="K14" i="54" s="1"/>
  <c r="I13" i="54"/>
  <c r="G13" i="54"/>
  <c r="K13" i="54" s="1"/>
  <c r="G12" i="54"/>
  <c r="K12" i="54" s="1"/>
  <c r="I11" i="54"/>
  <c r="G11" i="54"/>
  <c r="M11" i="54" s="1"/>
  <c r="G10" i="54"/>
  <c r="AB7" i="54"/>
  <c r="X7" i="54"/>
  <c r="V4" i="54"/>
  <c r="B3" i="54"/>
  <c r="V2" i="54"/>
  <c r="G26" i="54" l="1"/>
  <c r="K84" i="54" s="1"/>
  <c r="K11" i="54"/>
  <c r="K15" i="54"/>
  <c r="C49" i="54"/>
  <c r="K49" i="54" s="1"/>
  <c r="Z74" i="54"/>
  <c r="AC74" i="54" s="1"/>
  <c r="AC37" i="54"/>
  <c r="Y58" i="54"/>
  <c r="C48" i="54"/>
  <c r="K48" i="54" s="1"/>
  <c r="X47" i="54"/>
  <c r="X49" i="54"/>
  <c r="X48" i="54"/>
  <c r="Z75" i="54"/>
  <c r="AC75" i="54" s="1"/>
  <c r="K10" i="54"/>
  <c r="L37" i="54"/>
  <c r="M13" i="54"/>
  <c r="G56" i="54" l="1"/>
  <c r="K57" i="54" s="1"/>
  <c r="K69" i="54" s="1"/>
  <c r="C47" i="54"/>
  <c r="L26" i="54"/>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W48" i="54"/>
  <c r="AB48" i="54" s="1"/>
  <c r="AC12" i="54"/>
  <c r="K47" i="54"/>
  <c r="L50" i="54" s="1"/>
  <c r="C50" i="54"/>
  <c r="AB10" i="54"/>
  <c r="X26" i="54"/>
  <c r="AC14" i="54"/>
  <c r="W49" i="54"/>
  <c r="AB49" i="54" s="1"/>
  <c r="K71" i="54"/>
  <c r="K78" i="54"/>
  <c r="K67" i="54"/>
  <c r="K70" i="54"/>
  <c r="K59" i="54"/>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M86" i="53"/>
  <c r="V78" i="53"/>
  <c r="Y77" i="53"/>
  <c r="V77" i="53"/>
  <c r="Y76" i="53"/>
  <c r="V76" i="53"/>
  <c r="G76" i="53"/>
  <c r="I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L28" i="53" s="1"/>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L14" i="53" s="1"/>
  <c r="I13" i="53"/>
  <c r="G13" i="53"/>
  <c r="K13" i="53" s="1"/>
  <c r="L13" i="53" s="1"/>
  <c r="G12" i="53"/>
  <c r="K12" i="53" s="1"/>
  <c r="L12" i="53" s="1"/>
  <c r="I11" i="53"/>
  <c r="G11" i="53"/>
  <c r="G10" i="53"/>
  <c r="AB7" i="53"/>
  <c r="X7" i="53"/>
  <c r="V4" i="53"/>
  <c r="B3" i="53"/>
  <c r="V2" i="53"/>
  <c r="M11" i="53" l="1"/>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M86"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AC35" i="52"/>
  <c r="AB35" i="52"/>
  <c r="G35" i="52"/>
  <c r="AC34" i="52"/>
  <c r="AB34" i="52"/>
  <c r="G34" i="52"/>
  <c r="AC33" i="52"/>
  <c r="AB33" i="52"/>
  <c r="G33" i="52"/>
  <c r="AC32" i="52"/>
  <c r="AB32" i="52"/>
  <c r="G32" i="52"/>
  <c r="AC31" i="52"/>
  <c r="AB31" i="52"/>
  <c r="G31" i="52"/>
  <c r="AC30" i="52"/>
  <c r="AB30" i="52"/>
  <c r="G30" i="52"/>
  <c r="AC29" i="52"/>
  <c r="AB29" i="52"/>
  <c r="G29" i="52"/>
  <c r="AC28" i="52"/>
  <c r="AC37" i="52" s="1"/>
  <c r="AB28" i="52"/>
  <c r="G28" i="52"/>
  <c r="G37" i="52" s="1"/>
  <c r="E26" i="52"/>
  <c r="D26" i="52"/>
  <c r="G25" i="52"/>
  <c r="K25" i="52" s="1"/>
  <c r="I24" i="52"/>
  <c r="G24" i="52"/>
  <c r="K24" i="52" s="1"/>
  <c r="I23" i="52"/>
  <c r="G23" i="52"/>
  <c r="K23" i="52" s="1"/>
  <c r="G22" i="52"/>
  <c r="K22" i="52" s="1"/>
  <c r="I21" i="52"/>
  <c r="G21" i="52"/>
  <c r="K21" i="52" s="1"/>
  <c r="I20" i="52"/>
  <c r="G20" i="52"/>
  <c r="K20" i="52" s="1"/>
  <c r="G19" i="52"/>
  <c r="K19" i="52" s="1"/>
  <c r="I18" i="52"/>
  <c r="G18" i="52"/>
  <c r="K18" i="52" s="1"/>
  <c r="I17" i="52"/>
  <c r="G17" i="52"/>
  <c r="K17" i="52" s="1"/>
  <c r="G16" i="52"/>
  <c r="K16" i="52" s="1"/>
  <c r="I15" i="52"/>
  <c r="G15" i="52"/>
  <c r="M15" i="52" s="1"/>
  <c r="G14" i="52"/>
  <c r="K14" i="52" s="1"/>
  <c r="I13" i="52"/>
  <c r="G13" i="52"/>
  <c r="K13" i="52" s="1"/>
  <c r="G12" i="52"/>
  <c r="K12" i="52" s="1"/>
  <c r="I11" i="52"/>
  <c r="G11" i="52"/>
  <c r="M11" i="52" s="1"/>
  <c r="G10" i="52"/>
  <c r="AB7" i="52"/>
  <c r="X47" i="52" s="1"/>
  <c r="X7" i="52"/>
  <c r="V4" i="52"/>
  <c r="B3" i="52"/>
  <c r="V2" i="52"/>
  <c r="Z75" i="52" l="1"/>
  <c r="K11" i="52"/>
  <c r="AC75" i="52"/>
  <c r="K15" i="52"/>
  <c r="C48" i="52"/>
  <c r="K48" i="52" s="1"/>
  <c r="G26" i="52"/>
  <c r="K84" i="52" s="1"/>
  <c r="C49" i="52"/>
  <c r="K49" i="52" s="1"/>
  <c r="Z74" i="52"/>
  <c r="AC74" i="52" s="1"/>
  <c r="M13" i="52"/>
  <c r="X49" i="52"/>
  <c r="K10" i="52"/>
  <c r="L37" i="52"/>
  <c r="X48" i="52"/>
  <c r="G56" i="52" l="1"/>
  <c r="K57" i="52" s="1"/>
  <c r="K77" i="52" s="1"/>
  <c r="C47" i="52"/>
  <c r="L26" i="52"/>
  <c r="L44" i="52" s="1"/>
  <c r="K26" i="52"/>
  <c r="G53" i="52" s="1"/>
  <c r="K54" i="52" s="1"/>
  <c r="K69" i="52"/>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K72" i="52" l="1"/>
  <c r="AC14" i="52"/>
  <c r="W49" i="52"/>
  <c r="AB49" i="52" s="1"/>
  <c r="K71" i="52"/>
  <c r="K70" i="52"/>
  <c r="K59" i="52"/>
  <c r="K78" i="52"/>
  <c r="K67" i="52"/>
  <c r="AB10" i="52"/>
  <c r="X26" i="52"/>
  <c r="W48" i="52"/>
  <c r="AB48" i="52" s="1"/>
  <c r="AC12" i="52"/>
  <c r="K47" i="52"/>
  <c r="L50" i="52" s="1"/>
  <c r="C50" i="52"/>
  <c r="L82" i="52" l="1"/>
  <c r="K86" i="52" s="1"/>
  <c r="X56" i="52"/>
  <c r="AB57" i="52" s="1"/>
  <c r="AB76" i="52" s="1"/>
  <c r="AC40" i="52"/>
  <c r="AB26" i="52"/>
  <c r="X53" i="52" s="1"/>
  <c r="AB54" i="52" s="1"/>
  <c r="W47" i="52"/>
  <c r="AC10" i="52"/>
  <c r="AC26" i="52" s="1"/>
  <c r="AC44" i="52" l="1"/>
  <c r="AB68" i="52"/>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M86" i="51"/>
  <c r="V78" i="51"/>
  <c r="Y77" i="51"/>
  <c r="V77" i="51"/>
  <c r="Y76" i="51"/>
  <c r="V76" i="51"/>
  <c r="G76" i="51"/>
  <c r="I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AC35" i="51"/>
  <c r="AB35" i="51"/>
  <c r="G35" i="51"/>
  <c r="AC34" i="51"/>
  <c r="AB34" i="51"/>
  <c r="G34" i="51"/>
  <c r="AC33" i="51"/>
  <c r="AB33" i="51"/>
  <c r="G33" i="51"/>
  <c r="AC32" i="51"/>
  <c r="AB32" i="51"/>
  <c r="G32" i="51"/>
  <c r="AC31" i="51"/>
  <c r="AB31" i="51"/>
  <c r="G31" i="51"/>
  <c r="AC30" i="51"/>
  <c r="AB30" i="51"/>
  <c r="G30" i="51"/>
  <c r="AC29" i="51"/>
  <c r="AB29" i="51"/>
  <c r="G29" i="51"/>
  <c r="AC28" i="51"/>
  <c r="AC37" i="51" s="1"/>
  <c r="AB28" i="51"/>
  <c r="G28" i="51"/>
  <c r="E26" i="51"/>
  <c r="D26" i="51"/>
  <c r="G25" i="51"/>
  <c r="K25" i="51" s="1"/>
  <c r="I24" i="51"/>
  <c r="G24" i="51"/>
  <c r="K24" i="51" s="1"/>
  <c r="I23" i="51"/>
  <c r="G23" i="51"/>
  <c r="K23" i="51" s="1"/>
  <c r="G22" i="51"/>
  <c r="K22" i="51" s="1"/>
  <c r="I21" i="51"/>
  <c r="G21" i="51"/>
  <c r="K21" i="51" s="1"/>
  <c r="I20" i="51"/>
  <c r="G20" i="51"/>
  <c r="K20" i="51" s="1"/>
  <c r="G19" i="51"/>
  <c r="K19" i="51" s="1"/>
  <c r="I18" i="51"/>
  <c r="G18" i="51"/>
  <c r="K18" i="51" s="1"/>
  <c r="I17" i="51"/>
  <c r="G17" i="51"/>
  <c r="K17" i="51" s="1"/>
  <c r="G16" i="51"/>
  <c r="K16" i="51" s="1"/>
  <c r="I15" i="51"/>
  <c r="G15" i="51"/>
  <c r="M15" i="51" s="1"/>
  <c r="G14" i="51"/>
  <c r="K14" i="51" s="1"/>
  <c r="I13" i="51"/>
  <c r="G13" i="51"/>
  <c r="K13" i="51" s="1"/>
  <c r="G12" i="51"/>
  <c r="K12" i="51" s="1"/>
  <c r="I11" i="51"/>
  <c r="G11" i="51"/>
  <c r="K11" i="51" s="1"/>
  <c r="G10" i="51"/>
  <c r="AB7" i="51"/>
  <c r="X47" i="51" s="1"/>
  <c r="X7" i="51"/>
  <c r="V4" i="51"/>
  <c r="B3" i="51"/>
  <c r="V2" i="51"/>
  <c r="K15" i="51" l="1"/>
  <c r="Z75" i="51"/>
  <c r="AC75" i="51"/>
  <c r="C48" i="51"/>
  <c r="K48" i="51" s="1"/>
  <c r="G26" i="51"/>
  <c r="G56" i="51" s="1"/>
  <c r="K57" i="51" s="1"/>
  <c r="L90" i="52"/>
  <c r="G37" i="51"/>
  <c r="M11" i="51"/>
  <c r="C49" i="51"/>
  <c r="K49" i="51" s="1"/>
  <c r="Z74" i="51"/>
  <c r="AC74" i="51" s="1"/>
  <c r="X49" i="51"/>
  <c r="M13" i="51"/>
  <c r="K10" i="51"/>
  <c r="L37" i="51"/>
  <c r="X48" i="51"/>
  <c r="K84" i="51" l="1"/>
  <c r="X25" i="51" s="1"/>
  <c r="AB25" i="51" s="1"/>
  <c r="AC25" i="51" s="1"/>
  <c r="C47" i="51"/>
  <c r="L26" i="51"/>
  <c r="L44" i="51" s="1"/>
  <c r="K26" i="51"/>
  <c r="G53" i="51" s="1"/>
  <c r="K54" i="51" s="1"/>
  <c r="K69" i="51"/>
  <c r="K72" i="51"/>
  <c r="X20" i="51"/>
  <c r="AB20" i="51" s="1"/>
  <c r="AC20" i="51" s="1"/>
  <c r="X17" i="51"/>
  <c r="AB17" i="51" s="1"/>
  <c r="AC17" i="51" s="1"/>
  <c r="X21" i="51"/>
  <c r="AB21" i="51" s="1"/>
  <c r="AC21" i="51" s="1"/>
  <c r="X18" i="51"/>
  <c r="AB18" i="51" s="1"/>
  <c r="AC18" i="51" s="1"/>
  <c r="X15" i="51"/>
  <c r="AB15" i="51" s="1"/>
  <c r="AC15" i="51" s="1"/>
  <c r="X14" i="51"/>
  <c r="AB14" i="51" s="1"/>
  <c r="X11" i="51"/>
  <c r="AB11" i="51" s="1"/>
  <c r="AC11" i="51" s="1"/>
  <c r="X10" i="51"/>
  <c r="X24" i="51" l="1"/>
  <c r="AB24" i="51" s="1"/>
  <c r="AC24" i="51" s="1"/>
  <c r="X23" i="51"/>
  <c r="AB23" i="51" s="1"/>
  <c r="AC23" i="51" s="1"/>
  <c r="X13" i="51"/>
  <c r="AB13" i="51" s="1"/>
  <c r="AC13" i="51" s="1"/>
  <c r="X19" i="51"/>
  <c r="AB19" i="51" s="1"/>
  <c r="AC19" i="51" s="1"/>
  <c r="X12" i="51"/>
  <c r="AB12" i="51" s="1"/>
  <c r="X16" i="51"/>
  <c r="AB16" i="51" s="1"/>
  <c r="AC16" i="51" s="1"/>
  <c r="X22" i="51"/>
  <c r="AB22" i="51" s="1"/>
  <c r="AC22" i="51" s="1"/>
  <c r="AC14" i="51"/>
  <c r="W49" i="51"/>
  <c r="AB49" i="51" s="1"/>
  <c r="K71" i="51"/>
  <c r="K70" i="51"/>
  <c r="K59" i="51"/>
  <c r="K78" i="51"/>
  <c r="K67" i="51"/>
  <c r="AB10" i="51"/>
  <c r="AC12" i="51"/>
  <c r="K47" i="51"/>
  <c r="L50" i="51" s="1"/>
  <c r="C50" i="51"/>
  <c r="W48" i="51" l="1"/>
  <c r="AB48" i="51" s="1"/>
  <c r="X26" i="51"/>
  <c r="X56" i="51" s="1"/>
  <c r="AB57"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M86"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AC35" i="50"/>
  <c r="AB35" i="50"/>
  <c r="G35" i="50"/>
  <c r="AC34" i="50"/>
  <c r="AB34" i="50"/>
  <c r="G34" i="50"/>
  <c r="AC33" i="50"/>
  <c r="AB33" i="50"/>
  <c r="G33" i="50"/>
  <c r="AC32" i="50"/>
  <c r="AB32" i="50"/>
  <c r="G32" i="50"/>
  <c r="AC31" i="50"/>
  <c r="AB31" i="50"/>
  <c r="G31" i="50"/>
  <c r="AC30" i="50"/>
  <c r="AB30" i="50"/>
  <c r="G30" i="50"/>
  <c r="AC29" i="50"/>
  <c r="AB29" i="50"/>
  <c r="G29" i="50"/>
  <c r="AC28" i="50"/>
  <c r="AB28" i="50"/>
  <c r="G28" i="50"/>
  <c r="E26" i="50"/>
  <c r="D26" i="50"/>
  <c r="G25" i="50"/>
  <c r="K25" i="50" s="1"/>
  <c r="I24" i="50"/>
  <c r="G24" i="50"/>
  <c r="K24" i="50" s="1"/>
  <c r="I23" i="50"/>
  <c r="G23" i="50"/>
  <c r="K23" i="50" s="1"/>
  <c r="G22" i="50"/>
  <c r="K22" i="50" s="1"/>
  <c r="I21" i="50"/>
  <c r="G21" i="50"/>
  <c r="K21" i="50" s="1"/>
  <c r="I20" i="50"/>
  <c r="G20" i="50"/>
  <c r="K20" i="50" s="1"/>
  <c r="G19" i="50"/>
  <c r="K19" i="50" s="1"/>
  <c r="I18" i="50"/>
  <c r="G18" i="50"/>
  <c r="I17" i="50"/>
  <c r="G17" i="50"/>
  <c r="G16" i="50"/>
  <c r="K16" i="50" s="1"/>
  <c r="I15" i="50"/>
  <c r="G15" i="50"/>
  <c r="K15" i="50" s="1"/>
  <c r="G14" i="50"/>
  <c r="K14" i="50" s="1"/>
  <c r="I13" i="50"/>
  <c r="G13" i="50"/>
  <c r="G12" i="50"/>
  <c r="K12" i="50" s="1"/>
  <c r="I11" i="50"/>
  <c r="G11" i="50"/>
  <c r="G10" i="50"/>
  <c r="K10" i="50" s="1"/>
  <c r="AB7" i="50"/>
  <c r="X7" i="50"/>
  <c r="V4" i="50"/>
  <c r="B3" i="50"/>
  <c r="V2" i="50"/>
  <c r="M13" i="50" l="1"/>
  <c r="K11" i="50"/>
  <c r="Z75" i="50"/>
  <c r="K18" i="50"/>
  <c r="AC75" i="50"/>
  <c r="C49" i="50"/>
  <c r="K49" i="50" s="1"/>
  <c r="Y58" i="50"/>
  <c r="X47" i="50"/>
  <c r="X48" i="50"/>
  <c r="G37" i="50"/>
  <c r="L37" i="50"/>
  <c r="G26" i="50"/>
  <c r="M15" i="50"/>
  <c r="K17" i="50"/>
  <c r="X49" i="50"/>
  <c r="Z74" i="50"/>
  <c r="AC74" i="50" s="1"/>
  <c r="C47" i="50"/>
  <c r="M11" i="50"/>
  <c r="K13" i="50"/>
  <c r="AC37" i="50"/>
  <c r="K47" i="50" l="1"/>
  <c r="K84" i="50"/>
  <c r="G56" i="50"/>
  <c r="K57" i="50" s="1"/>
  <c r="L26" i="50"/>
  <c r="C48" i="50"/>
  <c r="K48" i="50" s="1"/>
  <c r="L50" i="50" s="1"/>
  <c r="K26" i="50"/>
  <c r="G53" i="50" s="1"/>
  <c r="K54" i="50" s="1"/>
  <c r="K71" i="50" l="1"/>
  <c r="K70" i="50"/>
  <c r="K59" i="50"/>
  <c r="K78" i="50"/>
  <c r="K67" i="50"/>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K69" i="50"/>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M86"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AC35" i="49"/>
  <c r="AB35" i="49"/>
  <c r="G35" i="49"/>
  <c r="AC34" i="49"/>
  <c r="AB34" i="49"/>
  <c r="G34" i="49"/>
  <c r="AC33" i="49"/>
  <c r="AB33" i="49"/>
  <c r="G33" i="49"/>
  <c r="AC32" i="49"/>
  <c r="AB32" i="49"/>
  <c r="G32" i="49"/>
  <c r="AC31" i="49"/>
  <c r="AB31" i="49"/>
  <c r="G31" i="49"/>
  <c r="AC30" i="49"/>
  <c r="AB30" i="49"/>
  <c r="G30" i="49"/>
  <c r="AC29" i="49"/>
  <c r="AB29" i="49"/>
  <c r="G29" i="49"/>
  <c r="AC28" i="49"/>
  <c r="AC37" i="49" s="1"/>
  <c r="AB28" i="49"/>
  <c r="G28" i="49"/>
  <c r="G37" i="49" s="1"/>
  <c r="E26" i="49"/>
  <c r="D26" i="49"/>
  <c r="G25" i="49"/>
  <c r="K25" i="49" s="1"/>
  <c r="G24" i="49"/>
  <c r="I23" i="49"/>
  <c r="I24" i="49" s="1"/>
  <c r="G23" i="49"/>
  <c r="K23" i="49" s="1"/>
  <c r="G22" i="49"/>
  <c r="K22" i="49" s="1"/>
  <c r="G21" i="49"/>
  <c r="K21" i="49" s="1"/>
  <c r="I20" i="49"/>
  <c r="I21" i="49" s="1"/>
  <c r="G20" i="49"/>
  <c r="K20" i="49" s="1"/>
  <c r="G19" i="49"/>
  <c r="K19" i="49" s="1"/>
  <c r="G18" i="49"/>
  <c r="K18" i="49" s="1"/>
  <c r="I17" i="49"/>
  <c r="I18" i="49" s="1"/>
  <c r="G17" i="49"/>
  <c r="K17" i="49" s="1"/>
  <c r="G16" i="49"/>
  <c r="K16" i="49" s="1"/>
  <c r="I15" i="49"/>
  <c r="G15" i="49"/>
  <c r="M15" i="49" s="1"/>
  <c r="G14" i="49"/>
  <c r="K14" i="49" s="1"/>
  <c r="I13" i="49"/>
  <c r="G13" i="49"/>
  <c r="K13" i="49" s="1"/>
  <c r="G12" i="49"/>
  <c r="K12" i="49" s="1"/>
  <c r="I11" i="49"/>
  <c r="G11" i="49"/>
  <c r="M11" i="49" s="1"/>
  <c r="G10" i="49"/>
  <c r="AB7" i="49"/>
  <c r="X7" i="49"/>
  <c r="V4" i="49"/>
  <c r="B3" i="49"/>
  <c r="V2" i="49"/>
  <c r="G26" i="49" l="1"/>
  <c r="K84" i="49" s="1"/>
  <c r="Z75" i="49"/>
  <c r="AC75" i="49" s="1"/>
  <c r="K10" i="49"/>
  <c r="K11" i="49"/>
  <c r="K15" i="49"/>
  <c r="L37" i="49"/>
  <c r="Z74" i="49"/>
  <c r="AC74" i="49" s="1"/>
  <c r="K24" i="49"/>
  <c r="X47" i="49"/>
  <c r="X48" i="49"/>
  <c r="X49" i="49"/>
  <c r="C48" i="49"/>
  <c r="K48" i="49" s="1"/>
  <c r="M13" i="49"/>
  <c r="C49" i="49"/>
  <c r="K49" i="49" s="1"/>
  <c r="G56" i="49" l="1"/>
  <c r="K57" i="49" s="1"/>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K72" i="49"/>
  <c r="K71" i="49"/>
  <c r="K70" i="49"/>
  <c r="K59" i="49"/>
  <c r="K78" i="49"/>
  <c r="K67" i="49"/>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M86"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AC35" i="48"/>
  <c r="AB35" i="48"/>
  <c r="G35" i="48"/>
  <c r="AC34" i="48"/>
  <c r="AB34" i="48"/>
  <c r="G34" i="48"/>
  <c r="AC33" i="48"/>
  <c r="AB33" i="48"/>
  <c r="G33" i="48"/>
  <c r="AC32" i="48"/>
  <c r="AB32" i="48"/>
  <c r="G32" i="48"/>
  <c r="AC31" i="48"/>
  <c r="AB31" i="48"/>
  <c r="G31" i="48"/>
  <c r="AC30" i="48"/>
  <c r="AB30" i="48"/>
  <c r="G30" i="48"/>
  <c r="AC29" i="48"/>
  <c r="AB29" i="48"/>
  <c r="G29" i="48"/>
  <c r="AC28" i="48"/>
  <c r="AC37" i="48" s="1"/>
  <c r="AB28" i="48"/>
  <c r="G28" i="48"/>
  <c r="E26" i="48"/>
  <c r="D26" i="48"/>
  <c r="G25" i="48"/>
  <c r="K25" i="48" s="1"/>
  <c r="I24" i="48"/>
  <c r="G24" i="48"/>
  <c r="K24" i="48" s="1"/>
  <c r="I23" i="48"/>
  <c r="G23" i="48"/>
  <c r="K23" i="48" s="1"/>
  <c r="G22" i="48"/>
  <c r="K22" i="48" s="1"/>
  <c r="I21" i="48"/>
  <c r="G21" i="48"/>
  <c r="K21" i="48" s="1"/>
  <c r="I20" i="48"/>
  <c r="G20" i="48"/>
  <c r="K20" i="48" s="1"/>
  <c r="G19" i="48"/>
  <c r="K19" i="48" s="1"/>
  <c r="I18" i="48"/>
  <c r="G18" i="48"/>
  <c r="K18" i="48" s="1"/>
  <c r="I17" i="48"/>
  <c r="G17" i="48"/>
  <c r="K17" i="48" s="1"/>
  <c r="G16" i="48"/>
  <c r="K16" i="48" s="1"/>
  <c r="I15" i="48"/>
  <c r="G15" i="48"/>
  <c r="K15" i="48" s="1"/>
  <c r="G14" i="48"/>
  <c r="K14" i="48" s="1"/>
  <c r="I13" i="48"/>
  <c r="G13" i="48"/>
  <c r="K13" i="48" s="1"/>
  <c r="G12" i="48"/>
  <c r="K12" i="48" s="1"/>
  <c r="I11" i="48"/>
  <c r="G11" i="48"/>
  <c r="M11" i="48" s="1"/>
  <c r="G10" i="48"/>
  <c r="AB7" i="48"/>
  <c r="X47" i="48" s="1"/>
  <c r="X7" i="48"/>
  <c r="V4" i="48"/>
  <c r="B3" i="48"/>
  <c r="V2" i="48"/>
  <c r="Z75" i="48" l="1"/>
  <c r="K11" i="48"/>
  <c r="C48" i="48"/>
  <c r="K48" i="48" s="1"/>
  <c r="G26" i="48"/>
  <c r="K84" i="48" s="1"/>
  <c r="AC75" i="48"/>
  <c r="M15" i="48"/>
  <c r="G37" i="48"/>
  <c r="C49" i="48"/>
  <c r="K49" i="48" s="1"/>
  <c r="Z74" i="48"/>
  <c r="AC74" i="48" s="1"/>
  <c r="Y58" i="48"/>
  <c r="M13" i="48"/>
  <c r="X49" i="48"/>
  <c r="K10" i="48"/>
  <c r="L37" i="48"/>
  <c r="X48" i="48"/>
  <c r="G56" i="48" l="1"/>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L44" i="48" s="1"/>
  <c r="K26" i="48"/>
  <c r="G53" i="48" s="1"/>
  <c r="K54" i="48" s="1"/>
  <c r="K69" i="48"/>
  <c r="K72" i="48"/>
  <c r="AC14" i="48" l="1"/>
  <c r="W49" i="48"/>
  <c r="AB49" i="48" s="1"/>
  <c r="W48" i="48"/>
  <c r="AB48" i="48" s="1"/>
  <c r="AC12" i="48"/>
  <c r="K47" i="48"/>
  <c r="L50" i="48" s="1"/>
  <c r="C50" i="48"/>
  <c r="X26" i="48"/>
  <c r="AB10" i="48"/>
  <c r="K71" i="48"/>
  <c r="K70" i="48"/>
  <c r="K59" i="48"/>
  <c r="K78" i="48"/>
  <c r="K67" i="48"/>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M86"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AC35" i="46"/>
  <c r="AB35" i="46"/>
  <c r="G35" i="46"/>
  <c r="AC34" i="46"/>
  <c r="AB34" i="46"/>
  <c r="G34" i="46"/>
  <c r="AC33" i="46"/>
  <c r="AB33" i="46"/>
  <c r="G33" i="46"/>
  <c r="AC32" i="46"/>
  <c r="AB32" i="46"/>
  <c r="G32" i="46"/>
  <c r="AC31" i="46"/>
  <c r="AB31" i="46"/>
  <c r="G31" i="46"/>
  <c r="AC30" i="46"/>
  <c r="AB30" i="46"/>
  <c r="G30" i="46"/>
  <c r="AC29" i="46"/>
  <c r="AB29" i="46"/>
  <c r="G29" i="46"/>
  <c r="AC28" i="46"/>
  <c r="AC37" i="46" s="1"/>
  <c r="AB28" i="46"/>
  <c r="G28" i="46"/>
  <c r="E26" i="46"/>
  <c r="D26" i="46"/>
  <c r="G25" i="46"/>
  <c r="K25" i="46" s="1"/>
  <c r="I24" i="46"/>
  <c r="G24" i="46"/>
  <c r="K24" i="46" s="1"/>
  <c r="I23" i="46"/>
  <c r="G23" i="46"/>
  <c r="K23" i="46" s="1"/>
  <c r="G22" i="46"/>
  <c r="K22" i="46" s="1"/>
  <c r="I21" i="46"/>
  <c r="G21" i="46"/>
  <c r="K21" i="46" s="1"/>
  <c r="I20" i="46"/>
  <c r="G20" i="46"/>
  <c r="K20" i="46" s="1"/>
  <c r="G19" i="46"/>
  <c r="K19" i="46" s="1"/>
  <c r="I18" i="46"/>
  <c r="G18" i="46"/>
  <c r="K18" i="46" s="1"/>
  <c r="I17" i="46"/>
  <c r="G17" i="46"/>
  <c r="K17" i="46" s="1"/>
  <c r="G16" i="46"/>
  <c r="K16" i="46" s="1"/>
  <c r="I15" i="46"/>
  <c r="G15" i="46"/>
  <c r="M15" i="46" s="1"/>
  <c r="G14" i="46"/>
  <c r="K14" i="46" s="1"/>
  <c r="I13" i="46"/>
  <c r="G13" i="46"/>
  <c r="K13" i="46" s="1"/>
  <c r="G12" i="46"/>
  <c r="K12" i="46" s="1"/>
  <c r="I11" i="46"/>
  <c r="G11" i="46"/>
  <c r="M11" i="46" s="1"/>
  <c r="G10" i="46"/>
  <c r="AB7" i="46"/>
  <c r="X47" i="46" s="1"/>
  <c r="X7" i="46"/>
  <c r="V4" i="46"/>
  <c r="B3" i="46"/>
  <c r="V2" i="46"/>
  <c r="C48" i="46" l="1"/>
  <c r="K48" i="46" s="1"/>
  <c r="Z75" i="46"/>
  <c r="K15" i="46"/>
  <c r="AC75" i="46"/>
  <c r="K11" i="46"/>
  <c r="G26" i="46"/>
  <c r="G56" i="46" s="1"/>
  <c r="K57" i="46" s="1"/>
  <c r="G37" i="46"/>
  <c r="Z74" i="46"/>
  <c r="AC74" i="46" s="1"/>
  <c r="C49" i="46"/>
  <c r="K49" i="46" s="1"/>
  <c r="X49" i="46"/>
  <c r="M13" i="46"/>
  <c r="K10" i="46"/>
  <c r="L37" i="46"/>
  <c r="X48" i="46"/>
  <c r="K84" i="46" l="1"/>
  <c r="K69" i="46"/>
  <c r="K72" i="46"/>
  <c r="C47" i="46"/>
  <c r="L26" i="46"/>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K70" i="46"/>
  <c r="K59" i="46"/>
  <c r="K78" i="46"/>
  <c r="K67" i="46"/>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M86" i="45"/>
  <c r="V78" i="45"/>
  <c r="Y77" i="45"/>
  <c r="V77" i="45"/>
  <c r="Y76" i="45"/>
  <c r="V76" i="45"/>
  <c r="G76" i="45"/>
  <c r="I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AC35" i="45"/>
  <c r="AB35" i="45"/>
  <c r="G35" i="45"/>
  <c r="AC34" i="45"/>
  <c r="AB34" i="45"/>
  <c r="G34" i="45"/>
  <c r="AC33" i="45"/>
  <c r="AB33" i="45"/>
  <c r="G33" i="45"/>
  <c r="AC32" i="45"/>
  <c r="AB32" i="45"/>
  <c r="G32" i="45"/>
  <c r="AC31" i="45"/>
  <c r="AB31" i="45"/>
  <c r="G31" i="45"/>
  <c r="AC30" i="45"/>
  <c r="AB30" i="45"/>
  <c r="G30" i="45"/>
  <c r="AC29" i="45"/>
  <c r="AB29" i="45"/>
  <c r="G29" i="45"/>
  <c r="AC28" i="45"/>
  <c r="AB28" i="45"/>
  <c r="G28" i="45"/>
  <c r="E26" i="45"/>
  <c r="D26" i="45"/>
  <c r="G25" i="45"/>
  <c r="K25" i="45" s="1"/>
  <c r="I24" i="45"/>
  <c r="G24" i="45"/>
  <c r="K24" i="45" s="1"/>
  <c r="I23" i="45"/>
  <c r="G23" i="45"/>
  <c r="K23" i="45" s="1"/>
  <c r="G22" i="45"/>
  <c r="K22" i="45" s="1"/>
  <c r="I21" i="45"/>
  <c r="G21" i="45"/>
  <c r="K21" i="45" s="1"/>
  <c r="I20" i="45"/>
  <c r="G20" i="45"/>
  <c r="K20" i="45" s="1"/>
  <c r="G19" i="45"/>
  <c r="K19" i="45" s="1"/>
  <c r="I18" i="45"/>
  <c r="G18" i="45"/>
  <c r="K18" i="45" s="1"/>
  <c r="I17" i="45"/>
  <c r="G17" i="45"/>
  <c r="K17" i="45" s="1"/>
  <c r="G16" i="45"/>
  <c r="K16" i="45" s="1"/>
  <c r="I15" i="45"/>
  <c r="G15" i="45"/>
  <c r="M15" i="45" s="1"/>
  <c r="G14" i="45"/>
  <c r="K14" i="45" s="1"/>
  <c r="I13" i="45"/>
  <c r="G13" i="45"/>
  <c r="K13" i="45" s="1"/>
  <c r="G12" i="45"/>
  <c r="K12" i="45" s="1"/>
  <c r="I11" i="45"/>
  <c r="G11" i="45"/>
  <c r="M11" i="45" s="1"/>
  <c r="G10" i="45"/>
  <c r="AB7" i="45"/>
  <c r="X7" i="45"/>
  <c r="V4" i="45"/>
  <c r="B3" i="45"/>
  <c r="V2" i="45"/>
  <c r="K15" i="45" l="1"/>
  <c r="K11" i="45"/>
  <c r="G37" i="45"/>
  <c r="X47" i="45"/>
  <c r="X48" i="45"/>
  <c r="X49" i="45"/>
  <c r="G26" i="45"/>
  <c r="C49" i="45"/>
  <c r="K49" i="45" s="1"/>
  <c r="Z75" i="45"/>
  <c r="AC75" i="45" s="1"/>
  <c r="AC37" i="45"/>
  <c r="Z74" i="45"/>
  <c r="AC74" i="45" s="1"/>
  <c r="C48" i="45"/>
  <c r="K48" i="45" s="1"/>
  <c r="Y58" i="45"/>
  <c r="L37" i="45"/>
  <c r="M13" i="45"/>
  <c r="K10" i="45"/>
  <c r="K84" i="45" l="1"/>
  <c r="G56" i="45"/>
  <c r="K57" i="45" s="1"/>
  <c r="C47" i="45"/>
  <c r="L26" i="45"/>
  <c r="K26" i="45"/>
  <c r="G53" i="45" s="1"/>
  <c r="K54" i="45" s="1"/>
  <c r="L44" i="45" l="1"/>
  <c r="K47" i="45"/>
  <c r="L50" i="45" s="1"/>
  <c r="C50" i="45"/>
  <c r="K69" i="45"/>
  <c r="K72" i="45"/>
  <c r="K71" i="45"/>
  <c r="K70" i="45"/>
  <c r="K59" i="45"/>
  <c r="K78" i="45"/>
  <c r="K67" i="45"/>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M86"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AC35" i="44"/>
  <c r="AB35" i="44"/>
  <c r="G35" i="44"/>
  <c r="AC34" i="44"/>
  <c r="AB34" i="44"/>
  <c r="G34" i="44"/>
  <c r="AC33" i="44"/>
  <c r="AB33" i="44"/>
  <c r="G33" i="44"/>
  <c r="AC32" i="44"/>
  <c r="AB32" i="44"/>
  <c r="G32" i="44"/>
  <c r="AC31" i="44"/>
  <c r="AB31" i="44"/>
  <c r="G31" i="44"/>
  <c r="AC30" i="44"/>
  <c r="AB30" i="44"/>
  <c r="G30" i="44"/>
  <c r="AC29" i="44"/>
  <c r="AB29" i="44"/>
  <c r="G29" i="44"/>
  <c r="AC28" i="44"/>
  <c r="AC37" i="44" s="1"/>
  <c r="AB28" i="44"/>
  <c r="G28" i="44"/>
  <c r="E26" i="44"/>
  <c r="D26" i="44"/>
  <c r="G25" i="44"/>
  <c r="K25" i="44" s="1"/>
  <c r="I24" i="44"/>
  <c r="G24" i="44"/>
  <c r="K24" i="44" s="1"/>
  <c r="I23" i="44"/>
  <c r="G23" i="44"/>
  <c r="K23" i="44" s="1"/>
  <c r="G22" i="44"/>
  <c r="K22" i="44" s="1"/>
  <c r="I21" i="44"/>
  <c r="G21" i="44"/>
  <c r="K21" i="44" s="1"/>
  <c r="I20" i="44"/>
  <c r="G20" i="44"/>
  <c r="K20" i="44" s="1"/>
  <c r="G19" i="44"/>
  <c r="K19" i="44" s="1"/>
  <c r="I18" i="44"/>
  <c r="G18" i="44"/>
  <c r="K18" i="44" s="1"/>
  <c r="I17" i="44"/>
  <c r="G17" i="44"/>
  <c r="K17" i="44" s="1"/>
  <c r="G16" i="44"/>
  <c r="K16" i="44" s="1"/>
  <c r="I15" i="44"/>
  <c r="G15" i="44"/>
  <c r="M15" i="44" s="1"/>
  <c r="G14" i="44"/>
  <c r="K14" i="44" s="1"/>
  <c r="I13" i="44"/>
  <c r="G13" i="44"/>
  <c r="K13" i="44" s="1"/>
  <c r="G12" i="44"/>
  <c r="K12" i="44" s="1"/>
  <c r="I11" i="44"/>
  <c r="G11" i="44"/>
  <c r="K11" i="44" s="1"/>
  <c r="G10" i="44"/>
  <c r="AB7" i="44"/>
  <c r="X47" i="44" s="1"/>
  <c r="X7" i="44"/>
  <c r="V4" i="44"/>
  <c r="B3" i="44"/>
  <c r="V2" i="44"/>
  <c r="G26" i="44" l="1"/>
  <c r="G56" i="44" s="1"/>
  <c r="K57" i="44" s="1"/>
  <c r="Z75" i="44"/>
  <c r="K15" i="44"/>
  <c r="AC75" i="44"/>
  <c r="G37" i="44"/>
  <c r="M11" i="44"/>
  <c r="Z74" i="44"/>
  <c r="AC74" i="44" s="1"/>
  <c r="C48" i="44"/>
  <c r="K48" i="44" s="1"/>
  <c r="C49" i="44"/>
  <c r="K49" i="44" s="1"/>
  <c r="L37" i="44"/>
  <c r="X48" i="44"/>
  <c r="M13" i="44"/>
  <c r="K10" i="44"/>
  <c r="K84" i="44" l="1"/>
  <c r="X25" i="44" s="1"/>
  <c r="AB25" i="44" s="1"/>
  <c r="AC25" i="44" s="1"/>
  <c r="X20" i="44"/>
  <c r="AB20" i="44" s="1"/>
  <c r="AC20" i="44" s="1"/>
  <c r="C47" i="44"/>
  <c r="L26" i="44"/>
  <c r="L44" i="44" s="1"/>
  <c r="K26" i="44"/>
  <c r="G53" i="44" s="1"/>
  <c r="K54" i="44" s="1"/>
  <c r="K69" i="44"/>
  <c r="K72" i="44"/>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K70" i="44"/>
  <c r="K59" i="44"/>
  <c r="K78" i="44"/>
  <c r="K67" i="44"/>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M86"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AC35" i="43"/>
  <c r="AB35" i="43"/>
  <c r="G35" i="43"/>
  <c r="AC34" i="43"/>
  <c r="AB34" i="43"/>
  <c r="G34" i="43"/>
  <c r="AC33" i="43"/>
  <c r="AB33" i="43"/>
  <c r="G33" i="43"/>
  <c r="AC32" i="43"/>
  <c r="AB32" i="43"/>
  <c r="G32" i="43"/>
  <c r="AC31" i="43"/>
  <c r="AB31" i="43"/>
  <c r="G31" i="43"/>
  <c r="AC30" i="43"/>
  <c r="AB30" i="43"/>
  <c r="G30" i="43"/>
  <c r="AC29" i="43"/>
  <c r="AB29" i="43"/>
  <c r="G29" i="43"/>
  <c r="AC28" i="43"/>
  <c r="AB28" i="43"/>
  <c r="G28" i="43"/>
  <c r="E26" i="43"/>
  <c r="D26" i="43"/>
  <c r="G25" i="43"/>
  <c r="K25" i="43" s="1"/>
  <c r="I24" i="43"/>
  <c r="G24" i="43"/>
  <c r="I23" i="43"/>
  <c r="G23" i="43"/>
  <c r="K23" i="43" s="1"/>
  <c r="G22" i="43"/>
  <c r="K22" i="43" s="1"/>
  <c r="I21" i="43"/>
  <c r="G21" i="43"/>
  <c r="I20" i="43"/>
  <c r="G20" i="43"/>
  <c r="K20" i="43" s="1"/>
  <c r="G19" i="43"/>
  <c r="K19" i="43" s="1"/>
  <c r="I18" i="43"/>
  <c r="G18" i="43"/>
  <c r="I17" i="43"/>
  <c r="G17" i="43"/>
  <c r="K17" i="43" s="1"/>
  <c r="G16" i="43"/>
  <c r="K16" i="43" s="1"/>
  <c r="I15" i="43"/>
  <c r="G15" i="43"/>
  <c r="K15" i="43" s="1"/>
  <c r="G14" i="43"/>
  <c r="K14" i="43" s="1"/>
  <c r="I13" i="43"/>
  <c r="G13" i="43"/>
  <c r="K13" i="43" s="1"/>
  <c r="G12" i="43"/>
  <c r="K12" i="43" s="1"/>
  <c r="I11" i="43"/>
  <c r="G11" i="43"/>
  <c r="K11" i="43" s="1"/>
  <c r="G10" i="43"/>
  <c r="AB7" i="43"/>
  <c r="X47" i="43" s="1"/>
  <c r="X7" i="43"/>
  <c r="V4" i="43"/>
  <c r="B3" i="43"/>
  <c r="V2" i="43"/>
  <c r="K18" i="43" l="1"/>
  <c r="Z75" i="43"/>
  <c r="K24" i="43"/>
  <c r="K21" i="43"/>
  <c r="AC75" i="43"/>
  <c r="M15" i="43"/>
  <c r="G37" i="43"/>
  <c r="M11" i="43"/>
  <c r="C49" i="43"/>
  <c r="K49" i="43" s="1"/>
  <c r="Z74" i="43"/>
  <c r="AC74" i="43" s="1"/>
  <c r="G26" i="43"/>
  <c r="K10" i="43"/>
  <c r="C48" i="43"/>
  <c r="K48" i="43" s="1"/>
  <c r="M13" i="43"/>
  <c r="L37" i="43"/>
  <c r="C47" i="43" l="1"/>
  <c r="L26" i="43"/>
  <c r="K26" i="43"/>
  <c r="G53" i="43" s="1"/>
  <c r="K54" i="43" s="1"/>
  <c r="K84" i="43"/>
  <c r="G56" i="43"/>
  <c r="K57" i="43" s="1"/>
  <c r="L44" i="43" l="1"/>
  <c r="K72" i="43"/>
  <c r="K69" i="43"/>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K70" i="43"/>
  <c r="K59" i="43"/>
  <c r="K78" i="43"/>
  <c r="K67" i="43"/>
  <c r="C50" i="43"/>
  <c r="K47" i="43"/>
  <c r="L50" i="43" s="1"/>
  <c r="L82" i="43" l="1"/>
  <c r="K86" i="43" s="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M86"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AB35" i="42"/>
  <c r="AC35" i="42" s="1"/>
  <c r="G35" i="42"/>
  <c r="AB34" i="42"/>
  <c r="AC34" i="42" s="1"/>
  <c r="G34" i="42"/>
  <c r="AB33" i="42"/>
  <c r="AC33" i="42" s="1"/>
  <c r="G33" i="42"/>
  <c r="AB32" i="42"/>
  <c r="AC32" i="42" s="1"/>
  <c r="G32" i="42"/>
  <c r="AB31" i="42"/>
  <c r="AC31" i="42" s="1"/>
  <c r="G31" i="42"/>
  <c r="AB30" i="42"/>
  <c r="AC30" i="42" s="1"/>
  <c r="G30" i="42"/>
  <c r="AB29" i="42"/>
  <c r="AC29" i="42" s="1"/>
  <c r="G29" i="42"/>
  <c r="AB28" i="42"/>
  <c r="AC28" i="42" s="1"/>
  <c r="G28" i="42"/>
  <c r="E26" i="42"/>
  <c r="D26" i="42"/>
  <c r="G25" i="42"/>
  <c r="K25" i="42" s="1"/>
  <c r="I24" i="42"/>
  <c r="G24" i="42"/>
  <c r="I23" i="42"/>
  <c r="G23" i="42"/>
  <c r="K23" i="42" s="1"/>
  <c r="G22" i="42"/>
  <c r="K22" i="42" s="1"/>
  <c r="I21" i="42"/>
  <c r="G21" i="42"/>
  <c r="I20" i="42"/>
  <c r="G20" i="42"/>
  <c r="K20" i="42" s="1"/>
  <c r="G19" i="42"/>
  <c r="K19" i="42" s="1"/>
  <c r="I18" i="42"/>
  <c r="G18" i="42"/>
  <c r="G17" i="42"/>
  <c r="K17" i="42" s="1"/>
  <c r="G16" i="42"/>
  <c r="K16" i="42" s="1"/>
  <c r="I15" i="42"/>
  <c r="G15" i="42"/>
  <c r="K15" i="42" s="1"/>
  <c r="G14" i="42"/>
  <c r="K14" i="42" s="1"/>
  <c r="I13" i="42"/>
  <c r="G13" i="42"/>
  <c r="K13" i="42" s="1"/>
  <c r="G12" i="42"/>
  <c r="K12" i="42" s="1"/>
  <c r="I11" i="42"/>
  <c r="G11" i="42"/>
  <c r="K11" i="42" s="1"/>
  <c r="G10" i="42"/>
  <c r="AB7" i="42"/>
  <c r="X48" i="42" s="1"/>
  <c r="X7" i="42"/>
  <c r="V4" i="42"/>
  <c r="B3" i="42"/>
  <c r="V2" i="42"/>
  <c r="Z75" i="42" l="1"/>
  <c r="AC75" i="42"/>
  <c r="K10" i="42"/>
  <c r="G26" i="42"/>
  <c r="C48" i="42"/>
  <c r="K48" i="42" s="1"/>
  <c r="AC37" i="42"/>
  <c r="M11" i="42"/>
  <c r="M13" i="42"/>
  <c r="M15" i="42"/>
  <c r="Z74" i="42"/>
  <c r="AC74" i="42" s="1"/>
  <c r="K18" i="42"/>
  <c r="K21" i="42"/>
  <c r="K24" i="42"/>
  <c r="L37" i="42"/>
  <c r="G37" i="42"/>
  <c r="K84" i="42" l="1"/>
  <c r="G56" i="42"/>
  <c r="K57" i="42" s="1"/>
  <c r="C49" i="42"/>
  <c r="K49" i="42" s="1"/>
  <c r="K26" i="42"/>
  <c r="G53" i="42" s="1"/>
  <c r="K54" i="42" s="1"/>
  <c r="C47" i="42"/>
  <c r="K47" i="42" s="1"/>
  <c r="L26" i="42"/>
  <c r="L44" i="42" l="1"/>
  <c r="K70" i="42"/>
  <c r="K59" i="42"/>
  <c r="K78" i="42"/>
  <c r="K67" i="42"/>
  <c r="K71" i="42"/>
  <c r="C50" i="42"/>
  <c r="L50" i="42"/>
  <c r="K69" i="42"/>
  <c r="K72" i="42"/>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M86"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AC35" i="40"/>
  <c r="AB35" i="40"/>
  <c r="G35" i="40"/>
  <c r="AC34" i="40"/>
  <c r="AB34" i="40"/>
  <c r="G34" i="40"/>
  <c r="AC33" i="40"/>
  <c r="AB33" i="40"/>
  <c r="G33" i="40"/>
  <c r="AC32" i="40"/>
  <c r="AB32" i="40"/>
  <c r="G32" i="40"/>
  <c r="AC31" i="40"/>
  <c r="AB31" i="40"/>
  <c r="G31" i="40"/>
  <c r="AC30" i="40"/>
  <c r="AB30" i="40"/>
  <c r="G30" i="40"/>
  <c r="AC29" i="40"/>
  <c r="AB29" i="40"/>
  <c r="G29" i="40"/>
  <c r="AC28" i="40"/>
  <c r="AC37" i="40" s="1"/>
  <c r="AB28" i="40"/>
  <c r="G28" i="40"/>
  <c r="E26" i="40"/>
  <c r="D26" i="40"/>
  <c r="G25" i="40"/>
  <c r="K25" i="40" s="1"/>
  <c r="I24" i="40"/>
  <c r="G24" i="40"/>
  <c r="K24" i="40" s="1"/>
  <c r="I23" i="40"/>
  <c r="G23" i="40"/>
  <c r="K23" i="40" s="1"/>
  <c r="G22" i="40"/>
  <c r="K22" i="40" s="1"/>
  <c r="I21" i="40"/>
  <c r="G21" i="40"/>
  <c r="K21" i="40" s="1"/>
  <c r="I20" i="40"/>
  <c r="G20" i="40"/>
  <c r="K20" i="40" s="1"/>
  <c r="G19" i="40"/>
  <c r="K19" i="40" s="1"/>
  <c r="I18" i="40"/>
  <c r="G18" i="40"/>
  <c r="K18" i="40" s="1"/>
  <c r="I17" i="40"/>
  <c r="G17" i="40"/>
  <c r="K17" i="40" s="1"/>
  <c r="G16" i="40"/>
  <c r="K16" i="40" s="1"/>
  <c r="I15" i="40"/>
  <c r="G15" i="40"/>
  <c r="M15" i="40" s="1"/>
  <c r="G14" i="40"/>
  <c r="K14" i="40" s="1"/>
  <c r="I13" i="40"/>
  <c r="G13" i="40"/>
  <c r="K13" i="40" s="1"/>
  <c r="G12" i="40"/>
  <c r="K12" i="40" s="1"/>
  <c r="I11" i="40"/>
  <c r="G11" i="40"/>
  <c r="G10" i="40"/>
  <c r="AB7" i="40"/>
  <c r="X47" i="40" s="1"/>
  <c r="X7" i="40"/>
  <c r="V4" i="40"/>
  <c r="B3" i="40"/>
  <c r="V2" i="40"/>
  <c r="Z75" i="40" l="1"/>
  <c r="K15" i="40"/>
  <c r="M11" i="40"/>
  <c r="K11" i="40"/>
  <c r="G37" i="40"/>
  <c r="AC75" i="40"/>
  <c r="G26" i="40"/>
  <c r="G56" i="40" s="1"/>
  <c r="K57" i="40" s="1"/>
  <c r="C48" i="40"/>
  <c r="K48" i="40" s="1"/>
  <c r="C49" i="40"/>
  <c r="K49" i="40" s="1"/>
  <c r="Z74" i="40"/>
  <c r="AC74" i="40" s="1"/>
  <c r="X49" i="40"/>
  <c r="K10" i="40"/>
  <c r="L37" i="40"/>
  <c r="X48" i="40"/>
  <c r="M13" i="40"/>
  <c r="K84" i="40" l="1"/>
  <c r="X22" i="40" s="1"/>
  <c r="AB22" i="40" s="1"/>
  <c r="AC22" i="40" s="1"/>
  <c r="X25" i="40"/>
  <c r="AB25" i="40" s="1"/>
  <c r="AC25" i="40" s="1"/>
  <c r="K69" i="40"/>
  <c r="K72" i="40"/>
  <c r="C47" i="40"/>
  <c r="L26" i="40"/>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K70" i="40"/>
  <c r="K59" i="40"/>
  <c r="K78" i="40"/>
  <c r="K67" i="40"/>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M86"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AC35" i="39"/>
  <c r="AB35" i="39"/>
  <c r="G35" i="39"/>
  <c r="AC34" i="39"/>
  <c r="AB34" i="39"/>
  <c r="G34" i="39"/>
  <c r="AC33" i="39"/>
  <c r="AB33" i="39"/>
  <c r="G33" i="39"/>
  <c r="AC32" i="39"/>
  <c r="AB32" i="39"/>
  <c r="G32" i="39"/>
  <c r="AC31" i="39"/>
  <c r="AB31" i="39"/>
  <c r="G31" i="39"/>
  <c r="AC30" i="39"/>
  <c r="AB30" i="39"/>
  <c r="G30" i="39"/>
  <c r="AC29" i="39"/>
  <c r="AB29" i="39"/>
  <c r="G29" i="39"/>
  <c r="AC28" i="39"/>
  <c r="AC37" i="39" s="1"/>
  <c r="AB28" i="39"/>
  <c r="G28" i="39"/>
  <c r="G37" i="39" s="1"/>
  <c r="E26" i="39"/>
  <c r="D26" i="39"/>
  <c r="G25" i="39"/>
  <c r="K25" i="39" s="1"/>
  <c r="I24" i="39"/>
  <c r="G24" i="39"/>
  <c r="K24" i="39" s="1"/>
  <c r="I23" i="39"/>
  <c r="G23" i="39"/>
  <c r="K23" i="39" s="1"/>
  <c r="G22" i="39"/>
  <c r="K22" i="39" s="1"/>
  <c r="I21" i="39"/>
  <c r="G21" i="39"/>
  <c r="K21" i="39" s="1"/>
  <c r="I20" i="39"/>
  <c r="G20" i="39"/>
  <c r="K20" i="39" s="1"/>
  <c r="G19" i="39"/>
  <c r="K19" i="39" s="1"/>
  <c r="I18" i="39"/>
  <c r="G18" i="39"/>
  <c r="K18" i="39" s="1"/>
  <c r="I17" i="39"/>
  <c r="G17" i="39"/>
  <c r="K17" i="39" s="1"/>
  <c r="G16" i="39"/>
  <c r="K16" i="39" s="1"/>
  <c r="I15" i="39"/>
  <c r="G15" i="39"/>
  <c r="M15" i="39" s="1"/>
  <c r="G14" i="39"/>
  <c r="K14" i="39" s="1"/>
  <c r="I13" i="39"/>
  <c r="G13" i="39"/>
  <c r="K13" i="39" s="1"/>
  <c r="G12" i="39"/>
  <c r="K12" i="39" s="1"/>
  <c r="I11" i="39"/>
  <c r="G11" i="39"/>
  <c r="M11" i="39" s="1"/>
  <c r="G10" i="39"/>
  <c r="AB7" i="39"/>
  <c r="X47" i="39" s="1"/>
  <c r="X7" i="39"/>
  <c r="V4" i="39"/>
  <c r="B3" i="39"/>
  <c r="V2" i="39"/>
  <c r="Z75" i="39" l="1"/>
  <c r="K15" i="39"/>
  <c r="AC75" i="39"/>
  <c r="K11" i="39"/>
  <c r="G26" i="39"/>
  <c r="G56" i="39" s="1"/>
  <c r="K57" i="39" s="1"/>
  <c r="C48" i="39"/>
  <c r="K48" i="39" s="1"/>
  <c r="C49" i="39"/>
  <c r="K49" i="39" s="1"/>
  <c r="Z74" i="39"/>
  <c r="AC74" i="39" s="1"/>
  <c r="Y58" i="39"/>
  <c r="M13" i="39"/>
  <c r="X49" i="39"/>
  <c r="K10" i="39"/>
  <c r="L37" i="39"/>
  <c r="X48" i="39"/>
  <c r="K84" i="39" l="1"/>
  <c r="X25" i="39" s="1"/>
  <c r="AB25" i="39" s="1"/>
  <c r="AC25" i="39" s="1"/>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26" i="39"/>
  <c r="K26" i="39"/>
  <c r="G53" i="39" s="1"/>
  <c r="K54" i="39" s="1"/>
  <c r="K69" i="39"/>
  <c r="K72" i="39"/>
  <c r="L44" i="39" l="1"/>
  <c r="K71" i="39"/>
  <c r="K70" i="39"/>
  <c r="K59" i="39"/>
  <c r="K78" i="39"/>
  <c r="K67" i="39"/>
  <c r="W48" i="39"/>
  <c r="AB48" i="39" s="1"/>
  <c r="AC12" i="39"/>
  <c r="AC14" i="39"/>
  <c r="W49" i="39"/>
  <c r="AB49" i="39" s="1"/>
  <c r="K47" i="39"/>
  <c r="L50" i="39" s="1"/>
  <c r="C50" i="39"/>
  <c r="X26" i="39"/>
  <c r="AB10" i="39"/>
  <c r="L82" i="39" l="1"/>
  <c r="AB26" i="39"/>
  <c r="X53" i="39" s="1"/>
  <c r="AB54" i="39" s="1"/>
  <c r="W47" i="39"/>
  <c r="AC10" i="39"/>
  <c r="AC26" i="39" s="1"/>
  <c r="X56" i="39"/>
  <c r="AB57" i="39" s="1"/>
  <c r="AB7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M86"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AC35" i="38"/>
  <c r="AB35" i="38"/>
  <c r="G35" i="38"/>
  <c r="AC34" i="38"/>
  <c r="AB34" i="38"/>
  <c r="G34" i="38"/>
  <c r="AC33" i="38"/>
  <c r="AB33" i="38"/>
  <c r="G33" i="38"/>
  <c r="AC32" i="38"/>
  <c r="AB32" i="38"/>
  <c r="G32" i="38"/>
  <c r="AC31" i="38"/>
  <c r="AB31" i="38"/>
  <c r="G31" i="38"/>
  <c r="AC30" i="38"/>
  <c r="AB30" i="38"/>
  <c r="G30" i="38"/>
  <c r="AC29" i="38"/>
  <c r="AB29" i="38"/>
  <c r="G29" i="38"/>
  <c r="AC28" i="38"/>
  <c r="AC37" i="38" s="1"/>
  <c r="AB28" i="38"/>
  <c r="G28" i="38"/>
  <c r="E26" i="38"/>
  <c r="D26" i="38"/>
  <c r="G25" i="38"/>
  <c r="K25" i="38" s="1"/>
  <c r="I24" i="38"/>
  <c r="G24" i="38"/>
  <c r="K24" i="38" s="1"/>
  <c r="I23" i="38"/>
  <c r="G23" i="38"/>
  <c r="K23" i="38" s="1"/>
  <c r="G22" i="38"/>
  <c r="K22" i="38" s="1"/>
  <c r="I21" i="38"/>
  <c r="G21" i="38"/>
  <c r="K21" i="38" s="1"/>
  <c r="I20" i="38"/>
  <c r="G20" i="38"/>
  <c r="K20" i="38" s="1"/>
  <c r="G19" i="38"/>
  <c r="K19" i="38" s="1"/>
  <c r="I18" i="38"/>
  <c r="G18" i="38"/>
  <c r="K18" i="38" s="1"/>
  <c r="I17" i="38"/>
  <c r="G17" i="38"/>
  <c r="K17" i="38" s="1"/>
  <c r="G16" i="38"/>
  <c r="K16" i="38" s="1"/>
  <c r="I15" i="38"/>
  <c r="G15" i="38"/>
  <c r="K15" i="38" s="1"/>
  <c r="G14" i="38"/>
  <c r="K14" i="38" s="1"/>
  <c r="I13" i="38"/>
  <c r="G13" i="38"/>
  <c r="K13" i="38" s="1"/>
  <c r="G12" i="38"/>
  <c r="K12" i="38" s="1"/>
  <c r="I11" i="38"/>
  <c r="G11" i="38"/>
  <c r="M11" i="38" s="1"/>
  <c r="G10" i="38"/>
  <c r="AB7" i="38"/>
  <c r="X47" i="38" s="1"/>
  <c r="X7" i="38"/>
  <c r="V4" i="38"/>
  <c r="B3" i="38"/>
  <c r="V2" i="38"/>
  <c r="G26" i="38" l="1"/>
  <c r="G56" i="38" s="1"/>
  <c r="K57" i="38" s="1"/>
  <c r="C48" i="38"/>
  <c r="K48" i="38" s="1"/>
  <c r="K11" i="38"/>
  <c r="M15" i="38"/>
  <c r="G37" i="38"/>
  <c r="C49" i="38"/>
  <c r="K49" i="38" s="1"/>
  <c r="Z74" i="38"/>
  <c r="AC74" i="38" s="1"/>
  <c r="Z75" i="38"/>
  <c r="AC75" i="38" s="1"/>
  <c r="M13" i="38"/>
  <c r="X49" i="38"/>
  <c r="K10" i="38"/>
  <c r="L37" i="38"/>
  <c r="X48" i="38"/>
  <c r="K84" i="38" l="1"/>
  <c r="X25" i="38"/>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26" i="38"/>
  <c r="L44" i="38" s="1"/>
  <c r="K26" i="38"/>
  <c r="G53" i="38" s="1"/>
  <c r="K54" i="38" s="1"/>
  <c r="K69" i="38"/>
  <c r="K72" i="38"/>
  <c r="K71" i="38" l="1"/>
  <c r="K70" i="38"/>
  <c r="K59" i="38"/>
  <c r="K78" i="38"/>
  <c r="K67" i="38"/>
  <c r="AC14" i="38"/>
  <c r="W49" i="38"/>
  <c r="AB49" i="38" s="1"/>
  <c r="W48" i="38"/>
  <c r="AB48" i="38" s="1"/>
  <c r="AC12" i="38"/>
  <c r="K47" i="38"/>
  <c r="L50" i="38" s="1"/>
  <c r="C50" i="38"/>
  <c r="X26" i="38"/>
  <c r="AB10" i="38"/>
  <c r="L82" i="38" l="1"/>
  <c r="AB26" i="38"/>
  <c r="X53" i="38" s="1"/>
  <c r="AB54" i="38" s="1"/>
  <c r="W47" i="38"/>
  <c r="AC10" i="38"/>
  <c r="AC26" i="38" s="1"/>
  <c r="X56" i="38"/>
  <c r="AB57" i="38" s="1"/>
  <c r="AB76" i="38" s="1"/>
  <c r="AC40" i="38"/>
  <c r="AC44" i="38" l="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M86"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AC35" i="37"/>
  <c r="AB35" i="37"/>
  <c r="G35" i="37"/>
  <c r="AC34" i="37"/>
  <c r="AB34" i="37"/>
  <c r="G34" i="37"/>
  <c r="AC33" i="37"/>
  <c r="AB33" i="37"/>
  <c r="G33" i="37"/>
  <c r="AC32" i="37"/>
  <c r="AB32" i="37"/>
  <c r="G32" i="37"/>
  <c r="AC31" i="37"/>
  <c r="AB31" i="37"/>
  <c r="G31" i="37"/>
  <c r="AC30" i="37"/>
  <c r="AB30" i="37"/>
  <c r="G30" i="37"/>
  <c r="AC29" i="37"/>
  <c r="AB29" i="37"/>
  <c r="G29" i="37"/>
  <c r="AC28" i="37"/>
  <c r="AC37" i="37" s="1"/>
  <c r="AB28" i="37"/>
  <c r="G28" i="37"/>
  <c r="E26" i="37"/>
  <c r="D26" i="37"/>
  <c r="G25" i="37"/>
  <c r="K25" i="37" s="1"/>
  <c r="I24" i="37"/>
  <c r="G24" i="37"/>
  <c r="K24" i="37" s="1"/>
  <c r="I23" i="37"/>
  <c r="G23" i="37"/>
  <c r="K23" i="37" s="1"/>
  <c r="G22" i="37"/>
  <c r="K22" i="37" s="1"/>
  <c r="I21" i="37"/>
  <c r="G21" i="37"/>
  <c r="K21" i="37" s="1"/>
  <c r="I20" i="37"/>
  <c r="G20" i="37"/>
  <c r="K20" i="37" s="1"/>
  <c r="G19" i="37"/>
  <c r="K19" i="37" s="1"/>
  <c r="I18" i="37"/>
  <c r="G18" i="37"/>
  <c r="K18" i="37" s="1"/>
  <c r="I17" i="37"/>
  <c r="G17" i="37"/>
  <c r="K17" i="37" s="1"/>
  <c r="G16" i="37"/>
  <c r="K16" i="37" s="1"/>
  <c r="I15" i="37"/>
  <c r="G15" i="37"/>
  <c r="M15" i="37" s="1"/>
  <c r="G14" i="37"/>
  <c r="K14" i="37" s="1"/>
  <c r="I13" i="37"/>
  <c r="G13" i="37"/>
  <c r="K13" i="37" s="1"/>
  <c r="G12" i="37"/>
  <c r="K12" i="37" s="1"/>
  <c r="I11" i="37"/>
  <c r="G11" i="37"/>
  <c r="M11" i="37" s="1"/>
  <c r="G10" i="37"/>
  <c r="AB7" i="37"/>
  <c r="X47" i="37" s="1"/>
  <c r="X7" i="37"/>
  <c r="V4" i="37"/>
  <c r="B3" i="37"/>
  <c r="V2" i="37"/>
  <c r="C48" i="37" l="1"/>
  <c r="K48" i="37" s="1"/>
  <c r="Z75" i="37"/>
  <c r="K15" i="37"/>
  <c r="K11" i="37"/>
  <c r="AC75" i="37"/>
  <c r="G26" i="37"/>
  <c r="K84" i="37" s="1"/>
  <c r="L90" i="38"/>
  <c r="L92" i="38" s="1"/>
  <c r="G37" i="37"/>
  <c r="C49" i="37"/>
  <c r="K49" i="37" s="1"/>
  <c r="Z74" i="37"/>
  <c r="AC74" i="37" s="1"/>
  <c r="X49" i="37"/>
  <c r="K10" i="37"/>
  <c r="L37" i="37"/>
  <c r="X48" i="37"/>
  <c r="M13" i="37"/>
  <c r="G56" i="37" l="1"/>
  <c r="K57" i="37" s="1"/>
  <c r="K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L44" i="37" s="1"/>
  <c r="K26" i="37"/>
  <c r="G53" i="37" s="1"/>
  <c r="K54" i="37" s="1"/>
  <c r="K72" i="37" l="1"/>
  <c r="K71" i="37"/>
  <c r="K70" i="37"/>
  <c r="K59" i="37"/>
  <c r="K78" i="37"/>
  <c r="K67" i="37"/>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M86"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AC35" i="36"/>
  <c r="AB35" i="36"/>
  <c r="G35" i="36"/>
  <c r="AC34" i="36"/>
  <c r="AB34" i="36"/>
  <c r="G34" i="36"/>
  <c r="AC33" i="36"/>
  <c r="AB33" i="36"/>
  <c r="G33" i="36"/>
  <c r="AC32" i="36"/>
  <c r="AB32" i="36"/>
  <c r="G32" i="36"/>
  <c r="AC31" i="36"/>
  <c r="AB31" i="36"/>
  <c r="G31" i="36"/>
  <c r="AC30" i="36"/>
  <c r="AB30" i="36"/>
  <c r="G30" i="36"/>
  <c r="AC29" i="36"/>
  <c r="AB29" i="36"/>
  <c r="G29" i="36"/>
  <c r="AC28" i="36"/>
  <c r="AC37" i="36" s="1"/>
  <c r="AB28" i="36"/>
  <c r="G28" i="36"/>
  <c r="E26" i="36"/>
  <c r="D26" i="36"/>
  <c r="G25" i="36"/>
  <c r="K25" i="36" s="1"/>
  <c r="I24" i="36"/>
  <c r="G24" i="36"/>
  <c r="K24" i="36" s="1"/>
  <c r="I23" i="36"/>
  <c r="G23" i="36"/>
  <c r="K23" i="36" s="1"/>
  <c r="G22" i="36"/>
  <c r="K22" i="36" s="1"/>
  <c r="I21" i="36"/>
  <c r="G21" i="36"/>
  <c r="K21" i="36" s="1"/>
  <c r="I20" i="36"/>
  <c r="G20" i="36"/>
  <c r="K20" i="36" s="1"/>
  <c r="G19" i="36"/>
  <c r="K19" i="36" s="1"/>
  <c r="I18" i="36"/>
  <c r="G18" i="36"/>
  <c r="K18" i="36" s="1"/>
  <c r="I17" i="36"/>
  <c r="G17" i="36"/>
  <c r="K17" i="36" s="1"/>
  <c r="G16" i="36"/>
  <c r="K16" i="36" s="1"/>
  <c r="I15" i="36"/>
  <c r="G15" i="36"/>
  <c r="K15" i="36" s="1"/>
  <c r="G14" i="36"/>
  <c r="K14" i="36" s="1"/>
  <c r="I13" i="36"/>
  <c r="G13" i="36"/>
  <c r="K13" i="36" s="1"/>
  <c r="G12" i="36"/>
  <c r="K12" i="36" s="1"/>
  <c r="I11" i="36"/>
  <c r="G11" i="36"/>
  <c r="M11" i="36" s="1"/>
  <c r="G10" i="36"/>
  <c r="AB7" i="36"/>
  <c r="X47" i="36" s="1"/>
  <c r="X7" i="36"/>
  <c r="V4" i="36"/>
  <c r="B3" i="36"/>
  <c r="V2" i="36"/>
  <c r="G26" i="36" l="1"/>
  <c r="K11" i="36"/>
  <c r="M15" i="36"/>
  <c r="G37" i="36"/>
  <c r="K84" i="36"/>
  <c r="Z74" i="36"/>
  <c r="AC74" i="36" s="1"/>
  <c r="C48" i="36"/>
  <c r="K48" i="36" s="1"/>
  <c r="C49" i="36"/>
  <c r="K49" i="36" s="1"/>
  <c r="Z75" i="36"/>
  <c r="AC75" i="36" s="1"/>
  <c r="M13" i="36"/>
  <c r="K10" i="36"/>
  <c r="L37" i="36"/>
  <c r="X48" i="36"/>
  <c r="G56" i="36" l="1"/>
  <c r="K57" i="36" s="1"/>
  <c r="C47" i="36"/>
  <c r="L26" i="36"/>
  <c r="L44" i="36" s="1"/>
  <c r="K26" i="36"/>
  <c r="G53" i="36" s="1"/>
  <c r="K54" i="36" s="1"/>
  <c r="K69" i="36"/>
  <c r="K72" i="36"/>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K70" i="36"/>
  <c r="K59" i="36"/>
  <c r="K78" i="36"/>
  <c r="K67" i="36"/>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M86"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AC35" i="35"/>
  <c r="AB35" i="35"/>
  <c r="G35" i="35"/>
  <c r="AC34" i="35"/>
  <c r="AB34" i="35"/>
  <c r="G34" i="35"/>
  <c r="AC33" i="35"/>
  <c r="AB33" i="35"/>
  <c r="G33" i="35"/>
  <c r="AC32" i="35"/>
  <c r="AB32" i="35"/>
  <c r="G32" i="35"/>
  <c r="AC31" i="35"/>
  <c r="AB31" i="35"/>
  <c r="G31" i="35"/>
  <c r="AC30" i="35"/>
  <c r="AB30" i="35"/>
  <c r="G30" i="35"/>
  <c r="AC29" i="35"/>
  <c r="AB29" i="35"/>
  <c r="G29" i="35"/>
  <c r="AC28" i="35"/>
  <c r="AC37" i="35" s="1"/>
  <c r="AB28" i="35"/>
  <c r="G28" i="35"/>
  <c r="E26" i="35"/>
  <c r="D26" i="35"/>
  <c r="G25" i="35"/>
  <c r="K25" i="35" s="1"/>
  <c r="I24" i="35"/>
  <c r="G24" i="35"/>
  <c r="K24" i="35" s="1"/>
  <c r="I23" i="35"/>
  <c r="G23" i="35"/>
  <c r="K23" i="35" s="1"/>
  <c r="G22" i="35"/>
  <c r="K22" i="35" s="1"/>
  <c r="I21" i="35"/>
  <c r="G21" i="35"/>
  <c r="K21" i="35" s="1"/>
  <c r="I20" i="35"/>
  <c r="G20" i="35"/>
  <c r="K20" i="35" s="1"/>
  <c r="K19" i="35"/>
  <c r="G19" i="35"/>
  <c r="I18" i="35"/>
  <c r="G18" i="35"/>
  <c r="K18" i="35" s="1"/>
  <c r="I17" i="35"/>
  <c r="G17" i="35"/>
  <c r="K17" i="35" s="1"/>
  <c r="G16" i="35"/>
  <c r="K16" i="35" s="1"/>
  <c r="I15" i="35"/>
  <c r="G15" i="35"/>
  <c r="M15" i="35" s="1"/>
  <c r="G14" i="35"/>
  <c r="K14" i="35" s="1"/>
  <c r="I13" i="35"/>
  <c r="G13" i="35"/>
  <c r="K13" i="35" s="1"/>
  <c r="G12" i="35"/>
  <c r="K12" i="35" s="1"/>
  <c r="I11" i="35"/>
  <c r="G11" i="35"/>
  <c r="M11" i="35" s="1"/>
  <c r="G10" i="35"/>
  <c r="AB7" i="35"/>
  <c r="X47" i="35" s="1"/>
  <c r="X7" i="35"/>
  <c r="V4" i="35"/>
  <c r="B3" i="35"/>
  <c r="V2" i="35"/>
  <c r="G37" i="35" l="1"/>
  <c r="Z75" i="35"/>
  <c r="K15" i="35"/>
  <c r="AC75" i="35"/>
  <c r="K11" i="35"/>
  <c r="G26" i="35"/>
  <c r="K84" i="35" s="1"/>
  <c r="Z74" i="35"/>
  <c r="AC74" i="35" s="1"/>
  <c r="C48" i="35"/>
  <c r="K48" i="35" s="1"/>
  <c r="C49" i="35"/>
  <c r="K49" i="35" s="1"/>
  <c r="X49" i="35"/>
  <c r="K10" i="35"/>
  <c r="L37" i="35"/>
  <c r="X48" i="35"/>
  <c r="M13" i="35"/>
  <c r="G56" i="35" l="1"/>
  <c r="K57" i="35" s="1"/>
  <c r="K72" i="35" s="1"/>
  <c r="C47" i="35"/>
  <c r="L26" i="35"/>
  <c r="L44" i="35" s="1"/>
  <c r="K26" i="35"/>
  <c r="G53" i="35" s="1"/>
  <c r="K54" i="35" s="1"/>
  <c r="K69" i="35"/>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K70" i="35"/>
  <c r="K59" i="35"/>
  <c r="K78" i="35"/>
  <c r="K67" i="35"/>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M86"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AC35" i="34"/>
  <c r="AB35" i="34"/>
  <c r="G35" i="34"/>
  <c r="AC34" i="34"/>
  <c r="AB34" i="34"/>
  <c r="G34" i="34"/>
  <c r="AC33" i="34"/>
  <c r="AB33" i="34"/>
  <c r="G33" i="34"/>
  <c r="AC32" i="34"/>
  <c r="AB32" i="34"/>
  <c r="G32" i="34"/>
  <c r="AC31" i="34"/>
  <c r="AB31" i="34"/>
  <c r="G31" i="34"/>
  <c r="AC30" i="34"/>
  <c r="AB30" i="34"/>
  <c r="G30" i="34"/>
  <c r="AC29" i="34"/>
  <c r="AB29" i="34"/>
  <c r="G29" i="34"/>
  <c r="AC28" i="34"/>
  <c r="AC37" i="34" s="1"/>
  <c r="AB28" i="34"/>
  <c r="G28" i="34"/>
  <c r="E26" i="34"/>
  <c r="D26" i="34"/>
  <c r="G25" i="34"/>
  <c r="K25" i="34" s="1"/>
  <c r="I24" i="34"/>
  <c r="G24" i="34"/>
  <c r="K24" i="34" s="1"/>
  <c r="I23" i="34"/>
  <c r="G23" i="34"/>
  <c r="K23" i="34" s="1"/>
  <c r="G22" i="34"/>
  <c r="K22" i="34" s="1"/>
  <c r="I21" i="34"/>
  <c r="G21" i="34"/>
  <c r="K21" i="34" s="1"/>
  <c r="I20" i="34"/>
  <c r="G20" i="34"/>
  <c r="K20" i="34" s="1"/>
  <c r="G19" i="34"/>
  <c r="K19" i="34" s="1"/>
  <c r="I18" i="34"/>
  <c r="G18" i="34"/>
  <c r="K18" i="34" s="1"/>
  <c r="I17" i="34"/>
  <c r="G17" i="34"/>
  <c r="K17" i="34" s="1"/>
  <c r="G16" i="34"/>
  <c r="K16" i="34" s="1"/>
  <c r="I15" i="34"/>
  <c r="G15" i="34"/>
  <c r="M15" i="34" s="1"/>
  <c r="G14" i="34"/>
  <c r="K14" i="34" s="1"/>
  <c r="I13" i="34"/>
  <c r="G13" i="34"/>
  <c r="K13" i="34" s="1"/>
  <c r="G12" i="34"/>
  <c r="K12" i="34" s="1"/>
  <c r="I11" i="34"/>
  <c r="G11" i="34"/>
  <c r="M11" i="34" s="1"/>
  <c r="G10" i="34"/>
  <c r="AB7" i="34"/>
  <c r="X47" i="34" s="1"/>
  <c r="X7" i="34"/>
  <c r="V4" i="34"/>
  <c r="B3" i="34"/>
  <c r="V2" i="34"/>
  <c r="G26" i="34" l="1"/>
  <c r="K15" i="34"/>
  <c r="K11" i="34"/>
  <c r="G37" i="34"/>
  <c r="L90" i="35"/>
  <c r="L92" i="35" s="1"/>
  <c r="Z74" i="34"/>
  <c r="C48" i="34"/>
  <c r="K48" i="34" s="1"/>
  <c r="C49" i="34"/>
  <c r="K49" i="34" s="1"/>
  <c r="AC74" i="34"/>
  <c r="K84" i="34"/>
  <c r="G56" i="34"/>
  <c r="K57" i="34" s="1"/>
  <c r="Z75" i="34"/>
  <c r="AC75" i="34" s="1"/>
  <c r="X49" i="34"/>
  <c r="M13" i="34"/>
  <c r="K10" i="34"/>
  <c r="L37" i="34"/>
  <c r="X48" i="34"/>
  <c r="C47" i="34" l="1"/>
  <c r="L26" i="34"/>
  <c r="L44" i="34" s="1"/>
  <c r="K26" i="34"/>
  <c r="G53" i="34" s="1"/>
  <c r="K54" i="34" s="1"/>
  <c r="K69" i="34"/>
  <c r="K72" i="34"/>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K70" i="34"/>
  <c r="K59" i="34"/>
  <c r="K78" i="34"/>
  <c r="K67" i="34"/>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M86"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AC35" i="33"/>
  <c r="AB35" i="33"/>
  <c r="G35" i="33"/>
  <c r="AC34" i="33"/>
  <c r="AB34" i="33"/>
  <c r="G34" i="33"/>
  <c r="AC33" i="33"/>
  <c r="AB33" i="33"/>
  <c r="G33" i="33"/>
  <c r="AC32" i="33"/>
  <c r="AB32" i="33"/>
  <c r="G32" i="33"/>
  <c r="AC31" i="33"/>
  <c r="AB31" i="33"/>
  <c r="G31" i="33"/>
  <c r="AC30" i="33"/>
  <c r="AB30" i="33"/>
  <c r="G30" i="33"/>
  <c r="AC29" i="33"/>
  <c r="AB29" i="33"/>
  <c r="G29" i="33"/>
  <c r="AC28" i="33"/>
  <c r="AC37" i="33" s="1"/>
  <c r="AB28" i="33"/>
  <c r="G28" i="33"/>
  <c r="G37" i="33" s="1"/>
  <c r="E26" i="33"/>
  <c r="D26" i="33"/>
  <c r="G25" i="33"/>
  <c r="K25" i="33" s="1"/>
  <c r="I24" i="33"/>
  <c r="G24" i="33"/>
  <c r="K24" i="33" s="1"/>
  <c r="I23" i="33"/>
  <c r="G23" i="33"/>
  <c r="K23" i="33" s="1"/>
  <c r="G22" i="33"/>
  <c r="K22" i="33" s="1"/>
  <c r="I21" i="33"/>
  <c r="G21" i="33"/>
  <c r="K21" i="33" s="1"/>
  <c r="I20" i="33"/>
  <c r="G20" i="33"/>
  <c r="K20" i="33" s="1"/>
  <c r="G19" i="33"/>
  <c r="K19" i="33" s="1"/>
  <c r="I18" i="33"/>
  <c r="G18" i="33"/>
  <c r="K18" i="33" s="1"/>
  <c r="I17" i="33"/>
  <c r="G17" i="33"/>
  <c r="K17" i="33" s="1"/>
  <c r="G16" i="33"/>
  <c r="K16" i="33" s="1"/>
  <c r="I15" i="33"/>
  <c r="G15" i="33"/>
  <c r="M15" i="33" s="1"/>
  <c r="G14" i="33"/>
  <c r="K14" i="33" s="1"/>
  <c r="I13" i="33"/>
  <c r="G13" i="33"/>
  <c r="K13" i="33" s="1"/>
  <c r="G12" i="33"/>
  <c r="K12" i="33" s="1"/>
  <c r="I11" i="33"/>
  <c r="G11" i="33"/>
  <c r="M11" i="33" s="1"/>
  <c r="G10" i="33"/>
  <c r="AB7" i="33"/>
  <c r="X47" i="33" s="1"/>
  <c r="X7" i="33"/>
  <c r="V4" i="33"/>
  <c r="B3" i="33"/>
  <c r="V2" i="33"/>
  <c r="Z75" i="33" l="1"/>
  <c r="K11" i="33"/>
  <c r="AC75" i="33"/>
  <c r="K15" i="33"/>
  <c r="G26" i="33"/>
  <c r="G56" i="33" s="1"/>
  <c r="K57" i="33" s="1"/>
  <c r="C48" i="33"/>
  <c r="K48" i="33" s="1"/>
  <c r="C49" i="33"/>
  <c r="K49" i="33" s="1"/>
  <c r="Z74" i="33"/>
  <c r="AC74" i="33" s="1"/>
  <c r="M13" i="33"/>
  <c r="X49" i="33"/>
  <c r="K10" i="33"/>
  <c r="L37" i="33"/>
  <c r="X48" i="33"/>
  <c r="K84" i="33" l="1"/>
  <c r="C47" i="33"/>
  <c r="L26" i="33"/>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K72" i="33"/>
  <c r="X26" i="33" l="1"/>
  <c r="AB10" i="33"/>
  <c r="W48" i="33"/>
  <c r="AB48" i="33" s="1"/>
  <c r="AC12" i="33"/>
  <c r="K71" i="33"/>
  <c r="K70" i="33"/>
  <c r="K59" i="33"/>
  <c r="K78" i="33"/>
  <c r="K67" i="33"/>
  <c r="AC14" i="33"/>
  <c r="W49" i="33"/>
  <c r="AB49" i="33" s="1"/>
  <c r="K47" i="33"/>
  <c r="L50" i="33" s="1"/>
  <c r="C50" i="33"/>
  <c r="L82" i="33" l="1"/>
  <c r="K86" i="33" s="1"/>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<sst xmlns="http://schemas.openxmlformats.org/spreadsheetml/2006/main" count="22330" uniqueCount="499">
  <si>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</si>
  <si>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</si>
  <si>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</si>
  <si>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</si>
  <si>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</si>
  <si>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</si>
  <si>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</si>
  <si>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</si>
  <si>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</si>
  <si>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</si>
  <si>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</si>
  <si>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</si>
  <si>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</si>
  <si>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</si>
  <si>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</si>
  <si>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</si>
  <si>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</si>
  <si>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</si>
  <si>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</si>
  <si>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</si>
  <si>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</si>
  <si>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</si>
  <si>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</si>
  <si>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</si>
  <si>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</si>
  <si>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</si>
  <si>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</si>
  <si>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</si>
  <si>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</si>
  <si>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</si>
  <si>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</si>
  <si>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</si>
  <si>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</si>
  <si>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</si>
  <si>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</si>
  <si>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</si>
  <si>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</si>
  <si>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</si>
  <si>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</si>
  <si>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</si>
  <si>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</si>
  <si>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</si>
  <si>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</si>
  <si>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</si>
  <si>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</si>
  <si>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</si>
  <si>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</si>
  <si>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</si>
  <si>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</si>
  <si>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</si>
  <si>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</si>
  <si>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</si>
  <si>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</si>
  <si>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</si>
  <si>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</si>
  <si>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</si>
  <si>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</si>
  <si>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</si>
  <si>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</si>
  <si>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</si>
  <si>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</si>
  <si>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</si>
  <si>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</si>
  <si>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</si>
  <si>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</si>
  <si>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</si>
  <si>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</si>
  <si>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</si>
  <si>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</si>
  <si>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</si>
  <si>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</si>
  <si>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</si>
  <si>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</si>
  <si>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</si>
  <si>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</si>
  <si>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</si>
  <si>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</si>
  <si>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</si>
  <si>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</si>
  <si>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</si>
  <si>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</si>
  <si>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</si>
  <si>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</si>
  <si>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</si>
  <si>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</si>
  <si>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</si>
  <si>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</si>
  <si>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</si>
  <si>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</si>
  <si>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</si>
  <si>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</si>
  <si>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</si>
  <si>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</si>
  <si>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</si>
  <si>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</si>
  <si>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</si>
  <si>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</si>
  <si>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</si>
  <si>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</si>
  <si>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</si>
  <si>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</si>
  <si>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</si>
  <si>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</si>
  <si>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</si>
  <si>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</si>
  <si>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</si>
  <si>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</si>
  <si>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</si>
  <si>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</si>
  <si>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</si>
  <si>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</si>
  <si>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</si>
  <si>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</si>
  <si>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</si>
  <si>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</si>
  <si>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</si>
  <si>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</si>
  <si>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</si>
  <si>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</si>
  <si>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</si>
  <si>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</si>
  <si>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</si>
  <si>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</si>
  <si>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</si>
  <si>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</si>
  <si>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</si>
  <si>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</si>
  <si>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</si>
  <si>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</si>
  <si>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</si>
  <si>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</si>
  <si>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</si>
  <si>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</si>
  <si>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</si>
  <si>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</si>
  <si>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</si>
  <si>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</si>
  <si>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</si>
  <si>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</si>
  <si>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</si>
  <si>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</si>
  <si>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</si>
  <si>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</si>
  <si>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</si>
  <si>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</si>
  <si>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</si>
  <si>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</si>
  <si>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</si>
  <si>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</si>
  <si>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</si>
  <si>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</si>
  <si>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</si>
  <si>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</si>
  <si>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</si>
  <si>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</si>
  <si>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</si>
  <si>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</si>
  <si>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</si>
  <si>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</si>
  <si>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</si>
  <si>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</si>
  <si>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</si>
  <si>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</si>
  <si>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</si>
  <si>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</si>
  <si>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</si>
  <si>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</si>
  <si>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</si>
  <si>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</si>
  <si>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</si>
  <si>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</si>
  <si>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</si>
  <si>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</si>
  <si>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</si>
  <si>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</si>
  <si>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</si>
  <si>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</si>
  <si>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</si>
  <si>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</si>
  <si>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</si>
  <si>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</si>
  <si>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</si>
  <si>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</si>
  <si>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</si>
  <si>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</si>
  <si>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</si>
  <si>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</si>
  <si>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</si>
  <si>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</si>
  <si>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</si>
  <si>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</si>
  <si>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</si>
  <si>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</si>
  <si>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</si>
  <si>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</si>
  <si>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</si>
  <si>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</si>
  <si>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</si>
  <si>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</si>
  <si>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</si>
  <si>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</si>
  <si>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</si>
  <si>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</si>
  <si>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</si>
  <si>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</si>
  <si>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</si>
  <si>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</si>
  <si>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</si>
  <si>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</si>
  <si>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</si>
  <si>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</si>
  <si>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</si>
  <si>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</si>
  <si>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</si>
  <si>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</si>
  <si>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</si>
  <si>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</si>
  <si>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</si>
  <si>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</si>
  <si>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</si>
  <si>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</si>
  <si>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</si>
  <si>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</si>
  <si>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</si>
  <si>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</si>
  <si>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</si>
  <si>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</si>
  <si>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</si>
  <si>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</si>
  <si>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</si>
  <si>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</si>
  <si>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</si>
  <si>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</si>
  <si>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</si>
  <si>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</si>
  <si>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</si>
  <si>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</si>
  <si>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</si>
  <si>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</si>
  <si>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</si>
  <si>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</si>
  <si>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</si>
  <si>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</si>
  <si>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</si>
  <si>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</si>
  <si>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</si>
  <si>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</si>
  <si>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</si>
  <si>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</si>
  <si>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</si>
  <si>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</si>
  <si>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</si>
  <si>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</si>
  <si>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</si>
  <si>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</si>
  <si>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</si>
  <si>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</si>
  <si>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</si>
  <si>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</si>
  <si>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</si>
  <si>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</si>
  <si>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</si>
  <si>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</si>
  <si>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</si>
  <si>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</si>
  <si>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</si>
  <si>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</si>
  <si>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</si>
  <si>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</si>
  <si>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</si>
  <si>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</si>
  <si>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</si>
  <si>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</si>
  <si>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</si>
  <si>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</si>
  <si>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</si>
  <si>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</si>
  <si>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</si>
  <si>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</si>
  <si>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</si>
  <si>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</si>
  <si>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</si>
  <si>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</si>
  <si>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</si>
  <si>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</si>
  <si>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</si>
  <si>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</si>
  <si>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</si>
  <si>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</si>
  <si>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</si>
  <si>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</si>
  <si>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</si>
  <si>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</si>
  <si>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</si>
  <si>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</si>
  <si>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</si>
  <si>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</si>
  <si>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</si>
  <si>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</si>
  <si>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</si>
  <si>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</si>
  <si>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</si>
  <si>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</si>
  <si>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</si>
  <si>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</si>
  <si>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</si>
  <si>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</si>
  <si>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</si>
  <si>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</si>
  <si>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</si>
  <si>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</si>
  <si>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</si>
  <si>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</si>
  <si>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</si>
  <si>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</si>
  <si>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</si>
  <si>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</si>
  <si>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</si>
  <si>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</si>
  <si>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</si>
  <si>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</si>
  <si>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</si>
  <si>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</si>
  <si>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</si>
  <si>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</si>
  <si>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</si>
  <si>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</si>
  <si>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</si>
  <si>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</si>
  <si>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</si>
  <si>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</si>
  <si>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</si>
  <si>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</si>
  <si>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</si>
  <si>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</si>
  <si>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</si>
  <si>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</si>
  <si>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</si>
  <si>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</si>
  <si>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</si>
  <si>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</si>
  <si>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</si>
  <si>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</si>
  <si>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</si>
  <si>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</si>
  <si>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</si>
  <si>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</si>
  <si>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</si>
  <si>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</si>
  <si>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</si>
  <si>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</si>
  <si>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</si>
  <si>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</si>
  <si>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</si>
  <si>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</si>
  <si>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</si>
  <si>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</si>
  <si>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</si>
  <si>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</si>
  <si>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</si>
  <si>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</si>
  <si>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</si>
  <si>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</si>
  <si>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</si>
  <si>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</si>
  <si>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</si>
  <si>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</si>
  <si>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</si>
  <si>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</si>
  <si>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</si>
  <si>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</si>
  <si>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</si>
  <si>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</si>
  <si>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</si>
  <si>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</si>
  <si>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</si>
  <si>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</si>
  <si>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</si>
  <si>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</si>
  <si>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</si>
  <si>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</si>
  <si>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</si>
  <si>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</si>
  <si>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</si>
  <si>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</si>
  <si>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</si>
  <si>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</si>
  <si>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</si>
  <si>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</si>
  <si>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</si>
  <si>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</si>
  <si>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</si>
  <si>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</si>
  <si>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</si>
  <si>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</si>
  <si>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</si>
  <si>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</si>
  <si>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</si>
  <si>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</si>
  <si>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</si>
  <si>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</si>
  <si>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</si>
  <si>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</si>
  <si>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</si>
  <si>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</si>
  <si>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</si>
  <si>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</si>
  <si>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</si>
  <si>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</si>
  <si>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</si>
  <si>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</si>
  <si>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</si>
  <si>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</si>
  <si>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</si>
  <si>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Revenue Estimate Worksheet for Transitions</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</si>
  <si>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</si>
  <si>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</si>
  <si>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</si>
  <si>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</si>
  <si>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</si>
  <si>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</si>
  <si>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</si>
  <si>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</si>
  <si>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</si>
  <si>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</si>
  <si>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</si>
  <si>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</si>
  <si>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</si>
  <si>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</si>
  <si>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</si>
  <si>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</si>
  <si>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</si>
  <si>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</si>
  <si>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</si>
  <si>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</si>
  <si>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</si>
  <si>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</si>
  <si>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</si>
  <si>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</si>
  <si>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</si>
  <si>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</si>
  <si>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</si>
  <si>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</si>
  <si>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</si>
  <si>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</si>
  <si>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</si>
  <si>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WPB-114514</t>
  </si>
  <si>
    <t>WPB-114517</t>
  </si>
  <si>
    <t>WPB-114518</t>
  </si>
  <si>
    <t>WPB-114519</t>
  </si>
  <si>
    <t>WPB-114528</t>
  </si>
  <si>
    <t>WPB-114532</t>
  </si>
  <si>
    <t>WPB-114533</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</si>
  <si>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</si>
  <si>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</si>
  <si>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</si>
  <si>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</si>
  <si>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</si>
  <si>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</si>
  <si>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</si>
  <si>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</si>
  <si>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</si>
  <si>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Charter School of Boynton Beach</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</si>
  <si>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</si>
  <si>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</si>
  <si>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</si>
  <si>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</si>
  <si>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</si>
  <si>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</si>
  <si>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</si>
  <si>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</si>
  <si>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</si>
  <si>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</si>
  <si>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</si>
  <si>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</si>
  <si>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Hope Learning Community of Riviera Beach (Noah's Ark)</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</si>
  <si>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</si>
  <si>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</si>
  <si>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</si>
  <si>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</si>
  <si>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</si>
  <si>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</si>
  <si>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</si>
  <si>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</si>
  <si>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</si>
  <si>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</si>
  <si>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</si>
  <si>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</si>
  <si>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</si>
  <si>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</si>
  <si>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</si>
  <si>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Transitions Elementary</t>
  </si>
  <si>
    <t>Somerset Academy Boca Middle</t>
  </si>
  <si>
    <t>FTE Sept 14</t>
  </si>
  <si>
    <t>WPB-113646</t>
  </si>
  <si>
    <t>Sept FY2014-2015 Charter School FTE Payment.</t>
  </si>
  <si>
    <t>Palm Beach Maritime Academy High School</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</si>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</sst>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1986">
    <xf numFmtId="0" fontId="0" fillId="0" borderId="0"/>
    <xf numFmtId="164" fontId="8" fillId="0" borderId="1"/>
    <xf numFmtId="0" fontId="8" fillId="0" borderId="0"/>
    <xf numFmtId="43"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16" borderId="0" applyNumberFormat="0" applyBorder="0" applyAlignment="0" applyProtection="0"/>
    <xf numFmtId="0" fontId="49" fillId="17" borderId="0" applyNumberFormat="0" applyBorder="0" applyAlignment="0" applyProtection="0"/>
    <xf numFmtId="0" fontId="50" fillId="18" borderId="0" applyNumberFormat="0" applyBorder="0" applyAlignment="0" applyProtection="0"/>
    <xf numFmtId="0" fontId="51" fillId="19" borderId="24" applyNumberFormat="0" applyAlignment="0" applyProtection="0"/>
    <xf numFmtId="0" fontId="52" fillId="20" borderId="25" applyNumberFormat="0" applyAlignment="0" applyProtection="0"/>
    <xf numFmtId="0" fontId="53" fillId="20" borderId="24" applyNumberFormat="0" applyAlignment="0" applyProtection="0"/>
    <xf numFmtId="0" fontId="54" fillId="0" borderId="26" applyNumberFormat="0" applyFill="0" applyAlignment="0" applyProtection="0"/>
    <xf numFmtId="0" fontId="55" fillId="21" borderId="27"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41" fillId="0" borderId="28" applyNumberFormat="0" applyFill="0" applyAlignment="0" applyProtection="0"/>
    <xf numFmtId="0" fontId="58" fillId="22"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8" fillId="33"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8"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8" fillId="0" borderId="0"/>
    <xf numFmtId="43" fontId="8"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0" fillId="0" borderId="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43" fontId="8"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0" fontId="2" fillId="3" borderId="18" applyNumberFormat="0" applyFont="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7"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0" fontId="1" fillId="3" borderId="18" applyNumberFormat="0" applyFont="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0" borderId="0"/>
    <xf numFmtId="43" fontId="1" fillId="0" borderId="0" applyFont="0" applyFill="0" applyBorder="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0" borderId="0"/>
    <xf numFmtId="0" fontId="1" fillId="3" borderId="18" applyNumberFormat="0" applyFont="0" applyAlignment="0" applyProtection="0"/>
    <xf numFmtId="0" fontId="1" fillId="3" borderId="18" applyNumberFormat="0" applyFont="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48">
    <xf numFmtId="0" fontId="0" fillId="0" borderId="0" xfId="0"/>
    <xf numFmtId="0" fontId="9" fillId="0" borderId="0" xfId="2" applyFont="1"/>
    <xf numFmtId="0" fontId="9" fillId="0" borderId="0" xfId="2" applyFont="1" applyAlignment="1">
      <alignment horizontal="left"/>
    </xf>
    <xf numFmtId="165" fontId="9" fillId="0" borderId="0" xfId="2" applyNumberFormat="1" applyFont="1"/>
    <xf numFmtId="0" fontId="10" fillId="0" borderId="2" xfId="2" applyFont="1" applyBorder="1"/>
    <xf numFmtId="0" fontId="11" fillId="0" borderId="3" xfId="2" applyFont="1" applyBorder="1" applyAlignment="1"/>
    <xf numFmtId="0" fontId="11" fillId="0" borderId="0" xfId="2" applyFont="1" applyBorder="1" applyAlignment="1"/>
    <xf numFmtId="0" fontId="11" fillId="0" borderId="0" xfId="2" applyFont="1" applyAlignment="1"/>
    <xf numFmtId="0" fontId="10" fillId="2" borderId="2" xfId="2" applyFont="1" applyFill="1" applyBorder="1"/>
    <xf numFmtId="0" fontId="9" fillId="2" borderId="0" xfId="2" applyFont="1" applyFill="1"/>
    <xf numFmtId="0" fontId="12" fillId="0" borderId="0" xfId="2" applyFont="1" applyAlignment="1"/>
    <xf numFmtId="0" fontId="12" fillId="0" borderId="0" xfId="2" applyFont="1" applyAlignment="1">
      <alignment horizontal="center"/>
    </xf>
    <xf numFmtId="0" fontId="12" fillId="2" borderId="0" xfId="2" applyFont="1" applyFill="1" applyAlignment="1"/>
    <xf numFmtId="0" fontId="9" fillId="0" borderId="0" xfId="2" applyFont="1" applyAlignment="1">
      <alignment horizontal="left"/>
    </xf>
    <xf numFmtId="0" fontId="9" fillId="0" borderId="0" xfId="2" applyFont="1" applyAlignment="1"/>
    <xf numFmtId="0" fontId="13" fillId="0" borderId="0" xfId="2" applyFont="1" applyAlignment="1"/>
    <xf numFmtId="0" fontId="13" fillId="2" borderId="0" xfId="2" applyFont="1" applyFill="1" applyAlignment="1"/>
    <xf numFmtId="4" fontId="9" fillId="0" borderId="0" xfId="2" applyNumberFormat="1" applyFont="1" applyAlignment="1"/>
    <xf numFmtId="4" fontId="9" fillId="0" borderId="0" xfId="2" quotePrefix="1" applyNumberFormat="1" applyFont="1" applyAlignment="1"/>
    <xf numFmtId="4" fontId="14" fillId="0" borderId="0" xfId="2" applyNumberFormat="1" applyFont="1" applyAlignment="1"/>
    <xf numFmtId="4" fontId="9" fillId="0" borderId="0" xfId="2" applyNumberFormat="1" applyFont="1"/>
    <xf numFmtId="4" fontId="14" fillId="2" borderId="0" xfId="2" applyNumberFormat="1" applyFont="1" applyFill="1" applyAlignment="1"/>
    <xf numFmtId="4" fontId="9" fillId="2" borderId="0" xfId="2" applyNumberFormat="1" applyFont="1" applyFill="1"/>
    <xf numFmtId="4" fontId="9" fillId="0" borderId="0" xfId="2" applyNumberFormat="1" applyFont="1" applyBorder="1"/>
    <xf numFmtId="4" fontId="9" fillId="2" borderId="0" xfId="2" applyNumberFormat="1" applyFont="1" applyFill="1" applyBorder="1"/>
    <xf numFmtId="0" fontId="15" fillId="0" borderId="0" xfId="2" applyFont="1" applyAlignment="1"/>
    <xf numFmtId="7" fontId="8" fillId="0" borderId="0" xfId="2" applyNumberFormat="1" applyBorder="1" applyAlignment="1"/>
    <xf numFmtId="166" fontId="15" fillId="0" borderId="0" xfId="2" applyNumberFormat="1" applyFont="1" applyAlignment="1"/>
    <xf numFmtId="0" fontId="9" fillId="0" borderId="0" xfId="2" applyFont="1" applyAlignment="1">
      <alignment wrapText="1"/>
    </xf>
    <xf numFmtId="17" fontId="16" fillId="0" borderId="0" xfId="2" applyNumberFormat="1" applyFont="1" applyAlignment="1">
      <alignment horizontal="center" wrapText="1"/>
    </xf>
    <xf numFmtId="0" fontId="16" fillId="0" borderId="0" xfId="2" applyFont="1" applyAlignment="1">
      <alignment horizontal="center" wrapText="1"/>
    </xf>
    <xf numFmtId="0" fontId="17" fillId="0" borderId="0" xfId="2" applyFont="1" applyAlignment="1">
      <alignment horizontal="center" wrapText="1"/>
    </xf>
    <xf numFmtId="0" fontId="10" fillId="0" borderId="0" xfId="2" applyFont="1" applyAlignment="1">
      <alignment wrapText="1"/>
    </xf>
    <xf numFmtId="165" fontId="9" fillId="0" borderId="0" xfId="2" applyNumberFormat="1" applyFont="1" applyAlignment="1">
      <alignment horizontal="center" wrapText="1"/>
    </xf>
    <xf numFmtId="165" fontId="9" fillId="0" borderId="0" xfId="2" applyNumberFormat="1" applyFont="1" applyAlignment="1">
      <alignment wrapText="1"/>
    </xf>
    <xf numFmtId="4" fontId="9" fillId="0" borderId="0" xfId="2" applyNumberFormat="1" applyFont="1" applyAlignment="1">
      <alignment horizontal="center" wrapText="1"/>
    </xf>
    <xf numFmtId="4" fontId="9" fillId="2" borderId="0" xfId="2" applyNumberFormat="1" applyFont="1" applyFill="1" applyAlignment="1">
      <alignment horizontal="center" wrapText="1"/>
    </xf>
    <xf numFmtId="167" fontId="9" fillId="2" borderId="0" xfId="5" applyFont="1" applyFill="1" applyAlignment="1">
      <alignment horizontal="center" wrapText="1"/>
    </xf>
    <xf numFmtId="0" fontId="9" fillId="0" borderId="4" xfId="2" quotePrefix="1" applyFont="1" applyBorder="1" applyAlignment="1"/>
    <xf numFmtId="0" fontId="17" fillId="0" borderId="4" xfId="2" quotePrefix="1" applyFont="1" applyBorder="1" applyAlignment="1">
      <alignment horizontal="center"/>
    </xf>
    <xf numFmtId="0" fontId="10" fillId="0" borderId="0" xfId="2" quotePrefix="1" applyFont="1" applyBorder="1" applyAlignment="1"/>
    <xf numFmtId="165" fontId="9" fillId="0" borderId="4" xfId="2" quotePrefix="1" applyNumberFormat="1" applyFont="1" applyBorder="1" applyAlignment="1">
      <alignment horizontal="center"/>
    </xf>
    <xf numFmtId="165" fontId="9" fillId="0" borderId="4" xfId="2" quotePrefix="1" applyNumberFormat="1" applyFont="1" applyBorder="1" applyAlignment="1"/>
    <xf numFmtId="4" fontId="9" fillId="0" borderId="4" xfId="2" quotePrefix="1" applyNumberFormat="1" applyFont="1" applyBorder="1" applyAlignment="1">
      <alignment horizontal="center"/>
    </xf>
    <xf numFmtId="4" fontId="9" fillId="2" borderId="4" xfId="2" quotePrefix="1" applyNumberFormat="1" applyFont="1" applyFill="1" applyBorder="1" applyAlignment="1">
      <alignment horizontal="center"/>
    </xf>
    <xf numFmtId="167" fontId="9" fillId="2" borderId="4" xfId="5" quotePrefix="1" applyFont="1" applyFill="1" applyBorder="1" applyAlignment="1">
      <alignment horizontal="center"/>
    </xf>
    <xf numFmtId="0" fontId="9" fillId="0" borderId="5" xfId="2" applyFont="1" applyBorder="1" applyAlignment="1"/>
    <xf numFmtId="2" fontId="17" fillId="0" borderId="1" xfId="2" applyNumberFormat="1" applyFont="1" applyBorder="1" applyAlignment="1"/>
    <xf numFmtId="2" fontId="16" fillId="0" borderId="0" xfId="2" applyNumberFormat="1" applyFont="1" applyBorder="1" applyAlignment="1"/>
    <xf numFmtId="165" fontId="9" fillId="0" borderId="5" xfId="2" applyNumberFormat="1" applyFont="1" applyBorder="1" applyAlignment="1"/>
    <xf numFmtId="168" fontId="9" fillId="0" borderId="4" xfId="2" applyNumberFormat="1" applyFont="1" applyBorder="1"/>
    <xf numFmtId="169" fontId="9" fillId="0" borderId="4" xfId="5" applyNumberFormat="1" applyFont="1" applyBorder="1"/>
    <xf numFmtId="0" fontId="9" fillId="0" borderId="0" xfId="2" applyFont="1" applyAlignment="1">
      <alignment horizontal="center"/>
    </xf>
    <xf numFmtId="0" fontId="8" fillId="0" borderId="0" xfId="2" quotePrefix="1"/>
    <xf numFmtId="0" fontId="8" fillId="0" borderId="0" xfId="2"/>
    <xf numFmtId="168" fontId="9" fillId="2" borderId="4" xfId="2" applyNumberFormat="1" applyFont="1" applyFill="1" applyBorder="1"/>
    <xf numFmtId="169" fontId="9" fillId="2" borderId="4" xfId="5" applyNumberFormat="1" applyFont="1" applyFill="1" applyBorder="1"/>
    <xf numFmtId="165" fontId="9" fillId="0" borderId="0" xfId="2" applyNumberFormat="1" applyFont="1" applyAlignment="1"/>
    <xf numFmtId="0" fontId="9" fillId="0" borderId="0" xfId="2" quotePrefix="1" applyFont="1"/>
    <xf numFmtId="169" fontId="9" fillId="2" borderId="1" xfId="5" applyNumberFormat="1" applyFont="1" applyFill="1" applyBorder="1"/>
    <xf numFmtId="0" fontId="9" fillId="0" borderId="0" xfId="2" applyFont="1" applyBorder="1" applyAlignment="1"/>
    <xf numFmtId="2" fontId="9" fillId="0" borderId="6" xfId="2" applyNumberFormat="1" applyFont="1" applyBorder="1" applyAlignment="1"/>
    <xf numFmtId="2" fontId="9" fillId="0" borderId="0" xfId="2" applyNumberFormat="1" applyFont="1" applyBorder="1" applyAlignment="1"/>
    <xf numFmtId="2" fontId="9" fillId="0" borderId="7" xfId="2" applyNumberFormat="1" applyFont="1" applyBorder="1" applyAlignment="1"/>
    <xf numFmtId="166" fontId="19" fillId="0" borderId="2" xfId="2" applyNumberFormat="1" applyFont="1" applyBorder="1"/>
    <xf numFmtId="0" fontId="9" fillId="0" borderId="0" xfId="2" applyFont="1" applyBorder="1"/>
    <xf numFmtId="166" fontId="19" fillId="2" borderId="2" xfId="2" applyNumberFormat="1" applyFont="1" applyFill="1" applyBorder="1"/>
    <xf numFmtId="169" fontId="9" fillId="2" borderId="6" xfId="5" applyNumberFormat="1" applyFont="1" applyFill="1" applyBorder="1"/>
    <xf numFmtId="2" fontId="17" fillId="0" borderId="1" xfId="2" applyNumberFormat="1" applyFont="1" applyBorder="1" applyAlignment="1">
      <alignment horizontal="center"/>
    </xf>
    <xf numFmtId="2" fontId="10" fillId="0" borderId="0" xfId="2" applyNumberFormat="1" applyFont="1" applyBorder="1" applyAlignment="1"/>
    <xf numFmtId="0" fontId="9" fillId="0" borderId="4" xfId="2" applyFont="1" applyBorder="1" applyAlignment="1">
      <alignment horizontal="center" wrapText="1"/>
    </xf>
    <xf numFmtId="0" fontId="20" fillId="0" borderId="4" xfId="2" applyFont="1" applyBorder="1" applyAlignment="1">
      <alignment horizontal="center" wrapText="1"/>
    </xf>
    <xf numFmtId="0" fontId="9" fillId="2" borderId="4" xfId="2" applyFont="1" applyFill="1" applyBorder="1" applyAlignment="1"/>
    <xf numFmtId="0" fontId="9" fillId="2" borderId="4" xfId="2" applyFont="1" applyFill="1" applyBorder="1" applyAlignment="1">
      <alignment horizontal="center" wrapText="1"/>
    </xf>
    <xf numFmtId="0" fontId="20" fillId="2" borderId="4" xfId="2" applyFont="1" applyFill="1" applyBorder="1" applyAlignment="1">
      <alignment horizontal="center" wrapText="1"/>
    </xf>
    <xf numFmtId="0" fontId="15" fillId="0" borderId="5" xfId="2" applyFont="1" applyBorder="1" applyAlignment="1">
      <alignment horizontal="left" vertical="center" wrapText="1"/>
    </xf>
    <xf numFmtId="4" fontId="16" fillId="0" borderId="0" xfId="2" applyNumberFormat="1" applyFont="1" applyBorder="1" applyAlignment="1">
      <alignment vertical="center" wrapText="1"/>
    </xf>
    <xf numFmtId="0" fontId="9" fillId="0" borderId="5" xfId="2" applyFont="1" applyBorder="1" applyAlignment="1">
      <alignment horizontal="center"/>
    </xf>
    <xf numFmtId="169" fontId="20" fillId="0" borderId="4" xfId="5" applyNumberFormat="1" applyFont="1" applyBorder="1"/>
    <xf numFmtId="0" fontId="9" fillId="0" borderId="0" xfId="2" quotePrefix="1" applyFont="1" applyAlignment="1">
      <alignment horizontal="left"/>
    </xf>
    <xf numFmtId="0" fontId="15" fillId="0" borderId="0" xfId="2" applyFont="1" applyBorder="1"/>
    <xf numFmtId="0" fontId="9" fillId="2" borderId="5" xfId="2" applyFont="1" applyFill="1" applyBorder="1" applyAlignment="1">
      <alignment horizontal="center"/>
    </xf>
    <xf numFmtId="0" fontId="9" fillId="2" borderId="0" xfId="2" applyFont="1" applyFill="1" applyAlignment="1">
      <alignment horizontal="center"/>
    </xf>
    <xf numFmtId="169" fontId="20" fillId="2" borderId="4" xfId="5" applyNumberFormat="1" applyFont="1" applyFill="1" applyBorder="1"/>
    <xf numFmtId="169" fontId="9" fillId="2" borderId="4" xfId="2" applyNumberFormat="1" applyFont="1" applyFill="1" applyBorder="1"/>
    <xf numFmtId="0" fontId="15" fillId="0" borderId="0" xfId="2" applyFont="1" applyBorder="1" applyAlignment="1">
      <alignment horizontal="left" vertical="center" wrapText="1"/>
    </xf>
    <xf numFmtId="0" fontId="9" fillId="0" borderId="0" xfId="2" quotePrefix="1" applyFont="1" applyAlignment="1">
      <alignment horizontal="center"/>
    </xf>
    <xf numFmtId="0" fontId="9" fillId="2" borderId="0" xfId="2" quotePrefix="1" applyFont="1" applyFill="1" applyAlignment="1">
      <alignment horizontal="center"/>
    </xf>
    <xf numFmtId="0" fontId="21" fillId="0" borderId="0" xfId="2" applyFont="1"/>
    <xf numFmtId="0" fontId="21" fillId="0" borderId="0" xfId="2" applyFont="1" applyBorder="1" applyAlignment="1">
      <alignment horizontal="left"/>
    </xf>
    <xf numFmtId="169" fontId="9" fillId="2" borderId="14" xfId="5" applyNumberFormat="1" applyFont="1" applyFill="1" applyBorder="1"/>
    <xf numFmtId="0" fontId="22" fillId="0" borderId="0" xfId="2" applyFont="1" applyAlignment="1"/>
    <xf numFmtId="0" fontId="22" fillId="0" borderId="0" xfId="2" applyFont="1" applyBorder="1" applyAlignment="1"/>
    <xf numFmtId="0" fontId="9" fillId="2" borderId="0" xfId="2" applyFont="1" applyFill="1" applyBorder="1"/>
    <xf numFmtId="0" fontId="23" fillId="0" borderId="0" xfId="2" applyFont="1" applyAlignment="1"/>
    <xf numFmtId="169" fontId="9" fillId="0" borderId="0" xfId="5" applyNumberFormat="1" applyFont="1" applyBorder="1" applyAlignment="1"/>
    <xf numFmtId="0" fontId="24" fillId="0" borderId="0" xfId="2" applyFont="1" applyAlignment="1"/>
    <xf numFmtId="4" fontId="9" fillId="0" borderId="0" xfId="2" quotePrefix="1" applyNumberFormat="1" applyFont="1" applyBorder="1" applyAlignment="1"/>
    <xf numFmtId="0" fontId="9" fillId="0" borderId="0" xfId="2" applyFont="1" applyAlignment="1">
      <alignment horizontal="right"/>
    </xf>
    <xf numFmtId="0" fontId="25" fillId="0" borderId="0" xfId="2" applyFont="1" applyAlignment="1"/>
    <xf numFmtId="170" fontId="9" fillId="0" borderId="0" xfId="2" applyNumberFormat="1" applyFont="1" applyBorder="1"/>
    <xf numFmtId="0" fontId="9" fillId="2" borderId="0" xfId="2" applyFont="1" applyFill="1" applyAlignment="1">
      <alignment horizontal="right"/>
    </xf>
    <xf numFmtId="0" fontId="26" fillId="0" borderId="0" xfId="2" applyFont="1" applyAlignment="1"/>
    <xf numFmtId="169" fontId="9" fillId="0" borderId="0" xfId="5" applyNumberFormat="1" applyFont="1" applyBorder="1"/>
    <xf numFmtId="169" fontId="9" fillId="2" borderId="0" xfId="5" applyNumberFormat="1" applyFont="1" applyFill="1" applyBorder="1"/>
    <xf numFmtId="169" fontId="9" fillId="2" borderId="4" xfId="2" applyNumberFormat="1" applyFont="1" applyFill="1" applyBorder="1" applyAlignment="1">
      <alignment horizontal="left"/>
    </xf>
    <xf numFmtId="0" fontId="9" fillId="0" borderId="0" xfId="2" applyFont="1" applyBorder="1" applyAlignment="1">
      <alignment horizontal="left"/>
    </xf>
    <xf numFmtId="0" fontId="9" fillId="2" borderId="0" xfId="2" applyFont="1" applyFill="1" applyBorder="1" applyAlignment="1">
      <alignment horizontal="left"/>
    </xf>
    <xf numFmtId="0" fontId="27" fillId="0" borderId="0" xfId="2" applyFont="1" applyAlignment="1">
      <alignment horizontal="center"/>
    </xf>
    <xf numFmtId="0" fontId="27" fillId="0" borderId="0" xfId="2" applyFont="1" applyAlignment="1"/>
    <xf numFmtId="4" fontId="27" fillId="0" borderId="0" xfId="2" applyNumberFormat="1" applyFont="1" applyAlignment="1">
      <alignment horizontal="center"/>
    </xf>
    <xf numFmtId="4" fontId="27" fillId="0" borderId="0" xfId="2" applyNumberFormat="1" applyFont="1" applyAlignment="1"/>
    <xf numFmtId="167" fontId="9" fillId="0" borderId="0" xfId="5" applyFont="1"/>
    <xf numFmtId="0" fontId="27" fillId="2" borderId="0" xfId="2" applyFont="1" applyFill="1" applyAlignment="1">
      <alignment horizontal="center"/>
    </xf>
    <xf numFmtId="0" fontId="27" fillId="2" borderId="0" xfId="2" applyFont="1" applyFill="1" applyAlignment="1">
      <alignment horizontal="center"/>
    </xf>
    <xf numFmtId="167" fontId="9" fillId="2" borderId="0" xfId="5" applyFont="1" applyFill="1"/>
    <xf numFmtId="166" fontId="9" fillId="0" borderId="0" xfId="2" applyNumberFormat="1" applyFont="1" applyBorder="1" applyAlignment="1">
      <alignment horizontal="center"/>
    </xf>
    <xf numFmtId="166" fontId="28" fillId="0" borderId="0" xfId="2" applyNumberFormat="1" applyFont="1" applyBorder="1" applyAlignment="1"/>
    <xf numFmtId="43" fontId="9" fillId="0" borderId="0" xfId="3" applyFont="1" applyAlignment="1">
      <alignment horizontal="center"/>
    </xf>
    <xf numFmtId="0" fontId="9" fillId="0" borderId="0" xfId="2" quotePrefix="1" applyFont="1" applyBorder="1" applyAlignment="1">
      <alignment horizontal="center"/>
    </xf>
    <xf numFmtId="3" fontId="9" fillId="0" borderId="4" xfId="2" applyNumberFormat="1" applyFont="1" applyBorder="1"/>
    <xf numFmtId="166" fontId="9" fillId="2" borderId="0" xfId="2" applyNumberFormat="1" applyFont="1" applyFill="1" applyBorder="1" applyAlignment="1">
      <alignment horizontal="center"/>
    </xf>
    <xf numFmtId="2" fontId="9" fillId="2" borderId="0" xfId="2" applyNumberFormat="1" applyFont="1" applyFill="1" applyAlignment="1">
      <alignment horizontal="center"/>
    </xf>
    <xf numFmtId="0" fontId="9" fillId="2" borderId="0" xfId="2" quotePrefix="1" applyFont="1" applyFill="1" applyBorder="1" applyAlignment="1">
      <alignment horizontal="center"/>
    </xf>
    <xf numFmtId="3" fontId="9" fillId="2" borderId="4" xfId="2" applyNumberFormat="1" applyFont="1" applyFill="1" applyBorder="1"/>
    <xf numFmtId="166" fontId="9" fillId="2" borderId="0" xfId="2" applyNumberFormat="1" applyFont="1" applyFill="1" applyBorder="1"/>
    <xf numFmtId="16" fontId="9" fillId="0" borderId="0" xfId="2" quotePrefix="1" applyNumberFormat="1" applyFont="1" applyAlignment="1">
      <alignment horizontal="right"/>
    </xf>
    <xf numFmtId="16" fontId="9" fillId="2" borderId="0" xfId="2" quotePrefix="1" applyNumberFormat="1" applyFont="1" applyFill="1" applyAlignment="1">
      <alignment horizontal="right"/>
    </xf>
    <xf numFmtId="0" fontId="9" fillId="2" borderId="0" xfId="2" applyFont="1" applyFill="1" applyBorder="1" applyAlignment="1"/>
    <xf numFmtId="0" fontId="9" fillId="0" borderId="0" xfId="2" quotePrefix="1" applyFont="1" applyAlignment="1">
      <alignment horizontal="right"/>
    </xf>
    <xf numFmtId="166" fontId="9" fillId="0" borderId="15" xfId="2" applyNumberFormat="1" applyFont="1" applyBorder="1" applyAlignment="1">
      <alignment horizontal="center"/>
    </xf>
    <xf numFmtId="0" fontId="18" fillId="0" borderId="0" xfId="2" applyFont="1" applyBorder="1"/>
    <xf numFmtId="2" fontId="9" fillId="0" borderId="0" xfId="2" applyNumberFormat="1" applyFont="1" applyBorder="1"/>
    <xf numFmtId="170" fontId="9" fillId="0" borderId="0" xfId="6" applyFont="1" applyBorder="1"/>
    <xf numFmtId="0" fontId="9" fillId="2" borderId="0" xfId="2" quotePrefix="1" applyFont="1" applyFill="1" applyAlignment="1">
      <alignment horizontal="right"/>
    </xf>
    <xf numFmtId="166" fontId="9" fillId="2" borderId="15" xfId="2" applyNumberFormat="1" applyFont="1" applyFill="1" applyBorder="1" applyAlignment="1">
      <alignment horizontal="center"/>
    </xf>
    <xf numFmtId="170" fontId="9" fillId="0" borderId="0" xfId="6" applyFont="1" applyBorder="1" applyAlignment="1">
      <alignment horizontal="right"/>
    </xf>
    <xf numFmtId="166" fontId="19" fillId="0" borderId="2" xfId="2" applyNumberFormat="1" applyFont="1" applyBorder="1" applyAlignment="1">
      <alignment horizontal="center"/>
    </xf>
    <xf numFmtId="166" fontId="19" fillId="0" borderId="3" xfId="2" applyNumberFormat="1" applyFont="1" applyBorder="1" applyAlignment="1">
      <alignment horizontal="center"/>
    </xf>
    <xf numFmtId="166" fontId="19" fillId="0" borderId="0" xfId="2" applyNumberFormat="1" applyFont="1" applyBorder="1" applyAlignment="1">
      <alignment horizontal="center"/>
    </xf>
    <xf numFmtId="170" fontId="9" fillId="0" borderId="0" xfId="6" applyFont="1" applyBorder="1" applyAlignment="1"/>
    <xf numFmtId="170" fontId="9" fillId="2" borderId="0" xfId="6" applyFont="1" applyFill="1" applyBorder="1" applyAlignment="1">
      <alignment horizontal="right"/>
    </xf>
    <xf numFmtId="166" fontId="19" fillId="2" borderId="2" xfId="2" applyNumberFormat="1" applyFont="1" applyFill="1" applyBorder="1" applyAlignment="1">
      <alignment horizontal="center"/>
    </xf>
    <xf numFmtId="170" fontId="9" fillId="2" borderId="0" xfId="6" applyFont="1" applyFill="1" applyBorder="1" applyAlignment="1">
      <alignment horizontal="right"/>
    </xf>
    <xf numFmtId="2" fontId="30" fillId="0" borderId="0" xfId="2" applyNumberFormat="1" applyFont="1" applyBorder="1" applyAlignment="1"/>
    <xf numFmtId="0" fontId="18" fillId="2" borderId="0" xfId="2" applyFont="1" applyFill="1" applyBorder="1"/>
    <xf numFmtId="168" fontId="22" fillId="0" borderId="4" xfId="2" applyNumberFormat="1" applyFont="1" applyBorder="1" applyAlignment="1">
      <alignment horizontal="center"/>
    </xf>
    <xf numFmtId="4" fontId="27" fillId="0" borderId="0" xfId="2" applyNumberFormat="1" applyFont="1" applyBorder="1" applyAlignment="1"/>
    <xf numFmtId="168" fontId="22" fillId="2" borderId="4" xfId="2" applyNumberFormat="1" applyFont="1" applyFill="1" applyBorder="1" applyAlignment="1">
      <alignment horizontal="center"/>
    </xf>
    <xf numFmtId="171" fontId="9" fillId="0" borderId="0" xfId="2" applyNumberFormat="1" applyFont="1" applyAlignment="1"/>
    <xf numFmtId="4" fontId="22" fillId="0" borderId="4" xfId="2" applyNumberFormat="1" applyFont="1" applyBorder="1" applyAlignment="1">
      <alignment horizontal="center"/>
    </xf>
    <xf numFmtId="4" fontId="22" fillId="2" borderId="4" xfId="2" applyNumberFormat="1" applyFont="1" applyFill="1" applyBorder="1" applyAlignment="1">
      <alignment horizontal="center"/>
    </xf>
    <xf numFmtId="4" fontId="9" fillId="0" borderId="0" xfId="2" applyNumberFormat="1" applyFont="1" applyBorder="1" applyAlignment="1"/>
    <xf numFmtId="0" fontId="9" fillId="2" borderId="0" xfId="2" applyFont="1" applyFill="1" applyBorder="1" applyAlignment="1">
      <alignment horizontal="center"/>
    </xf>
    <xf numFmtId="171" fontId="9" fillId="2" borderId="0" xfId="2" applyNumberFormat="1" applyFont="1" applyFill="1"/>
    <xf numFmtId="4" fontId="9" fillId="0" borderId="0" xfId="2" quotePrefix="1" applyNumberFormat="1" applyFont="1" applyAlignment="1">
      <alignment horizontal="center"/>
    </xf>
    <xf numFmtId="0" fontId="9" fillId="0" borderId="0" xfId="2" applyFont="1" applyBorder="1" applyAlignment="1">
      <alignment horizontal="center"/>
    </xf>
    <xf numFmtId="171" fontId="9" fillId="0" borderId="0" xfId="2" applyNumberFormat="1" applyFont="1"/>
    <xf numFmtId="0" fontId="9" fillId="0" borderId="0" xfId="2" applyFont="1" applyBorder="1" applyAlignment="1">
      <alignment horizontal="left" indent="1"/>
    </xf>
    <xf numFmtId="3" fontId="9" fillId="0" borderId="0" xfId="2" applyNumberFormat="1" applyFont="1" applyBorder="1" applyAlignment="1"/>
    <xf numFmtId="4" fontId="15" fillId="0" borderId="0" xfId="2" applyNumberFormat="1" applyFont="1"/>
    <xf numFmtId="0" fontId="9" fillId="0" borderId="0" xfId="2" applyFont="1" applyAlignment="1">
      <alignment horizontal="left" indent="1"/>
    </xf>
    <xf numFmtId="0" fontId="16" fillId="2" borderId="0" xfId="2" applyFont="1" applyFill="1" applyAlignment="1">
      <alignment horizontal="left"/>
    </xf>
    <xf numFmtId="4" fontId="9" fillId="2" borderId="0" xfId="2" quotePrefix="1" applyNumberFormat="1" applyFont="1" applyFill="1" applyAlignment="1">
      <alignment horizontal="left" indent="2"/>
    </xf>
    <xf numFmtId="4" fontId="16" fillId="2" borderId="4" xfId="2" quotePrefix="1" applyNumberFormat="1" applyFont="1" applyFill="1" applyBorder="1" applyAlignment="1">
      <alignment horizontal="left" indent="2"/>
    </xf>
    <xf numFmtId="4" fontId="9" fillId="2" borderId="0" xfId="2" applyNumberFormat="1" applyFont="1" applyFill="1" applyAlignment="1">
      <alignment horizontal="left" indent="2"/>
    </xf>
    <xf numFmtId="3" fontId="9" fillId="2" borderId="0" xfId="2" quotePrefix="1" applyNumberFormat="1" applyFont="1" applyFill="1" applyAlignment="1">
      <alignment horizontal="left" indent="5"/>
    </xf>
    <xf numFmtId="0" fontId="16" fillId="0" borderId="0" xfId="2" applyFont="1" applyAlignment="1"/>
    <xf numFmtId="0" fontId="16" fillId="0" borderId="0" xfId="2" applyFont="1" applyAlignment="1">
      <alignment horizontal="left"/>
    </xf>
    <xf numFmtId="0" fontId="31" fillId="0" borderId="0" xfId="2" applyFont="1"/>
    <xf numFmtId="4" fontId="9" fillId="0" borderId="0" xfId="2" quotePrefix="1" applyNumberFormat="1" applyFont="1" applyAlignment="1">
      <alignment horizontal="left" indent="2"/>
    </xf>
    <xf numFmtId="4" fontId="17" fillId="0" borderId="4" xfId="2" quotePrefix="1" applyNumberFormat="1" applyFont="1" applyBorder="1" applyAlignment="1">
      <alignment horizontal="right" indent="2"/>
    </xf>
    <xf numFmtId="4" fontId="9" fillId="0" borderId="0" xfId="2" applyNumberFormat="1" applyFont="1" applyAlignment="1">
      <alignment horizontal="center"/>
    </xf>
    <xf numFmtId="3" fontId="9" fillId="0" borderId="0" xfId="2" quotePrefix="1" applyNumberFormat="1" applyFont="1" applyAlignment="1">
      <alignment horizontal="left" indent="5"/>
    </xf>
    <xf numFmtId="4" fontId="9" fillId="2" borderId="0" xfId="2" quotePrefix="1" applyNumberFormat="1" applyFont="1" applyFill="1" applyBorder="1" applyAlignment="1">
      <alignment horizontal="left" indent="2"/>
    </xf>
    <xf numFmtId="4" fontId="16" fillId="2" borderId="1" xfId="2" quotePrefix="1" applyNumberFormat="1" applyFont="1" applyFill="1" applyBorder="1" applyAlignment="1">
      <alignment horizontal="left" indent="2"/>
    </xf>
    <xf numFmtId="3" fontId="9" fillId="2" borderId="0" xfId="2" quotePrefix="1" applyNumberFormat="1" applyFont="1" applyFill="1" applyAlignment="1">
      <alignment horizontal="left" indent="4"/>
    </xf>
    <xf numFmtId="3" fontId="9" fillId="0" borderId="0" xfId="2" quotePrefix="1" applyNumberFormat="1" applyFont="1" applyAlignment="1">
      <alignment horizontal="left" indent="4"/>
    </xf>
    <xf numFmtId="38" fontId="9" fillId="0" borderId="4" xfId="2" applyNumberFormat="1" applyFont="1" applyBorder="1"/>
    <xf numFmtId="38" fontId="9" fillId="0" borderId="1" xfId="2" applyNumberFormat="1" applyFont="1" applyBorder="1"/>
    <xf numFmtId="0" fontId="9" fillId="2" borderId="0" xfId="2" applyFont="1" applyFill="1" applyAlignment="1"/>
    <xf numFmtId="165" fontId="9" fillId="0" borderId="0" xfId="2" applyNumberFormat="1" applyFont="1" applyFill="1"/>
    <xf numFmtId="0" fontId="9" fillId="2" borderId="1" xfId="2" applyFont="1" applyFill="1" applyBorder="1"/>
    <xf numFmtId="3" fontId="9" fillId="0" borderId="0" xfId="2" quotePrefix="1" applyNumberFormat="1" applyFont="1" applyAlignment="1">
      <alignment horizontal="center"/>
    </xf>
    <xf numFmtId="3" fontId="9" fillId="0" borderId="0" xfId="2" quotePrefix="1" applyNumberFormat="1" applyFont="1" applyAlignment="1"/>
    <xf numFmtId="165" fontId="9" fillId="0" borderId="0" xfId="2" quotePrefix="1" applyNumberFormat="1" applyFont="1" applyFill="1"/>
    <xf numFmtId="0" fontId="9" fillId="0" borderId="0" xfId="2" applyFont="1" applyFill="1"/>
    <xf numFmtId="169" fontId="9" fillId="2" borderId="16" xfId="2" applyNumberFormat="1" applyFont="1" applyFill="1" applyBorder="1"/>
    <xf numFmtId="169" fontId="9" fillId="2" borderId="0" xfId="2" applyNumberFormat="1" applyFont="1" applyFill="1"/>
    <xf numFmtId="169" fontId="9" fillId="0" borderId="0" xfId="2" applyNumberFormat="1" applyFont="1" applyFill="1"/>
    <xf numFmtId="43" fontId="9" fillId="0" borderId="0" xfId="3" quotePrefix="1" applyFont="1" applyFill="1"/>
    <xf numFmtId="169" fontId="9" fillId="2" borderId="0" xfId="2" applyNumberFormat="1" applyFont="1" applyFill="1" applyBorder="1"/>
    <xf numFmtId="0" fontId="32" fillId="2" borderId="0" xfId="2" applyFont="1" applyFill="1"/>
    <xf numFmtId="0" fontId="16" fillId="0" borderId="4" xfId="2" applyFont="1" applyBorder="1" applyAlignment="1"/>
    <xf numFmtId="0" fontId="32" fillId="2" borderId="0" xfId="2" applyFont="1" applyFill="1" applyAlignment="1"/>
    <xf numFmtId="0" fontId="31" fillId="0" borderId="0" xfId="2" applyFont="1" applyBorder="1" applyAlignment="1">
      <alignment horizontal="center"/>
    </xf>
    <xf numFmtId="169" fontId="31" fillId="0" borderId="0" xfId="2" applyNumberFormat="1" applyFont="1" applyBorder="1"/>
    <xf numFmtId="0" fontId="16" fillId="0" borderId="0" xfId="2" applyFont="1" applyBorder="1" applyAlignment="1"/>
    <xf numFmtId="0" fontId="32" fillId="0" borderId="0" xfId="2" applyFont="1" applyFill="1"/>
    <xf numFmtId="0" fontId="8" fillId="0" borderId="0" xfId="2" applyFont="1" applyFill="1"/>
    <xf numFmtId="0" fontId="32" fillId="0" borderId="0" xfId="2" applyFont="1" applyFill="1" applyAlignment="1">
      <alignment vertical="top"/>
    </xf>
    <xf numFmtId="0" fontId="32" fillId="0" borderId="0" xfId="2" applyFont="1" applyAlignment="1">
      <alignment vertical="top"/>
    </xf>
    <xf numFmtId="0" fontId="32" fillId="0" borderId="0" xfId="2" applyFont="1"/>
    <xf numFmtId="165" fontId="32" fillId="0" borderId="0" xfId="2" applyNumberFormat="1" applyFont="1"/>
    <xf numFmtId="4" fontId="9" fillId="0" borderId="0" xfId="2" applyNumberFormat="1" applyFont="1" applyAlignment="1">
      <alignment horizontal="left"/>
    </xf>
    <xf numFmtId="0" fontId="33" fillId="0" borderId="0" xfId="2" applyFont="1" applyAlignment="1">
      <alignment vertical="top"/>
    </xf>
    <xf numFmtId="0" fontId="32" fillId="0" borderId="0" xfId="2" applyFont="1" applyAlignment="1"/>
    <xf numFmtId="173" fontId="9" fillId="0" borderId="0" xfId="2" applyNumberFormat="1" applyFont="1" applyAlignment="1">
      <alignment horizontal="left"/>
    </xf>
    <xf numFmtId="40" fontId="15" fillId="0" borderId="0" xfId="2" applyNumberFormat="1" applyFont="1" applyFill="1"/>
    <xf numFmtId="40" fontId="15" fillId="0" borderId="0" xfId="2" applyNumberFormat="1" applyFont="1" applyFill="1" applyBorder="1" applyAlignment="1"/>
    <xf numFmtId="0" fontId="33" fillId="0" borderId="0" xfId="2" applyFont="1" applyAlignment="1"/>
    <xf numFmtId="40" fontId="9" fillId="0" borderId="0" xfId="2" applyNumberFormat="1" applyFont="1" applyFill="1" applyBorder="1"/>
    <xf numFmtId="40" fontId="15" fillId="0" borderId="0" xfId="2" quotePrefix="1" applyNumberFormat="1" applyFont="1" applyFill="1" applyBorder="1"/>
    <xf numFmtId="0" fontId="23" fillId="0" borderId="0" xfId="2" applyFont="1"/>
    <xf numFmtId="40" fontId="15" fillId="0" borderId="0" xfId="2" applyNumberFormat="1" applyFont="1" applyFill="1" applyBorder="1"/>
    <xf numFmtId="174" fontId="15" fillId="0" borderId="0" xfId="2" applyNumberFormat="1" applyFont="1" applyFill="1" applyBorder="1"/>
    <xf numFmtId="37" fontId="8" fillId="0" borderId="0" xfId="2" applyNumberFormat="1"/>
    <xf numFmtId="175" fontId="34" fillId="0" borderId="0" xfId="2" applyNumberFormat="1" applyFont="1" applyFill="1" applyBorder="1"/>
    <xf numFmtId="41" fontId="35" fillId="0" borderId="0" xfId="3" applyNumberFormat="1" applyFont="1" applyFill="1"/>
    <xf numFmtId="41" fontId="0" fillId="0" borderId="0" xfId="3" applyNumberFormat="1" applyFont="1"/>
    <xf numFmtId="172" fontId="0" fillId="0" borderId="0" xfId="3" applyNumberFormat="1" applyFont="1"/>
    <xf numFmtId="175" fontId="34" fillId="0" borderId="0" xfId="2" quotePrefix="1" applyNumberFormat="1" applyFont="1" applyFill="1" applyBorder="1"/>
    <xf numFmtId="172" fontId="34" fillId="0" borderId="0" xfId="3" applyNumberFormat="1" applyFont="1" applyFill="1" applyBorder="1"/>
    <xf numFmtId="172" fontId="0" fillId="0" borderId="0" xfId="3" applyNumberFormat="1" applyFont="1" applyFill="1"/>
    <xf numFmtId="176" fontId="34" fillId="0" borderId="0" xfId="2" applyNumberFormat="1" applyFont="1" applyFill="1" applyBorder="1"/>
    <xf numFmtId="177" fontId="34" fillId="0" borderId="0" xfId="2" applyNumberFormat="1" applyFont="1" applyFill="1" applyBorder="1"/>
    <xf numFmtId="43" fontId="0" fillId="0" borderId="0" xfId="3" applyFo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2" fontId="17" fillId="0" borderId="14" xfId="2" applyNumberFormat="1" applyFont="1" applyBorder="1" applyAlignment="1"/>
    <xf numFmtId="44" fontId="7" fillId="0" borderId="17" xfId="8" applyNumberFormat="1" applyBorder="1"/>
    <xf numFmtId="0" fontId="6" fillId="0" borderId="0" xfId="790"/>
    <xf numFmtId="0" fontId="42" fillId="0" borderId="19" xfId="790" applyFont="1" applyBorder="1" applyAlignment="1">
      <alignment horizontal="right"/>
    </xf>
    <xf numFmtId="0" fontId="43" fillId="0" borderId="20" xfId="790" applyFont="1" applyFill="1" applyBorder="1"/>
    <xf numFmtId="0" fontId="12" fillId="0" borderId="0" xfId="790" applyFont="1" applyAlignment="1"/>
    <xf numFmtId="0" fontId="9" fillId="0" borderId="0" xfId="790" applyFont="1" applyAlignment="1"/>
    <xf numFmtId="0" fontId="41" fillId="0" borderId="0" xfId="790" applyFont="1" applyBorder="1" applyAlignment="1"/>
    <xf numFmtId="0" fontId="43" fillId="0" borderId="4" xfId="790" applyFont="1" applyFill="1" applyBorder="1" applyAlignment="1">
      <alignment horizontal="center"/>
    </xf>
    <xf numFmtId="0" fontId="41" fillId="0" borderId="19" xfId="790" applyFont="1" applyBorder="1"/>
    <xf numFmtId="0" fontId="41" fillId="0" borderId="20" xfId="790" applyFont="1" applyBorder="1" applyAlignment="1">
      <alignment horizontal="center"/>
    </xf>
    <xf numFmtId="0" fontId="41" fillId="0" borderId="10" xfId="790" applyFont="1" applyBorder="1"/>
    <xf numFmtId="178" fontId="41" fillId="0" borderId="11" xfId="791" applyNumberFormat="1" applyFont="1" applyFill="1" applyBorder="1"/>
    <xf numFmtId="178" fontId="41" fillId="0" borderId="0" xfId="791" applyNumberFormat="1" applyFont="1" applyFill="1" applyBorder="1"/>
    <xf numFmtId="0" fontId="6" fillId="0" borderId="10" xfId="790" applyBorder="1"/>
    <xf numFmtId="0" fontId="41" fillId="0" borderId="5" xfId="790" applyFont="1" applyBorder="1"/>
    <xf numFmtId="178" fontId="41" fillId="0" borderId="1" xfId="791" applyNumberFormat="1" applyFont="1" applyBorder="1"/>
    <xf numFmtId="0" fontId="41" fillId="0" borderId="0" xfId="790" applyFont="1" applyBorder="1"/>
    <xf numFmtId="44" fontId="41" fillId="0" borderId="0" xfId="791" applyNumberFormat="1" applyFont="1" applyBorder="1"/>
    <xf numFmtId="44" fontId="41" fillId="0" borderId="0" xfId="791" applyFont="1" applyBorder="1"/>
    <xf numFmtId="44" fontId="41" fillId="0" borderId="16" xfId="791" applyFont="1" applyBorder="1"/>
    <xf numFmtId="44" fontId="6" fillId="0" borderId="0" xfId="790" applyNumberFormat="1"/>
    <xf numFmtId="0" fontId="41" fillId="0" borderId="0" xfId="790" applyFont="1" applyFill="1" applyBorder="1"/>
    <xf numFmtId="43" fontId="43" fillId="0" borderId="4" xfId="792" applyFont="1" applyBorder="1"/>
    <xf numFmtId="9" fontId="0" fillId="0" borderId="4" xfId="793" applyFont="1" applyBorder="1"/>
    <xf numFmtId="43" fontId="0" fillId="0" borderId="4" xfId="792" applyFont="1" applyBorder="1"/>
    <xf numFmtId="44" fontId="6" fillId="0" borderId="4" xfId="790" applyNumberFormat="1" applyBorder="1"/>
    <xf numFmtId="0" fontId="41" fillId="0" borderId="0" xfId="790" applyFont="1"/>
    <xf numFmtId="9" fontId="9" fillId="0" borderId="0" xfId="794" applyFont="1"/>
    <xf numFmtId="179" fontId="59" fillId="0" borderId="0" xfId="2" applyNumberFormat="1" applyFont="1" applyFill="1"/>
    <xf numFmtId="0" fontId="9" fillId="0" borderId="0" xfId="0" applyFont="1"/>
    <xf numFmtId="165" fontId="9" fillId="0" borderId="0" xfId="0" applyNumberFormat="1" applyFont="1"/>
    <xf numFmtId="4" fontId="9" fillId="0" borderId="0" xfId="0" applyNumberFormat="1" applyFont="1"/>
    <xf numFmtId="169" fontId="9" fillId="0" borderId="0" xfId="0" applyNumberFormat="1" applyFont="1"/>
    <xf numFmtId="0" fontId="9" fillId="0" borderId="0" xfId="0" applyFont="1" applyAlignment="1">
      <alignment horizontal="left"/>
    </xf>
    <xf numFmtId="0" fontId="32" fillId="0" borderId="0" xfId="0" applyFont="1"/>
    <xf numFmtId="165" fontId="32" fillId="0" borderId="0" xfId="0" applyNumberFormat="1" applyFont="1"/>
    <xf numFmtId="4" fontId="32" fillId="0" borderId="0" xfId="0" applyNumberFormat="1" applyFont="1"/>
    <xf numFmtId="169" fontId="32" fillId="0" borderId="0" xfId="0" applyNumberFormat="1" applyFont="1"/>
    <xf numFmtId="4" fontId="32" fillId="0" borderId="0" xfId="0" quotePrefix="1" applyNumberFormat="1" applyFont="1" applyAlignment="1">
      <alignment horizontal="center"/>
    </xf>
    <xf numFmtId="0" fontId="8" fillId="0" borderId="0" xfId="0" applyFont="1"/>
    <xf numFmtId="0" fontId="32" fillId="0" borderId="0" xfId="0" applyFont="1" applyFill="1"/>
    <xf numFmtId="173" fontId="9" fillId="0" borderId="0" xfId="0" applyNumberFormat="1" applyFont="1" applyAlignment="1">
      <alignment horizontal="left"/>
    </xf>
    <xf numFmtId="0" fontId="23" fillId="0" borderId="0" xfId="0" applyFont="1"/>
    <xf numFmtId="4" fontId="23" fillId="0" borderId="0" xfId="0" applyNumberFormat="1" applyFont="1"/>
    <xf numFmtId="0" fontId="63" fillId="0" borderId="0" xfId="2" applyFont="1"/>
    <xf numFmtId="0" fontId="60" fillId="0" borderId="0" xfId="2" applyFont="1"/>
    <xf numFmtId="0" fontId="61" fillId="0" borderId="0" xfId="0" applyFont="1" applyAlignment="1">
      <alignment horizontal="center"/>
    </xf>
    <xf numFmtId="1" fontId="61" fillId="0" borderId="29" xfId="3" quotePrefix="1" applyNumberFormat="1" applyFont="1" applyBorder="1" applyAlignment="1">
      <alignment horizontal="center"/>
    </xf>
    <xf numFmtId="1" fontId="61" fillId="0" borderId="29" xfId="3" applyNumberFormat="1" applyFont="1" applyBorder="1" applyAlignment="1">
      <alignment horizontal="center"/>
    </xf>
    <xf numFmtId="1" fontId="64" fillId="0" borderId="29" xfId="2" applyNumberFormat="1" applyFont="1" applyFill="1" applyBorder="1" applyAlignment="1">
      <alignment horizontal="center"/>
    </xf>
    <xf numFmtId="1" fontId="61" fillId="0" borderId="0" xfId="0" applyNumberFormat="1" applyFont="1" applyFill="1" applyAlignment="1">
      <alignment horizontal="center"/>
    </xf>
    <xf numFmtId="1" fontId="12" fillId="0" borderId="29" xfId="0" applyNumberFormat="1" applyFont="1" applyFill="1" applyBorder="1" applyAlignment="1">
      <alignment horizontal="center"/>
    </xf>
    <xf numFmtId="1" fontId="61" fillId="0" borderId="0" xfId="0" applyNumberFormat="1" applyFont="1" applyAlignment="1">
      <alignment horizontal="center"/>
    </xf>
    <xf numFmtId="0" fontId="61" fillId="0" borderId="0" xfId="0" applyFont="1" applyFill="1" applyBorder="1" applyAlignment="1">
      <alignment vertical="top"/>
    </xf>
    <xf numFmtId="0" fontId="61" fillId="0" borderId="0" xfId="0" applyFont="1" applyAlignment="1">
      <alignment horizontal="left"/>
    </xf>
    <xf numFmtId="1" fontId="12" fillId="0" borderId="0" xfId="0" applyNumberFormat="1" applyFont="1" applyFill="1" applyAlignment="1">
      <alignment horizontal="left"/>
    </xf>
    <xf numFmtId="4" fontId="65" fillId="0" borderId="0" xfId="2" quotePrefix="1" applyNumberFormat="1" applyFont="1" applyBorder="1" applyAlignment="1"/>
    <xf numFmtId="0" fontId="9" fillId="0" borderId="0" xfId="2" applyFont="1" applyAlignment="1">
      <alignment horizontal="left"/>
    </xf>
    <xf numFmtId="0" fontId="9" fillId="2" borderId="0" xfId="2" applyFont="1" applyFill="1" applyBorder="1" applyAlignment="1">
      <alignment horizontal="left"/>
    </xf>
    <xf numFmtId="170" fontId="9" fillId="2" borderId="0" xfId="6" applyFont="1" applyFill="1" applyBorder="1" applyAlignment="1">
      <alignment horizontal="right"/>
    </xf>
    <xf numFmtId="0" fontId="27" fillId="2" borderId="0" xfId="2" applyFont="1" applyFill="1" applyAlignment="1">
      <alignment horizontal="center"/>
    </xf>
    <xf numFmtId="0" fontId="9" fillId="2" borderId="0" xfId="2" applyFont="1" applyFill="1" applyAlignment="1">
      <alignment horizontal="right"/>
    </xf>
    <xf numFmtId="0" fontId="9" fillId="2" borderId="0" xfId="2" applyFont="1" applyFill="1" applyBorder="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9" fontId="62" fillId="0" borderId="0" xfId="2" applyNumberFormat="1" applyFont="1" applyAlignment="1">
      <alignment horizontal="left"/>
    </xf>
    <xf numFmtId="49" fontId="63" fillId="0" borderId="0" xfId="2" applyNumberFormat="1" applyFont="1" applyAlignment="1">
      <alignment horizontal="left"/>
    </xf>
    <xf numFmtId="49" fontId="59" fillId="0" borderId="0" xfId="2" applyNumberFormat="1" applyFont="1" applyFill="1" applyAlignment="1">
      <alignment horizontal="left"/>
    </xf>
    <xf numFmtId="49" fontId="60" fillId="0" borderId="0" xfId="3" applyNumberFormat="1" applyFont="1" applyAlignment="1">
      <alignment horizontal="left"/>
    </xf>
    <xf numFmtId="49" fontId="59" fillId="0" borderId="0" xfId="2" quotePrefix="1" applyNumberFormat="1" applyFont="1" applyFill="1" applyAlignment="1">
      <alignment horizontal="left"/>
    </xf>
    <xf numFmtId="49" fontId="60" fillId="0" borderId="0" xfId="2" applyNumberFormat="1" applyFont="1" applyAlignment="1">
      <alignment horizontal="left"/>
    </xf>
    <xf numFmtId="49" fontId="60" fillId="0" borderId="0" xfId="3" quotePrefix="1" applyNumberFormat="1" applyFont="1" applyAlignment="1">
      <alignment horizontal="left"/>
    </xf>
    <xf numFmtId="0" fontId="8" fillId="0" borderId="0" xfId="2"/>
    <xf numFmtId="0" fontId="8" fillId="0" borderId="0" xfId="2" applyFont="1" applyFill="1"/>
    <xf numFmtId="0" fontId="16" fillId="0" borderId="0" xfId="2" applyFont="1" applyAlignment="1">
      <alignment horizontal="center" wrapText="1"/>
    </xf>
    <xf numFmtId="43" fontId="61" fillId="0" borderId="29" xfId="0" applyNumberFormat="1" applyFont="1" applyFill="1" applyBorder="1" applyAlignment="1"/>
    <xf numFmtId="0" fontId="66" fillId="0" borderId="29" xfId="0" applyFont="1" applyFill="1" applyBorder="1" applyAlignment="1" applyProtection="1">
      <alignment horizontal="center" vertical="center"/>
    </xf>
    <xf numFmtId="43" fontId="61" fillId="0" borderId="29" xfId="2" applyNumberFormat="1" applyFont="1" applyFill="1" applyBorder="1" applyAlignment="1"/>
    <xf numFmtId="0" fontId="61" fillId="0" borderId="0" xfId="0" applyFont="1" applyFill="1" applyAlignment="1"/>
    <xf numFmtId="0" fontId="66" fillId="0" borderId="29" xfId="2" applyFont="1" applyFill="1" applyBorder="1" applyAlignment="1" applyProtection="1">
      <alignment horizontal="center" vertical="center"/>
    </xf>
    <xf numFmtId="43" fontId="12" fillId="0" borderId="29" xfId="2" applyNumberFormat="1" applyFont="1" applyFill="1" applyBorder="1" applyAlignment="1"/>
    <xf numFmtId="43" fontId="61" fillId="0" borderId="0" xfId="0" applyNumberFormat="1" applyFont="1" applyFill="1" applyAlignment="1"/>
    <xf numFmtId="0" fontId="61" fillId="0" borderId="0" xfId="0" applyFont="1" applyFill="1" applyBorder="1" applyAlignment="1">
      <alignment vertical="center"/>
    </xf>
    <xf numFmtId="0" fontId="61" fillId="0" borderId="0" xfId="0" applyFont="1" applyFill="1" applyBorder="1" applyAlignment="1">
      <alignment horizontal="left" vertical="top"/>
    </xf>
    <xf numFmtId="0" fontId="61" fillId="0" borderId="0" xfId="0" applyFont="1" applyAlignment="1"/>
    <xf numFmtId="0" fontId="61" fillId="0" borderId="29" xfId="0" applyFont="1" applyFill="1" applyBorder="1" applyAlignment="1">
      <alignment horizontal="center"/>
    </xf>
    <xf numFmtId="0" fontId="61" fillId="0" borderId="30" xfId="0" quotePrefix="1" applyFont="1" applyFill="1" applyBorder="1" applyAlignment="1">
      <alignment horizontal="center"/>
    </xf>
    <xf numFmtId="0" fontId="12" fillId="0" borderId="29" xfId="0" applyFont="1" applyFill="1" applyBorder="1" applyAlignment="1">
      <alignment horizontal="center"/>
    </xf>
    <xf numFmtId="0" fontId="9" fillId="0" borderId="0" xfId="2" applyFont="1" applyAlignment="1"/>
    <xf numFmtId="0" fontId="9" fillId="0" borderId="0" xfId="2" applyFont="1" applyAlignment="1"/>
    <xf numFmtId="0" fontId="9" fillId="0" borderId="0" xfId="2" applyFont="1" applyAlignment="1"/>
    <xf numFmtId="43" fontId="9" fillId="0" borderId="6" xfId="16203" applyFont="1" applyBorder="1"/>
    <xf numFmtId="43" fontId="6" fillId="0" borderId="0" xfId="16203" applyFont="1"/>
    <xf numFmtId="43" fontId="9" fillId="0" borderId="4" xfId="16203" applyFont="1" applyBorder="1"/>
    <xf numFmtId="43" fontId="9" fillId="0" borderId="4" xfId="16203" applyFont="1" applyBorder="1" applyAlignment="1">
      <alignment horizontal="left"/>
    </xf>
    <xf numFmtId="43" fontId="9" fillId="0" borderId="0" xfId="16203" applyFont="1"/>
    <xf numFmtId="43" fontId="11" fillId="0" borderId="0" xfId="16203" applyFont="1" applyAlignment="1"/>
    <xf numFmtId="43" fontId="12" fillId="0" borderId="0" xfId="16203" applyFont="1" applyAlignment="1">
      <alignment horizontal="center"/>
    </xf>
    <xf numFmtId="43" fontId="9" fillId="0" borderId="0" xfId="16203" applyFont="1" applyAlignment="1"/>
    <xf numFmtId="43" fontId="14" fillId="0" borderId="0" xfId="16203" applyFont="1" applyAlignment="1"/>
    <xf numFmtId="43" fontId="15" fillId="0" borderId="0" xfId="16203" applyFont="1" applyAlignment="1"/>
    <xf numFmtId="43" fontId="9" fillId="0" borderId="0" xfId="16203" applyFont="1" applyAlignment="1">
      <alignment horizontal="center" wrapText="1"/>
    </xf>
    <xf numFmtId="43" fontId="9" fillId="0" borderId="4" xfId="16203" quotePrefix="1" applyFont="1" applyBorder="1" applyAlignment="1">
      <alignment horizontal="center"/>
    </xf>
    <xf numFmtId="43" fontId="22" fillId="0" borderId="0" xfId="16203" applyFont="1" applyAlignment="1"/>
    <xf numFmtId="43" fontId="25" fillId="0" borderId="0" xfId="16203" applyFont="1" applyAlignment="1"/>
    <xf numFmtId="43" fontId="26" fillId="0" borderId="0" xfId="16203" applyFont="1" applyAlignment="1"/>
    <xf numFmtId="43" fontId="27" fillId="0" borderId="0" xfId="16203" applyFont="1" applyAlignment="1"/>
    <xf numFmtId="43" fontId="9" fillId="0" borderId="0" xfId="16203" applyFont="1" applyBorder="1"/>
    <xf numFmtId="43" fontId="9" fillId="0" borderId="0" xfId="16203" applyFont="1" applyBorder="1" applyAlignment="1"/>
    <xf numFmtId="43" fontId="30" fillId="0" borderId="0" xfId="16203" applyFont="1" applyBorder="1" applyAlignment="1"/>
    <xf numFmtId="43" fontId="27" fillId="0" borderId="0" xfId="16203" applyFont="1" applyBorder="1" applyAlignment="1"/>
    <xf numFmtId="43" fontId="9" fillId="0" borderId="1" xfId="16203" applyFont="1" applyBorder="1"/>
    <xf numFmtId="43" fontId="9" fillId="0" borderId="16" xfId="16203" applyFont="1" applyBorder="1"/>
    <xf numFmtId="43" fontId="9" fillId="0" borderId="17" xfId="16203" applyFont="1" applyBorder="1"/>
    <xf numFmtId="43" fontId="32" fillId="0" borderId="0" xfId="16203" applyFont="1" applyAlignment="1"/>
    <xf numFmtId="172" fontId="9" fillId="0" borderId="0" xfId="16203" applyNumberFormat="1" applyFont="1" applyBorder="1"/>
    <xf numFmtId="172" fontId="6" fillId="0" borderId="0" xfId="16203" applyNumberFormat="1" applyFont="1"/>
    <xf numFmtId="0" fontId="9" fillId="0" borderId="0" xfId="2" applyFont="1" applyAlignment="1"/>
    <xf numFmtId="0" fontId="9" fillId="0" borderId="5" xfId="2" applyFont="1" applyBorder="1" applyAlignment="1"/>
    <xf numFmtId="43" fontId="60" fillId="0" borderId="0" xfId="16203" applyFont="1" applyAlignment="1">
      <alignment horizontal="left"/>
    </xf>
    <xf numFmtId="0" fontId="9" fillId="0" borderId="0" xfId="2" applyFont="1" applyAlignment="1"/>
    <xf numFmtId="0" fontId="9" fillId="0" borderId="0" xfId="2" applyFont="1" applyAlignment="1">
      <alignment horizontal="left"/>
    </xf>
    <xf numFmtId="0" fontId="9" fillId="2" borderId="0" xfId="2" applyFont="1" applyFill="1" applyAlignment="1">
      <alignment horizontal="center"/>
    </xf>
    <xf numFmtId="4" fontId="9" fillId="2" borderId="0" xfId="2" applyNumberFormat="1" applyFont="1" applyFill="1" applyAlignment="1">
      <alignment horizontal="left" indent="2"/>
    </xf>
    <xf numFmtId="0" fontId="9" fillId="2" borderId="0" xfId="2" applyFont="1" applyFill="1" applyBorder="1" applyAlignment="1">
      <alignment horizontal="center"/>
    </xf>
    <xf numFmtId="0" fontId="9" fillId="2" borderId="0" xfId="2" applyFont="1" applyFill="1" applyBorder="1" applyAlignment="1">
      <alignment horizontal="left"/>
    </xf>
    <xf numFmtId="0" fontId="9" fillId="2" borderId="0" xfId="2" applyFont="1" applyFill="1" applyAlignment="1">
      <alignment horizontal="right"/>
    </xf>
    <xf numFmtId="170" fontId="9" fillId="2" borderId="0" xfId="6" applyFont="1" applyFill="1" applyBorder="1" applyAlignment="1">
      <alignment horizontal="right"/>
    </xf>
    <xf numFmtId="0" fontId="27" fillId="2" borderId="0" xfId="2" applyFont="1" applyFill="1" applyAlignment="1">
      <alignment horizontal="center"/>
    </xf>
    <xf numFmtId="0" fontId="16" fillId="0" borderId="0" xfId="2" applyFont="1" applyAlignment="1">
      <alignment horizontal="center" wrapText="1"/>
    </xf>
    <xf numFmtId="0" fontId="59" fillId="0" borderId="0" xfId="2" applyNumberFormat="1" applyFont="1" applyFill="1" applyAlignment="1">
      <alignment horizontal="left"/>
    </xf>
    <xf numFmtId="0" fontId="60" fillId="0" borderId="0" xfId="3" applyNumberFormat="1" applyFont="1" applyAlignment="1">
      <alignment horizontal="left"/>
    </xf>
    <xf numFmtId="0" fontId="16" fillId="0" borderId="0" xfId="2" applyFont="1" applyAlignment="1">
      <alignment horizontal="center" wrapText="1"/>
    </xf>
    <xf numFmtId="43" fontId="61" fillId="0" borderId="0" xfId="0" applyNumberFormat="1"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xf>
    <xf numFmtId="0" fontId="32" fillId="0" borderId="0" xfId="0" applyFont="1" applyAlignment="1">
      <alignment horizontal="left" vertical="top" wrapText="1"/>
    </xf>
    <xf numFmtId="0" fontId="32" fillId="0" borderId="0" xfId="0" applyFont="1" applyAlignment="1">
      <alignment horizontal="left"/>
    </xf>
    <xf numFmtId="0" fontId="32" fillId="0" borderId="0" xfId="0" applyFont="1" applyFill="1" applyAlignment="1">
      <alignment horizontal="left" vertical="center" wrapText="1"/>
    </xf>
    <xf numFmtId="0" fontId="32" fillId="0" borderId="0" xfId="0" applyFont="1" applyAlignment="1">
      <alignment horizontal="left" wrapText="1"/>
    </xf>
    <xf numFmtId="0" fontId="9" fillId="0" borderId="0" xfId="2" applyFont="1" applyAlignment="1">
      <alignment horizontal="left"/>
    </xf>
    <xf numFmtId="0" fontId="9" fillId="2" borderId="0" xfId="2" applyFont="1" applyFill="1" applyAlignment="1">
      <alignment horizontal="left"/>
    </xf>
    <xf numFmtId="3" fontId="9" fillId="2" borderId="4" xfId="2" applyNumberFormat="1" applyFont="1" applyFill="1" applyBorder="1" applyAlignment="1">
      <alignment horizontal="right"/>
    </xf>
    <xf numFmtId="3" fontId="9" fillId="2" borderId="1" xfId="2" applyNumberFormat="1" applyFont="1" applyFill="1" applyBorder="1" applyAlignment="1">
      <alignment horizontal="right"/>
    </xf>
    <xf numFmtId="0" fontId="9" fillId="2" borderId="0" xfId="2" applyFont="1" applyFill="1" applyAlignment="1">
      <alignment horizontal="left" indent="3"/>
    </xf>
    <xf numFmtId="0" fontId="16" fillId="2" borderId="0" xfId="2" applyFont="1" applyFill="1" applyAlignment="1">
      <alignment horizontal="right"/>
    </xf>
    <xf numFmtId="0" fontId="9" fillId="2" borderId="0" xfId="2" applyFont="1" applyFill="1" applyAlignment="1">
      <alignment horizontal="left" indent="2"/>
    </xf>
    <xf numFmtId="38" fontId="9" fillId="2" borderId="1" xfId="2" applyNumberFormat="1" applyFont="1" applyFill="1" applyBorder="1" applyAlignment="1">
      <alignment horizontal="right"/>
    </xf>
    <xf numFmtId="0" fontId="9" fillId="2" borderId="0" xfId="2" applyFont="1" applyFill="1" applyBorder="1" applyAlignment="1">
      <alignment horizontal="left" indent="2"/>
    </xf>
    <xf numFmtId="0" fontId="9" fillId="2" borderId="0" xfId="2" applyFont="1" applyFill="1" applyBorder="1" applyAlignment="1">
      <alignment horizontal="left" indent="6"/>
    </xf>
    <xf numFmtId="3" fontId="9" fillId="2" borderId="0" xfId="2" applyNumberFormat="1" applyFont="1" applyFill="1" applyBorder="1" applyAlignment="1">
      <alignment horizontal="left"/>
    </xf>
    <xf numFmtId="0" fontId="9" fillId="2" borderId="0" xfId="2" applyFont="1" applyFill="1" applyAlignment="1">
      <alignment horizontal="left" indent="6"/>
    </xf>
    <xf numFmtId="165" fontId="9" fillId="2" borderId="0" xfId="2" applyNumberFormat="1" applyFont="1" applyFill="1" applyAlignment="1">
      <alignment horizontal="left"/>
    </xf>
    <xf numFmtId="4" fontId="27" fillId="2" borderId="0" xfId="2" applyNumberFormat="1" applyFont="1" applyFill="1" applyBorder="1" applyAlignment="1">
      <alignment horizontal="left" indent="2"/>
    </xf>
    <xf numFmtId="171" fontId="9" fillId="2" borderId="0" xfId="2" applyNumberFormat="1" applyFont="1" applyFill="1" applyAlignment="1">
      <alignment horizontal="left" indent="2"/>
    </xf>
    <xf numFmtId="0" fontId="9" fillId="2" borderId="0" xfId="2" applyFont="1" applyFill="1" applyBorder="1" applyAlignment="1">
      <alignment horizontal="left"/>
    </xf>
    <xf numFmtId="166" fontId="28" fillId="2" borderId="0" xfId="2" applyNumberFormat="1" applyFont="1" applyFill="1" applyBorder="1" applyAlignment="1">
      <alignment horizontal="center"/>
    </xf>
    <xf numFmtId="170" fontId="9" fillId="2" borderId="3" xfId="6" applyFont="1" applyFill="1" applyBorder="1" applyAlignment="1">
      <alignment horizontal="right"/>
    </xf>
    <xf numFmtId="170" fontId="9" fillId="2" borderId="0" xfId="6" applyFont="1" applyFill="1" applyBorder="1" applyAlignment="1">
      <alignment horizontal="right"/>
    </xf>
    <xf numFmtId="2" fontId="30" fillId="2" borderId="0" xfId="2" applyNumberFormat="1" applyFont="1" applyFill="1" applyBorder="1" applyAlignment="1">
      <alignment horizontal="left" indent="6"/>
    </xf>
    <xf numFmtId="0" fontId="25" fillId="2" borderId="0" xfId="2" applyFont="1" applyFill="1" applyAlignment="1">
      <alignment horizontal="left" indent="6"/>
    </xf>
    <xf numFmtId="0" fontId="22" fillId="2" borderId="0" xfId="2" applyFont="1" applyFill="1" applyAlignment="1">
      <alignment horizontal="left"/>
    </xf>
    <xf numFmtId="0" fontId="26" fillId="2" borderId="0" xfId="2" applyFont="1" applyFill="1" applyAlignment="1">
      <alignment horizontal="left"/>
    </xf>
    <xf numFmtId="0" fontId="9" fillId="2" borderId="0" xfId="2" applyFont="1" applyFill="1" applyBorder="1" applyAlignment="1">
      <alignment horizontal="right"/>
    </xf>
    <xf numFmtId="0" fontId="27" fillId="2" borderId="0" xfId="2" applyFont="1" applyFill="1" applyAlignment="1">
      <alignment horizontal="center"/>
    </xf>
    <xf numFmtId="4" fontId="27" fillId="2" borderId="0" xfId="2" applyNumberFormat="1" applyFont="1" applyFill="1" applyAlignment="1">
      <alignment horizontal="left"/>
    </xf>
    <xf numFmtId="0" fontId="23" fillId="2" borderId="0" xfId="2" applyFont="1" applyFill="1" applyAlignment="1">
      <alignment horizontal="center"/>
    </xf>
    <xf numFmtId="169" fontId="9" fillId="2" borderId="0" xfId="5" applyNumberFormat="1" applyFont="1" applyFill="1" applyBorder="1" applyAlignment="1">
      <alignment horizontal="left" indent="4"/>
    </xf>
    <xf numFmtId="0" fontId="9" fillId="2" borderId="0" xfId="2" applyFont="1" applyFill="1" applyAlignment="1">
      <alignment horizontal="left" indent="16"/>
    </xf>
    <xf numFmtId="0" fontId="24" fillId="2" borderId="0" xfId="2" applyFont="1" applyFill="1" applyAlignment="1">
      <alignment horizontal="center"/>
    </xf>
    <xf numFmtId="4" fontId="9" fillId="2" borderId="0" xfId="2" quotePrefix="1" applyNumberFormat="1" applyFont="1" applyFill="1" applyBorder="1" applyAlignment="1">
      <alignment horizontal="left" indent="7"/>
    </xf>
    <xf numFmtId="4" fontId="16" fillId="2" borderId="1" xfId="2" applyNumberFormat="1" applyFont="1" applyFill="1" applyBorder="1" applyAlignment="1">
      <alignment horizontal="center" vertical="center" wrapText="1"/>
    </xf>
    <xf numFmtId="4" fontId="16" fillId="2" borderId="14" xfId="2" applyNumberFormat="1" applyFont="1" applyFill="1" applyBorder="1" applyAlignment="1">
      <alignment horizontal="center" vertical="center" wrapText="1"/>
    </xf>
    <xf numFmtId="0" fontId="9" fillId="2" borderId="0" xfId="2" applyFont="1" applyFill="1" applyAlignment="1">
      <alignment horizontal="right"/>
    </xf>
    <xf numFmtId="2" fontId="9" fillId="2" borderId="6" xfId="2" applyNumberFormat="1" applyFont="1" applyFill="1" applyBorder="1" applyAlignment="1">
      <alignment horizontal="center"/>
    </xf>
    <xf numFmtId="2" fontId="10" fillId="2" borderId="1" xfId="2" applyNumberFormat="1" applyFont="1" applyFill="1" applyBorder="1" applyAlignment="1">
      <alignment horizontal="center"/>
    </xf>
    <xf numFmtId="0" fontId="15" fillId="0" borderId="8" xfId="2" applyFont="1" applyBorder="1" applyAlignment="1">
      <alignment horizontal="left" vertical="center" wrapText="1"/>
    </xf>
    <xf numFmtId="0" fontId="15" fillId="0" borderId="9" xfId="2" applyFont="1" applyBorder="1" applyAlignment="1">
      <alignment horizontal="left" vertical="center" wrapText="1"/>
    </xf>
    <xf numFmtId="0" fontId="15" fillId="0" borderId="10" xfId="2" applyFont="1" applyBorder="1" applyAlignment="1">
      <alignment horizontal="left" vertical="center" wrapText="1"/>
    </xf>
    <xf numFmtId="0" fontId="15" fillId="0" borderId="11" xfId="2" applyFont="1" applyBorder="1" applyAlignment="1">
      <alignment horizontal="left" vertical="center" wrapText="1"/>
    </xf>
    <xf numFmtId="0" fontId="15" fillId="0" borderId="12" xfId="2" applyFont="1" applyBorder="1" applyAlignment="1">
      <alignment horizontal="left" vertical="center" wrapText="1"/>
    </xf>
    <xf numFmtId="0" fontId="15" fillId="0" borderId="13" xfId="2" applyFont="1" applyBorder="1" applyAlignment="1">
      <alignment horizontal="left" vertical="center" wrapText="1"/>
    </xf>
    <xf numFmtId="0" fontId="15" fillId="2" borderId="0" xfId="2" applyFont="1" applyFill="1" applyBorder="1" applyAlignment="1">
      <alignment horizontal="left" vertical="center" wrapText="1" indent="6"/>
    </xf>
    <xf numFmtId="2" fontId="16" fillId="2" borderId="1" xfId="2" applyNumberFormat="1" applyFont="1" applyFill="1" applyBorder="1" applyAlignment="1">
      <alignment horizontal="center"/>
    </xf>
    <xf numFmtId="165" fontId="9" fillId="2" borderId="0" xfId="2" applyNumberFormat="1" applyFont="1" applyFill="1" applyAlignment="1">
      <alignment horizontal="center"/>
    </xf>
    <xf numFmtId="0" fontId="9" fillId="2" borderId="0" xfId="2" applyFont="1" applyFill="1" applyBorder="1" applyAlignment="1">
      <alignment horizontal="center"/>
    </xf>
    <xf numFmtId="2" fontId="9" fillId="2" borderId="0" xfId="2" applyNumberFormat="1" applyFont="1" applyFill="1" applyBorder="1" applyAlignment="1">
      <alignment horizontal="center"/>
    </xf>
    <xf numFmtId="2" fontId="9" fillId="2" borderId="7" xfId="2" applyNumberFormat="1" applyFont="1" applyFill="1" applyBorder="1" applyAlignment="1">
      <alignment horizontal="center"/>
    </xf>
    <xf numFmtId="0" fontId="9" fillId="2" borderId="5" xfId="2" applyFont="1" applyFill="1" applyBorder="1" applyAlignment="1">
      <alignment horizontal="left" indent="3"/>
    </xf>
    <xf numFmtId="165" fontId="9" fillId="2" borderId="5" xfId="2" applyNumberFormat="1" applyFont="1" applyFill="1" applyBorder="1" applyAlignment="1">
      <alignment horizontal="center"/>
    </xf>
    <xf numFmtId="4" fontId="9" fillId="2" borderId="0" xfId="2" applyNumberFormat="1" applyFont="1" applyFill="1" applyAlignment="1">
      <alignment horizontal="left"/>
    </xf>
    <xf numFmtId="0" fontId="15" fillId="2" borderId="0" xfId="2" applyFont="1" applyFill="1" applyAlignment="1">
      <alignment horizontal="center"/>
    </xf>
    <xf numFmtId="7" fontId="8" fillId="2" borderId="0" xfId="2" applyNumberFormat="1" applyFill="1" applyBorder="1" applyAlignment="1">
      <alignment horizontal="center"/>
    </xf>
    <xf numFmtId="0" fontId="15" fillId="2" borderId="0" xfId="2" applyFont="1" applyFill="1" applyAlignment="1">
      <alignment horizontal="left"/>
    </xf>
    <xf numFmtId="166" fontId="15" fillId="2" borderId="0" xfId="2" applyNumberFormat="1" applyFont="1" applyFill="1" applyAlignment="1">
      <alignment horizontal="left"/>
    </xf>
    <xf numFmtId="0" fontId="9" fillId="2" borderId="0" xfId="2" applyFont="1" applyFill="1" applyAlignment="1">
      <alignment horizontal="left" wrapText="1"/>
    </xf>
    <xf numFmtId="0" fontId="10" fillId="2" borderId="0" xfId="2" applyFont="1" applyFill="1" applyAlignment="1">
      <alignment horizontal="center" wrapText="1"/>
    </xf>
    <xf numFmtId="165" fontId="9" fillId="2" borderId="0" xfId="2" applyNumberFormat="1" applyFont="1" applyFill="1" applyAlignment="1">
      <alignment horizontal="center" wrapText="1"/>
    </xf>
    <xf numFmtId="0" fontId="11" fillId="2" borderId="3" xfId="2" applyFont="1" applyFill="1" applyBorder="1" applyAlignment="1">
      <alignment horizontal="left"/>
    </xf>
    <xf numFmtId="0" fontId="11" fillId="2" borderId="0" xfId="2" applyFont="1" applyFill="1" applyBorder="1" applyAlignment="1">
      <alignment horizontal="left"/>
    </xf>
    <xf numFmtId="0" fontId="11" fillId="2" borderId="0" xfId="2" applyFont="1" applyFill="1" applyAlignment="1">
      <alignment horizontal="left"/>
    </xf>
    <xf numFmtId="0" fontId="12" fillId="2" borderId="0" xfId="2" applyFont="1" applyFill="1" applyAlignment="1">
      <alignment horizontal="center"/>
    </xf>
    <xf numFmtId="0" fontId="9" fillId="2" borderId="0" xfId="2" applyFont="1" applyFill="1" applyAlignment="1">
      <alignment horizontal="center"/>
    </xf>
    <xf numFmtId="4" fontId="9" fillId="2" borderId="0" xfId="2" applyNumberFormat="1" applyFont="1" applyFill="1" applyAlignment="1">
      <alignment horizontal="left" indent="2"/>
    </xf>
    <xf numFmtId="4" fontId="14" fillId="2" borderId="0" xfId="2" applyNumberFormat="1" applyFont="1" applyFill="1" applyAlignment="1">
      <alignment horizontal="left"/>
    </xf>
    <xf numFmtId="0" fontId="9" fillId="2" borderId="4" xfId="2" quotePrefix="1" applyFont="1" applyFill="1" applyBorder="1" applyAlignment="1">
      <alignment horizontal="left" indent="2"/>
    </xf>
    <xf numFmtId="0" fontId="10" fillId="2" borderId="4" xfId="2" quotePrefix="1" applyFont="1" applyFill="1" applyBorder="1" applyAlignment="1">
      <alignment horizontal="center"/>
    </xf>
    <xf numFmtId="165" fontId="9" fillId="2" borderId="4" xfId="2" quotePrefix="1" applyNumberFormat="1" applyFont="1" applyFill="1" applyBorder="1" applyAlignment="1">
      <alignment horizontal="center"/>
    </xf>
    <xf numFmtId="0" fontId="16" fillId="0" borderId="0" xfId="2" applyFont="1" applyAlignment="1">
      <alignment horizontal="center" wrapText="1"/>
    </xf>
    <xf numFmtId="0" fontId="13" fillId="0" borderId="0" xfId="790" applyFont="1" applyAlignment="1">
      <alignment horizontal="center"/>
    </xf>
    <xf numFmtId="0" fontId="9" fillId="0" borderId="0" xfId="790" applyFont="1" applyAlignment="1">
      <alignment horizontal="center"/>
    </xf>
  </cellXfs>
  <cellStyles count="21986">
    <cellStyle name="20% - Accent1" xfId="812" builtinId="30" customBuiltin="1"/>
    <cellStyle name="20% - Accent1 10" xfId="16988"/>
    <cellStyle name="20% - Accent1 2" xfId="12"/>
    <cellStyle name="20% - Accent1 2 10" xfId="1248"/>
    <cellStyle name="20% - Accent1 2 10 2" xfId="8735"/>
    <cellStyle name="20% - Accent1 2 10 2 2" xfId="14517"/>
    <cellStyle name="20% - Accent1 2 10 2 3" xfId="20300"/>
    <cellStyle name="20% - Accent1 2 10 3" xfId="5844"/>
    <cellStyle name="20% - Accent1 2 10 4" xfId="11626"/>
    <cellStyle name="20% - Accent1 2 10 5" xfId="17409"/>
    <cellStyle name="20% - Accent1 2 11" xfId="4642"/>
    <cellStyle name="20% - Accent1 2 11 2" xfId="13316"/>
    <cellStyle name="20% - Accent1 2 11 3" xfId="19099"/>
    <cellStyle name="20% - Accent1 2 12" xfId="7534"/>
    <cellStyle name="20% - Accent1 2 13" xfId="2952"/>
    <cellStyle name="20% - Accent1 2 14" xfId="10425"/>
    <cellStyle name="20% - Accent1 2 15" xfId="16208"/>
    <cellStyle name="20% - Accent1 2 2" xfId="13"/>
    <cellStyle name="20% - Accent1 2 2 10" xfId="4643"/>
    <cellStyle name="20% - Accent1 2 2 10 2" xfId="13317"/>
    <cellStyle name="20% - Accent1 2 2 10 3" xfId="19100"/>
    <cellStyle name="20% - Accent1 2 2 11" xfId="7535"/>
    <cellStyle name="20% - Accent1 2 2 12" xfId="2986"/>
    <cellStyle name="20% - Accent1 2 2 13" xfId="10426"/>
    <cellStyle name="20% - Accent1 2 2 14" xfId="16209"/>
    <cellStyle name="20% - Accent1 2 2 2" xfId="14"/>
    <cellStyle name="20% - Accent1 2 2 2 10" xfId="7536"/>
    <cellStyle name="20% - Accent1 2 2 2 11" xfId="2987"/>
    <cellStyle name="20% - Accent1 2 2 2 12" xfId="10427"/>
    <cellStyle name="20% - Accent1 2 2 2 13" xfId="16210"/>
    <cellStyle name="20% - Accent1 2 2 2 2" xfId="15"/>
    <cellStyle name="20% - Accent1 2 2 2 2 10" xfId="10428"/>
    <cellStyle name="20% - Accent1 2 2 2 2 11" xfId="16211"/>
    <cellStyle name="20% - Accent1 2 2 2 2 2" xfId="16"/>
    <cellStyle name="20% - Accent1 2 2 2 2 2 10" xfId="16212"/>
    <cellStyle name="20% - Accent1 2 2 2 2 2 2" xfId="17"/>
    <cellStyle name="20% - Accent1 2 2 2 2 2 2 2" xfId="1755"/>
    <cellStyle name="20% - Accent1 2 2 2 2 2 2 2 2" xfId="9241"/>
    <cellStyle name="20% - Accent1 2 2 2 2 2 2 2 2 2" xfId="15023"/>
    <cellStyle name="20% - Accent1 2 2 2 2 2 2 2 2 3" xfId="20806"/>
    <cellStyle name="20% - Accent1 2 2 2 2 2 2 2 3" xfId="6350"/>
    <cellStyle name="20% - Accent1 2 2 2 2 2 2 2 4" xfId="12132"/>
    <cellStyle name="20% - Accent1 2 2 2 2 2 2 2 5" xfId="17915"/>
    <cellStyle name="20% - Accent1 2 2 2 2 2 2 3" xfId="4647"/>
    <cellStyle name="20% - Accent1 2 2 2 2 2 2 3 2" xfId="13321"/>
    <cellStyle name="20% - Accent1 2 2 2 2 2 2 3 3" xfId="19104"/>
    <cellStyle name="20% - Accent1 2 2 2 2 2 2 4" xfId="7539"/>
    <cellStyle name="20% - Accent1 2 2 2 2 2 2 5" xfId="3458"/>
    <cellStyle name="20% - Accent1 2 2 2 2 2 2 6" xfId="10430"/>
    <cellStyle name="20% - Accent1 2 2 2 2 2 2 7" xfId="16213"/>
    <cellStyle name="20% - Accent1 2 2 2 2 2 3" xfId="918"/>
    <cellStyle name="20% - Accent1 2 2 2 2 2 3 2" xfId="2622"/>
    <cellStyle name="20% - Accent1 2 2 2 2 2 3 2 2" xfId="10108"/>
    <cellStyle name="20% - Accent1 2 2 2 2 2 3 2 2 2" xfId="15890"/>
    <cellStyle name="20% - Accent1 2 2 2 2 2 3 2 2 3" xfId="21673"/>
    <cellStyle name="20% - Accent1 2 2 2 2 2 3 2 3" xfId="7217"/>
    <cellStyle name="20% - Accent1 2 2 2 2 2 3 2 4" xfId="12999"/>
    <cellStyle name="20% - Accent1 2 2 2 2 2 3 2 5" xfId="18782"/>
    <cellStyle name="20% - Accent1 2 2 2 2 2 3 3" xfId="5514"/>
    <cellStyle name="20% - Accent1 2 2 2 2 2 3 3 2" xfId="14188"/>
    <cellStyle name="20% - Accent1 2 2 2 2 2 3 3 3" xfId="19971"/>
    <cellStyle name="20% - Accent1 2 2 2 2 2 3 4" xfId="8406"/>
    <cellStyle name="20% - Accent1 2 2 2 2 2 3 5" xfId="4325"/>
    <cellStyle name="20% - Accent1 2 2 2 2 2 3 6" xfId="11297"/>
    <cellStyle name="20% - Accent1 2 2 2 2 2 3 7" xfId="17080"/>
    <cellStyle name="20% - Accent1 2 2 2 2 2 4" xfId="1754"/>
    <cellStyle name="20% - Accent1 2 2 2 2 2 4 2" xfId="6349"/>
    <cellStyle name="20% - Accent1 2 2 2 2 2 4 2 2" xfId="15022"/>
    <cellStyle name="20% - Accent1 2 2 2 2 2 4 2 3" xfId="20805"/>
    <cellStyle name="20% - Accent1 2 2 2 2 2 4 3" xfId="9240"/>
    <cellStyle name="20% - Accent1 2 2 2 2 2 4 4" xfId="3457"/>
    <cellStyle name="20% - Accent1 2 2 2 2 2 4 5" xfId="12131"/>
    <cellStyle name="20% - Accent1 2 2 2 2 2 4 6" xfId="17914"/>
    <cellStyle name="20% - Accent1 2 2 2 2 2 5" xfId="1364"/>
    <cellStyle name="20% - Accent1 2 2 2 2 2 5 2" xfId="8850"/>
    <cellStyle name="20% - Accent1 2 2 2 2 2 5 2 2" xfId="14632"/>
    <cellStyle name="20% - Accent1 2 2 2 2 2 5 2 3" xfId="20415"/>
    <cellStyle name="20% - Accent1 2 2 2 2 2 5 3" xfId="5959"/>
    <cellStyle name="20% - Accent1 2 2 2 2 2 5 4" xfId="11741"/>
    <cellStyle name="20% - Accent1 2 2 2 2 2 5 5" xfId="17524"/>
    <cellStyle name="20% - Accent1 2 2 2 2 2 6" xfId="4646"/>
    <cellStyle name="20% - Accent1 2 2 2 2 2 6 2" xfId="13320"/>
    <cellStyle name="20% - Accent1 2 2 2 2 2 6 3" xfId="19103"/>
    <cellStyle name="20% - Accent1 2 2 2 2 2 7" xfId="7538"/>
    <cellStyle name="20% - Accent1 2 2 2 2 2 8" xfId="3067"/>
    <cellStyle name="20% - Accent1 2 2 2 2 2 9" xfId="10429"/>
    <cellStyle name="20% - Accent1 2 2 2 2 3" xfId="18"/>
    <cellStyle name="20% - Accent1 2 2 2 2 3 2" xfId="1756"/>
    <cellStyle name="20% - Accent1 2 2 2 2 3 2 2" xfId="9242"/>
    <cellStyle name="20% - Accent1 2 2 2 2 3 2 2 2" xfId="15024"/>
    <cellStyle name="20% - Accent1 2 2 2 2 3 2 2 3" xfId="20807"/>
    <cellStyle name="20% - Accent1 2 2 2 2 3 2 3" xfId="6351"/>
    <cellStyle name="20% - Accent1 2 2 2 2 3 2 4" xfId="12133"/>
    <cellStyle name="20% - Accent1 2 2 2 2 3 2 5" xfId="17916"/>
    <cellStyle name="20% - Accent1 2 2 2 2 3 3" xfId="4648"/>
    <cellStyle name="20% - Accent1 2 2 2 2 3 3 2" xfId="13322"/>
    <cellStyle name="20% - Accent1 2 2 2 2 3 3 3" xfId="19105"/>
    <cellStyle name="20% - Accent1 2 2 2 2 3 4" xfId="7540"/>
    <cellStyle name="20% - Accent1 2 2 2 2 3 5" xfId="3459"/>
    <cellStyle name="20% - Accent1 2 2 2 2 3 6" xfId="10431"/>
    <cellStyle name="20% - Accent1 2 2 2 2 3 7" xfId="16214"/>
    <cellStyle name="20% - Accent1 2 2 2 2 4" xfId="917"/>
    <cellStyle name="20% - Accent1 2 2 2 2 4 2" xfId="2621"/>
    <cellStyle name="20% - Accent1 2 2 2 2 4 2 2" xfId="10107"/>
    <cellStyle name="20% - Accent1 2 2 2 2 4 2 2 2" xfId="15889"/>
    <cellStyle name="20% - Accent1 2 2 2 2 4 2 2 3" xfId="21672"/>
    <cellStyle name="20% - Accent1 2 2 2 2 4 2 3" xfId="7216"/>
    <cellStyle name="20% - Accent1 2 2 2 2 4 2 4" xfId="12998"/>
    <cellStyle name="20% - Accent1 2 2 2 2 4 2 5" xfId="18781"/>
    <cellStyle name="20% - Accent1 2 2 2 2 4 3" xfId="5513"/>
    <cellStyle name="20% - Accent1 2 2 2 2 4 3 2" xfId="14187"/>
    <cellStyle name="20% - Accent1 2 2 2 2 4 3 3" xfId="19970"/>
    <cellStyle name="20% - Accent1 2 2 2 2 4 4" xfId="8405"/>
    <cellStyle name="20% - Accent1 2 2 2 2 4 5" xfId="4324"/>
    <cellStyle name="20% - Accent1 2 2 2 2 4 6" xfId="11296"/>
    <cellStyle name="20% - Accent1 2 2 2 2 4 7" xfId="17079"/>
    <cellStyle name="20% - Accent1 2 2 2 2 5" xfId="1753"/>
    <cellStyle name="20% - Accent1 2 2 2 2 5 2" xfId="6348"/>
    <cellStyle name="20% - Accent1 2 2 2 2 5 2 2" xfId="15021"/>
    <cellStyle name="20% - Accent1 2 2 2 2 5 2 3" xfId="20804"/>
    <cellStyle name="20% - Accent1 2 2 2 2 5 3" xfId="9239"/>
    <cellStyle name="20% - Accent1 2 2 2 2 5 4" xfId="3456"/>
    <cellStyle name="20% - Accent1 2 2 2 2 5 5" xfId="12130"/>
    <cellStyle name="20% - Accent1 2 2 2 2 5 6" xfId="17913"/>
    <cellStyle name="20% - Accent1 2 2 2 2 6" xfId="1363"/>
    <cellStyle name="20% - Accent1 2 2 2 2 6 2" xfId="8849"/>
    <cellStyle name="20% - Accent1 2 2 2 2 6 2 2" xfId="14631"/>
    <cellStyle name="20% - Accent1 2 2 2 2 6 2 3" xfId="20414"/>
    <cellStyle name="20% - Accent1 2 2 2 2 6 3" xfId="5958"/>
    <cellStyle name="20% - Accent1 2 2 2 2 6 4" xfId="11740"/>
    <cellStyle name="20% - Accent1 2 2 2 2 6 5" xfId="17523"/>
    <cellStyle name="20% - Accent1 2 2 2 2 7" xfId="4645"/>
    <cellStyle name="20% - Accent1 2 2 2 2 7 2" xfId="13319"/>
    <cellStyle name="20% - Accent1 2 2 2 2 7 3" xfId="19102"/>
    <cellStyle name="20% - Accent1 2 2 2 2 8" xfId="7537"/>
    <cellStyle name="20% - Accent1 2 2 2 2 9" xfId="3066"/>
    <cellStyle name="20% - Accent1 2 2 2 3" xfId="19"/>
    <cellStyle name="20% - Accent1 2 2 2 3 10" xfId="16215"/>
    <cellStyle name="20% - Accent1 2 2 2 3 2" xfId="20"/>
    <cellStyle name="20% - Accent1 2 2 2 3 2 2" xfId="1758"/>
    <cellStyle name="20% - Accent1 2 2 2 3 2 2 2" xfId="9244"/>
    <cellStyle name="20% - Accent1 2 2 2 3 2 2 2 2" xfId="15026"/>
    <cellStyle name="20% - Accent1 2 2 2 3 2 2 2 3" xfId="20809"/>
    <cellStyle name="20% - Accent1 2 2 2 3 2 2 3" xfId="6353"/>
    <cellStyle name="20% - Accent1 2 2 2 3 2 2 4" xfId="12135"/>
    <cellStyle name="20% - Accent1 2 2 2 3 2 2 5" xfId="17918"/>
    <cellStyle name="20% - Accent1 2 2 2 3 2 3" xfId="4650"/>
    <cellStyle name="20% - Accent1 2 2 2 3 2 3 2" xfId="13324"/>
    <cellStyle name="20% - Accent1 2 2 2 3 2 3 3" xfId="19107"/>
    <cellStyle name="20% - Accent1 2 2 2 3 2 4" xfId="7542"/>
    <cellStyle name="20% - Accent1 2 2 2 3 2 5" xfId="3461"/>
    <cellStyle name="20% - Accent1 2 2 2 3 2 6" xfId="10433"/>
    <cellStyle name="20% - Accent1 2 2 2 3 2 7" xfId="16216"/>
    <cellStyle name="20% - Accent1 2 2 2 3 3" xfId="919"/>
    <cellStyle name="20% - Accent1 2 2 2 3 3 2" xfId="2623"/>
    <cellStyle name="20% - Accent1 2 2 2 3 3 2 2" xfId="10109"/>
    <cellStyle name="20% - Accent1 2 2 2 3 3 2 2 2" xfId="15891"/>
    <cellStyle name="20% - Accent1 2 2 2 3 3 2 2 3" xfId="21674"/>
    <cellStyle name="20% - Accent1 2 2 2 3 3 2 3" xfId="7218"/>
    <cellStyle name="20% - Accent1 2 2 2 3 3 2 4" xfId="13000"/>
    <cellStyle name="20% - Accent1 2 2 2 3 3 2 5" xfId="18783"/>
    <cellStyle name="20% - Accent1 2 2 2 3 3 3" xfId="5515"/>
    <cellStyle name="20% - Accent1 2 2 2 3 3 3 2" xfId="14189"/>
    <cellStyle name="20% - Accent1 2 2 2 3 3 3 3" xfId="19972"/>
    <cellStyle name="20% - Accent1 2 2 2 3 3 4" xfId="8407"/>
    <cellStyle name="20% - Accent1 2 2 2 3 3 5" xfId="4326"/>
    <cellStyle name="20% - Accent1 2 2 2 3 3 6" xfId="11298"/>
    <cellStyle name="20% - Accent1 2 2 2 3 3 7" xfId="17081"/>
    <cellStyle name="20% - Accent1 2 2 2 3 4" xfId="1757"/>
    <cellStyle name="20% - Accent1 2 2 2 3 4 2" xfId="6352"/>
    <cellStyle name="20% - Accent1 2 2 2 3 4 2 2" xfId="15025"/>
    <cellStyle name="20% - Accent1 2 2 2 3 4 2 3" xfId="20808"/>
    <cellStyle name="20% - Accent1 2 2 2 3 4 3" xfId="9243"/>
    <cellStyle name="20% - Accent1 2 2 2 3 4 4" xfId="3460"/>
    <cellStyle name="20% - Accent1 2 2 2 3 4 5" xfId="12134"/>
    <cellStyle name="20% - Accent1 2 2 2 3 4 6" xfId="17917"/>
    <cellStyle name="20% - Accent1 2 2 2 3 5" xfId="1365"/>
    <cellStyle name="20% - Accent1 2 2 2 3 5 2" xfId="8851"/>
    <cellStyle name="20% - Accent1 2 2 2 3 5 2 2" xfId="14633"/>
    <cellStyle name="20% - Accent1 2 2 2 3 5 2 3" xfId="20416"/>
    <cellStyle name="20% - Accent1 2 2 2 3 5 3" xfId="5960"/>
    <cellStyle name="20% - Accent1 2 2 2 3 5 4" xfId="11742"/>
    <cellStyle name="20% - Accent1 2 2 2 3 5 5" xfId="17525"/>
    <cellStyle name="20% - Accent1 2 2 2 3 6" xfId="4649"/>
    <cellStyle name="20% - Accent1 2 2 2 3 6 2" xfId="13323"/>
    <cellStyle name="20% - Accent1 2 2 2 3 6 3" xfId="19106"/>
    <cellStyle name="20% - Accent1 2 2 2 3 7" xfId="7541"/>
    <cellStyle name="20% - Accent1 2 2 2 3 8" xfId="3068"/>
    <cellStyle name="20% - Accent1 2 2 2 3 9" xfId="10432"/>
    <cellStyle name="20% - Accent1 2 2 2 4" xfId="21"/>
    <cellStyle name="20% - Accent1 2 2 2 4 10" xfId="16217"/>
    <cellStyle name="20% - Accent1 2 2 2 4 2" xfId="22"/>
    <cellStyle name="20% - Accent1 2 2 2 4 2 2" xfId="1760"/>
    <cellStyle name="20% - Accent1 2 2 2 4 2 2 2" xfId="9246"/>
    <cellStyle name="20% - Accent1 2 2 2 4 2 2 2 2" xfId="15028"/>
    <cellStyle name="20% - Accent1 2 2 2 4 2 2 2 3" xfId="20811"/>
    <cellStyle name="20% - Accent1 2 2 2 4 2 2 3" xfId="6355"/>
    <cellStyle name="20% - Accent1 2 2 2 4 2 2 4" xfId="12137"/>
    <cellStyle name="20% - Accent1 2 2 2 4 2 2 5" xfId="17920"/>
    <cellStyle name="20% - Accent1 2 2 2 4 2 3" xfId="4652"/>
    <cellStyle name="20% - Accent1 2 2 2 4 2 3 2" xfId="13326"/>
    <cellStyle name="20% - Accent1 2 2 2 4 2 3 3" xfId="19109"/>
    <cellStyle name="20% - Accent1 2 2 2 4 2 4" xfId="7544"/>
    <cellStyle name="20% - Accent1 2 2 2 4 2 5" xfId="3463"/>
    <cellStyle name="20% - Accent1 2 2 2 4 2 6" xfId="10435"/>
    <cellStyle name="20% - Accent1 2 2 2 4 2 7" xfId="16218"/>
    <cellStyle name="20% - Accent1 2 2 2 4 3" xfId="920"/>
    <cellStyle name="20% - Accent1 2 2 2 4 3 2" xfId="2624"/>
    <cellStyle name="20% - Accent1 2 2 2 4 3 2 2" xfId="10110"/>
    <cellStyle name="20% - Accent1 2 2 2 4 3 2 2 2" xfId="15892"/>
    <cellStyle name="20% - Accent1 2 2 2 4 3 2 2 3" xfId="21675"/>
    <cellStyle name="20% - Accent1 2 2 2 4 3 2 3" xfId="7219"/>
    <cellStyle name="20% - Accent1 2 2 2 4 3 2 4" xfId="13001"/>
    <cellStyle name="20% - Accent1 2 2 2 4 3 2 5" xfId="18784"/>
    <cellStyle name="20% - Accent1 2 2 2 4 3 3" xfId="5516"/>
    <cellStyle name="20% - Accent1 2 2 2 4 3 3 2" xfId="14190"/>
    <cellStyle name="20% - Accent1 2 2 2 4 3 3 3" xfId="19973"/>
    <cellStyle name="20% - Accent1 2 2 2 4 3 4" xfId="8408"/>
    <cellStyle name="20% - Accent1 2 2 2 4 3 5" xfId="4327"/>
    <cellStyle name="20% - Accent1 2 2 2 4 3 6" xfId="11299"/>
    <cellStyle name="20% - Accent1 2 2 2 4 3 7" xfId="17082"/>
    <cellStyle name="20% - Accent1 2 2 2 4 4" xfId="1759"/>
    <cellStyle name="20% - Accent1 2 2 2 4 4 2" xfId="6354"/>
    <cellStyle name="20% - Accent1 2 2 2 4 4 2 2" xfId="15027"/>
    <cellStyle name="20% - Accent1 2 2 2 4 4 2 3" xfId="20810"/>
    <cellStyle name="20% - Accent1 2 2 2 4 4 3" xfId="9245"/>
    <cellStyle name="20% - Accent1 2 2 2 4 4 4" xfId="3462"/>
    <cellStyle name="20% - Accent1 2 2 2 4 4 5" xfId="12136"/>
    <cellStyle name="20% - Accent1 2 2 2 4 4 6" xfId="17919"/>
    <cellStyle name="20% - Accent1 2 2 2 4 5" xfId="1366"/>
    <cellStyle name="20% - Accent1 2 2 2 4 5 2" xfId="8852"/>
    <cellStyle name="20% - Accent1 2 2 2 4 5 2 2" xfId="14634"/>
    <cellStyle name="20% - Accent1 2 2 2 4 5 2 3" xfId="20417"/>
    <cellStyle name="20% - Accent1 2 2 2 4 5 3" xfId="5961"/>
    <cellStyle name="20% - Accent1 2 2 2 4 5 4" xfId="11743"/>
    <cellStyle name="20% - Accent1 2 2 2 4 5 5" xfId="17526"/>
    <cellStyle name="20% - Accent1 2 2 2 4 6" xfId="4651"/>
    <cellStyle name="20% - Accent1 2 2 2 4 6 2" xfId="13325"/>
    <cellStyle name="20% - Accent1 2 2 2 4 6 3" xfId="19108"/>
    <cellStyle name="20% - Accent1 2 2 2 4 7" xfId="7543"/>
    <cellStyle name="20% - Accent1 2 2 2 4 8" xfId="3069"/>
    <cellStyle name="20% - Accent1 2 2 2 4 9" xfId="10434"/>
    <cellStyle name="20% - Accent1 2 2 2 5" xfId="23"/>
    <cellStyle name="20% - Accent1 2 2 2 5 2" xfId="1761"/>
    <cellStyle name="20% - Accent1 2 2 2 5 2 2" xfId="6356"/>
    <cellStyle name="20% - Accent1 2 2 2 5 2 2 2" xfId="15029"/>
    <cellStyle name="20% - Accent1 2 2 2 5 2 2 3" xfId="20812"/>
    <cellStyle name="20% - Accent1 2 2 2 5 2 3" xfId="9247"/>
    <cellStyle name="20% - Accent1 2 2 2 5 2 4" xfId="3464"/>
    <cellStyle name="20% - Accent1 2 2 2 5 2 5" xfId="12138"/>
    <cellStyle name="20% - Accent1 2 2 2 5 2 6" xfId="17921"/>
    <cellStyle name="20% - Accent1 2 2 2 5 3" xfId="1362"/>
    <cellStyle name="20% - Accent1 2 2 2 5 3 2" xfId="8848"/>
    <cellStyle name="20% - Accent1 2 2 2 5 3 2 2" xfId="14630"/>
    <cellStyle name="20% - Accent1 2 2 2 5 3 2 3" xfId="20413"/>
    <cellStyle name="20% - Accent1 2 2 2 5 3 3" xfId="5957"/>
    <cellStyle name="20% - Accent1 2 2 2 5 3 4" xfId="11739"/>
    <cellStyle name="20% - Accent1 2 2 2 5 3 5" xfId="17522"/>
    <cellStyle name="20% - Accent1 2 2 2 5 4" xfId="4653"/>
    <cellStyle name="20% - Accent1 2 2 2 5 4 2" xfId="13327"/>
    <cellStyle name="20% - Accent1 2 2 2 5 4 3" xfId="19110"/>
    <cellStyle name="20% - Accent1 2 2 2 5 5" xfId="7545"/>
    <cellStyle name="20% - Accent1 2 2 2 5 6" xfId="3065"/>
    <cellStyle name="20% - Accent1 2 2 2 5 7" xfId="10436"/>
    <cellStyle name="20% - Accent1 2 2 2 5 8" xfId="16219"/>
    <cellStyle name="20% - Accent1 2 2 2 6" xfId="900"/>
    <cellStyle name="20% - Accent1 2 2 2 6 2" xfId="2606"/>
    <cellStyle name="20% - Accent1 2 2 2 6 2 2" xfId="10092"/>
    <cellStyle name="20% - Accent1 2 2 2 6 2 2 2" xfId="15874"/>
    <cellStyle name="20% - Accent1 2 2 2 6 2 2 3" xfId="21657"/>
    <cellStyle name="20% - Accent1 2 2 2 6 2 3" xfId="7201"/>
    <cellStyle name="20% - Accent1 2 2 2 6 2 4" xfId="12983"/>
    <cellStyle name="20% - Accent1 2 2 2 6 2 5" xfId="18766"/>
    <cellStyle name="20% - Accent1 2 2 2 6 3" xfId="5498"/>
    <cellStyle name="20% - Accent1 2 2 2 6 3 2" xfId="14172"/>
    <cellStyle name="20% - Accent1 2 2 2 6 3 3" xfId="19955"/>
    <cellStyle name="20% - Accent1 2 2 2 6 4" xfId="8390"/>
    <cellStyle name="20% - Accent1 2 2 2 6 5" xfId="4309"/>
    <cellStyle name="20% - Accent1 2 2 2 6 6" xfId="11281"/>
    <cellStyle name="20% - Accent1 2 2 2 6 7" xfId="17064"/>
    <cellStyle name="20% - Accent1 2 2 2 7" xfId="1752"/>
    <cellStyle name="20% - Accent1 2 2 2 7 2" xfId="6347"/>
    <cellStyle name="20% - Accent1 2 2 2 7 2 2" xfId="15020"/>
    <cellStyle name="20% - Accent1 2 2 2 7 2 3" xfId="20803"/>
    <cellStyle name="20% - Accent1 2 2 2 7 3" xfId="9238"/>
    <cellStyle name="20% - Accent1 2 2 2 7 4" xfId="3455"/>
    <cellStyle name="20% - Accent1 2 2 2 7 5" xfId="12129"/>
    <cellStyle name="20% - Accent1 2 2 2 7 6" xfId="17912"/>
    <cellStyle name="20% - Accent1 2 2 2 8" xfId="1284"/>
    <cellStyle name="20% - Accent1 2 2 2 8 2" xfId="8770"/>
    <cellStyle name="20% - Accent1 2 2 2 8 2 2" xfId="14552"/>
    <cellStyle name="20% - Accent1 2 2 2 8 2 3" xfId="20335"/>
    <cellStyle name="20% - Accent1 2 2 2 8 3" xfId="5879"/>
    <cellStyle name="20% - Accent1 2 2 2 8 4" xfId="11661"/>
    <cellStyle name="20% - Accent1 2 2 2 8 5" xfId="17444"/>
    <cellStyle name="20% - Accent1 2 2 2 9" xfId="4644"/>
    <cellStyle name="20% - Accent1 2 2 2 9 2" xfId="13318"/>
    <cellStyle name="20% - Accent1 2 2 2 9 3" xfId="19101"/>
    <cellStyle name="20% - Accent1 2 2 3" xfId="24"/>
    <cellStyle name="20% - Accent1 2 2 3 10" xfId="10437"/>
    <cellStyle name="20% - Accent1 2 2 3 11" xfId="16220"/>
    <cellStyle name="20% - Accent1 2 2 3 2" xfId="25"/>
    <cellStyle name="20% - Accent1 2 2 3 2 10" xfId="16221"/>
    <cellStyle name="20% - Accent1 2 2 3 2 2" xfId="26"/>
    <cellStyle name="20% - Accent1 2 2 3 2 2 2" xfId="1764"/>
    <cellStyle name="20% - Accent1 2 2 3 2 2 2 2" xfId="9250"/>
    <cellStyle name="20% - Accent1 2 2 3 2 2 2 2 2" xfId="15032"/>
    <cellStyle name="20% - Accent1 2 2 3 2 2 2 2 3" xfId="20815"/>
    <cellStyle name="20% - Accent1 2 2 3 2 2 2 3" xfId="6359"/>
    <cellStyle name="20% - Accent1 2 2 3 2 2 2 4" xfId="12141"/>
    <cellStyle name="20% - Accent1 2 2 3 2 2 2 5" xfId="17924"/>
    <cellStyle name="20% - Accent1 2 2 3 2 2 3" xfId="4656"/>
    <cellStyle name="20% - Accent1 2 2 3 2 2 3 2" xfId="13330"/>
    <cellStyle name="20% - Accent1 2 2 3 2 2 3 3" xfId="19113"/>
    <cellStyle name="20% - Accent1 2 2 3 2 2 4" xfId="7548"/>
    <cellStyle name="20% - Accent1 2 2 3 2 2 5" xfId="3467"/>
    <cellStyle name="20% - Accent1 2 2 3 2 2 6" xfId="10439"/>
    <cellStyle name="20% - Accent1 2 2 3 2 2 7" xfId="16222"/>
    <cellStyle name="20% - Accent1 2 2 3 2 3" xfId="922"/>
    <cellStyle name="20% - Accent1 2 2 3 2 3 2" xfId="2626"/>
    <cellStyle name="20% - Accent1 2 2 3 2 3 2 2" xfId="10112"/>
    <cellStyle name="20% - Accent1 2 2 3 2 3 2 2 2" xfId="15894"/>
    <cellStyle name="20% - Accent1 2 2 3 2 3 2 2 3" xfId="21677"/>
    <cellStyle name="20% - Accent1 2 2 3 2 3 2 3" xfId="7221"/>
    <cellStyle name="20% - Accent1 2 2 3 2 3 2 4" xfId="13003"/>
    <cellStyle name="20% - Accent1 2 2 3 2 3 2 5" xfId="18786"/>
    <cellStyle name="20% - Accent1 2 2 3 2 3 3" xfId="5518"/>
    <cellStyle name="20% - Accent1 2 2 3 2 3 3 2" xfId="14192"/>
    <cellStyle name="20% - Accent1 2 2 3 2 3 3 3" xfId="19975"/>
    <cellStyle name="20% - Accent1 2 2 3 2 3 4" xfId="8410"/>
    <cellStyle name="20% - Accent1 2 2 3 2 3 5" xfId="4329"/>
    <cellStyle name="20% - Accent1 2 2 3 2 3 6" xfId="11301"/>
    <cellStyle name="20% - Accent1 2 2 3 2 3 7" xfId="17084"/>
    <cellStyle name="20% - Accent1 2 2 3 2 4" xfId="1763"/>
    <cellStyle name="20% - Accent1 2 2 3 2 4 2" xfId="6358"/>
    <cellStyle name="20% - Accent1 2 2 3 2 4 2 2" xfId="15031"/>
    <cellStyle name="20% - Accent1 2 2 3 2 4 2 3" xfId="20814"/>
    <cellStyle name="20% - Accent1 2 2 3 2 4 3" xfId="9249"/>
    <cellStyle name="20% - Accent1 2 2 3 2 4 4" xfId="3466"/>
    <cellStyle name="20% - Accent1 2 2 3 2 4 5" xfId="12140"/>
    <cellStyle name="20% - Accent1 2 2 3 2 4 6" xfId="17923"/>
    <cellStyle name="20% - Accent1 2 2 3 2 5" xfId="1368"/>
    <cellStyle name="20% - Accent1 2 2 3 2 5 2" xfId="8854"/>
    <cellStyle name="20% - Accent1 2 2 3 2 5 2 2" xfId="14636"/>
    <cellStyle name="20% - Accent1 2 2 3 2 5 2 3" xfId="20419"/>
    <cellStyle name="20% - Accent1 2 2 3 2 5 3" xfId="5963"/>
    <cellStyle name="20% - Accent1 2 2 3 2 5 4" xfId="11745"/>
    <cellStyle name="20% - Accent1 2 2 3 2 5 5" xfId="17528"/>
    <cellStyle name="20% - Accent1 2 2 3 2 6" xfId="4655"/>
    <cellStyle name="20% - Accent1 2 2 3 2 6 2" xfId="13329"/>
    <cellStyle name="20% - Accent1 2 2 3 2 6 3" xfId="19112"/>
    <cellStyle name="20% - Accent1 2 2 3 2 7" xfId="7547"/>
    <cellStyle name="20% - Accent1 2 2 3 2 8" xfId="3071"/>
    <cellStyle name="20% - Accent1 2 2 3 2 9" xfId="10438"/>
    <cellStyle name="20% - Accent1 2 2 3 3" xfId="27"/>
    <cellStyle name="20% - Accent1 2 2 3 3 2" xfId="1765"/>
    <cellStyle name="20% - Accent1 2 2 3 3 2 2" xfId="9251"/>
    <cellStyle name="20% - Accent1 2 2 3 3 2 2 2" xfId="15033"/>
    <cellStyle name="20% - Accent1 2 2 3 3 2 2 3" xfId="20816"/>
    <cellStyle name="20% - Accent1 2 2 3 3 2 3" xfId="6360"/>
    <cellStyle name="20% - Accent1 2 2 3 3 2 4" xfId="12142"/>
    <cellStyle name="20% - Accent1 2 2 3 3 2 5" xfId="17925"/>
    <cellStyle name="20% - Accent1 2 2 3 3 3" xfId="4657"/>
    <cellStyle name="20% - Accent1 2 2 3 3 3 2" xfId="13331"/>
    <cellStyle name="20% - Accent1 2 2 3 3 3 3" xfId="19114"/>
    <cellStyle name="20% - Accent1 2 2 3 3 4" xfId="7549"/>
    <cellStyle name="20% - Accent1 2 2 3 3 5" xfId="3468"/>
    <cellStyle name="20% - Accent1 2 2 3 3 6" xfId="10440"/>
    <cellStyle name="20% - Accent1 2 2 3 3 7" xfId="16223"/>
    <cellStyle name="20% - Accent1 2 2 3 4" xfId="921"/>
    <cellStyle name="20% - Accent1 2 2 3 4 2" xfId="2625"/>
    <cellStyle name="20% - Accent1 2 2 3 4 2 2" xfId="10111"/>
    <cellStyle name="20% - Accent1 2 2 3 4 2 2 2" xfId="15893"/>
    <cellStyle name="20% - Accent1 2 2 3 4 2 2 3" xfId="21676"/>
    <cellStyle name="20% - Accent1 2 2 3 4 2 3" xfId="7220"/>
    <cellStyle name="20% - Accent1 2 2 3 4 2 4" xfId="13002"/>
    <cellStyle name="20% - Accent1 2 2 3 4 2 5" xfId="18785"/>
    <cellStyle name="20% - Accent1 2 2 3 4 3" xfId="5517"/>
    <cellStyle name="20% - Accent1 2 2 3 4 3 2" xfId="14191"/>
    <cellStyle name="20% - Accent1 2 2 3 4 3 3" xfId="19974"/>
    <cellStyle name="20% - Accent1 2 2 3 4 4" xfId="8409"/>
    <cellStyle name="20% - Accent1 2 2 3 4 5" xfId="4328"/>
    <cellStyle name="20% - Accent1 2 2 3 4 6" xfId="11300"/>
    <cellStyle name="20% - Accent1 2 2 3 4 7" xfId="17083"/>
    <cellStyle name="20% - Accent1 2 2 3 5" xfId="1762"/>
    <cellStyle name="20% - Accent1 2 2 3 5 2" xfId="6357"/>
    <cellStyle name="20% - Accent1 2 2 3 5 2 2" xfId="15030"/>
    <cellStyle name="20% - Accent1 2 2 3 5 2 3" xfId="20813"/>
    <cellStyle name="20% - Accent1 2 2 3 5 3" xfId="9248"/>
    <cellStyle name="20% - Accent1 2 2 3 5 4" xfId="3465"/>
    <cellStyle name="20% - Accent1 2 2 3 5 5" xfId="12139"/>
    <cellStyle name="20% - Accent1 2 2 3 5 6" xfId="17922"/>
    <cellStyle name="20% - Accent1 2 2 3 6" xfId="1367"/>
    <cellStyle name="20% - Accent1 2 2 3 6 2" xfId="8853"/>
    <cellStyle name="20% - Accent1 2 2 3 6 2 2" xfId="14635"/>
    <cellStyle name="20% - Accent1 2 2 3 6 2 3" xfId="20418"/>
    <cellStyle name="20% - Accent1 2 2 3 6 3" xfId="5962"/>
    <cellStyle name="20% - Accent1 2 2 3 6 4" xfId="11744"/>
    <cellStyle name="20% - Accent1 2 2 3 6 5" xfId="17527"/>
    <cellStyle name="20% - Accent1 2 2 3 7" xfId="4654"/>
    <cellStyle name="20% - Accent1 2 2 3 7 2" xfId="13328"/>
    <cellStyle name="20% - Accent1 2 2 3 7 3" xfId="19111"/>
    <cellStyle name="20% - Accent1 2 2 3 8" xfId="7546"/>
    <cellStyle name="20% - Accent1 2 2 3 9" xfId="3070"/>
    <cellStyle name="20% - Accent1 2 2 4" xfId="28"/>
    <cellStyle name="20% - Accent1 2 2 4 10" xfId="16224"/>
    <cellStyle name="20% - Accent1 2 2 4 2" xfId="29"/>
    <cellStyle name="20% - Accent1 2 2 4 2 2" xfId="1767"/>
    <cellStyle name="20% - Accent1 2 2 4 2 2 2" xfId="9253"/>
    <cellStyle name="20% - Accent1 2 2 4 2 2 2 2" xfId="15035"/>
    <cellStyle name="20% - Accent1 2 2 4 2 2 2 3" xfId="20818"/>
    <cellStyle name="20% - Accent1 2 2 4 2 2 3" xfId="6362"/>
    <cellStyle name="20% - Accent1 2 2 4 2 2 4" xfId="12144"/>
    <cellStyle name="20% - Accent1 2 2 4 2 2 5" xfId="17927"/>
    <cellStyle name="20% - Accent1 2 2 4 2 3" xfId="4659"/>
    <cellStyle name="20% - Accent1 2 2 4 2 3 2" xfId="13333"/>
    <cellStyle name="20% - Accent1 2 2 4 2 3 3" xfId="19116"/>
    <cellStyle name="20% - Accent1 2 2 4 2 4" xfId="7551"/>
    <cellStyle name="20% - Accent1 2 2 4 2 5" xfId="3470"/>
    <cellStyle name="20% - Accent1 2 2 4 2 6" xfId="10442"/>
    <cellStyle name="20% - Accent1 2 2 4 2 7" xfId="16225"/>
    <cellStyle name="20% - Accent1 2 2 4 3" xfId="923"/>
    <cellStyle name="20% - Accent1 2 2 4 3 2" xfId="2627"/>
    <cellStyle name="20% - Accent1 2 2 4 3 2 2" xfId="10113"/>
    <cellStyle name="20% - Accent1 2 2 4 3 2 2 2" xfId="15895"/>
    <cellStyle name="20% - Accent1 2 2 4 3 2 2 3" xfId="21678"/>
    <cellStyle name="20% - Accent1 2 2 4 3 2 3" xfId="7222"/>
    <cellStyle name="20% - Accent1 2 2 4 3 2 4" xfId="13004"/>
    <cellStyle name="20% - Accent1 2 2 4 3 2 5" xfId="18787"/>
    <cellStyle name="20% - Accent1 2 2 4 3 3" xfId="5519"/>
    <cellStyle name="20% - Accent1 2 2 4 3 3 2" xfId="14193"/>
    <cellStyle name="20% - Accent1 2 2 4 3 3 3" xfId="19976"/>
    <cellStyle name="20% - Accent1 2 2 4 3 4" xfId="8411"/>
    <cellStyle name="20% - Accent1 2 2 4 3 5" xfId="4330"/>
    <cellStyle name="20% - Accent1 2 2 4 3 6" xfId="11302"/>
    <cellStyle name="20% - Accent1 2 2 4 3 7" xfId="17085"/>
    <cellStyle name="20% - Accent1 2 2 4 4" xfId="1766"/>
    <cellStyle name="20% - Accent1 2 2 4 4 2" xfId="6361"/>
    <cellStyle name="20% - Accent1 2 2 4 4 2 2" xfId="15034"/>
    <cellStyle name="20% - Accent1 2 2 4 4 2 3" xfId="20817"/>
    <cellStyle name="20% - Accent1 2 2 4 4 3" xfId="9252"/>
    <cellStyle name="20% - Accent1 2 2 4 4 4" xfId="3469"/>
    <cellStyle name="20% - Accent1 2 2 4 4 5" xfId="12143"/>
    <cellStyle name="20% - Accent1 2 2 4 4 6" xfId="17926"/>
    <cellStyle name="20% - Accent1 2 2 4 5" xfId="1369"/>
    <cellStyle name="20% - Accent1 2 2 4 5 2" xfId="8855"/>
    <cellStyle name="20% - Accent1 2 2 4 5 2 2" xfId="14637"/>
    <cellStyle name="20% - Accent1 2 2 4 5 2 3" xfId="20420"/>
    <cellStyle name="20% - Accent1 2 2 4 5 3" xfId="5964"/>
    <cellStyle name="20% - Accent1 2 2 4 5 4" xfId="11746"/>
    <cellStyle name="20% - Accent1 2 2 4 5 5" xfId="17529"/>
    <cellStyle name="20% - Accent1 2 2 4 6" xfId="4658"/>
    <cellStyle name="20% - Accent1 2 2 4 6 2" xfId="13332"/>
    <cellStyle name="20% - Accent1 2 2 4 6 3" xfId="19115"/>
    <cellStyle name="20% - Accent1 2 2 4 7" xfId="7550"/>
    <cellStyle name="20% - Accent1 2 2 4 8" xfId="3072"/>
    <cellStyle name="20% - Accent1 2 2 4 9" xfId="10441"/>
    <cellStyle name="20% - Accent1 2 2 5" xfId="30"/>
    <cellStyle name="20% - Accent1 2 2 5 10" xfId="16226"/>
    <cellStyle name="20% - Accent1 2 2 5 2" xfId="31"/>
    <cellStyle name="20% - Accent1 2 2 5 2 2" xfId="1769"/>
    <cellStyle name="20% - Accent1 2 2 5 2 2 2" xfId="9255"/>
    <cellStyle name="20% - Accent1 2 2 5 2 2 2 2" xfId="15037"/>
    <cellStyle name="20% - Accent1 2 2 5 2 2 2 3" xfId="20820"/>
    <cellStyle name="20% - Accent1 2 2 5 2 2 3" xfId="6364"/>
    <cellStyle name="20% - Accent1 2 2 5 2 2 4" xfId="12146"/>
    <cellStyle name="20% - Accent1 2 2 5 2 2 5" xfId="17929"/>
    <cellStyle name="20% - Accent1 2 2 5 2 3" xfId="4661"/>
    <cellStyle name="20% - Accent1 2 2 5 2 3 2" xfId="13335"/>
    <cellStyle name="20% - Accent1 2 2 5 2 3 3" xfId="19118"/>
    <cellStyle name="20% - Accent1 2 2 5 2 4" xfId="7553"/>
    <cellStyle name="20% - Accent1 2 2 5 2 5" xfId="3472"/>
    <cellStyle name="20% - Accent1 2 2 5 2 6" xfId="10444"/>
    <cellStyle name="20% - Accent1 2 2 5 2 7" xfId="16227"/>
    <cellStyle name="20% - Accent1 2 2 5 3" xfId="924"/>
    <cellStyle name="20% - Accent1 2 2 5 3 2" xfId="2628"/>
    <cellStyle name="20% - Accent1 2 2 5 3 2 2" xfId="10114"/>
    <cellStyle name="20% - Accent1 2 2 5 3 2 2 2" xfId="15896"/>
    <cellStyle name="20% - Accent1 2 2 5 3 2 2 3" xfId="21679"/>
    <cellStyle name="20% - Accent1 2 2 5 3 2 3" xfId="7223"/>
    <cellStyle name="20% - Accent1 2 2 5 3 2 4" xfId="13005"/>
    <cellStyle name="20% - Accent1 2 2 5 3 2 5" xfId="18788"/>
    <cellStyle name="20% - Accent1 2 2 5 3 3" xfId="5520"/>
    <cellStyle name="20% - Accent1 2 2 5 3 3 2" xfId="14194"/>
    <cellStyle name="20% - Accent1 2 2 5 3 3 3" xfId="19977"/>
    <cellStyle name="20% - Accent1 2 2 5 3 4" xfId="8412"/>
    <cellStyle name="20% - Accent1 2 2 5 3 5" xfId="4331"/>
    <cellStyle name="20% - Accent1 2 2 5 3 6" xfId="11303"/>
    <cellStyle name="20% - Accent1 2 2 5 3 7" xfId="17086"/>
    <cellStyle name="20% - Accent1 2 2 5 4" xfId="1768"/>
    <cellStyle name="20% - Accent1 2 2 5 4 2" xfId="6363"/>
    <cellStyle name="20% - Accent1 2 2 5 4 2 2" xfId="15036"/>
    <cellStyle name="20% - Accent1 2 2 5 4 2 3" xfId="20819"/>
    <cellStyle name="20% - Accent1 2 2 5 4 3" xfId="9254"/>
    <cellStyle name="20% - Accent1 2 2 5 4 4" xfId="3471"/>
    <cellStyle name="20% - Accent1 2 2 5 4 5" xfId="12145"/>
    <cellStyle name="20% - Accent1 2 2 5 4 6" xfId="17928"/>
    <cellStyle name="20% - Accent1 2 2 5 5" xfId="1370"/>
    <cellStyle name="20% - Accent1 2 2 5 5 2" xfId="8856"/>
    <cellStyle name="20% - Accent1 2 2 5 5 2 2" xfId="14638"/>
    <cellStyle name="20% - Accent1 2 2 5 5 2 3" xfId="20421"/>
    <cellStyle name="20% - Accent1 2 2 5 5 3" xfId="5965"/>
    <cellStyle name="20% - Accent1 2 2 5 5 4" xfId="11747"/>
    <cellStyle name="20% - Accent1 2 2 5 5 5" xfId="17530"/>
    <cellStyle name="20% - Accent1 2 2 5 6" xfId="4660"/>
    <cellStyle name="20% - Accent1 2 2 5 6 2" xfId="13334"/>
    <cellStyle name="20% - Accent1 2 2 5 6 3" xfId="19117"/>
    <cellStyle name="20% - Accent1 2 2 5 7" xfId="7552"/>
    <cellStyle name="20% - Accent1 2 2 5 8" xfId="3073"/>
    <cellStyle name="20% - Accent1 2 2 5 9" xfId="10443"/>
    <cellStyle name="20% - Accent1 2 2 6" xfId="32"/>
    <cellStyle name="20% - Accent1 2 2 6 2" xfId="1770"/>
    <cellStyle name="20% - Accent1 2 2 6 2 2" xfId="6365"/>
    <cellStyle name="20% - Accent1 2 2 6 2 2 2" xfId="15038"/>
    <cellStyle name="20% - Accent1 2 2 6 2 2 3" xfId="20821"/>
    <cellStyle name="20% - Accent1 2 2 6 2 3" xfId="9256"/>
    <cellStyle name="20% - Accent1 2 2 6 2 4" xfId="3473"/>
    <cellStyle name="20% - Accent1 2 2 6 2 5" xfId="12147"/>
    <cellStyle name="20% - Accent1 2 2 6 2 6" xfId="17930"/>
    <cellStyle name="20% - Accent1 2 2 6 3" xfId="1361"/>
    <cellStyle name="20% - Accent1 2 2 6 3 2" xfId="8847"/>
    <cellStyle name="20% - Accent1 2 2 6 3 2 2" xfId="14629"/>
    <cellStyle name="20% - Accent1 2 2 6 3 2 3" xfId="20412"/>
    <cellStyle name="20% - Accent1 2 2 6 3 3" xfId="5956"/>
    <cellStyle name="20% - Accent1 2 2 6 3 4" xfId="11738"/>
    <cellStyle name="20% - Accent1 2 2 6 3 5" xfId="17521"/>
    <cellStyle name="20% - Accent1 2 2 6 4" xfId="4662"/>
    <cellStyle name="20% - Accent1 2 2 6 4 2" xfId="13336"/>
    <cellStyle name="20% - Accent1 2 2 6 4 3" xfId="19119"/>
    <cellStyle name="20% - Accent1 2 2 6 5" xfId="7554"/>
    <cellStyle name="20% - Accent1 2 2 6 6" xfId="3064"/>
    <cellStyle name="20% - Accent1 2 2 6 7" xfId="10445"/>
    <cellStyle name="20% - Accent1 2 2 6 8" xfId="16228"/>
    <cellStyle name="20% - Accent1 2 2 7" xfId="862"/>
    <cellStyle name="20% - Accent1 2 2 7 2" xfId="2568"/>
    <cellStyle name="20% - Accent1 2 2 7 2 2" xfId="10054"/>
    <cellStyle name="20% - Accent1 2 2 7 2 2 2" xfId="15836"/>
    <cellStyle name="20% - Accent1 2 2 7 2 2 3" xfId="21619"/>
    <cellStyle name="20% - Accent1 2 2 7 2 3" xfId="7163"/>
    <cellStyle name="20% - Accent1 2 2 7 2 4" xfId="12945"/>
    <cellStyle name="20% - Accent1 2 2 7 2 5" xfId="18728"/>
    <cellStyle name="20% - Accent1 2 2 7 3" xfId="5460"/>
    <cellStyle name="20% - Accent1 2 2 7 3 2" xfId="14134"/>
    <cellStyle name="20% - Accent1 2 2 7 3 3" xfId="19917"/>
    <cellStyle name="20% - Accent1 2 2 7 4" xfId="8352"/>
    <cellStyle name="20% - Accent1 2 2 7 5" xfId="4271"/>
    <cellStyle name="20% - Accent1 2 2 7 6" xfId="11243"/>
    <cellStyle name="20% - Accent1 2 2 7 7" xfId="17026"/>
    <cellStyle name="20% - Accent1 2 2 8" xfId="1751"/>
    <cellStyle name="20% - Accent1 2 2 8 2" xfId="6346"/>
    <cellStyle name="20% - Accent1 2 2 8 2 2" xfId="15019"/>
    <cellStyle name="20% - Accent1 2 2 8 2 3" xfId="20802"/>
    <cellStyle name="20% - Accent1 2 2 8 3" xfId="9237"/>
    <cellStyle name="20% - Accent1 2 2 8 4" xfId="3454"/>
    <cellStyle name="20% - Accent1 2 2 8 5" xfId="12128"/>
    <cellStyle name="20% - Accent1 2 2 8 6" xfId="17911"/>
    <cellStyle name="20% - Accent1 2 2 9" xfId="1283"/>
    <cellStyle name="20% - Accent1 2 2 9 2" xfId="8769"/>
    <cellStyle name="20% - Accent1 2 2 9 2 2" xfId="14551"/>
    <cellStyle name="20% - Accent1 2 2 9 2 3" xfId="20334"/>
    <cellStyle name="20% - Accent1 2 2 9 3" xfId="5878"/>
    <cellStyle name="20% - Accent1 2 2 9 4" xfId="11660"/>
    <cellStyle name="20% - Accent1 2 2 9 5" xfId="17443"/>
    <cellStyle name="20% - Accent1 2 3" xfId="33"/>
    <cellStyle name="20% - Accent1 2 3 10" xfId="7555"/>
    <cellStyle name="20% - Accent1 2 3 11" xfId="2988"/>
    <cellStyle name="20% - Accent1 2 3 12" xfId="10446"/>
    <cellStyle name="20% - Accent1 2 3 13" xfId="16229"/>
    <cellStyle name="20% - Accent1 2 3 2" xfId="34"/>
    <cellStyle name="20% - Accent1 2 3 2 10" xfId="10447"/>
    <cellStyle name="20% - Accent1 2 3 2 11" xfId="16230"/>
    <cellStyle name="20% - Accent1 2 3 2 2" xfId="35"/>
    <cellStyle name="20% - Accent1 2 3 2 2 10" xfId="16231"/>
    <cellStyle name="20% - Accent1 2 3 2 2 2" xfId="36"/>
    <cellStyle name="20% - Accent1 2 3 2 2 2 2" xfId="1774"/>
    <cellStyle name="20% - Accent1 2 3 2 2 2 2 2" xfId="9260"/>
    <cellStyle name="20% - Accent1 2 3 2 2 2 2 2 2" xfId="15042"/>
    <cellStyle name="20% - Accent1 2 3 2 2 2 2 2 3" xfId="20825"/>
    <cellStyle name="20% - Accent1 2 3 2 2 2 2 3" xfId="6369"/>
    <cellStyle name="20% - Accent1 2 3 2 2 2 2 4" xfId="12151"/>
    <cellStyle name="20% - Accent1 2 3 2 2 2 2 5" xfId="17934"/>
    <cellStyle name="20% - Accent1 2 3 2 2 2 3" xfId="4666"/>
    <cellStyle name="20% - Accent1 2 3 2 2 2 3 2" xfId="13340"/>
    <cellStyle name="20% - Accent1 2 3 2 2 2 3 3" xfId="19123"/>
    <cellStyle name="20% - Accent1 2 3 2 2 2 4" xfId="7558"/>
    <cellStyle name="20% - Accent1 2 3 2 2 2 5" xfId="3477"/>
    <cellStyle name="20% - Accent1 2 3 2 2 2 6" xfId="10449"/>
    <cellStyle name="20% - Accent1 2 3 2 2 2 7" xfId="16232"/>
    <cellStyle name="20% - Accent1 2 3 2 2 3" xfId="926"/>
    <cellStyle name="20% - Accent1 2 3 2 2 3 2" xfId="2630"/>
    <cellStyle name="20% - Accent1 2 3 2 2 3 2 2" xfId="10116"/>
    <cellStyle name="20% - Accent1 2 3 2 2 3 2 2 2" xfId="15898"/>
    <cellStyle name="20% - Accent1 2 3 2 2 3 2 2 3" xfId="21681"/>
    <cellStyle name="20% - Accent1 2 3 2 2 3 2 3" xfId="7225"/>
    <cellStyle name="20% - Accent1 2 3 2 2 3 2 4" xfId="13007"/>
    <cellStyle name="20% - Accent1 2 3 2 2 3 2 5" xfId="18790"/>
    <cellStyle name="20% - Accent1 2 3 2 2 3 3" xfId="5522"/>
    <cellStyle name="20% - Accent1 2 3 2 2 3 3 2" xfId="14196"/>
    <cellStyle name="20% - Accent1 2 3 2 2 3 3 3" xfId="19979"/>
    <cellStyle name="20% - Accent1 2 3 2 2 3 4" xfId="8414"/>
    <cellStyle name="20% - Accent1 2 3 2 2 3 5" xfId="4333"/>
    <cellStyle name="20% - Accent1 2 3 2 2 3 6" xfId="11305"/>
    <cellStyle name="20% - Accent1 2 3 2 2 3 7" xfId="17088"/>
    <cellStyle name="20% - Accent1 2 3 2 2 4" xfId="1773"/>
    <cellStyle name="20% - Accent1 2 3 2 2 4 2" xfId="6368"/>
    <cellStyle name="20% - Accent1 2 3 2 2 4 2 2" xfId="15041"/>
    <cellStyle name="20% - Accent1 2 3 2 2 4 2 3" xfId="20824"/>
    <cellStyle name="20% - Accent1 2 3 2 2 4 3" xfId="9259"/>
    <cellStyle name="20% - Accent1 2 3 2 2 4 4" xfId="3476"/>
    <cellStyle name="20% - Accent1 2 3 2 2 4 5" xfId="12150"/>
    <cellStyle name="20% - Accent1 2 3 2 2 4 6" xfId="17933"/>
    <cellStyle name="20% - Accent1 2 3 2 2 5" xfId="1373"/>
    <cellStyle name="20% - Accent1 2 3 2 2 5 2" xfId="8859"/>
    <cellStyle name="20% - Accent1 2 3 2 2 5 2 2" xfId="14641"/>
    <cellStyle name="20% - Accent1 2 3 2 2 5 2 3" xfId="20424"/>
    <cellStyle name="20% - Accent1 2 3 2 2 5 3" xfId="5968"/>
    <cellStyle name="20% - Accent1 2 3 2 2 5 4" xfId="11750"/>
    <cellStyle name="20% - Accent1 2 3 2 2 5 5" xfId="17533"/>
    <cellStyle name="20% - Accent1 2 3 2 2 6" xfId="4665"/>
    <cellStyle name="20% - Accent1 2 3 2 2 6 2" xfId="13339"/>
    <cellStyle name="20% - Accent1 2 3 2 2 6 3" xfId="19122"/>
    <cellStyle name="20% - Accent1 2 3 2 2 7" xfId="7557"/>
    <cellStyle name="20% - Accent1 2 3 2 2 8" xfId="3076"/>
    <cellStyle name="20% - Accent1 2 3 2 2 9" xfId="10448"/>
    <cellStyle name="20% - Accent1 2 3 2 3" xfId="37"/>
    <cellStyle name="20% - Accent1 2 3 2 3 2" xfId="1775"/>
    <cellStyle name="20% - Accent1 2 3 2 3 2 2" xfId="9261"/>
    <cellStyle name="20% - Accent1 2 3 2 3 2 2 2" xfId="15043"/>
    <cellStyle name="20% - Accent1 2 3 2 3 2 2 3" xfId="20826"/>
    <cellStyle name="20% - Accent1 2 3 2 3 2 3" xfId="6370"/>
    <cellStyle name="20% - Accent1 2 3 2 3 2 4" xfId="12152"/>
    <cellStyle name="20% - Accent1 2 3 2 3 2 5" xfId="17935"/>
    <cellStyle name="20% - Accent1 2 3 2 3 3" xfId="4667"/>
    <cellStyle name="20% - Accent1 2 3 2 3 3 2" xfId="13341"/>
    <cellStyle name="20% - Accent1 2 3 2 3 3 3" xfId="19124"/>
    <cellStyle name="20% - Accent1 2 3 2 3 4" xfId="7559"/>
    <cellStyle name="20% - Accent1 2 3 2 3 5" xfId="3478"/>
    <cellStyle name="20% - Accent1 2 3 2 3 6" xfId="10450"/>
    <cellStyle name="20% - Accent1 2 3 2 3 7" xfId="16233"/>
    <cellStyle name="20% - Accent1 2 3 2 4" xfId="925"/>
    <cellStyle name="20% - Accent1 2 3 2 4 2" xfId="2629"/>
    <cellStyle name="20% - Accent1 2 3 2 4 2 2" xfId="10115"/>
    <cellStyle name="20% - Accent1 2 3 2 4 2 2 2" xfId="15897"/>
    <cellStyle name="20% - Accent1 2 3 2 4 2 2 3" xfId="21680"/>
    <cellStyle name="20% - Accent1 2 3 2 4 2 3" xfId="7224"/>
    <cellStyle name="20% - Accent1 2 3 2 4 2 4" xfId="13006"/>
    <cellStyle name="20% - Accent1 2 3 2 4 2 5" xfId="18789"/>
    <cellStyle name="20% - Accent1 2 3 2 4 3" xfId="5521"/>
    <cellStyle name="20% - Accent1 2 3 2 4 3 2" xfId="14195"/>
    <cellStyle name="20% - Accent1 2 3 2 4 3 3" xfId="19978"/>
    <cellStyle name="20% - Accent1 2 3 2 4 4" xfId="8413"/>
    <cellStyle name="20% - Accent1 2 3 2 4 5" xfId="4332"/>
    <cellStyle name="20% - Accent1 2 3 2 4 6" xfId="11304"/>
    <cellStyle name="20% - Accent1 2 3 2 4 7" xfId="17087"/>
    <cellStyle name="20% - Accent1 2 3 2 5" xfId="1772"/>
    <cellStyle name="20% - Accent1 2 3 2 5 2" xfId="6367"/>
    <cellStyle name="20% - Accent1 2 3 2 5 2 2" xfId="15040"/>
    <cellStyle name="20% - Accent1 2 3 2 5 2 3" xfId="20823"/>
    <cellStyle name="20% - Accent1 2 3 2 5 3" xfId="9258"/>
    <cellStyle name="20% - Accent1 2 3 2 5 4" xfId="3475"/>
    <cellStyle name="20% - Accent1 2 3 2 5 5" xfId="12149"/>
    <cellStyle name="20% - Accent1 2 3 2 5 6" xfId="17932"/>
    <cellStyle name="20% - Accent1 2 3 2 6" xfId="1372"/>
    <cellStyle name="20% - Accent1 2 3 2 6 2" xfId="8858"/>
    <cellStyle name="20% - Accent1 2 3 2 6 2 2" xfId="14640"/>
    <cellStyle name="20% - Accent1 2 3 2 6 2 3" xfId="20423"/>
    <cellStyle name="20% - Accent1 2 3 2 6 3" xfId="5967"/>
    <cellStyle name="20% - Accent1 2 3 2 6 4" xfId="11749"/>
    <cellStyle name="20% - Accent1 2 3 2 6 5" xfId="17532"/>
    <cellStyle name="20% - Accent1 2 3 2 7" xfId="4664"/>
    <cellStyle name="20% - Accent1 2 3 2 7 2" xfId="13338"/>
    <cellStyle name="20% - Accent1 2 3 2 7 3" xfId="19121"/>
    <cellStyle name="20% - Accent1 2 3 2 8" xfId="7556"/>
    <cellStyle name="20% - Accent1 2 3 2 9" xfId="3075"/>
    <cellStyle name="20% - Accent1 2 3 3" xfId="38"/>
    <cellStyle name="20% - Accent1 2 3 3 10" xfId="16234"/>
    <cellStyle name="20% - Accent1 2 3 3 2" xfId="39"/>
    <cellStyle name="20% - Accent1 2 3 3 2 2" xfId="1777"/>
    <cellStyle name="20% - Accent1 2 3 3 2 2 2" xfId="9263"/>
    <cellStyle name="20% - Accent1 2 3 3 2 2 2 2" xfId="15045"/>
    <cellStyle name="20% - Accent1 2 3 3 2 2 2 3" xfId="20828"/>
    <cellStyle name="20% - Accent1 2 3 3 2 2 3" xfId="6372"/>
    <cellStyle name="20% - Accent1 2 3 3 2 2 4" xfId="12154"/>
    <cellStyle name="20% - Accent1 2 3 3 2 2 5" xfId="17937"/>
    <cellStyle name="20% - Accent1 2 3 3 2 3" xfId="4669"/>
    <cellStyle name="20% - Accent1 2 3 3 2 3 2" xfId="13343"/>
    <cellStyle name="20% - Accent1 2 3 3 2 3 3" xfId="19126"/>
    <cellStyle name="20% - Accent1 2 3 3 2 4" xfId="7561"/>
    <cellStyle name="20% - Accent1 2 3 3 2 5" xfId="3480"/>
    <cellStyle name="20% - Accent1 2 3 3 2 6" xfId="10452"/>
    <cellStyle name="20% - Accent1 2 3 3 2 7" xfId="16235"/>
    <cellStyle name="20% - Accent1 2 3 3 3" xfId="927"/>
    <cellStyle name="20% - Accent1 2 3 3 3 2" xfId="2631"/>
    <cellStyle name="20% - Accent1 2 3 3 3 2 2" xfId="10117"/>
    <cellStyle name="20% - Accent1 2 3 3 3 2 2 2" xfId="15899"/>
    <cellStyle name="20% - Accent1 2 3 3 3 2 2 3" xfId="21682"/>
    <cellStyle name="20% - Accent1 2 3 3 3 2 3" xfId="7226"/>
    <cellStyle name="20% - Accent1 2 3 3 3 2 4" xfId="13008"/>
    <cellStyle name="20% - Accent1 2 3 3 3 2 5" xfId="18791"/>
    <cellStyle name="20% - Accent1 2 3 3 3 3" xfId="5523"/>
    <cellStyle name="20% - Accent1 2 3 3 3 3 2" xfId="14197"/>
    <cellStyle name="20% - Accent1 2 3 3 3 3 3" xfId="19980"/>
    <cellStyle name="20% - Accent1 2 3 3 3 4" xfId="8415"/>
    <cellStyle name="20% - Accent1 2 3 3 3 5" xfId="4334"/>
    <cellStyle name="20% - Accent1 2 3 3 3 6" xfId="11306"/>
    <cellStyle name="20% - Accent1 2 3 3 3 7" xfId="17089"/>
    <cellStyle name="20% - Accent1 2 3 3 4" xfId="1776"/>
    <cellStyle name="20% - Accent1 2 3 3 4 2" xfId="6371"/>
    <cellStyle name="20% - Accent1 2 3 3 4 2 2" xfId="15044"/>
    <cellStyle name="20% - Accent1 2 3 3 4 2 3" xfId="20827"/>
    <cellStyle name="20% - Accent1 2 3 3 4 3" xfId="9262"/>
    <cellStyle name="20% - Accent1 2 3 3 4 4" xfId="3479"/>
    <cellStyle name="20% - Accent1 2 3 3 4 5" xfId="12153"/>
    <cellStyle name="20% - Accent1 2 3 3 4 6" xfId="17936"/>
    <cellStyle name="20% - Accent1 2 3 3 5" xfId="1374"/>
    <cellStyle name="20% - Accent1 2 3 3 5 2" xfId="8860"/>
    <cellStyle name="20% - Accent1 2 3 3 5 2 2" xfId="14642"/>
    <cellStyle name="20% - Accent1 2 3 3 5 2 3" xfId="20425"/>
    <cellStyle name="20% - Accent1 2 3 3 5 3" xfId="5969"/>
    <cellStyle name="20% - Accent1 2 3 3 5 4" xfId="11751"/>
    <cellStyle name="20% - Accent1 2 3 3 5 5" xfId="17534"/>
    <cellStyle name="20% - Accent1 2 3 3 6" xfId="4668"/>
    <cellStyle name="20% - Accent1 2 3 3 6 2" xfId="13342"/>
    <cellStyle name="20% - Accent1 2 3 3 6 3" xfId="19125"/>
    <cellStyle name="20% - Accent1 2 3 3 7" xfId="7560"/>
    <cellStyle name="20% - Accent1 2 3 3 8" xfId="3077"/>
    <cellStyle name="20% - Accent1 2 3 3 9" xfId="10451"/>
    <cellStyle name="20% - Accent1 2 3 4" xfId="40"/>
    <cellStyle name="20% - Accent1 2 3 4 10" xfId="16236"/>
    <cellStyle name="20% - Accent1 2 3 4 2" xfId="41"/>
    <cellStyle name="20% - Accent1 2 3 4 2 2" xfId="1779"/>
    <cellStyle name="20% - Accent1 2 3 4 2 2 2" xfId="9265"/>
    <cellStyle name="20% - Accent1 2 3 4 2 2 2 2" xfId="15047"/>
    <cellStyle name="20% - Accent1 2 3 4 2 2 2 3" xfId="20830"/>
    <cellStyle name="20% - Accent1 2 3 4 2 2 3" xfId="6374"/>
    <cellStyle name="20% - Accent1 2 3 4 2 2 4" xfId="12156"/>
    <cellStyle name="20% - Accent1 2 3 4 2 2 5" xfId="17939"/>
    <cellStyle name="20% - Accent1 2 3 4 2 3" xfId="4671"/>
    <cellStyle name="20% - Accent1 2 3 4 2 3 2" xfId="13345"/>
    <cellStyle name="20% - Accent1 2 3 4 2 3 3" xfId="19128"/>
    <cellStyle name="20% - Accent1 2 3 4 2 4" xfId="7563"/>
    <cellStyle name="20% - Accent1 2 3 4 2 5" xfId="3482"/>
    <cellStyle name="20% - Accent1 2 3 4 2 6" xfId="10454"/>
    <cellStyle name="20% - Accent1 2 3 4 2 7" xfId="16237"/>
    <cellStyle name="20% - Accent1 2 3 4 3" xfId="928"/>
    <cellStyle name="20% - Accent1 2 3 4 3 2" xfId="2632"/>
    <cellStyle name="20% - Accent1 2 3 4 3 2 2" xfId="10118"/>
    <cellStyle name="20% - Accent1 2 3 4 3 2 2 2" xfId="15900"/>
    <cellStyle name="20% - Accent1 2 3 4 3 2 2 3" xfId="21683"/>
    <cellStyle name="20% - Accent1 2 3 4 3 2 3" xfId="7227"/>
    <cellStyle name="20% - Accent1 2 3 4 3 2 4" xfId="13009"/>
    <cellStyle name="20% - Accent1 2 3 4 3 2 5" xfId="18792"/>
    <cellStyle name="20% - Accent1 2 3 4 3 3" xfId="5524"/>
    <cellStyle name="20% - Accent1 2 3 4 3 3 2" xfId="14198"/>
    <cellStyle name="20% - Accent1 2 3 4 3 3 3" xfId="19981"/>
    <cellStyle name="20% - Accent1 2 3 4 3 4" xfId="8416"/>
    <cellStyle name="20% - Accent1 2 3 4 3 5" xfId="4335"/>
    <cellStyle name="20% - Accent1 2 3 4 3 6" xfId="11307"/>
    <cellStyle name="20% - Accent1 2 3 4 3 7" xfId="17090"/>
    <cellStyle name="20% - Accent1 2 3 4 4" xfId="1778"/>
    <cellStyle name="20% - Accent1 2 3 4 4 2" xfId="6373"/>
    <cellStyle name="20% - Accent1 2 3 4 4 2 2" xfId="15046"/>
    <cellStyle name="20% - Accent1 2 3 4 4 2 3" xfId="20829"/>
    <cellStyle name="20% - Accent1 2 3 4 4 3" xfId="9264"/>
    <cellStyle name="20% - Accent1 2 3 4 4 4" xfId="3481"/>
    <cellStyle name="20% - Accent1 2 3 4 4 5" xfId="12155"/>
    <cellStyle name="20% - Accent1 2 3 4 4 6" xfId="17938"/>
    <cellStyle name="20% - Accent1 2 3 4 5" xfId="1375"/>
    <cellStyle name="20% - Accent1 2 3 4 5 2" xfId="8861"/>
    <cellStyle name="20% - Accent1 2 3 4 5 2 2" xfId="14643"/>
    <cellStyle name="20% - Accent1 2 3 4 5 2 3" xfId="20426"/>
    <cellStyle name="20% - Accent1 2 3 4 5 3" xfId="5970"/>
    <cellStyle name="20% - Accent1 2 3 4 5 4" xfId="11752"/>
    <cellStyle name="20% - Accent1 2 3 4 5 5" xfId="17535"/>
    <cellStyle name="20% - Accent1 2 3 4 6" xfId="4670"/>
    <cellStyle name="20% - Accent1 2 3 4 6 2" xfId="13344"/>
    <cellStyle name="20% - Accent1 2 3 4 6 3" xfId="19127"/>
    <cellStyle name="20% - Accent1 2 3 4 7" xfId="7562"/>
    <cellStyle name="20% - Accent1 2 3 4 8" xfId="3078"/>
    <cellStyle name="20% - Accent1 2 3 4 9" xfId="10453"/>
    <cellStyle name="20% - Accent1 2 3 5" xfId="42"/>
    <cellStyle name="20% - Accent1 2 3 5 2" xfId="1780"/>
    <cellStyle name="20% - Accent1 2 3 5 2 2" xfId="6375"/>
    <cellStyle name="20% - Accent1 2 3 5 2 2 2" xfId="15048"/>
    <cellStyle name="20% - Accent1 2 3 5 2 2 3" xfId="20831"/>
    <cellStyle name="20% - Accent1 2 3 5 2 3" xfId="9266"/>
    <cellStyle name="20% - Accent1 2 3 5 2 4" xfId="3483"/>
    <cellStyle name="20% - Accent1 2 3 5 2 5" xfId="12157"/>
    <cellStyle name="20% - Accent1 2 3 5 2 6" xfId="17940"/>
    <cellStyle name="20% - Accent1 2 3 5 3" xfId="1371"/>
    <cellStyle name="20% - Accent1 2 3 5 3 2" xfId="8857"/>
    <cellStyle name="20% - Accent1 2 3 5 3 2 2" xfId="14639"/>
    <cellStyle name="20% - Accent1 2 3 5 3 2 3" xfId="20422"/>
    <cellStyle name="20% - Accent1 2 3 5 3 3" xfId="5966"/>
    <cellStyle name="20% - Accent1 2 3 5 3 4" xfId="11748"/>
    <cellStyle name="20% - Accent1 2 3 5 3 5" xfId="17531"/>
    <cellStyle name="20% - Accent1 2 3 5 4" xfId="4672"/>
    <cellStyle name="20% - Accent1 2 3 5 4 2" xfId="13346"/>
    <cellStyle name="20% - Accent1 2 3 5 4 3" xfId="19129"/>
    <cellStyle name="20% - Accent1 2 3 5 5" xfId="7564"/>
    <cellStyle name="20% - Accent1 2 3 5 6" xfId="3074"/>
    <cellStyle name="20% - Accent1 2 3 5 7" xfId="10455"/>
    <cellStyle name="20% - Accent1 2 3 5 8" xfId="16238"/>
    <cellStyle name="20% - Accent1 2 3 6" xfId="881"/>
    <cellStyle name="20% - Accent1 2 3 6 2" xfId="2587"/>
    <cellStyle name="20% - Accent1 2 3 6 2 2" xfId="10073"/>
    <cellStyle name="20% - Accent1 2 3 6 2 2 2" xfId="15855"/>
    <cellStyle name="20% - Accent1 2 3 6 2 2 3" xfId="21638"/>
    <cellStyle name="20% - Accent1 2 3 6 2 3" xfId="7182"/>
    <cellStyle name="20% - Accent1 2 3 6 2 4" xfId="12964"/>
    <cellStyle name="20% - Accent1 2 3 6 2 5" xfId="18747"/>
    <cellStyle name="20% - Accent1 2 3 6 3" xfId="5479"/>
    <cellStyle name="20% - Accent1 2 3 6 3 2" xfId="14153"/>
    <cellStyle name="20% - Accent1 2 3 6 3 3" xfId="19936"/>
    <cellStyle name="20% - Accent1 2 3 6 4" xfId="8371"/>
    <cellStyle name="20% - Accent1 2 3 6 5" xfId="4290"/>
    <cellStyle name="20% - Accent1 2 3 6 6" xfId="11262"/>
    <cellStyle name="20% - Accent1 2 3 6 7" xfId="17045"/>
    <cellStyle name="20% - Accent1 2 3 7" xfId="1771"/>
    <cellStyle name="20% - Accent1 2 3 7 2" xfId="6366"/>
    <cellStyle name="20% - Accent1 2 3 7 2 2" xfId="15039"/>
    <cellStyle name="20% - Accent1 2 3 7 2 3" xfId="20822"/>
    <cellStyle name="20% - Accent1 2 3 7 3" xfId="9257"/>
    <cellStyle name="20% - Accent1 2 3 7 4" xfId="3474"/>
    <cellStyle name="20% - Accent1 2 3 7 5" xfId="12148"/>
    <cellStyle name="20% - Accent1 2 3 7 6" xfId="17931"/>
    <cellStyle name="20% - Accent1 2 3 8" xfId="1285"/>
    <cellStyle name="20% - Accent1 2 3 8 2" xfId="8771"/>
    <cellStyle name="20% - Accent1 2 3 8 2 2" xfId="14553"/>
    <cellStyle name="20% - Accent1 2 3 8 2 3" xfId="20336"/>
    <cellStyle name="20% - Accent1 2 3 8 3" xfId="5880"/>
    <cellStyle name="20% - Accent1 2 3 8 4" xfId="11662"/>
    <cellStyle name="20% - Accent1 2 3 8 5" xfId="17445"/>
    <cellStyle name="20% - Accent1 2 3 9" xfId="4663"/>
    <cellStyle name="20% - Accent1 2 3 9 2" xfId="13337"/>
    <cellStyle name="20% - Accent1 2 3 9 3" xfId="19120"/>
    <cellStyle name="20% - Accent1 2 4" xfId="43"/>
    <cellStyle name="20% - Accent1 2 4 10" xfId="10456"/>
    <cellStyle name="20% - Accent1 2 4 11" xfId="16239"/>
    <cellStyle name="20% - Accent1 2 4 2" xfId="44"/>
    <cellStyle name="20% - Accent1 2 4 2 10" xfId="16240"/>
    <cellStyle name="20% - Accent1 2 4 2 2" xfId="45"/>
    <cellStyle name="20% - Accent1 2 4 2 2 2" xfId="1783"/>
    <cellStyle name="20% - Accent1 2 4 2 2 2 2" xfId="9269"/>
    <cellStyle name="20% - Accent1 2 4 2 2 2 2 2" xfId="15051"/>
    <cellStyle name="20% - Accent1 2 4 2 2 2 2 3" xfId="20834"/>
    <cellStyle name="20% - Accent1 2 4 2 2 2 3" xfId="6378"/>
    <cellStyle name="20% - Accent1 2 4 2 2 2 4" xfId="12160"/>
    <cellStyle name="20% - Accent1 2 4 2 2 2 5" xfId="17943"/>
    <cellStyle name="20% - Accent1 2 4 2 2 3" xfId="4675"/>
    <cellStyle name="20% - Accent1 2 4 2 2 3 2" xfId="13349"/>
    <cellStyle name="20% - Accent1 2 4 2 2 3 3" xfId="19132"/>
    <cellStyle name="20% - Accent1 2 4 2 2 4" xfId="7567"/>
    <cellStyle name="20% - Accent1 2 4 2 2 5" xfId="3486"/>
    <cellStyle name="20% - Accent1 2 4 2 2 6" xfId="10458"/>
    <cellStyle name="20% - Accent1 2 4 2 2 7" xfId="16241"/>
    <cellStyle name="20% - Accent1 2 4 2 3" xfId="930"/>
    <cellStyle name="20% - Accent1 2 4 2 3 2" xfId="2634"/>
    <cellStyle name="20% - Accent1 2 4 2 3 2 2" xfId="10120"/>
    <cellStyle name="20% - Accent1 2 4 2 3 2 2 2" xfId="15902"/>
    <cellStyle name="20% - Accent1 2 4 2 3 2 2 3" xfId="21685"/>
    <cellStyle name="20% - Accent1 2 4 2 3 2 3" xfId="7229"/>
    <cellStyle name="20% - Accent1 2 4 2 3 2 4" xfId="13011"/>
    <cellStyle name="20% - Accent1 2 4 2 3 2 5" xfId="18794"/>
    <cellStyle name="20% - Accent1 2 4 2 3 3" xfId="5526"/>
    <cellStyle name="20% - Accent1 2 4 2 3 3 2" xfId="14200"/>
    <cellStyle name="20% - Accent1 2 4 2 3 3 3" xfId="19983"/>
    <cellStyle name="20% - Accent1 2 4 2 3 4" xfId="8418"/>
    <cellStyle name="20% - Accent1 2 4 2 3 5" xfId="4337"/>
    <cellStyle name="20% - Accent1 2 4 2 3 6" xfId="11309"/>
    <cellStyle name="20% - Accent1 2 4 2 3 7" xfId="17092"/>
    <cellStyle name="20% - Accent1 2 4 2 4" xfId="1782"/>
    <cellStyle name="20% - Accent1 2 4 2 4 2" xfId="6377"/>
    <cellStyle name="20% - Accent1 2 4 2 4 2 2" xfId="15050"/>
    <cellStyle name="20% - Accent1 2 4 2 4 2 3" xfId="20833"/>
    <cellStyle name="20% - Accent1 2 4 2 4 3" xfId="9268"/>
    <cellStyle name="20% - Accent1 2 4 2 4 4" xfId="3485"/>
    <cellStyle name="20% - Accent1 2 4 2 4 5" xfId="12159"/>
    <cellStyle name="20% - Accent1 2 4 2 4 6" xfId="17942"/>
    <cellStyle name="20% - Accent1 2 4 2 5" xfId="1377"/>
    <cellStyle name="20% - Accent1 2 4 2 5 2" xfId="8863"/>
    <cellStyle name="20% - Accent1 2 4 2 5 2 2" xfId="14645"/>
    <cellStyle name="20% - Accent1 2 4 2 5 2 3" xfId="20428"/>
    <cellStyle name="20% - Accent1 2 4 2 5 3" xfId="5972"/>
    <cellStyle name="20% - Accent1 2 4 2 5 4" xfId="11754"/>
    <cellStyle name="20% - Accent1 2 4 2 5 5" xfId="17537"/>
    <cellStyle name="20% - Accent1 2 4 2 6" xfId="4674"/>
    <cellStyle name="20% - Accent1 2 4 2 6 2" xfId="13348"/>
    <cellStyle name="20% - Accent1 2 4 2 6 3" xfId="19131"/>
    <cellStyle name="20% - Accent1 2 4 2 7" xfId="7566"/>
    <cellStyle name="20% - Accent1 2 4 2 8" xfId="3080"/>
    <cellStyle name="20% - Accent1 2 4 2 9" xfId="10457"/>
    <cellStyle name="20% - Accent1 2 4 3" xfId="46"/>
    <cellStyle name="20% - Accent1 2 4 3 2" xfId="1784"/>
    <cellStyle name="20% - Accent1 2 4 3 2 2" xfId="6379"/>
    <cellStyle name="20% - Accent1 2 4 3 2 2 2" xfId="15052"/>
    <cellStyle name="20% - Accent1 2 4 3 2 2 3" xfId="20835"/>
    <cellStyle name="20% - Accent1 2 4 3 2 3" xfId="9270"/>
    <cellStyle name="20% - Accent1 2 4 3 2 4" xfId="3487"/>
    <cellStyle name="20% - Accent1 2 4 3 2 5" xfId="12161"/>
    <cellStyle name="20% - Accent1 2 4 3 2 6" xfId="17944"/>
    <cellStyle name="20% - Accent1 2 4 3 3" xfId="1376"/>
    <cellStyle name="20% - Accent1 2 4 3 3 2" xfId="8862"/>
    <cellStyle name="20% - Accent1 2 4 3 3 2 2" xfId="14644"/>
    <cellStyle name="20% - Accent1 2 4 3 3 2 3" xfId="20427"/>
    <cellStyle name="20% - Accent1 2 4 3 3 3" xfId="5971"/>
    <cellStyle name="20% - Accent1 2 4 3 3 4" xfId="11753"/>
    <cellStyle name="20% - Accent1 2 4 3 3 5" xfId="17536"/>
    <cellStyle name="20% - Accent1 2 4 3 4" xfId="4676"/>
    <cellStyle name="20% - Accent1 2 4 3 4 2" xfId="13350"/>
    <cellStyle name="20% - Accent1 2 4 3 4 3" xfId="19133"/>
    <cellStyle name="20% - Accent1 2 4 3 5" xfId="7568"/>
    <cellStyle name="20% - Accent1 2 4 3 6" xfId="3079"/>
    <cellStyle name="20% - Accent1 2 4 3 7" xfId="10459"/>
    <cellStyle name="20% - Accent1 2 4 3 8" xfId="16242"/>
    <cellStyle name="20% - Accent1 2 4 4" xfId="929"/>
    <cellStyle name="20% - Accent1 2 4 4 2" xfId="2633"/>
    <cellStyle name="20% - Accent1 2 4 4 2 2" xfId="10119"/>
    <cellStyle name="20% - Accent1 2 4 4 2 2 2" xfId="15901"/>
    <cellStyle name="20% - Accent1 2 4 4 2 2 3" xfId="21684"/>
    <cellStyle name="20% - Accent1 2 4 4 2 3" xfId="7228"/>
    <cellStyle name="20% - Accent1 2 4 4 2 4" xfId="13010"/>
    <cellStyle name="20% - Accent1 2 4 4 2 5" xfId="18793"/>
    <cellStyle name="20% - Accent1 2 4 4 3" xfId="5525"/>
    <cellStyle name="20% - Accent1 2 4 4 3 2" xfId="14199"/>
    <cellStyle name="20% - Accent1 2 4 4 3 3" xfId="19982"/>
    <cellStyle name="20% - Accent1 2 4 4 4" xfId="8417"/>
    <cellStyle name="20% - Accent1 2 4 4 5" xfId="4336"/>
    <cellStyle name="20% - Accent1 2 4 4 6" xfId="11308"/>
    <cellStyle name="20% - Accent1 2 4 4 7" xfId="17091"/>
    <cellStyle name="20% - Accent1 2 4 5" xfId="1781"/>
    <cellStyle name="20% - Accent1 2 4 5 2" xfId="6376"/>
    <cellStyle name="20% - Accent1 2 4 5 2 2" xfId="15049"/>
    <cellStyle name="20% - Accent1 2 4 5 2 3" xfId="20832"/>
    <cellStyle name="20% - Accent1 2 4 5 3" xfId="9267"/>
    <cellStyle name="20% - Accent1 2 4 5 4" xfId="3484"/>
    <cellStyle name="20% - Accent1 2 4 5 5" xfId="12158"/>
    <cellStyle name="20% - Accent1 2 4 5 6" xfId="17941"/>
    <cellStyle name="20% - Accent1 2 4 6" xfId="1282"/>
    <cellStyle name="20% - Accent1 2 4 6 2" xfId="8768"/>
    <cellStyle name="20% - Accent1 2 4 6 2 2" xfId="14550"/>
    <cellStyle name="20% - Accent1 2 4 6 2 3" xfId="20333"/>
    <cellStyle name="20% - Accent1 2 4 6 3" xfId="5877"/>
    <cellStyle name="20% - Accent1 2 4 6 4" xfId="11659"/>
    <cellStyle name="20% - Accent1 2 4 6 5" xfId="17442"/>
    <cellStyle name="20% - Accent1 2 4 7" xfId="4673"/>
    <cellStyle name="20% - Accent1 2 4 7 2" xfId="13347"/>
    <cellStyle name="20% - Accent1 2 4 7 3" xfId="19130"/>
    <cellStyle name="20% - Accent1 2 4 8" xfId="7565"/>
    <cellStyle name="20% - Accent1 2 4 9" xfId="2985"/>
    <cellStyle name="20% - Accent1 2 5" xfId="47"/>
    <cellStyle name="20% - Accent1 2 5 10" xfId="16243"/>
    <cellStyle name="20% - Accent1 2 5 2" xfId="48"/>
    <cellStyle name="20% - Accent1 2 5 2 2" xfId="1786"/>
    <cellStyle name="20% - Accent1 2 5 2 2 2" xfId="9272"/>
    <cellStyle name="20% - Accent1 2 5 2 2 2 2" xfId="15054"/>
    <cellStyle name="20% - Accent1 2 5 2 2 2 3" xfId="20837"/>
    <cellStyle name="20% - Accent1 2 5 2 2 3" xfId="6381"/>
    <cellStyle name="20% - Accent1 2 5 2 2 4" xfId="12163"/>
    <cellStyle name="20% - Accent1 2 5 2 2 5" xfId="17946"/>
    <cellStyle name="20% - Accent1 2 5 2 3" xfId="4678"/>
    <cellStyle name="20% - Accent1 2 5 2 3 2" xfId="13352"/>
    <cellStyle name="20% - Accent1 2 5 2 3 3" xfId="19135"/>
    <cellStyle name="20% - Accent1 2 5 2 4" xfId="7570"/>
    <cellStyle name="20% - Accent1 2 5 2 5" xfId="3489"/>
    <cellStyle name="20% - Accent1 2 5 2 6" xfId="10461"/>
    <cellStyle name="20% - Accent1 2 5 2 7" xfId="16244"/>
    <cellStyle name="20% - Accent1 2 5 3" xfId="931"/>
    <cellStyle name="20% - Accent1 2 5 3 2" xfId="2635"/>
    <cellStyle name="20% - Accent1 2 5 3 2 2" xfId="10121"/>
    <cellStyle name="20% - Accent1 2 5 3 2 2 2" xfId="15903"/>
    <cellStyle name="20% - Accent1 2 5 3 2 2 3" xfId="21686"/>
    <cellStyle name="20% - Accent1 2 5 3 2 3" xfId="7230"/>
    <cellStyle name="20% - Accent1 2 5 3 2 4" xfId="13012"/>
    <cellStyle name="20% - Accent1 2 5 3 2 5" xfId="18795"/>
    <cellStyle name="20% - Accent1 2 5 3 3" xfId="5527"/>
    <cellStyle name="20% - Accent1 2 5 3 3 2" xfId="14201"/>
    <cellStyle name="20% - Accent1 2 5 3 3 3" xfId="19984"/>
    <cellStyle name="20% - Accent1 2 5 3 4" xfId="8419"/>
    <cellStyle name="20% - Accent1 2 5 3 5" xfId="4338"/>
    <cellStyle name="20% - Accent1 2 5 3 6" xfId="11310"/>
    <cellStyle name="20% - Accent1 2 5 3 7" xfId="17093"/>
    <cellStyle name="20% - Accent1 2 5 4" xfId="1785"/>
    <cellStyle name="20% - Accent1 2 5 4 2" xfId="6380"/>
    <cellStyle name="20% - Accent1 2 5 4 2 2" xfId="15053"/>
    <cellStyle name="20% - Accent1 2 5 4 2 3" xfId="20836"/>
    <cellStyle name="20% - Accent1 2 5 4 3" xfId="9271"/>
    <cellStyle name="20% - Accent1 2 5 4 4" xfId="3488"/>
    <cellStyle name="20% - Accent1 2 5 4 5" xfId="12162"/>
    <cellStyle name="20% - Accent1 2 5 4 6" xfId="17945"/>
    <cellStyle name="20% - Accent1 2 5 5" xfId="1378"/>
    <cellStyle name="20% - Accent1 2 5 5 2" xfId="8864"/>
    <cellStyle name="20% - Accent1 2 5 5 2 2" xfId="14646"/>
    <cellStyle name="20% - Accent1 2 5 5 2 3" xfId="20429"/>
    <cellStyle name="20% - Accent1 2 5 5 3" xfId="5973"/>
    <cellStyle name="20% - Accent1 2 5 5 4" xfId="11755"/>
    <cellStyle name="20% - Accent1 2 5 5 5" xfId="17538"/>
    <cellStyle name="20% - Accent1 2 5 6" xfId="4677"/>
    <cellStyle name="20% - Accent1 2 5 6 2" xfId="13351"/>
    <cellStyle name="20% - Accent1 2 5 6 3" xfId="19134"/>
    <cellStyle name="20% - Accent1 2 5 7" xfId="7569"/>
    <cellStyle name="20% - Accent1 2 5 8" xfId="3081"/>
    <cellStyle name="20% - Accent1 2 5 9" xfId="10460"/>
    <cellStyle name="20% - Accent1 2 6" xfId="49"/>
    <cellStyle name="20% - Accent1 2 6 10" xfId="16245"/>
    <cellStyle name="20% - Accent1 2 6 2" xfId="50"/>
    <cellStyle name="20% - Accent1 2 6 2 2" xfId="1788"/>
    <cellStyle name="20% - Accent1 2 6 2 2 2" xfId="9274"/>
    <cellStyle name="20% - Accent1 2 6 2 2 2 2" xfId="15056"/>
    <cellStyle name="20% - Accent1 2 6 2 2 2 3" xfId="20839"/>
    <cellStyle name="20% - Accent1 2 6 2 2 3" xfId="6383"/>
    <cellStyle name="20% - Accent1 2 6 2 2 4" xfId="12165"/>
    <cellStyle name="20% - Accent1 2 6 2 2 5" xfId="17948"/>
    <cellStyle name="20% - Accent1 2 6 2 3" xfId="4680"/>
    <cellStyle name="20% - Accent1 2 6 2 3 2" xfId="13354"/>
    <cellStyle name="20% - Accent1 2 6 2 3 3" xfId="19137"/>
    <cellStyle name="20% - Accent1 2 6 2 4" xfId="7572"/>
    <cellStyle name="20% - Accent1 2 6 2 5" xfId="3491"/>
    <cellStyle name="20% - Accent1 2 6 2 6" xfId="10463"/>
    <cellStyle name="20% - Accent1 2 6 2 7" xfId="16246"/>
    <cellStyle name="20% - Accent1 2 6 3" xfId="932"/>
    <cellStyle name="20% - Accent1 2 6 3 2" xfId="2636"/>
    <cellStyle name="20% - Accent1 2 6 3 2 2" xfId="10122"/>
    <cellStyle name="20% - Accent1 2 6 3 2 2 2" xfId="15904"/>
    <cellStyle name="20% - Accent1 2 6 3 2 2 3" xfId="21687"/>
    <cellStyle name="20% - Accent1 2 6 3 2 3" xfId="7231"/>
    <cellStyle name="20% - Accent1 2 6 3 2 4" xfId="13013"/>
    <cellStyle name="20% - Accent1 2 6 3 2 5" xfId="18796"/>
    <cellStyle name="20% - Accent1 2 6 3 3" xfId="5528"/>
    <cellStyle name="20% - Accent1 2 6 3 3 2" xfId="14202"/>
    <cellStyle name="20% - Accent1 2 6 3 3 3" xfId="19985"/>
    <cellStyle name="20% - Accent1 2 6 3 4" xfId="8420"/>
    <cellStyle name="20% - Accent1 2 6 3 5" xfId="4339"/>
    <cellStyle name="20% - Accent1 2 6 3 6" xfId="11311"/>
    <cellStyle name="20% - Accent1 2 6 3 7" xfId="17094"/>
    <cellStyle name="20% - Accent1 2 6 4" xfId="1787"/>
    <cellStyle name="20% - Accent1 2 6 4 2" xfId="6382"/>
    <cellStyle name="20% - Accent1 2 6 4 2 2" xfId="15055"/>
    <cellStyle name="20% - Accent1 2 6 4 2 3" xfId="20838"/>
    <cellStyle name="20% - Accent1 2 6 4 3" xfId="9273"/>
    <cellStyle name="20% - Accent1 2 6 4 4" xfId="3490"/>
    <cellStyle name="20% - Accent1 2 6 4 5" xfId="12164"/>
    <cellStyle name="20% - Accent1 2 6 4 6" xfId="17947"/>
    <cellStyle name="20% - Accent1 2 6 5" xfId="1379"/>
    <cellStyle name="20% - Accent1 2 6 5 2" xfId="8865"/>
    <cellStyle name="20% - Accent1 2 6 5 2 2" xfId="14647"/>
    <cellStyle name="20% - Accent1 2 6 5 2 3" xfId="20430"/>
    <cellStyle name="20% - Accent1 2 6 5 3" xfId="5974"/>
    <cellStyle name="20% - Accent1 2 6 5 4" xfId="11756"/>
    <cellStyle name="20% - Accent1 2 6 5 5" xfId="17539"/>
    <cellStyle name="20% - Accent1 2 6 6" xfId="4679"/>
    <cellStyle name="20% - Accent1 2 6 6 2" xfId="13353"/>
    <cellStyle name="20% - Accent1 2 6 6 3" xfId="19136"/>
    <cellStyle name="20% - Accent1 2 6 7" xfId="7571"/>
    <cellStyle name="20% - Accent1 2 6 8" xfId="3082"/>
    <cellStyle name="20% - Accent1 2 6 9" xfId="10462"/>
    <cellStyle name="20% - Accent1 2 7" xfId="51"/>
    <cellStyle name="20% - Accent1 2 7 2" xfId="1789"/>
    <cellStyle name="20% - Accent1 2 7 2 2" xfId="6384"/>
    <cellStyle name="20% - Accent1 2 7 2 2 2" xfId="15057"/>
    <cellStyle name="20% - Accent1 2 7 2 2 3" xfId="20840"/>
    <cellStyle name="20% - Accent1 2 7 2 3" xfId="9275"/>
    <cellStyle name="20% - Accent1 2 7 2 4" xfId="3492"/>
    <cellStyle name="20% - Accent1 2 7 2 5" xfId="12166"/>
    <cellStyle name="20% - Accent1 2 7 2 6" xfId="17949"/>
    <cellStyle name="20% - Accent1 2 7 3" xfId="1360"/>
    <cellStyle name="20% - Accent1 2 7 3 2" xfId="8846"/>
    <cellStyle name="20% - Accent1 2 7 3 2 2" xfId="14628"/>
    <cellStyle name="20% - Accent1 2 7 3 2 3" xfId="20411"/>
    <cellStyle name="20% - Accent1 2 7 3 3" xfId="5955"/>
    <cellStyle name="20% - Accent1 2 7 3 4" xfId="11737"/>
    <cellStyle name="20% - Accent1 2 7 3 5" xfId="17520"/>
    <cellStyle name="20% - Accent1 2 7 4" xfId="4681"/>
    <cellStyle name="20% - Accent1 2 7 4 2" xfId="13355"/>
    <cellStyle name="20% - Accent1 2 7 4 3" xfId="19138"/>
    <cellStyle name="20% - Accent1 2 7 5" xfId="7573"/>
    <cellStyle name="20% - Accent1 2 7 6" xfId="3063"/>
    <cellStyle name="20% - Accent1 2 7 7" xfId="10464"/>
    <cellStyle name="20% - Accent1 2 7 8" xfId="16247"/>
    <cellStyle name="20% - Accent1 2 8" xfId="843"/>
    <cellStyle name="20% - Accent1 2 8 2" xfId="2549"/>
    <cellStyle name="20% - Accent1 2 8 2 2" xfId="10035"/>
    <cellStyle name="20% - Accent1 2 8 2 2 2" xfId="15817"/>
    <cellStyle name="20% - Accent1 2 8 2 2 3" xfId="21600"/>
    <cellStyle name="20% - Accent1 2 8 2 3" xfId="7144"/>
    <cellStyle name="20% - Accent1 2 8 2 4" xfId="12926"/>
    <cellStyle name="20% - Accent1 2 8 2 5" xfId="18709"/>
    <cellStyle name="20% - Accent1 2 8 3" xfId="5441"/>
    <cellStyle name="20% - Accent1 2 8 3 2" xfId="14115"/>
    <cellStyle name="20% - Accent1 2 8 3 3" xfId="19898"/>
    <cellStyle name="20% - Accent1 2 8 4" xfId="8333"/>
    <cellStyle name="20% - Accent1 2 8 5" xfId="4252"/>
    <cellStyle name="20% - Accent1 2 8 6" xfId="11224"/>
    <cellStyle name="20% - Accent1 2 8 7" xfId="17007"/>
    <cellStyle name="20% - Accent1 2 9" xfId="1750"/>
    <cellStyle name="20% - Accent1 2 9 2" xfId="6345"/>
    <cellStyle name="20% - Accent1 2 9 2 2" xfId="15018"/>
    <cellStyle name="20% - Accent1 2 9 2 3" xfId="20801"/>
    <cellStyle name="20% - Accent1 2 9 3" xfId="9236"/>
    <cellStyle name="20% - Accent1 2 9 4" xfId="3453"/>
    <cellStyle name="20% - Accent1 2 9 5" xfId="12127"/>
    <cellStyle name="20% - Accent1 2 9 6" xfId="17910"/>
    <cellStyle name="20% - Accent1 3" xfId="1262"/>
    <cellStyle name="20% - Accent1 3 2" xfId="5858"/>
    <cellStyle name="20% - Accent1 3 2 2" xfId="14531"/>
    <cellStyle name="20% - Accent1 3 2 3" xfId="20314"/>
    <cellStyle name="20% - Accent1 3 3" xfId="8749"/>
    <cellStyle name="20% - Accent1 3 4" xfId="2966"/>
    <cellStyle name="20% - Accent1 3 5" xfId="11640"/>
    <cellStyle name="20% - Accent1 3 6" xfId="17423"/>
    <cellStyle name="20% - Accent1 4" xfId="2530"/>
    <cellStyle name="20% - Accent1 4 2" xfId="7125"/>
    <cellStyle name="20% - Accent1 4 2 2" xfId="15798"/>
    <cellStyle name="20% - Accent1 4 2 3" xfId="21581"/>
    <cellStyle name="20% - Accent1 4 3" xfId="10016"/>
    <cellStyle name="20% - Accent1 4 4" xfId="4233"/>
    <cellStyle name="20% - Accent1 4 5" xfId="12907"/>
    <cellStyle name="20% - Accent1 4 6" xfId="18690"/>
    <cellStyle name="20% - Accent1 5" xfId="1232"/>
    <cellStyle name="20% - Accent1 5 2" xfId="8719"/>
    <cellStyle name="20% - Accent1 5 2 2" xfId="14501"/>
    <cellStyle name="20% - Accent1 5 2 3" xfId="20284"/>
    <cellStyle name="20% - Accent1 5 3" xfId="5828"/>
    <cellStyle name="20% - Accent1 5 4" xfId="11610"/>
    <cellStyle name="20% - Accent1 5 5" xfId="17393"/>
    <cellStyle name="20% - Accent1 6" xfId="5422"/>
    <cellStyle name="20% - Accent1 6 2" xfId="14096"/>
    <cellStyle name="20% - Accent1 6 3" xfId="19879"/>
    <cellStyle name="20% - Accent1 7" xfId="8314"/>
    <cellStyle name="20% - Accent1 8" xfId="2936"/>
    <cellStyle name="20% - Accent1 9" xfId="11205"/>
    <cellStyle name="20% - Accent2" xfId="816" builtinId="34" customBuiltin="1"/>
    <cellStyle name="20% - Accent2 10" xfId="16990"/>
    <cellStyle name="20% - Accent2 2" xfId="52"/>
    <cellStyle name="20% - Accent2 2 10" xfId="1249"/>
    <cellStyle name="20% - Accent2 2 10 2" xfId="8736"/>
    <cellStyle name="20% - Accent2 2 10 2 2" xfId="14518"/>
    <cellStyle name="20% - Accent2 2 10 2 3" xfId="20301"/>
    <cellStyle name="20% - Accent2 2 10 3" xfId="5845"/>
    <cellStyle name="20% - Accent2 2 10 4" xfId="11627"/>
    <cellStyle name="20% - Accent2 2 10 5" xfId="17410"/>
    <cellStyle name="20% - Accent2 2 11" xfId="4682"/>
    <cellStyle name="20% - Accent2 2 11 2" xfId="13356"/>
    <cellStyle name="20% - Accent2 2 11 3" xfId="19139"/>
    <cellStyle name="20% - Accent2 2 12" xfId="7574"/>
    <cellStyle name="20% - Accent2 2 13" xfId="2953"/>
    <cellStyle name="20% - Accent2 2 14" xfId="10465"/>
    <cellStyle name="20% - Accent2 2 15" xfId="16248"/>
    <cellStyle name="20% - Accent2 2 2" xfId="53"/>
    <cellStyle name="20% - Accent2 2 2 10" xfId="4683"/>
    <cellStyle name="20% - Accent2 2 2 10 2" xfId="13357"/>
    <cellStyle name="20% - Accent2 2 2 10 3" xfId="19140"/>
    <cellStyle name="20% - Accent2 2 2 11" xfId="7575"/>
    <cellStyle name="20% - Accent2 2 2 12" xfId="2990"/>
    <cellStyle name="20% - Accent2 2 2 13" xfId="10466"/>
    <cellStyle name="20% - Accent2 2 2 14" xfId="16249"/>
    <cellStyle name="20% - Accent2 2 2 2" xfId="54"/>
    <cellStyle name="20% - Accent2 2 2 2 10" xfId="7576"/>
    <cellStyle name="20% - Accent2 2 2 2 11" xfId="2991"/>
    <cellStyle name="20% - Accent2 2 2 2 12" xfId="10467"/>
    <cellStyle name="20% - Accent2 2 2 2 13" xfId="16250"/>
    <cellStyle name="20% - Accent2 2 2 2 2" xfId="55"/>
    <cellStyle name="20% - Accent2 2 2 2 2 10" xfId="10468"/>
    <cellStyle name="20% - Accent2 2 2 2 2 11" xfId="16251"/>
    <cellStyle name="20% - Accent2 2 2 2 2 2" xfId="56"/>
    <cellStyle name="20% - Accent2 2 2 2 2 2 10" xfId="16252"/>
    <cellStyle name="20% - Accent2 2 2 2 2 2 2" xfId="57"/>
    <cellStyle name="20% - Accent2 2 2 2 2 2 2 2" xfId="1795"/>
    <cellStyle name="20% - Accent2 2 2 2 2 2 2 2 2" xfId="9281"/>
    <cellStyle name="20% - Accent2 2 2 2 2 2 2 2 2 2" xfId="15063"/>
    <cellStyle name="20% - Accent2 2 2 2 2 2 2 2 2 3" xfId="20846"/>
    <cellStyle name="20% - Accent2 2 2 2 2 2 2 2 3" xfId="6390"/>
    <cellStyle name="20% - Accent2 2 2 2 2 2 2 2 4" xfId="12172"/>
    <cellStyle name="20% - Accent2 2 2 2 2 2 2 2 5" xfId="17955"/>
    <cellStyle name="20% - Accent2 2 2 2 2 2 2 3" xfId="4687"/>
    <cellStyle name="20% - Accent2 2 2 2 2 2 2 3 2" xfId="13361"/>
    <cellStyle name="20% - Accent2 2 2 2 2 2 2 3 3" xfId="19144"/>
    <cellStyle name="20% - Accent2 2 2 2 2 2 2 4" xfId="7579"/>
    <cellStyle name="20% - Accent2 2 2 2 2 2 2 5" xfId="3498"/>
    <cellStyle name="20% - Accent2 2 2 2 2 2 2 6" xfId="10470"/>
    <cellStyle name="20% - Accent2 2 2 2 2 2 2 7" xfId="16253"/>
    <cellStyle name="20% - Accent2 2 2 2 2 2 3" xfId="934"/>
    <cellStyle name="20% - Accent2 2 2 2 2 2 3 2" xfId="2638"/>
    <cellStyle name="20% - Accent2 2 2 2 2 2 3 2 2" xfId="10124"/>
    <cellStyle name="20% - Accent2 2 2 2 2 2 3 2 2 2" xfId="15906"/>
    <cellStyle name="20% - Accent2 2 2 2 2 2 3 2 2 3" xfId="21689"/>
    <cellStyle name="20% - Accent2 2 2 2 2 2 3 2 3" xfId="7233"/>
    <cellStyle name="20% - Accent2 2 2 2 2 2 3 2 4" xfId="13015"/>
    <cellStyle name="20% - Accent2 2 2 2 2 2 3 2 5" xfId="18798"/>
    <cellStyle name="20% - Accent2 2 2 2 2 2 3 3" xfId="5530"/>
    <cellStyle name="20% - Accent2 2 2 2 2 2 3 3 2" xfId="14204"/>
    <cellStyle name="20% - Accent2 2 2 2 2 2 3 3 3" xfId="19987"/>
    <cellStyle name="20% - Accent2 2 2 2 2 2 3 4" xfId="8422"/>
    <cellStyle name="20% - Accent2 2 2 2 2 2 3 5" xfId="4341"/>
    <cellStyle name="20% - Accent2 2 2 2 2 2 3 6" xfId="11313"/>
    <cellStyle name="20% - Accent2 2 2 2 2 2 3 7" xfId="17096"/>
    <cellStyle name="20% - Accent2 2 2 2 2 2 4" xfId="1794"/>
    <cellStyle name="20% - Accent2 2 2 2 2 2 4 2" xfId="6389"/>
    <cellStyle name="20% - Accent2 2 2 2 2 2 4 2 2" xfId="15062"/>
    <cellStyle name="20% - Accent2 2 2 2 2 2 4 2 3" xfId="20845"/>
    <cellStyle name="20% - Accent2 2 2 2 2 2 4 3" xfId="9280"/>
    <cellStyle name="20% - Accent2 2 2 2 2 2 4 4" xfId="3497"/>
    <cellStyle name="20% - Accent2 2 2 2 2 2 4 5" xfId="12171"/>
    <cellStyle name="20% - Accent2 2 2 2 2 2 4 6" xfId="17954"/>
    <cellStyle name="20% - Accent2 2 2 2 2 2 5" xfId="1384"/>
    <cellStyle name="20% - Accent2 2 2 2 2 2 5 2" xfId="8870"/>
    <cellStyle name="20% - Accent2 2 2 2 2 2 5 2 2" xfId="14652"/>
    <cellStyle name="20% - Accent2 2 2 2 2 2 5 2 3" xfId="20435"/>
    <cellStyle name="20% - Accent2 2 2 2 2 2 5 3" xfId="5979"/>
    <cellStyle name="20% - Accent2 2 2 2 2 2 5 4" xfId="11761"/>
    <cellStyle name="20% - Accent2 2 2 2 2 2 5 5" xfId="17544"/>
    <cellStyle name="20% - Accent2 2 2 2 2 2 6" xfId="4686"/>
    <cellStyle name="20% - Accent2 2 2 2 2 2 6 2" xfId="13360"/>
    <cellStyle name="20% - Accent2 2 2 2 2 2 6 3" xfId="19143"/>
    <cellStyle name="20% - Accent2 2 2 2 2 2 7" xfId="7578"/>
    <cellStyle name="20% - Accent2 2 2 2 2 2 8" xfId="3087"/>
    <cellStyle name="20% - Accent2 2 2 2 2 2 9" xfId="10469"/>
    <cellStyle name="20% - Accent2 2 2 2 2 3" xfId="58"/>
    <cellStyle name="20% - Accent2 2 2 2 2 3 2" xfId="1796"/>
    <cellStyle name="20% - Accent2 2 2 2 2 3 2 2" xfId="9282"/>
    <cellStyle name="20% - Accent2 2 2 2 2 3 2 2 2" xfId="15064"/>
    <cellStyle name="20% - Accent2 2 2 2 2 3 2 2 3" xfId="20847"/>
    <cellStyle name="20% - Accent2 2 2 2 2 3 2 3" xfId="6391"/>
    <cellStyle name="20% - Accent2 2 2 2 2 3 2 4" xfId="12173"/>
    <cellStyle name="20% - Accent2 2 2 2 2 3 2 5" xfId="17956"/>
    <cellStyle name="20% - Accent2 2 2 2 2 3 3" xfId="4688"/>
    <cellStyle name="20% - Accent2 2 2 2 2 3 3 2" xfId="13362"/>
    <cellStyle name="20% - Accent2 2 2 2 2 3 3 3" xfId="19145"/>
    <cellStyle name="20% - Accent2 2 2 2 2 3 4" xfId="7580"/>
    <cellStyle name="20% - Accent2 2 2 2 2 3 5" xfId="3499"/>
    <cellStyle name="20% - Accent2 2 2 2 2 3 6" xfId="10471"/>
    <cellStyle name="20% - Accent2 2 2 2 2 3 7" xfId="16254"/>
    <cellStyle name="20% - Accent2 2 2 2 2 4" xfId="933"/>
    <cellStyle name="20% - Accent2 2 2 2 2 4 2" xfId="2637"/>
    <cellStyle name="20% - Accent2 2 2 2 2 4 2 2" xfId="10123"/>
    <cellStyle name="20% - Accent2 2 2 2 2 4 2 2 2" xfId="15905"/>
    <cellStyle name="20% - Accent2 2 2 2 2 4 2 2 3" xfId="21688"/>
    <cellStyle name="20% - Accent2 2 2 2 2 4 2 3" xfId="7232"/>
    <cellStyle name="20% - Accent2 2 2 2 2 4 2 4" xfId="13014"/>
    <cellStyle name="20% - Accent2 2 2 2 2 4 2 5" xfId="18797"/>
    <cellStyle name="20% - Accent2 2 2 2 2 4 3" xfId="5529"/>
    <cellStyle name="20% - Accent2 2 2 2 2 4 3 2" xfId="14203"/>
    <cellStyle name="20% - Accent2 2 2 2 2 4 3 3" xfId="19986"/>
    <cellStyle name="20% - Accent2 2 2 2 2 4 4" xfId="8421"/>
    <cellStyle name="20% - Accent2 2 2 2 2 4 5" xfId="4340"/>
    <cellStyle name="20% - Accent2 2 2 2 2 4 6" xfId="11312"/>
    <cellStyle name="20% - Accent2 2 2 2 2 4 7" xfId="17095"/>
    <cellStyle name="20% - Accent2 2 2 2 2 5" xfId="1793"/>
    <cellStyle name="20% - Accent2 2 2 2 2 5 2" xfId="6388"/>
    <cellStyle name="20% - Accent2 2 2 2 2 5 2 2" xfId="15061"/>
    <cellStyle name="20% - Accent2 2 2 2 2 5 2 3" xfId="20844"/>
    <cellStyle name="20% - Accent2 2 2 2 2 5 3" xfId="9279"/>
    <cellStyle name="20% - Accent2 2 2 2 2 5 4" xfId="3496"/>
    <cellStyle name="20% - Accent2 2 2 2 2 5 5" xfId="12170"/>
    <cellStyle name="20% - Accent2 2 2 2 2 5 6" xfId="17953"/>
    <cellStyle name="20% - Accent2 2 2 2 2 6" xfId="1383"/>
    <cellStyle name="20% - Accent2 2 2 2 2 6 2" xfId="8869"/>
    <cellStyle name="20% - Accent2 2 2 2 2 6 2 2" xfId="14651"/>
    <cellStyle name="20% - Accent2 2 2 2 2 6 2 3" xfId="20434"/>
    <cellStyle name="20% - Accent2 2 2 2 2 6 3" xfId="5978"/>
    <cellStyle name="20% - Accent2 2 2 2 2 6 4" xfId="11760"/>
    <cellStyle name="20% - Accent2 2 2 2 2 6 5" xfId="17543"/>
    <cellStyle name="20% - Accent2 2 2 2 2 7" xfId="4685"/>
    <cellStyle name="20% - Accent2 2 2 2 2 7 2" xfId="13359"/>
    <cellStyle name="20% - Accent2 2 2 2 2 7 3" xfId="19142"/>
    <cellStyle name="20% - Accent2 2 2 2 2 8" xfId="7577"/>
    <cellStyle name="20% - Accent2 2 2 2 2 9" xfId="3086"/>
    <cellStyle name="20% - Accent2 2 2 2 3" xfId="59"/>
    <cellStyle name="20% - Accent2 2 2 2 3 10" xfId="16255"/>
    <cellStyle name="20% - Accent2 2 2 2 3 2" xfId="60"/>
    <cellStyle name="20% - Accent2 2 2 2 3 2 2" xfId="1798"/>
    <cellStyle name="20% - Accent2 2 2 2 3 2 2 2" xfId="9284"/>
    <cellStyle name="20% - Accent2 2 2 2 3 2 2 2 2" xfId="15066"/>
    <cellStyle name="20% - Accent2 2 2 2 3 2 2 2 3" xfId="20849"/>
    <cellStyle name="20% - Accent2 2 2 2 3 2 2 3" xfId="6393"/>
    <cellStyle name="20% - Accent2 2 2 2 3 2 2 4" xfId="12175"/>
    <cellStyle name="20% - Accent2 2 2 2 3 2 2 5" xfId="17958"/>
    <cellStyle name="20% - Accent2 2 2 2 3 2 3" xfId="4690"/>
    <cellStyle name="20% - Accent2 2 2 2 3 2 3 2" xfId="13364"/>
    <cellStyle name="20% - Accent2 2 2 2 3 2 3 3" xfId="19147"/>
    <cellStyle name="20% - Accent2 2 2 2 3 2 4" xfId="7582"/>
    <cellStyle name="20% - Accent2 2 2 2 3 2 5" xfId="3501"/>
    <cellStyle name="20% - Accent2 2 2 2 3 2 6" xfId="10473"/>
    <cellStyle name="20% - Accent2 2 2 2 3 2 7" xfId="16256"/>
    <cellStyle name="20% - Accent2 2 2 2 3 3" xfId="935"/>
    <cellStyle name="20% - Accent2 2 2 2 3 3 2" xfId="2639"/>
    <cellStyle name="20% - Accent2 2 2 2 3 3 2 2" xfId="10125"/>
    <cellStyle name="20% - Accent2 2 2 2 3 3 2 2 2" xfId="15907"/>
    <cellStyle name="20% - Accent2 2 2 2 3 3 2 2 3" xfId="21690"/>
    <cellStyle name="20% - Accent2 2 2 2 3 3 2 3" xfId="7234"/>
    <cellStyle name="20% - Accent2 2 2 2 3 3 2 4" xfId="13016"/>
    <cellStyle name="20% - Accent2 2 2 2 3 3 2 5" xfId="18799"/>
    <cellStyle name="20% - Accent2 2 2 2 3 3 3" xfId="5531"/>
    <cellStyle name="20% - Accent2 2 2 2 3 3 3 2" xfId="14205"/>
    <cellStyle name="20% - Accent2 2 2 2 3 3 3 3" xfId="19988"/>
    <cellStyle name="20% - Accent2 2 2 2 3 3 4" xfId="8423"/>
    <cellStyle name="20% - Accent2 2 2 2 3 3 5" xfId="4342"/>
    <cellStyle name="20% - Accent2 2 2 2 3 3 6" xfId="11314"/>
    <cellStyle name="20% - Accent2 2 2 2 3 3 7" xfId="17097"/>
    <cellStyle name="20% - Accent2 2 2 2 3 4" xfId="1797"/>
    <cellStyle name="20% - Accent2 2 2 2 3 4 2" xfId="6392"/>
    <cellStyle name="20% - Accent2 2 2 2 3 4 2 2" xfId="15065"/>
    <cellStyle name="20% - Accent2 2 2 2 3 4 2 3" xfId="20848"/>
    <cellStyle name="20% - Accent2 2 2 2 3 4 3" xfId="9283"/>
    <cellStyle name="20% - Accent2 2 2 2 3 4 4" xfId="3500"/>
    <cellStyle name="20% - Accent2 2 2 2 3 4 5" xfId="12174"/>
    <cellStyle name="20% - Accent2 2 2 2 3 4 6" xfId="17957"/>
    <cellStyle name="20% - Accent2 2 2 2 3 5" xfId="1385"/>
    <cellStyle name="20% - Accent2 2 2 2 3 5 2" xfId="8871"/>
    <cellStyle name="20% - Accent2 2 2 2 3 5 2 2" xfId="14653"/>
    <cellStyle name="20% - Accent2 2 2 2 3 5 2 3" xfId="20436"/>
    <cellStyle name="20% - Accent2 2 2 2 3 5 3" xfId="5980"/>
    <cellStyle name="20% - Accent2 2 2 2 3 5 4" xfId="11762"/>
    <cellStyle name="20% - Accent2 2 2 2 3 5 5" xfId="17545"/>
    <cellStyle name="20% - Accent2 2 2 2 3 6" xfId="4689"/>
    <cellStyle name="20% - Accent2 2 2 2 3 6 2" xfId="13363"/>
    <cellStyle name="20% - Accent2 2 2 2 3 6 3" xfId="19146"/>
    <cellStyle name="20% - Accent2 2 2 2 3 7" xfId="7581"/>
    <cellStyle name="20% - Accent2 2 2 2 3 8" xfId="3088"/>
    <cellStyle name="20% - Accent2 2 2 2 3 9" xfId="10472"/>
    <cellStyle name="20% - Accent2 2 2 2 4" xfId="61"/>
    <cellStyle name="20% - Accent2 2 2 2 4 10" xfId="16257"/>
    <cellStyle name="20% - Accent2 2 2 2 4 2" xfId="62"/>
    <cellStyle name="20% - Accent2 2 2 2 4 2 2" xfId="1800"/>
    <cellStyle name="20% - Accent2 2 2 2 4 2 2 2" xfId="9286"/>
    <cellStyle name="20% - Accent2 2 2 2 4 2 2 2 2" xfId="15068"/>
    <cellStyle name="20% - Accent2 2 2 2 4 2 2 2 3" xfId="20851"/>
    <cellStyle name="20% - Accent2 2 2 2 4 2 2 3" xfId="6395"/>
    <cellStyle name="20% - Accent2 2 2 2 4 2 2 4" xfId="12177"/>
    <cellStyle name="20% - Accent2 2 2 2 4 2 2 5" xfId="17960"/>
    <cellStyle name="20% - Accent2 2 2 2 4 2 3" xfId="4692"/>
    <cellStyle name="20% - Accent2 2 2 2 4 2 3 2" xfId="13366"/>
    <cellStyle name="20% - Accent2 2 2 2 4 2 3 3" xfId="19149"/>
    <cellStyle name="20% - Accent2 2 2 2 4 2 4" xfId="7584"/>
    <cellStyle name="20% - Accent2 2 2 2 4 2 5" xfId="3503"/>
    <cellStyle name="20% - Accent2 2 2 2 4 2 6" xfId="10475"/>
    <cellStyle name="20% - Accent2 2 2 2 4 2 7" xfId="16258"/>
    <cellStyle name="20% - Accent2 2 2 2 4 3" xfId="936"/>
    <cellStyle name="20% - Accent2 2 2 2 4 3 2" xfId="2640"/>
    <cellStyle name="20% - Accent2 2 2 2 4 3 2 2" xfId="10126"/>
    <cellStyle name="20% - Accent2 2 2 2 4 3 2 2 2" xfId="15908"/>
    <cellStyle name="20% - Accent2 2 2 2 4 3 2 2 3" xfId="21691"/>
    <cellStyle name="20% - Accent2 2 2 2 4 3 2 3" xfId="7235"/>
    <cellStyle name="20% - Accent2 2 2 2 4 3 2 4" xfId="13017"/>
    <cellStyle name="20% - Accent2 2 2 2 4 3 2 5" xfId="18800"/>
    <cellStyle name="20% - Accent2 2 2 2 4 3 3" xfId="5532"/>
    <cellStyle name="20% - Accent2 2 2 2 4 3 3 2" xfId="14206"/>
    <cellStyle name="20% - Accent2 2 2 2 4 3 3 3" xfId="19989"/>
    <cellStyle name="20% - Accent2 2 2 2 4 3 4" xfId="8424"/>
    <cellStyle name="20% - Accent2 2 2 2 4 3 5" xfId="4343"/>
    <cellStyle name="20% - Accent2 2 2 2 4 3 6" xfId="11315"/>
    <cellStyle name="20% - Accent2 2 2 2 4 3 7" xfId="17098"/>
    <cellStyle name="20% - Accent2 2 2 2 4 4" xfId="1799"/>
    <cellStyle name="20% - Accent2 2 2 2 4 4 2" xfId="6394"/>
    <cellStyle name="20% - Accent2 2 2 2 4 4 2 2" xfId="15067"/>
    <cellStyle name="20% - Accent2 2 2 2 4 4 2 3" xfId="20850"/>
    <cellStyle name="20% - Accent2 2 2 2 4 4 3" xfId="9285"/>
    <cellStyle name="20% - Accent2 2 2 2 4 4 4" xfId="3502"/>
    <cellStyle name="20% - Accent2 2 2 2 4 4 5" xfId="12176"/>
    <cellStyle name="20% - Accent2 2 2 2 4 4 6" xfId="17959"/>
    <cellStyle name="20% - Accent2 2 2 2 4 5" xfId="1386"/>
    <cellStyle name="20% - Accent2 2 2 2 4 5 2" xfId="8872"/>
    <cellStyle name="20% - Accent2 2 2 2 4 5 2 2" xfId="14654"/>
    <cellStyle name="20% - Accent2 2 2 2 4 5 2 3" xfId="20437"/>
    <cellStyle name="20% - Accent2 2 2 2 4 5 3" xfId="5981"/>
    <cellStyle name="20% - Accent2 2 2 2 4 5 4" xfId="11763"/>
    <cellStyle name="20% - Accent2 2 2 2 4 5 5" xfId="17546"/>
    <cellStyle name="20% - Accent2 2 2 2 4 6" xfId="4691"/>
    <cellStyle name="20% - Accent2 2 2 2 4 6 2" xfId="13365"/>
    <cellStyle name="20% - Accent2 2 2 2 4 6 3" xfId="19148"/>
    <cellStyle name="20% - Accent2 2 2 2 4 7" xfId="7583"/>
    <cellStyle name="20% - Accent2 2 2 2 4 8" xfId="3089"/>
    <cellStyle name="20% - Accent2 2 2 2 4 9" xfId="10474"/>
    <cellStyle name="20% - Accent2 2 2 2 5" xfId="63"/>
    <cellStyle name="20% - Accent2 2 2 2 5 2" xfId="1801"/>
    <cellStyle name="20% - Accent2 2 2 2 5 2 2" xfId="6396"/>
    <cellStyle name="20% - Accent2 2 2 2 5 2 2 2" xfId="15069"/>
    <cellStyle name="20% - Accent2 2 2 2 5 2 2 3" xfId="20852"/>
    <cellStyle name="20% - Accent2 2 2 2 5 2 3" xfId="9287"/>
    <cellStyle name="20% - Accent2 2 2 2 5 2 4" xfId="3504"/>
    <cellStyle name="20% - Accent2 2 2 2 5 2 5" xfId="12178"/>
    <cellStyle name="20% - Accent2 2 2 2 5 2 6" xfId="17961"/>
    <cellStyle name="20% - Accent2 2 2 2 5 3" xfId="1382"/>
    <cellStyle name="20% - Accent2 2 2 2 5 3 2" xfId="8868"/>
    <cellStyle name="20% - Accent2 2 2 2 5 3 2 2" xfId="14650"/>
    <cellStyle name="20% - Accent2 2 2 2 5 3 2 3" xfId="20433"/>
    <cellStyle name="20% - Accent2 2 2 2 5 3 3" xfId="5977"/>
    <cellStyle name="20% - Accent2 2 2 2 5 3 4" xfId="11759"/>
    <cellStyle name="20% - Accent2 2 2 2 5 3 5" xfId="17542"/>
    <cellStyle name="20% - Accent2 2 2 2 5 4" xfId="4693"/>
    <cellStyle name="20% - Accent2 2 2 2 5 4 2" xfId="13367"/>
    <cellStyle name="20% - Accent2 2 2 2 5 4 3" xfId="19150"/>
    <cellStyle name="20% - Accent2 2 2 2 5 5" xfId="7585"/>
    <cellStyle name="20% - Accent2 2 2 2 5 6" xfId="3085"/>
    <cellStyle name="20% - Accent2 2 2 2 5 7" xfId="10476"/>
    <cellStyle name="20% - Accent2 2 2 2 5 8" xfId="16259"/>
    <cellStyle name="20% - Accent2 2 2 2 6" xfId="901"/>
    <cellStyle name="20% - Accent2 2 2 2 6 2" xfId="2607"/>
    <cellStyle name="20% - Accent2 2 2 2 6 2 2" xfId="10093"/>
    <cellStyle name="20% - Accent2 2 2 2 6 2 2 2" xfId="15875"/>
    <cellStyle name="20% - Accent2 2 2 2 6 2 2 3" xfId="21658"/>
    <cellStyle name="20% - Accent2 2 2 2 6 2 3" xfId="7202"/>
    <cellStyle name="20% - Accent2 2 2 2 6 2 4" xfId="12984"/>
    <cellStyle name="20% - Accent2 2 2 2 6 2 5" xfId="18767"/>
    <cellStyle name="20% - Accent2 2 2 2 6 3" xfId="5499"/>
    <cellStyle name="20% - Accent2 2 2 2 6 3 2" xfId="14173"/>
    <cellStyle name="20% - Accent2 2 2 2 6 3 3" xfId="19956"/>
    <cellStyle name="20% - Accent2 2 2 2 6 4" xfId="8391"/>
    <cellStyle name="20% - Accent2 2 2 2 6 5" xfId="4310"/>
    <cellStyle name="20% - Accent2 2 2 2 6 6" xfId="11282"/>
    <cellStyle name="20% - Accent2 2 2 2 6 7" xfId="17065"/>
    <cellStyle name="20% - Accent2 2 2 2 7" xfId="1792"/>
    <cellStyle name="20% - Accent2 2 2 2 7 2" xfId="6387"/>
    <cellStyle name="20% - Accent2 2 2 2 7 2 2" xfId="15060"/>
    <cellStyle name="20% - Accent2 2 2 2 7 2 3" xfId="20843"/>
    <cellStyle name="20% - Accent2 2 2 2 7 3" xfId="9278"/>
    <cellStyle name="20% - Accent2 2 2 2 7 4" xfId="3495"/>
    <cellStyle name="20% - Accent2 2 2 2 7 5" xfId="12169"/>
    <cellStyle name="20% - Accent2 2 2 2 7 6" xfId="17952"/>
    <cellStyle name="20% - Accent2 2 2 2 8" xfId="1288"/>
    <cellStyle name="20% - Accent2 2 2 2 8 2" xfId="8774"/>
    <cellStyle name="20% - Accent2 2 2 2 8 2 2" xfId="14556"/>
    <cellStyle name="20% - Accent2 2 2 2 8 2 3" xfId="20339"/>
    <cellStyle name="20% - Accent2 2 2 2 8 3" xfId="5883"/>
    <cellStyle name="20% - Accent2 2 2 2 8 4" xfId="11665"/>
    <cellStyle name="20% - Accent2 2 2 2 8 5" xfId="17448"/>
    <cellStyle name="20% - Accent2 2 2 2 9" xfId="4684"/>
    <cellStyle name="20% - Accent2 2 2 2 9 2" xfId="13358"/>
    <cellStyle name="20% - Accent2 2 2 2 9 3" xfId="19141"/>
    <cellStyle name="20% - Accent2 2 2 3" xfId="64"/>
    <cellStyle name="20% - Accent2 2 2 3 10" xfId="10477"/>
    <cellStyle name="20% - Accent2 2 2 3 11" xfId="16260"/>
    <cellStyle name="20% - Accent2 2 2 3 2" xfId="65"/>
    <cellStyle name="20% - Accent2 2 2 3 2 10" xfId="16261"/>
    <cellStyle name="20% - Accent2 2 2 3 2 2" xfId="66"/>
    <cellStyle name="20% - Accent2 2 2 3 2 2 2" xfId="1804"/>
    <cellStyle name="20% - Accent2 2 2 3 2 2 2 2" xfId="9290"/>
    <cellStyle name="20% - Accent2 2 2 3 2 2 2 2 2" xfId="15072"/>
    <cellStyle name="20% - Accent2 2 2 3 2 2 2 2 3" xfId="20855"/>
    <cellStyle name="20% - Accent2 2 2 3 2 2 2 3" xfId="6399"/>
    <cellStyle name="20% - Accent2 2 2 3 2 2 2 4" xfId="12181"/>
    <cellStyle name="20% - Accent2 2 2 3 2 2 2 5" xfId="17964"/>
    <cellStyle name="20% - Accent2 2 2 3 2 2 3" xfId="4696"/>
    <cellStyle name="20% - Accent2 2 2 3 2 2 3 2" xfId="13370"/>
    <cellStyle name="20% - Accent2 2 2 3 2 2 3 3" xfId="19153"/>
    <cellStyle name="20% - Accent2 2 2 3 2 2 4" xfId="7588"/>
    <cellStyle name="20% - Accent2 2 2 3 2 2 5" xfId="3507"/>
    <cellStyle name="20% - Accent2 2 2 3 2 2 6" xfId="10479"/>
    <cellStyle name="20% - Accent2 2 2 3 2 2 7" xfId="16262"/>
    <cellStyle name="20% - Accent2 2 2 3 2 3" xfId="938"/>
    <cellStyle name="20% - Accent2 2 2 3 2 3 2" xfId="2642"/>
    <cellStyle name="20% - Accent2 2 2 3 2 3 2 2" xfId="10128"/>
    <cellStyle name="20% - Accent2 2 2 3 2 3 2 2 2" xfId="15910"/>
    <cellStyle name="20% - Accent2 2 2 3 2 3 2 2 3" xfId="21693"/>
    <cellStyle name="20% - Accent2 2 2 3 2 3 2 3" xfId="7237"/>
    <cellStyle name="20% - Accent2 2 2 3 2 3 2 4" xfId="13019"/>
    <cellStyle name="20% - Accent2 2 2 3 2 3 2 5" xfId="18802"/>
    <cellStyle name="20% - Accent2 2 2 3 2 3 3" xfId="5534"/>
    <cellStyle name="20% - Accent2 2 2 3 2 3 3 2" xfId="14208"/>
    <cellStyle name="20% - Accent2 2 2 3 2 3 3 3" xfId="19991"/>
    <cellStyle name="20% - Accent2 2 2 3 2 3 4" xfId="8426"/>
    <cellStyle name="20% - Accent2 2 2 3 2 3 5" xfId="4345"/>
    <cellStyle name="20% - Accent2 2 2 3 2 3 6" xfId="11317"/>
    <cellStyle name="20% - Accent2 2 2 3 2 3 7" xfId="17100"/>
    <cellStyle name="20% - Accent2 2 2 3 2 4" xfId="1803"/>
    <cellStyle name="20% - Accent2 2 2 3 2 4 2" xfId="6398"/>
    <cellStyle name="20% - Accent2 2 2 3 2 4 2 2" xfId="15071"/>
    <cellStyle name="20% - Accent2 2 2 3 2 4 2 3" xfId="20854"/>
    <cellStyle name="20% - Accent2 2 2 3 2 4 3" xfId="9289"/>
    <cellStyle name="20% - Accent2 2 2 3 2 4 4" xfId="3506"/>
    <cellStyle name="20% - Accent2 2 2 3 2 4 5" xfId="12180"/>
    <cellStyle name="20% - Accent2 2 2 3 2 4 6" xfId="17963"/>
    <cellStyle name="20% - Accent2 2 2 3 2 5" xfId="1388"/>
    <cellStyle name="20% - Accent2 2 2 3 2 5 2" xfId="8874"/>
    <cellStyle name="20% - Accent2 2 2 3 2 5 2 2" xfId="14656"/>
    <cellStyle name="20% - Accent2 2 2 3 2 5 2 3" xfId="20439"/>
    <cellStyle name="20% - Accent2 2 2 3 2 5 3" xfId="5983"/>
    <cellStyle name="20% - Accent2 2 2 3 2 5 4" xfId="11765"/>
    <cellStyle name="20% - Accent2 2 2 3 2 5 5" xfId="17548"/>
    <cellStyle name="20% - Accent2 2 2 3 2 6" xfId="4695"/>
    <cellStyle name="20% - Accent2 2 2 3 2 6 2" xfId="13369"/>
    <cellStyle name="20% - Accent2 2 2 3 2 6 3" xfId="19152"/>
    <cellStyle name="20% - Accent2 2 2 3 2 7" xfId="7587"/>
    <cellStyle name="20% - Accent2 2 2 3 2 8" xfId="3091"/>
    <cellStyle name="20% - Accent2 2 2 3 2 9" xfId="10478"/>
    <cellStyle name="20% - Accent2 2 2 3 3" xfId="67"/>
    <cellStyle name="20% - Accent2 2 2 3 3 2" xfId="1805"/>
    <cellStyle name="20% - Accent2 2 2 3 3 2 2" xfId="9291"/>
    <cellStyle name="20% - Accent2 2 2 3 3 2 2 2" xfId="15073"/>
    <cellStyle name="20% - Accent2 2 2 3 3 2 2 3" xfId="20856"/>
    <cellStyle name="20% - Accent2 2 2 3 3 2 3" xfId="6400"/>
    <cellStyle name="20% - Accent2 2 2 3 3 2 4" xfId="12182"/>
    <cellStyle name="20% - Accent2 2 2 3 3 2 5" xfId="17965"/>
    <cellStyle name="20% - Accent2 2 2 3 3 3" xfId="4697"/>
    <cellStyle name="20% - Accent2 2 2 3 3 3 2" xfId="13371"/>
    <cellStyle name="20% - Accent2 2 2 3 3 3 3" xfId="19154"/>
    <cellStyle name="20% - Accent2 2 2 3 3 4" xfId="7589"/>
    <cellStyle name="20% - Accent2 2 2 3 3 5" xfId="3508"/>
    <cellStyle name="20% - Accent2 2 2 3 3 6" xfId="10480"/>
    <cellStyle name="20% - Accent2 2 2 3 3 7" xfId="16263"/>
    <cellStyle name="20% - Accent2 2 2 3 4" xfId="937"/>
    <cellStyle name="20% - Accent2 2 2 3 4 2" xfId="2641"/>
    <cellStyle name="20% - Accent2 2 2 3 4 2 2" xfId="10127"/>
    <cellStyle name="20% - Accent2 2 2 3 4 2 2 2" xfId="15909"/>
    <cellStyle name="20% - Accent2 2 2 3 4 2 2 3" xfId="21692"/>
    <cellStyle name="20% - Accent2 2 2 3 4 2 3" xfId="7236"/>
    <cellStyle name="20% - Accent2 2 2 3 4 2 4" xfId="13018"/>
    <cellStyle name="20% - Accent2 2 2 3 4 2 5" xfId="18801"/>
    <cellStyle name="20% - Accent2 2 2 3 4 3" xfId="5533"/>
    <cellStyle name="20% - Accent2 2 2 3 4 3 2" xfId="14207"/>
    <cellStyle name="20% - Accent2 2 2 3 4 3 3" xfId="19990"/>
    <cellStyle name="20% - Accent2 2 2 3 4 4" xfId="8425"/>
    <cellStyle name="20% - Accent2 2 2 3 4 5" xfId="4344"/>
    <cellStyle name="20% - Accent2 2 2 3 4 6" xfId="11316"/>
    <cellStyle name="20% - Accent2 2 2 3 4 7" xfId="17099"/>
    <cellStyle name="20% - Accent2 2 2 3 5" xfId="1802"/>
    <cellStyle name="20% - Accent2 2 2 3 5 2" xfId="6397"/>
    <cellStyle name="20% - Accent2 2 2 3 5 2 2" xfId="15070"/>
    <cellStyle name="20% - Accent2 2 2 3 5 2 3" xfId="20853"/>
    <cellStyle name="20% - Accent2 2 2 3 5 3" xfId="9288"/>
    <cellStyle name="20% - Accent2 2 2 3 5 4" xfId="3505"/>
    <cellStyle name="20% - Accent2 2 2 3 5 5" xfId="12179"/>
    <cellStyle name="20% - Accent2 2 2 3 5 6" xfId="17962"/>
    <cellStyle name="20% - Accent2 2 2 3 6" xfId="1387"/>
    <cellStyle name="20% - Accent2 2 2 3 6 2" xfId="8873"/>
    <cellStyle name="20% - Accent2 2 2 3 6 2 2" xfId="14655"/>
    <cellStyle name="20% - Accent2 2 2 3 6 2 3" xfId="20438"/>
    <cellStyle name="20% - Accent2 2 2 3 6 3" xfId="5982"/>
    <cellStyle name="20% - Accent2 2 2 3 6 4" xfId="11764"/>
    <cellStyle name="20% - Accent2 2 2 3 6 5" xfId="17547"/>
    <cellStyle name="20% - Accent2 2 2 3 7" xfId="4694"/>
    <cellStyle name="20% - Accent2 2 2 3 7 2" xfId="13368"/>
    <cellStyle name="20% - Accent2 2 2 3 7 3" xfId="19151"/>
    <cellStyle name="20% - Accent2 2 2 3 8" xfId="7586"/>
    <cellStyle name="20% - Accent2 2 2 3 9" xfId="3090"/>
    <cellStyle name="20% - Accent2 2 2 4" xfId="68"/>
    <cellStyle name="20% - Accent2 2 2 4 10" xfId="16264"/>
    <cellStyle name="20% - Accent2 2 2 4 2" xfId="69"/>
    <cellStyle name="20% - Accent2 2 2 4 2 2" xfId="1807"/>
    <cellStyle name="20% - Accent2 2 2 4 2 2 2" xfId="9293"/>
    <cellStyle name="20% - Accent2 2 2 4 2 2 2 2" xfId="15075"/>
    <cellStyle name="20% - Accent2 2 2 4 2 2 2 3" xfId="20858"/>
    <cellStyle name="20% - Accent2 2 2 4 2 2 3" xfId="6402"/>
    <cellStyle name="20% - Accent2 2 2 4 2 2 4" xfId="12184"/>
    <cellStyle name="20% - Accent2 2 2 4 2 2 5" xfId="17967"/>
    <cellStyle name="20% - Accent2 2 2 4 2 3" xfId="4699"/>
    <cellStyle name="20% - Accent2 2 2 4 2 3 2" xfId="13373"/>
    <cellStyle name="20% - Accent2 2 2 4 2 3 3" xfId="19156"/>
    <cellStyle name="20% - Accent2 2 2 4 2 4" xfId="7591"/>
    <cellStyle name="20% - Accent2 2 2 4 2 5" xfId="3510"/>
    <cellStyle name="20% - Accent2 2 2 4 2 6" xfId="10482"/>
    <cellStyle name="20% - Accent2 2 2 4 2 7" xfId="16265"/>
    <cellStyle name="20% - Accent2 2 2 4 3" xfId="939"/>
    <cellStyle name="20% - Accent2 2 2 4 3 2" xfId="2643"/>
    <cellStyle name="20% - Accent2 2 2 4 3 2 2" xfId="10129"/>
    <cellStyle name="20% - Accent2 2 2 4 3 2 2 2" xfId="15911"/>
    <cellStyle name="20% - Accent2 2 2 4 3 2 2 3" xfId="21694"/>
    <cellStyle name="20% - Accent2 2 2 4 3 2 3" xfId="7238"/>
    <cellStyle name="20% - Accent2 2 2 4 3 2 4" xfId="13020"/>
    <cellStyle name="20% - Accent2 2 2 4 3 2 5" xfId="18803"/>
    <cellStyle name="20% - Accent2 2 2 4 3 3" xfId="5535"/>
    <cellStyle name="20% - Accent2 2 2 4 3 3 2" xfId="14209"/>
    <cellStyle name="20% - Accent2 2 2 4 3 3 3" xfId="19992"/>
    <cellStyle name="20% - Accent2 2 2 4 3 4" xfId="8427"/>
    <cellStyle name="20% - Accent2 2 2 4 3 5" xfId="4346"/>
    <cellStyle name="20% - Accent2 2 2 4 3 6" xfId="11318"/>
    <cellStyle name="20% - Accent2 2 2 4 3 7" xfId="17101"/>
    <cellStyle name="20% - Accent2 2 2 4 4" xfId="1806"/>
    <cellStyle name="20% - Accent2 2 2 4 4 2" xfId="6401"/>
    <cellStyle name="20% - Accent2 2 2 4 4 2 2" xfId="15074"/>
    <cellStyle name="20% - Accent2 2 2 4 4 2 3" xfId="20857"/>
    <cellStyle name="20% - Accent2 2 2 4 4 3" xfId="9292"/>
    <cellStyle name="20% - Accent2 2 2 4 4 4" xfId="3509"/>
    <cellStyle name="20% - Accent2 2 2 4 4 5" xfId="12183"/>
    <cellStyle name="20% - Accent2 2 2 4 4 6" xfId="17966"/>
    <cellStyle name="20% - Accent2 2 2 4 5" xfId="1389"/>
    <cellStyle name="20% - Accent2 2 2 4 5 2" xfId="8875"/>
    <cellStyle name="20% - Accent2 2 2 4 5 2 2" xfId="14657"/>
    <cellStyle name="20% - Accent2 2 2 4 5 2 3" xfId="20440"/>
    <cellStyle name="20% - Accent2 2 2 4 5 3" xfId="5984"/>
    <cellStyle name="20% - Accent2 2 2 4 5 4" xfId="11766"/>
    <cellStyle name="20% - Accent2 2 2 4 5 5" xfId="17549"/>
    <cellStyle name="20% - Accent2 2 2 4 6" xfId="4698"/>
    <cellStyle name="20% - Accent2 2 2 4 6 2" xfId="13372"/>
    <cellStyle name="20% - Accent2 2 2 4 6 3" xfId="19155"/>
    <cellStyle name="20% - Accent2 2 2 4 7" xfId="7590"/>
    <cellStyle name="20% - Accent2 2 2 4 8" xfId="3092"/>
    <cellStyle name="20% - Accent2 2 2 4 9" xfId="10481"/>
    <cellStyle name="20% - Accent2 2 2 5" xfId="70"/>
    <cellStyle name="20% - Accent2 2 2 5 10" xfId="16266"/>
    <cellStyle name="20% - Accent2 2 2 5 2" xfId="71"/>
    <cellStyle name="20% - Accent2 2 2 5 2 2" xfId="1809"/>
    <cellStyle name="20% - Accent2 2 2 5 2 2 2" xfId="9295"/>
    <cellStyle name="20% - Accent2 2 2 5 2 2 2 2" xfId="15077"/>
    <cellStyle name="20% - Accent2 2 2 5 2 2 2 3" xfId="20860"/>
    <cellStyle name="20% - Accent2 2 2 5 2 2 3" xfId="6404"/>
    <cellStyle name="20% - Accent2 2 2 5 2 2 4" xfId="12186"/>
    <cellStyle name="20% - Accent2 2 2 5 2 2 5" xfId="17969"/>
    <cellStyle name="20% - Accent2 2 2 5 2 3" xfId="4701"/>
    <cellStyle name="20% - Accent2 2 2 5 2 3 2" xfId="13375"/>
    <cellStyle name="20% - Accent2 2 2 5 2 3 3" xfId="19158"/>
    <cellStyle name="20% - Accent2 2 2 5 2 4" xfId="7593"/>
    <cellStyle name="20% - Accent2 2 2 5 2 5" xfId="3512"/>
    <cellStyle name="20% - Accent2 2 2 5 2 6" xfId="10484"/>
    <cellStyle name="20% - Accent2 2 2 5 2 7" xfId="16267"/>
    <cellStyle name="20% - Accent2 2 2 5 3" xfId="940"/>
    <cellStyle name="20% - Accent2 2 2 5 3 2" xfId="2644"/>
    <cellStyle name="20% - Accent2 2 2 5 3 2 2" xfId="10130"/>
    <cellStyle name="20% - Accent2 2 2 5 3 2 2 2" xfId="15912"/>
    <cellStyle name="20% - Accent2 2 2 5 3 2 2 3" xfId="21695"/>
    <cellStyle name="20% - Accent2 2 2 5 3 2 3" xfId="7239"/>
    <cellStyle name="20% - Accent2 2 2 5 3 2 4" xfId="13021"/>
    <cellStyle name="20% - Accent2 2 2 5 3 2 5" xfId="18804"/>
    <cellStyle name="20% - Accent2 2 2 5 3 3" xfId="5536"/>
    <cellStyle name="20% - Accent2 2 2 5 3 3 2" xfId="14210"/>
    <cellStyle name="20% - Accent2 2 2 5 3 3 3" xfId="19993"/>
    <cellStyle name="20% - Accent2 2 2 5 3 4" xfId="8428"/>
    <cellStyle name="20% - Accent2 2 2 5 3 5" xfId="4347"/>
    <cellStyle name="20% - Accent2 2 2 5 3 6" xfId="11319"/>
    <cellStyle name="20% - Accent2 2 2 5 3 7" xfId="17102"/>
    <cellStyle name="20% - Accent2 2 2 5 4" xfId="1808"/>
    <cellStyle name="20% - Accent2 2 2 5 4 2" xfId="6403"/>
    <cellStyle name="20% - Accent2 2 2 5 4 2 2" xfId="15076"/>
    <cellStyle name="20% - Accent2 2 2 5 4 2 3" xfId="20859"/>
    <cellStyle name="20% - Accent2 2 2 5 4 3" xfId="9294"/>
    <cellStyle name="20% - Accent2 2 2 5 4 4" xfId="3511"/>
    <cellStyle name="20% - Accent2 2 2 5 4 5" xfId="12185"/>
    <cellStyle name="20% - Accent2 2 2 5 4 6" xfId="17968"/>
    <cellStyle name="20% - Accent2 2 2 5 5" xfId="1390"/>
    <cellStyle name="20% - Accent2 2 2 5 5 2" xfId="8876"/>
    <cellStyle name="20% - Accent2 2 2 5 5 2 2" xfId="14658"/>
    <cellStyle name="20% - Accent2 2 2 5 5 2 3" xfId="20441"/>
    <cellStyle name="20% - Accent2 2 2 5 5 3" xfId="5985"/>
    <cellStyle name="20% - Accent2 2 2 5 5 4" xfId="11767"/>
    <cellStyle name="20% - Accent2 2 2 5 5 5" xfId="17550"/>
    <cellStyle name="20% - Accent2 2 2 5 6" xfId="4700"/>
    <cellStyle name="20% - Accent2 2 2 5 6 2" xfId="13374"/>
    <cellStyle name="20% - Accent2 2 2 5 6 3" xfId="19157"/>
    <cellStyle name="20% - Accent2 2 2 5 7" xfId="7592"/>
    <cellStyle name="20% - Accent2 2 2 5 8" xfId="3093"/>
    <cellStyle name="20% - Accent2 2 2 5 9" xfId="10483"/>
    <cellStyle name="20% - Accent2 2 2 6" xfId="72"/>
    <cellStyle name="20% - Accent2 2 2 6 2" xfId="1810"/>
    <cellStyle name="20% - Accent2 2 2 6 2 2" xfId="6405"/>
    <cellStyle name="20% - Accent2 2 2 6 2 2 2" xfId="15078"/>
    <cellStyle name="20% - Accent2 2 2 6 2 2 3" xfId="20861"/>
    <cellStyle name="20% - Accent2 2 2 6 2 3" xfId="9296"/>
    <cellStyle name="20% - Accent2 2 2 6 2 4" xfId="3513"/>
    <cellStyle name="20% - Accent2 2 2 6 2 5" xfId="12187"/>
    <cellStyle name="20% - Accent2 2 2 6 2 6" xfId="17970"/>
    <cellStyle name="20% - Accent2 2 2 6 3" xfId="1381"/>
    <cellStyle name="20% - Accent2 2 2 6 3 2" xfId="8867"/>
    <cellStyle name="20% - Accent2 2 2 6 3 2 2" xfId="14649"/>
    <cellStyle name="20% - Accent2 2 2 6 3 2 3" xfId="20432"/>
    <cellStyle name="20% - Accent2 2 2 6 3 3" xfId="5976"/>
    <cellStyle name="20% - Accent2 2 2 6 3 4" xfId="11758"/>
    <cellStyle name="20% - Accent2 2 2 6 3 5" xfId="17541"/>
    <cellStyle name="20% - Accent2 2 2 6 4" xfId="4702"/>
    <cellStyle name="20% - Accent2 2 2 6 4 2" xfId="13376"/>
    <cellStyle name="20% - Accent2 2 2 6 4 3" xfId="19159"/>
    <cellStyle name="20% - Accent2 2 2 6 5" xfId="7594"/>
    <cellStyle name="20% - Accent2 2 2 6 6" xfId="3084"/>
    <cellStyle name="20% - Accent2 2 2 6 7" xfId="10485"/>
    <cellStyle name="20% - Accent2 2 2 6 8" xfId="16268"/>
    <cellStyle name="20% - Accent2 2 2 7" xfId="863"/>
    <cellStyle name="20% - Accent2 2 2 7 2" xfId="2569"/>
    <cellStyle name="20% - Accent2 2 2 7 2 2" xfId="10055"/>
    <cellStyle name="20% - Accent2 2 2 7 2 2 2" xfId="15837"/>
    <cellStyle name="20% - Accent2 2 2 7 2 2 3" xfId="21620"/>
    <cellStyle name="20% - Accent2 2 2 7 2 3" xfId="7164"/>
    <cellStyle name="20% - Accent2 2 2 7 2 4" xfId="12946"/>
    <cellStyle name="20% - Accent2 2 2 7 2 5" xfId="18729"/>
    <cellStyle name="20% - Accent2 2 2 7 3" xfId="5461"/>
    <cellStyle name="20% - Accent2 2 2 7 3 2" xfId="14135"/>
    <cellStyle name="20% - Accent2 2 2 7 3 3" xfId="19918"/>
    <cellStyle name="20% - Accent2 2 2 7 4" xfId="8353"/>
    <cellStyle name="20% - Accent2 2 2 7 5" xfId="4272"/>
    <cellStyle name="20% - Accent2 2 2 7 6" xfId="11244"/>
    <cellStyle name="20% - Accent2 2 2 7 7" xfId="17027"/>
    <cellStyle name="20% - Accent2 2 2 8" xfId="1791"/>
    <cellStyle name="20% - Accent2 2 2 8 2" xfId="6386"/>
    <cellStyle name="20% - Accent2 2 2 8 2 2" xfId="15059"/>
    <cellStyle name="20% - Accent2 2 2 8 2 3" xfId="20842"/>
    <cellStyle name="20% - Accent2 2 2 8 3" xfId="9277"/>
    <cellStyle name="20% - Accent2 2 2 8 4" xfId="3494"/>
    <cellStyle name="20% - Accent2 2 2 8 5" xfId="12168"/>
    <cellStyle name="20% - Accent2 2 2 8 6" xfId="17951"/>
    <cellStyle name="20% - Accent2 2 2 9" xfId="1287"/>
    <cellStyle name="20% - Accent2 2 2 9 2" xfId="8773"/>
    <cellStyle name="20% - Accent2 2 2 9 2 2" xfId="14555"/>
    <cellStyle name="20% - Accent2 2 2 9 2 3" xfId="20338"/>
    <cellStyle name="20% - Accent2 2 2 9 3" xfId="5882"/>
    <cellStyle name="20% - Accent2 2 2 9 4" xfId="11664"/>
    <cellStyle name="20% - Accent2 2 2 9 5" xfId="17447"/>
    <cellStyle name="20% - Accent2 2 3" xfId="73"/>
    <cellStyle name="20% - Accent2 2 3 10" xfId="7595"/>
    <cellStyle name="20% - Accent2 2 3 11" xfId="2992"/>
    <cellStyle name="20% - Accent2 2 3 12" xfId="10486"/>
    <cellStyle name="20% - Accent2 2 3 13" xfId="16269"/>
    <cellStyle name="20% - Accent2 2 3 2" xfId="74"/>
    <cellStyle name="20% - Accent2 2 3 2 10" xfId="10487"/>
    <cellStyle name="20% - Accent2 2 3 2 11" xfId="16270"/>
    <cellStyle name="20% - Accent2 2 3 2 2" xfId="75"/>
    <cellStyle name="20% - Accent2 2 3 2 2 10" xfId="16271"/>
    <cellStyle name="20% - Accent2 2 3 2 2 2" xfId="76"/>
    <cellStyle name="20% - Accent2 2 3 2 2 2 2" xfId="1814"/>
    <cellStyle name="20% - Accent2 2 3 2 2 2 2 2" xfId="9300"/>
    <cellStyle name="20% - Accent2 2 3 2 2 2 2 2 2" xfId="15082"/>
    <cellStyle name="20% - Accent2 2 3 2 2 2 2 2 3" xfId="20865"/>
    <cellStyle name="20% - Accent2 2 3 2 2 2 2 3" xfId="6409"/>
    <cellStyle name="20% - Accent2 2 3 2 2 2 2 4" xfId="12191"/>
    <cellStyle name="20% - Accent2 2 3 2 2 2 2 5" xfId="17974"/>
    <cellStyle name="20% - Accent2 2 3 2 2 2 3" xfId="4706"/>
    <cellStyle name="20% - Accent2 2 3 2 2 2 3 2" xfId="13380"/>
    <cellStyle name="20% - Accent2 2 3 2 2 2 3 3" xfId="19163"/>
    <cellStyle name="20% - Accent2 2 3 2 2 2 4" xfId="7598"/>
    <cellStyle name="20% - Accent2 2 3 2 2 2 5" xfId="3517"/>
    <cellStyle name="20% - Accent2 2 3 2 2 2 6" xfId="10489"/>
    <cellStyle name="20% - Accent2 2 3 2 2 2 7" xfId="16272"/>
    <cellStyle name="20% - Accent2 2 3 2 2 3" xfId="942"/>
    <cellStyle name="20% - Accent2 2 3 2 2 3 2" xfId="2646"/>
    <cellStyle name="20% - Accent2 2 3 2 2 3 2 2" xfId="10132"/>
    <cellStyle name="20% - Accent2 2 3 2 2 3 2 2 2" xfId="15914"/>
    <cellStyle name="20% - Accent2 2 3 2 2 3 2 2 3" xfId="21697"/>
    <cellStyle name="20% - Accent2 2 3 2 2 3 2 3" xfId="7241"/>
    <cellStyle name="20% - Accent2 2 3 2 2 3 2 4" xfId="13023"/>
    <cellStyle name="20% - Accent2 2 3 2 2 3 2 5" xfId="18806"/>
    <cellStyle name="20% - Accent2 2 3 2 2 3 3" xfId="5538"/>
    <cellStyle name="20% - Accent2 2 3 2 2 3 3 2" xfId="14212"/>
    <cellStyle name="20% - Accent2 2 3 2 2 3 3 3" xfId="19995"/>
    <cellStyle name="20% - Accent2 2 3 2 2 3 4" xfId="8430"/>
    <cellStyle name="20% - Accent2 2 3 2 2 3 5" xfId="4349"/>
    <cellStyle name="20% - Accent2 2 3 2 2 3 6" xfId="11321"/>
    <cellStyle name="20% - Accent2 2 3 2 2 3 7" xfId="17104"/>
    <cellStyle name="20% - Accent2 2 3 2 2 4" xfId="1813"/>
    <cellStyle name="20% - Accent2 2 3 2 2 4 2" xfId="6408"/>
    <cellStyle name="20% - Accent2 2 3 2 2 4 2 2" xfId="15081"/>
    <cellStyle name="20% - Accent2 2 3 2 2 4 2 3" xfId="20864"/>
    <cellStyle name="20% - Accent2 2 3 2 2 4 3" xfId="9299"/>
    <cellStyle name="20% - Accent2 2 3 2 2 4 4" xfId="3516"/>
    <cellStyle name="20% - Accent2 2 3 2 2 4 5" xfId="12190"/>
    <cellStyle name="20% - Accent2 2 3 2 2 4 6" xfId="17973"/>
    <cellStyle name="20% - Accent2 2 3 2 2 5" xfId="1393"/>
    <cellStyle name="20% - Accent2 2 3 2 2 5 2" xfId="8879"/>
    <cellStyle name="20% - Accent2 2 3 2 2 5 2 2" xfId="14661"/>
    <cellStyle name="20% - Accent2 2 3 2 2 5 2 3" xfId="20444"/>
    <cellStyle name="20% - Accent2 2 3 2 2 5 3" xfId="5988"/>
    <cellStyle name="20% - Accent2 2 3 2 2 5 4" xfId="11770"/>
    <cellStyle name="20% - Accent2 2 3 2 2 5 5" xfId="17553"/>
    <cellStyle name="20% - Accent2 2 3 2 2 6" xfId="4705"/>
    <cellStyle name="20% - Accent2 2 3 2 2 6 2" xfId="13379"/>
    <cellStyle name="20% - Accent2 2 3 2 2 6 3" xfId="19162"/>
    <cellStyle name="20% - Accent2 2 3 2 2 7" xfId="7597"/>
    <cellStyle name="20% - Accent2 2 3 2 2 8" xfId="3096"/>
    <cellStyle name="20% - Accent2 2 3 2 2 9" xfId="10488"/>
    <cellStyle name="20% - Accent2 2 3 2 3" xfId="77"/>
    <cellStyle name="20% - Accent2 2 3 2 3 2" xfId="1815"/>
    <cellStyle name="20% - Accent2 2 3 2 3 2 2" xfId="9301"/>
    <cellStyle name="20% - Accent2 2 3 2 3 2 2 2" xfId="15083"/>
    <cellStyle name="20% - Accent2 2 3 2 3 2 2 3" xfId="20866"/>
    <cellStyle name="20% - Accent2 2 3 2 3 2 3" xfId="6410"/>
    <cellStyle name="20% - Accent2 2 3 2 3 2 4" xfId="12192"/>
    <cellStyle name="20% - Accent2 2 3 2 3 2 5" xfId="17975"/>
    <cellStyle name="20% - Accent2 2 3 2 3 3" xfId="4707"/>
    <cellStyle name="20% - Accent2 2 3 2 3 3 2" xfId="13381"/>
    <cellStyle name="20% - Accent2 2 3 2 3 3 3" xfId="19164"/>
    <cellStyle name="20% - Accent2 2 3 2 3 4" xfId="7599"/>
    <cellStyle name="20% - Accent2 2 3 2 3 5" xfId="3518"/>
    <cellStyle name="20% - Accent2 2 3 2 3 6" xfId="10490"/>
    <cellStyle name="20% - Accent2 2 3 2 3 7" xfId="16273"/>
    <cellStyle name="20% - Accent2 2 3 2 4" xfId="941"/>
    <cellStyle name="20% - Accent2 2 3 2 4 2" xfId="2645"/>
    <cellStyle name="20% - Accent2 2 3 2 4 2 2" xfId="10131"/>
    <cellStyle name="20% - Accent2 2 3 2 4 2 2 2" xfId="15913"/>
    <cellStyle name="20% - Accent2 2 3 2 4 2 2 3" xfId="21696"/>
    <cellStyle name="20% - Accent2 2 3 2 4 2 3" xfId="7240"/>
    <cellStyle name="20% - Accent2 2 3 2 4 2 4" xfId="13022"/>
    <cellStyle name="20% - Accent2 2 3 2 4 2 5" xfId="18805"/>
    <cellStyle name="20% - Accent2 2 3 2 4 3" xfId="5537"/>
    <cellStyle name="20% - Accent2 2 3 2 4 3 2" xfId="14211"/>
    <cellStyle name="20% - Accent2 2 3 2 4 3 3" xfId="19994"/>
    <cellStyle name="20% - Accent2 2 3 2 4 4" xfId="8429"/>
    <cellStyle name="20% - Accent2 2 3 2 4 5" xfId="4348"/>
    <cellStyle name="20% - Accent2 2 3 2 4 6" xfId="11320"/>
    <cellStyle name="20% - Accent2 2 3 2 4 7" xfId="17103"/>
    <cellStyle name="20% - Accent2 2 3 2 5" xfId="1812"/>
    <cellStyle name="20% - Accent2 2 3 2 5 2" xfId="6407"/>
    <cellStyle name="20% - Accent2 2 3 2 5 2 2" xfId="15080"/>
    <cellStyle name="20% - Accent2 2 3 2 5 2 3" xfId="20863"/>
    <cellStyle name="20% - Accent2 2 3 2 5 3" xfId="9298"/>
    <cellStyle name="20% - Accent2 2 3 2 5 4" xfId="3515"/>
    <cellStyle name="20% - Accent2 2 3 2 5 5" xfId="12189"/>
    <cellStyle name="20% - Accent2 2 3 2 5 6" xfId="17972"/>
    <cellStyle name="20% - Accent2 2 3 2 6" xfId="1392"/>
    <cellStyle name="20% - Accent2 2 3 2 6 2" xfId="8878"/>
    <cellStyle name="20% - Accent2 2 3 2 6 2 2" xfId="14660"/>
    <cellStyle name="20% - Accent2 2 3 2 6 2 3" xfId="20443"/>
    <cellStyle name="20% - Accent2 2 3 2 6 3" xfId="5987"/>
    <cellStyle name="20% - Accent2 2 3 2 6 4" xfId="11769"/>
    <cellStyle name="20% - Accent2 2 3 2 6 5" xfId="17552"/>
    <cellStyle name="20% - Accent2 2 3 2 7" xfId="4704"/>
    <cellStyle name="20% - Accent2 2 3 2 7 2" xfId="13378"/>
    <cellStyle name="20% - Accent2 2 3 2 7 3" xfId="19161"/>
    <cellStyle name="20% - Accent2 2 3 2 8" xfId="7596"/>
    <cellStyle name="20% - Accent2 2 3 2 9" xfId="3095"/>
    <cellStyle name="20% - Accent2 2 3 3" xfId="78"/>
    <cellStyle name="20% - Accent2 2 3 3 10" xfId="16274"/>
    <cellStyle name="20% - Accent2 2 3 3 2" xfId="79"/>
    <cellStyle name="20% - Accent2 2 3 3 2 2" xfId="1817"/>
    <cellStyle name="20% - Accent2 2 3 3 2 2 2" xfId="9303"/>
    <cellStyle name="20% - Accent2 2 3 3 2 2 2 2" xfId="15085"/>
    <cellStyle name="20% - Accent2 2 3 3 2 2 2 3" xfId="20868"/>
    <cellStyle name="20% - Accent2 2 3 3 2 2 3" xfId="6412"/>
    <cellStyle name="20% - Accent2 2 3 3 2 2 4" xfId="12194"/>
    <cellStyle name="20% - Accent2 2 3 3 2 2 5" xfId="17977"/>
    <cellStyle name="20% - Accent2 2 3 3 2 3" xfId="4709"/>
    <cellStyle name="20% - Accent2 2 3 3 2 3 2" xfId="13383"/>
    <cellStyle name="20% - Accent2 2 3 3 2 3 3" xfId="19166"/>
    <cellStyle name="20% - Accent2 2 3 3 2 4" xfId="7601"/>
    <cellStyle name="20% - Accent2 2 3 3 2 5" xfId="3520"/>
    <cellStyle name="20% - Accent2 2 3 3 2 6" xfId="10492"/>
    <cellStyle name="20% - Accent2 2 3 3 2 7" xfId="16275"/>
    <cellStyle name="20% - Accent2 2 3 3 3" xfId="943"/>
    <cellStyle name="20% - Accent2 2 3 3 3 2" xfId="2647"/>
    <cellStyle name="20% - Accent2 2 3 3 3 2 2" xfId="10133"/>
    <cellStyle name="20% - Accent2 2 3 3 3 2 2 2" xfId="15915"/>
    <cellStyle name="20% - Accent2 2 3 3 3 2 2 3" xfId="21698"/>
    <cellStyle name="20% - Accent2 2 3 3 3 2 3" xfId="7242"/>
    <cellStyle name="20% - Accent2 2 3 3 3 2 4" xfId="13024"/>
    <cellStyle name="20% - Accent2 2 3 3 3 2 5" xfId="18807"/>
    <cellStyle name="20% - Accent2 2 3 3 3 3" xfId="5539"/>
    <cellStyle name="20% - Accent2 2 3 3 3 3 2" xfId="14213"/>
    <cellStyle name="20% - Accent2 2 3 3 3 3 3" xfId="19996"/>
    <cellStyle name="20% - Accent2 2 3 3 3 4" xfId="8431"/>
    <cellStyle name="20% - Accent2 2 3 3 3 5" xfId="4350"/>
    <cellStyle name="20% - Accent2 2 3 3 3 6" xfId="11322"/>
    <cellStyle name="20% - Accent2 2 3 3 3 7" xfId="17105"/>
    <cellStyle name="20% - Accent2 2 3 3 4" xfId="1816"/>
    <cellStyle name="20% - Accent2 2 3 3 4 2" xfId="6411"/>
    <cellStyle name="20% - Accent2 2 3 3 4 2 2" xfId="15084"/>
    <cellStyle name="20% - Accent2 2 3 3 4 2 3" xfId="20867"/>
    <cellStyle name="20% - Accent2 2 3 3 4 3" xfId="9302"/>
    <cellStyle name="20% - Accent2 2 3 3 4 4" xfId="3519"/>
    <cellStyle name="20% - Accent2 2 3 3 4 5" xfId="12193"/>
    <cellStyle name="20% - Accent2 2 3 3 4 6" xfId="17976"/>
    <cellStyle name="20% - Accent2 2 3 3 5" xfId="1394"/>
    <cellStyle name="20% - Accent2 2 3 3 5 2" xfId="8880"/>
    <cellStyle name="20% - Accent2 2 3 3 5 2 2" xfId="14662"/>
    <cellStyle name="20% - Accent2 2 3 3 5 2 3" xfId="20445"/>
    <cellStyle name="20% - Accent2 2 3 3 5 3" xfId="5989"/>
    <cellStyle name="20% - Accent2 2 3 3 5 4" xfId="11771"/>
    <cellStyle name="20% - Accent2 2 3 3 5 5" xfId="17554"/>
    <cellStyle name="20% - Accent2 2 3 3 6" xfId="4708"/>
    <cellStyle name="20% - Accent2 2 3 3 6 2" xfId="13382"/>
    <cellStyle name="20% - Accent2 2 3 3 6 3" xfId="19165"/>
    <cellStyle name="20% - Accent2 2 3 3 7" xfId="7600"/>
    <cellStyle name="20% - Accent2 2 3 3 8" xfId="3097"/>
    <cellStyle name="20% - Accent2 2 3 3 9" xfId="10491"/>
    <cellStyle name="20% - Accent2 2 3 4" xfId="80"/>
    <cellStyle name="20% - Accent2 2 3 4 10" xfId="16276"/>
    <cellStyle name="20% - Accent2 2 3 4 2" xfId="81"/>
    <cellStyle name="20% - Accent2 2 3 4 2 2" xfId="1819"/>
    <cellStyle name="20% - Accent2 2 3 4 2 2 2" xfId="9305"/>
    <cellStyle name="20% - Accent2 2 3 4 2 2 2 2" xfId="15087"/>
    <cellStyle name="20% - Accent2 2 3 4 2 2 2 3" xfId="20870"/>
    <cellStyle name="20% - Accent2 2 3 4 2 2 3" xfId="6414"/>
    <cellStyle name="20% - Accent2 2 3 4 2 2 4" xfId="12196"/>
    <cellStyle name="20% - Accent2 2 3 4 2 2 5" xfId="17979"/>
    <cellStyle name="20% - Accent2 2 3 4 2 3" xfId="4711"/>
    <cellStyle name="20% - Accent2 2 3 4 2 3 2" xfId="13385"/>
    <cellStyle name="20% - Accent2 2 3 4 2 3 3" xfId="19168"/>
    <cellStyle name="20% - Accent2 2 3 4 2 4" xfId="7603"/>
    <cellStyle name="20% - Accent2 2 3 4 2 5" xfId="3522"/>
    <cellStyle name="20% - Accent2 2 3 4 2 6" xfId="10494"/>
    <cellStyle name="20% - Accent2 2 3 4 2 7" xfId="16277"/>
    <cellStyle name="20% - Accent2 2 3 4 3" xfId="944"/>
    <cellStyle name="20% - Accent2 2 3 4 3 2" xfId="2648"/>
    <cellStyle name="20% - Accent2 2 3 4 3 2 2" xfId="10134"/>
    <cellStyle name="20% - Accent2 2 3 4 3 2 2 2" xfId="15916"/>
    <cellStyle name="20% - Accent2 2 3 4 3 2 2 3" xfId="21699"/>
    <cellStyle name="20% - Accent2 2 3 4 3 2 3" xfId="7243"/>
    <cellStyle name="20% - Accent2 2 3 4 3 2 4" xfId="13025"/>
    <cellStyle name="20% - Accent2 2 3 4 3 2 5" xfId="18808"/>
    <cellStyle name="20% - Accent2 2 3 4 3 3" xfId="5540"/>
    <cellStyle name="20% - Accent2 2 3 4 3 3 2" xfId="14214"/>
    <cellStyle name="20% - Accent2 2 3 4 3 3 3" xfId="19997"/>
    <cellStyle name="20% - Accent2 2 3 4 3 4" xfId="8432"/>
    <cellStyle name="20% - Accent2 2 3 4 3 5" xfId="4351"/>
    <cellStyle name="20% - Accent2 2 3 4 3 6" xfId="11323"/>
    <cellStyle name="20% - Accent2 2 3 4 3 7" xfId="17106"/>
    <cellStyle name="20% - Accent2 2 3 4 4" xfId="1818"/>
    <cellStyle name="20% - Accent2 2 3 4 4 2" xfId="6413"/>
    <cellStyle name="20% - Accent2 2 3 4 4 2 2" xfId="15086"/>
    <cellStyle name="20% - Accent2 2 3 4 4 2 3" xfId="20869"/>
    <cellStyle name="20% - Accent2 2 3 4 4 3" xfId="9304"/>
    <cellStyle name="20% - Accent2 2 3 4 4 4" xfId="3521"/>
    <cellStyle name="20% - Accent2 2 3 4 4 5" xfId="12195"/>
    <cellStyle name="20% - Accent2 2 3 4 4 6" xfId="17978"/>
    <cellStyle name="20% - Accent2 2 3 4 5" xfId="1395"/>
    <cellStyle name="20% - Accent2 2 3 4 5 2" xfId="8881"/>
    <cellStyle name="20% - Accent2 2 3 4 5 2 2" xfId="14663"/>
    <cellStyle name="20% - Accent2 2 3 4 5 2 3" xfId="20446"/>
    <cellStyle name="20% - Accent2 2 3 4 5 3" xfId="5990"/>
    <cellStyle name="20% - Accent2 2 3 4 5 4" xfId="11772"/>
    <cellStyle name="20% - Accent2 2 3 4 5 5" xfId="17555"/>
    <cellStyle name="20% - Accent2 2 3 4 6" xfId="4710"/>
    <cellStyle name="20% - Accent2 2 3 4 6 2" xfId="13384"/>
    <cellStyle name="20% - Accent2 2 3 4 6 3" xfId="19167"/>
    <cellStyle name="20% - Accent2 2 3 4 7" xfId="7602"/>
    <cellStyle name="20% - Accent2 2 3 4 8" xfId="3098"/>
    <cellStyle name="20% - Accent2 2 3 4 9" xfId="10493"/>
    <cellStyle name="20% - Accent2 2 3 5" xfId="82"/>
    <cellStyle name="20% - Accent2 2 3 5 2" xfId="1820"/>
    <cellStyle name="20% - Accent2 2 3 5 2 2" xfId="6415"/>
    <cellStyle name="20% - Accent2 2 3 5 2 2 2" xfId="15088"/>
    <cellStyle name="20% - Accent2 2 3 5 2 2 3" xfId="20871"/>
    <cellStyle name="20% - Accent2 2 3 5 2 3" xfId="9306"/>
    <cellStyle name="20% - Accent2 2 3 5 2 4" xfId="3523"/>
    <cellStyle name="20% - Accent2 2 3 5 2 5" xfId="12197"/>
    <cellStyle name="20% - Accent2 2 3 5 2 6" xfId="17980"/>
    <cellStyle name="20% - Accent2 2 3 5 3" xfId="1391"/>
    <cellStyle name="20% - Accent2 2 3 5 3 2" xfId="8877"/>
    <cellStyle name="20% - Accent2 2 3 5 3 2 2" xfId="14659"/>
    <cellStyle name="20% - Accent2 2 3 5 3 2 3" xfId="20442"/>
    <cellStyle name="20% - Accent2 2 3 5 3 3" xfId="5986"/>
    <cellStyle name="20% - Accent2 2 3 5 3 4" xfId="11768"/>
    <cellStyle name="20% - Accent2 2 3 5 3 5" xfId="17551"/>
    <cellStyle name="20% - Accent2 2 3 5 4" xfId="4712"/>
    <cellStyle name="20% - Accent2 2 3 5 4 2" xfId="13386"/>
    <cellStyle name="20% - Accent2 2 3 5 4 3" xfId="19169"/>
    <cellStyle name="20% - Accent2 2 3 5 5" xfId="7604"/>
    <cellStyle name="20% - Accent2 2 3 5 6" xfId="3094"/>
    <cellStyle name="20% - Accent2 2 3 5 7" xfId="10495"/>
    <cellStyle name="20% - Accent2 2 3 5 8" xfId="16278"/>
    <cellStyle name="20% - Accent2 2 3 6" xfId="882"/>
    <cellStyle name="20% - Accent2 2 3 6 2" xfId="2588"/>
    <cellStyle name="20% - Accent2 2 3 6 2 2" xfId="10074"/>
    <cellStyle name="20% - Accent2 2 3 6 2 2 2" xfId="15856"/>
    <cellStyle name="20% - Accent2 2 3 6 2 2 3" xfId="21639"/>
    <cellStyle name="20% - Accent2 2 3 6 2 3" xfId="7183"/>
    <cellStyle name="20% - Accent2 2 3 6 2 4" xfId="12965"/>
    <cellStyle name="20% - Accent2 2 3 6 2 5" xfId="18748"/>
    <cellStyle name="20% - Accent2 2 3 6 3" xfId="5480"/>
    <cellStyle name="20% - Accent2 2 3 6 3 2" xfId="14154"/>
    <cellStyle name="20% - Accent2 2 3 6 3 3" xfId="19937"/>
    <cellStyle name="20% - Accent2 2 3 6 4" xfId="8372"/>
    <cellStyle name="20% - Accent2 2 3 6 5" xfId="4291"/>
    <cellStyle name="20% - Accent2 2 3 6 6" xfId="11263"/>
    <cellStyle name="20% - Accent2 2 3 6 7" xfId="17046"/>
    <cellStyle name="20% - Accent2 2 3 7" xfId="1811"/>
    <cellStyle name="20% - Accent2 2 3 7 2" xfId="6406"/>
    <cellStyle name="20% - Accent2 2 3 7 2 2" xfId="15079"/>
    <cellStyle name="20% - Accent2 2 3 7 2 3" xfId="20862"/>
    <cellStyle name="20% - Accent2 2 3 7 3" xfId="9297"/>
    <cellStyle name="20% - Accent2 2 3 7 4" xfId="3514"/>
    <cellStyle name="20% - Accent2 2 3 7 5" xfId="12188"/>
    <cellStyle name="20% - Accent2 2 3 7 6" xfId="17971"/>
    <cellStyle name="20% - Accent2 2 3 8" xfId="1289"/>
    <cellStyle name="20% - Accent2 2 3 8 2" xfId="8775"/>
    <cellStyle name="20% - Accent2 2 3 8 2 2" xfId="14557"/>
    <cellStyle name="20% - Accent2 2 3 8 2 3" xfId="20340"/>
    <cellStyle name="20% - Accent2 2 3 8 3" xfId="5884"/>
    <cellStyle name="20% - Accent2 2 3 8 4" xfId="11666"/>
    <cellStyle name="20% - Accent2 2 3 8 5" xfId="17449"/>
    <cellStyle name="20% - Accent2 2 3 9" xfId="4703"/>
    <cellStyle name="20% - Accent2 2 3 9 2" xfId="13377"/>
    <cellStyle name="20% - Accent2 2 3 9 3" xfId="19160"/>
    <cellStyle name="20% - Accent2 2 4" xfId="83"/>
    <cellStyle name="20% - Accent2 2 4 10" xfId="10496"/>
    <cellStyle name="20% - Accent2 2 4 11" xfId="16279"/>
    <cellStyle name="20% - Accent2 2 4 2" xfId="84"/>
    <cellStyle name="20% - Accent2 2 4 2 10" xfId="16280"/>
    <cellStyle name="20% - Accent2 2 4 2 2" xfId="85"/>
    <cellStyle name="20% - Accent2 2 4 2 2 2" xfId="1823"/>
    <cellStyle name="20% - Accent2 2 4 2 2 2 2" xfId="9309"/>
    <cellStyle name="20% - Accent2 2 4 2 2 2 2 2" xfId="15091"/>
    <cellStyle name="20% - Accent2 2 4 2 2 2 2 3" xfId="20874"/>
    <cellStyle name="20% - Accent2 2 4 2 2 2 3" xfId="6418"/>
    <cellStyle name="20% - Accent2 2 4 2 2 2 4" xfId="12200"/>
    <cellStyle name="20% - Accent2 2 4 2 2 2 5" xfId="17983"/>
    <cellStyle name="20% - Accent2 2 4 2 2 3" xfId="4715"/>
    <cellStyle name="20% - Accent2 2 4 2 2 3 2" xfId="13389"/>
    <cellStyle name="20% - Accent2 2 4 2 2 3 3" xfId="19172"/>
    <cellStyle name="20% - Accent2 2 4 2 2 4" xfId="7607"/>
    <cellStyle name="20% - Accent2 2 4 2 2 5" xfId="3526"/>
    <cellStyle name="20% - Accent2 2 4 2 2 6" xfId="10498"/>
    <cellStyle name="20% - Accent2 2 4 2 2 7" xfId="16281"/>
    <cellStyle name="20% - Accent2 2 4 2 3" xfId="946"/>
    <cellStyle name="20% - Accent2 2 4 2 3 2" xfId="2650"/>
    <cellStyle name="20% - Accent2 2 4 2 3 2 2" xfId="10136"/>
    <cellStyle name="20% - Accent2 2 4 2 3 2 2 2" xfId="15918"/>
    <cellStyle name="20% - Accent2 2 4 2 3 2 2 3" xfId="21701"/>
    <cellStyle name="20% - Accent2 2 4 2 3 2 3" xfId="7245"/>
    <cellStyle name="20% - Accent2 2 4 2 3 2 4" xfId="13027"/>
    <cellStyle name="20% - Accent2 2 4 2 3 2 5" xfId="18810"/>
    <cellStyle name="20% - Accent2 2 4 2 3 3" xfId="5542"/>
    <cellStyle name="20% - Accent2 2 4 2 3 3 2" xfId="14216"/>
    <cellStyle name="20% - Accent2 2 4 2 3 3 3" xfId="19999"/>
    <cellStyle name="20% - Accent2 2 4 2 3 4" xfId="8434"/>
    <cellStyle name="20% - Accent2 2 4 2 3 5" xfId="4353"/>
    <cellStyle name="20% - Accent2 2 4 2 3 6" xfId="11325"/>
    <cellStyle name="20% - Accent2 2 4 2 3 7" xfId="17108"/>
    <cellStyle name="20% - Accent2 2 4 2 4" xfId="1822"/>
    <cellStyle name="20% - Accent2 2 4 2 4 2" xfId="6417"/>
    <cellStyle name="20% - Accent2 2 4 2 4 2 2" xfId="15090"/>
    <cellStyle name="20% - Accent2 2 4 2 4 2 3" xfId="20873"/>
    <cellStyle name="20% - Accent2 2 4 2 4 3" xfId="9308"/>
    <cellStyle name="20% - Accent2 2 4 2 4 4" xfId="3525"/>
    <cellStyle name="20% - Accent2 2 4 2 4 5" xfId="12199"/>
    <cellStyle name="20% - Accent2 2 4 2 4 6" xfId="17982"/>
    <cellStyle name="20% - Accent2 2 4 2 5" xfId="1397"/>
    <cellStyle name="20% - Accent2 2 4 2 5 2" xfId="8883"/>
    <cellStyle name="20% - Accent2 2 4 2 5 2 2" xfId="14665"/>
    <cellStyle name="20% - Accent2 2 4 2 5 2 3" xfId="20448"/>
    <cellStyle name="20% - Accent2 2 4 2 5 3" xfId="5992"/>
    <cellStyle name="20% - Accent2 2 4 2 5 4" xfId="11774"/>
    <cellStyle name="20% - Accent2 2 4 2 5 5" xfId="17557"/>
    <cellStyle name="20% - Accent2 2 4 2 6" xfId="4714"/>
    <cellStyle name="20% - Accent2 2 4 2 6 2" xfId="13388"/>
    <cellStyle name="20% - Accent2 2 4 2 6 3" xfId="19171"/>
    <cellStyle name="20% - Accent2 2 4 2 7" xfId="7606"/>
    <cellStyle name="20% - Accent2 2 4 2 8" xfId="3100"/>
    <cellStyle name="20% - Accent2 2 4 2 9" xfId="10497"/>
    <cellStyle name="20% - Accent2 2 4 3" xfId="86"/>
    <cellStyle name="20% - Accent2 2 4 3 2" xfId="1824"/>
    <cellStyle name="20% - Accent2 2 4 3 2 2" xfId="6419"/>
    <cellStyle name="20% - Accent2 2 4 3 2 2 2" xfId="15092"/>
    <cellStyle name="20% - Accent2 2 4 3 2 2 3" xfId="20875"/>
    <cellStyle name="20% - Accent2 2 4 3 2 3" xfId="9310"/>
    <cellStyle name="20% - Accent2 2 4 3 2 4" xfId="3527"/>
    <cellStyle name="20% - Accent2 2 4 3 2 5" xfId="12201"/>
    <cellStyle name="20% - Accent2 2 4 3 2 6" xfId="17984"/>
    <cellStyle name="20% - Accent2 2 4 3 3" xfId="1396"/>
    <cellStyle name="20% - Accent2 2 4 3 3 2" xfId="8882"/>
    <cellStyle name="20% - Accent2 2 4 3 3 2 2" xfId="14664"/>
    <cellStyle name="20% - Accent2 2 4 3 3 2 3" xfId="20447"/>
    <cellStyle name="20% - Accent2 2 4 3 3 3" xfId="5991"/>
    <cellStyle name="20% - Accent2 2 4 3 3 4" xfId="11773"/>
    <cellStyle name="20% - Accent2 2 4 3 3 5" xfId="17556"/>
    <cellStyle name="20% - Accent2 2 4 3 4" xfId="4716"/>
    <cellStyle name="20% - Accent2 2 4 3 4 2" xfId="13390"/>
    <cellStyle name="20% - Accent2 2 4 3 4 3" xfId="19173"/>
    <cellStyle name="20% - Accent2 2 4 3 5" xfId="7608"/>
    <cellStyle name="20% - Accent2 2 4 3 6" xfId="3099"/>
    <cellStyle name="20% - Accent2 2 4 3 7" xfId="10499"/>
    <cellStyle name="20% - Accent2 2 4 3 8" xfId="16282"/>
    <cellStyle name="20% - Accent2 2 4 4" xfId="945"/>
    <cellStyle name="20% - Accent2 2 4 4 2" xfId="2649"/>
    <cellStyle name="20% - Accent2 2 4 4 2 2" xfId="10135"/>
    <cellStyle name="20% - Accent2 2 4 4 2 2 2" xfId="15917"/>
    <cellStyle name="20% - Accent2 2 4 4 2 2 3" xfId="21700"/>
    <cellStyle name="20% - Accent2 2 4 4 2 3" xfId="7244"/>
    <cellStyle name="20% - Accent2 2 4 4 2 4" xfId="13026"/>
    <cellStyle name="20% - Accent2 2 4 4 2 5" xfId="18809"/>
    <cellStyle name="20% - Accent2 2 4 4 3" xfId="5541"/>
    <cellStyle name="20% - Accent2 2 4 4 3 2" xfId="14215"/>
    <cellStyle name="20% - Accent2 2 4 4 3 3" xfId="19998"/>
    <cellStyle name="20% - Accent2 2 4 4 4" xfId="8433"/>
    <cellStyle name="20% - Accent2 2 4 4 5" xfId="4352"/>
    <cellStyle name="20% - Accent2 2 4 4 6" xfId="11324"/>
    <cellStyle name="20% - Accent2 2 4 4 7" xfId="17107"/>
    <cellStyle name="20% - Accent2 2 4 5" xfId="1821"/>
    <cellStyle name="20% - Accent2 2 4 5 2" xfId="6416"/>
    <cellStyle name="20% - Accent2 2 4 5 2 2" xfId="15089"/>
    <cellStyle name="20% - Accent2 2 4 5 2 3" xfId="20872"/>
    <cellStyle name="20% - Accent2 2 4 5 3" xfId="9307"/>
    <cellStyle name="20% - Accent2 2 4 5 4" xfId="3524"/>
    <cellStyle name="20% - Accent2 2 4 5 5" xfId="12198"/>
    <cellStyle name="20% - Accent2 2 4 5 6" xfId="17981"/>
    <cellStyle name="20% - Accent2 2 4 6" xfId="1286"/>
    <cellStyle name="20% - Accent2 2 4 6 2" xfId="8772"/>
    <cellStyle name="20% - Accent2 2 4 6 2 2" xfId="14554"/>
    <cellStyle name="20% - Accent2 2 4 6 2 3" xfId="20337"/>
    <cellStyle name="20% - Accent2 2 4 6 3" xfId="5881"/>
    <cellStyle name="20% - Accent2 2 4 6 4" xfId="11663"/>
    <cellStyle name="20% - Accent2 2 4 6 5" xfId="17446"/>
    <cellStyle name="20% - Accent2 2 4 7" xfId="4713"/>
    <cellStyle name="20% - Accent2 2 4 7 2" xfId="13387"/>
    <cellStyle name="20% - Accent2 2 4 7 3" xfId="19170"/>
    <cellStyle name="20% - Accent2 2 4 8" xfId="7605"/>
    <cellStyle name="20% - Accent2 2 4 9" xfId="2989"/>
    <cellStyle name="20% - Accent2 2 5" xfId="87"/>
    <cellStyle name="20% - Accent2 2 5 10" xfId="16283"/>
    <cellStyle name="20% - Accent2 2 5 2" xfId="88"/>
    <cellStyle name="20% - Accent2 2 5 2 2" xfId="1826"/>
    <cellStyle name="20% - Accent2 2 5 2 2 2" xfId="9312"/>
    <cellStyle name="20% - Accent2 2 5 2 2 2 2" xfId="15094"/>
    <cellStyle name="20% - Accent2 2 5 2 2 2 3" xfId="20877"/>
    <cellStyle name="20% - Accent2 2 5 2 2 3" xfId="6421"/>
    <cellStyle name="20% - Accent2 2 5 2 2 4" xfId="12203"/>
    <cellStyle name="20% - Accent2 2 5 2 2 5" xfId="17986"/>
    <cellStyle name="20% - Accent2 2 5 2 3" xfId="4718"/>
    <cellStyle name="20% - Accent2 2 5 2 3 2" xfId="13392"/>
    <cellStyle name="20% - Accent2 2 5 2 3 3" xfId="19175"/>
    <cellStyle name="20% - Accent2 2 5 2 4" xfId="7610"/>
    <cellStyle name="20% - Accent2 2 5 2 5" xfId="3529"/>
    <cellStyle name="20% - Accent2 2 5 2 6" xfId="10501"/>
    <cellStyle name="20% - Accent2 2 5 2 7" xfId="16284"/>
    <cellStyle name="20% - Accent2 2 5 3" xfId="947"/>
    <cellStyle name="20% - Accent2 2 5 3 2" xfId="2651"/>
    <cellStyle name="20% - Accent2 2 5 3 2 2" xfId="10137"/>
    <cellStyle name="20% - Accent2 2 5 3 2 2 2" xfId="15919"/>
    <cellStyle name="20% - Accent2 2 5 3 2 2 3" xfId="21702"/>
    <cellStyle name="20% - Accent2 2 5 3 2 3" xfId="7246"/>
    <cellStyle name="20% - Accent2 2 5 3 2 4" xfId="13028"/>
    <cellStyle name="20% - Accent2 2 5 3 2 5" xfId="18811"/>
    <cellStyle name="20% - Accent2 2 5 3 3" xfId="5543"/>
    <cellStyle name="20% - Accent2 2 5 3 3 2" xfId="14217"/>
    <cellStyle name="20% - Accent2 2 5 3 3 3" xfId="20000"/>
    <cellStyle name="20% - Accent2 2 5 3 4" xfId="8435"/>
    <cellStyle name="20% - Accent2 2 5 3 5" xfId="4354"/>
    <cellStyle name="20% - Accent2 2 5 3 6" xfId="11326"/>
    <cellStyle name="20% - Accent2 2 5 3 7" xfId="17109"/>
    <cellStyle name="20% - Accent2 2 5 4" xfId="1825"/>
    <cellStyle name="20% - Accent2 2 5 4 2" xfId="6420"/>
    <cellStyle name="20% - Accent2 2 5 4 2 2" xfId="15093"/>
    <cellStyle name="20% - Accent2 2 5 4 2 3" xfId="20876"/>
    <cellStyle name="20% - Accent2 2 5 4 3" xfId="9311"/>
    <cellStyle name="20% - Accent2 2 5 4 4" xfId="3528"/>
    <cellStyle name="20% - Accent2 2 5 4 5" xfId="12202"/>
    <cellStyle name="20% - Accent2 2 5 4 6" xfId="17985"/>
    <cellStyle name="20% - Accent2 2 5 5" xfId="1398"/>
    <cellStyle name="20% - Accent2 2 5 5 2" xfId="8884"/>
    <cellStyle name="20% - Accent2 2 5 5 2 2" xfId="14666"/>
    <cellStyle name="20% - Accent2 2 5 5 2 3" xfId="20449"/>
    <cellStyle name="20% - Accent2 2 5 5 3" xfId="5993"/>
    <cellStyle name="20% - Accent2 2 5 5 4" xfId="11775"/>
    <cellStyle name="20% - Accent2 2 5 5 5" xfId="17558"/>
    <cellStyle name="20% - Accent2 2 5 6" xfId="4717"/>
    <cellStyle name="20% - Accent2 2 5 6 2" xfId="13391"/>
    <cellStyle name="20% - Accent2 2 5 6 3" xfId="19174"/>
    <cellStyle name="20% - Accent2 2 5 7" xfId="7609"/>
    <cellStyle name="20% - Accent2 2 5 8" xfId="3101"/>
    <cellStyle name="20% - Accent2 2 5 9" xfId="10500"/>
    <cellStyle name="20% - Accent2 2 6" xfId="89"/>
    <cellStyle name="20% - Accent2 2 6 10" xfId="16285"/>
    <cellStyle name="20% - Accent2 2 6 2" xfId="90"/>
    <cellStyle name="20% - Accent2 2 6 2 2" xfId="1828"/>
    <cellStyle name="20% - Accent2 2 6 2 2 2" xfId="9314"/>
    <cellStyle name="20% - Accent2 2 6 2 2 2 2" xfId="15096"/>
    <cellStyle name="20% - Accent2 2 6 2 2 2 3" xfId="20879"/>
    <cellStyle name="20% - Accent2 2 6 2 2 3" xfId="6423"/>
    <cellStyle name="20% - Accent2 2 6 2 2 4" xfId="12205"/>
    <cellStyle name="20% - Accent2 2 6 2 2 5" xfId="17988"/>
    <cellStyle name="20% - Accent2 2 6 2 3" xfId="4720"/>
    <cellStyle name="20% - Accent2 2 6 2 3 2" xfId="13394"/>
    <cellStyle name="20% - Accent2 2 6 2 3 3" xfId="19177"/>
    <cellStyle name="20% - Accent2 2 6 2 4" xfId="7612"/>
    <cellStyle name="20% - Accent2 2 6 2 5" xfId="3531"/>
    <cellStyle name="20% - Accent2 2 6 2 6" xfId="10503"/>
    <cellStyle name="20% - Accent2 2 6 2 7" xfId="16286"/>
    <cellStyle name="20% - Accent2 2 6 3" xfId="948"/>
    <cellStyle name="20% - Accent2 2 6 3 2" xfId="2652"/>
    <cellStyle name="20% - Accent2 2 6 3 2 2" xfId="10138"/>
    <cellStyle name="20% - Accent2 2 6 3 2 2 2" xfId="15920"/>
    <cellStyle name="20% - Accent2 2 6 3 2 2 3" xfId="21703"/>
    <cellStyle name="20% - Accent2 2 6 3 2 3" xfId="7247"/>
    <cellStyle name="20% - Accent2 2 6 3 2 4" xfId="13029"/>
    <cellStyle name="20% - Accent2 2 6 3 2 5" xfId="18812"/>
    <cellStyle name="20% - Accent2 2 6 3 3" xfId="5544"/>
    <cellStyle name="20% - Accent2 2 6 3 3 2" xfId="14218"/>
    <cellStyle name="20% - Accent2 2 6 3 3 3" xfId="20001"/>
    <cellStyle name="20% - Accent2 2 6 3 4" xfId="8436"/>
    <cellStyle name="20% - Accent2 2 6 3 5" xfId="4355"/>
    <cellStyle name="20% - Accent2 2 6 3 6" xfId="11327"/>
    <cellStyle name="20% - Accent2 2 6 3 7" xfId="17110"/>
    <cellStyle name="20% - Accent2 2 6 4" xfId="1827"/>
    <cellStyle name="20% - Accent2 2 6 4 2" xfId="6422"/>
    <cellStyle name="20% - Accent2 2 6 4 2 2" xfId="15095"/>
    <cellStyle name="20% - Accent2 2 6 4 2 3" xfId="20878"/>
    <cellStyle name="20% - Accent2 2 6 4 3" xfId="9313"/>
    <cellStyle name="20% - Accent2 2 6 4 4" xfId="3530"/>
    <cellStyle name="20% - Accent2 2 6 4 5" xfId="12204"/>
    <cellStyle name="20% - Accent2 2 6 4 6" xfId="17987"/>
    <cellStyle name="20% - Accent2 2 6 5" xfId="1399"/>
    <cellStyle name="20% - Accent2 2 6 5 2" xfId="8885"/>
    <cellStyle name="20% - Accent2 2 6 5 2 2" xfId="14667"/>
    <cellStyle name="20% - Accent2 2 6 5 2 3" xfId="20450"/>
    <cellStyle name="20% - Accent2 2 6 5 3" xfId="5994"/>
    <cellStyle name="20% - Accent2 2 6 5 4" xfId="11776"/>
    <cellStyle name="20% - Accent2 2 6 5 5" xfId="17559"/>
    <cellStyle name="20% - Accent2 2 6 6" xfId="4719"/>
    <cellStyle name="20% - Accent2 2 6 6 2" xfId="13393"/>
    <cellStyle name="20% - Accent2 2 6 6 3" xfId="19176"/>
    <cellStyle name="20% - Accent2 2 6 7" xfId="7611"/>
    <cellStyle name="20% - Accent2 2 6 8" xfId="3102"/>
    <cellStyle name="20% - Accent2 2 6 9" xfId="10502"/>
    <cellStyle name="20% - Accent2 2 7" xfId="91"/>
    <cellStyle name="20% - Accent2 2 7 2" xfId="1829"/>
    <cellStyle name="20% - Accent2 2 7 2 2" xfId="6424"/>
    <cellStyle name="20% - Accent2 2 7 2 2 2" xfId="15097"/>
    <cellStyle name="20% - Accent2 2 7 2 2 3" xfId="20880"/>
    <cellStyle name="20% - Accent2 2 7 2 3" xfId="9315"/>
    <cellStyle name="20% - Accent2 2 7 2 4" xfId="3532"/>
    <cellStyle name="20% - Accent2 2 7 2 5" xfId="12206"/>
    <cellStyle name="20% - Accent2 2 7 2 6" xfId="17989"/>
    <cellStyle name="20% - Accent2 2 7 3" xfId="1380"/>
    <cellStyle name="20% - Accent2 2 7 3 2" xfId="8866"/>
    <cellStyle name="20% - Accent2 2 7 3 2 2" xfId="14648"/>
    <cellStyle name="20% - Accent2 2 7 3 2 3" xfId="20431"/>
    <cellStyle name="20% - Accent2 2 7 3 3" xfId="5975"/>
    <cellStyle name="20% - Accent2 2 7 3 4" xfId="11757"/>
    <cellStyle name="20% - Accent2 2 7 3 5" xfId="17540"/>
    <cellStyle name="20% - Accent2 2 7 4" xfId="4721"/>
    <cellStyle name="20% - Accent2 2 7 4 2" xfId="13395"/>
    <cellStyle name="20% - Accent2 2 7 4 3" xfId="19178"/>
    <cellStyle name="20% - Accent2 2 7 5" xfId="7613"/>
    <cellStyle name="20% - Accent2 2 7 6" xfId="3083"/>
    <cellStyle name="20% - Accent2 2 7 7" xfId="10504"/>
    <cellStyle name="20% - Accent2 2 7 8" xfId="16287"/>
    <cellStyle name="20% - Accent2 2 8" xfId="844"/>
    <cellStyle name="20% - Accent2 2 8 2" xfId="2550"/>
    <cellStyle name="20% - Accent2 2 8 2 2" xfId="10036"/>
    <cellStyle name="20% - Accent2 2 8 2 2 2" xfId="15818"/>
    <cellStyle name="20% - Accent2 2 8 2 2 3" xfId="21601"/>
    <cellStyle name="20% - Accent2 2 8 2 3" xfId="7145"/>
    <cellStyle name="20% - Accent2 2 8 2 4" xfId="12927"/>
    <cellStyle name="20% - Accent2 2 8 2 5" xfId="18710"/>
    <cellStyle name="20% - Accent2 2 8 3" xfId="5442"/>
    <cellStyle name="20% - Accent2 2 8 3 2" xfId="14116"/>
    <cellStyle name="20% - Accent2 2 8 3 3" xfId="19899"/>
    <cellStyle name="20% - Accent2 2 8 4" xfId="8334"/>
    <cellStyle name="20% - Accent2 2 8 5" xfId="4253"/>
    <cellStyle name="20% - Accent2 2 8 6" xfId="11225"/>
    <cellStyle name="20% - Accent2 2 8 7" xfId="17008"/>
    <cellStyle name="20% - Accent2 2 9" xfId="1790"/>
    <cellStyle name="20% - Accent2 2 9 2" xfId="6385"/>
    <cellStyle name="20% - Accent2 2 9 2 2" xfId="15058"/>
    <cellStyle name="20% - Accent2 2 9 2 3" xfId="20841"/>
    <cellStyle name="20% - Accent2 2 9 3" xfId="9276"/>
    <cellStyle name="20% - Accent2 2 9 4" xfId="3493"/>
    <cellStyle name="20% - Accent2 2 9 5" xfId="12167"/>
    <cellStyle name="20% - Accent2 2 9 6" xfId="17950"/>
    <cellStyle name="20% - Accent2 3" xfId="1264"/>
    <cellStyle name="20% - Accent2 3 2" xfId="5860"/>
    <cellStyle name="20% - Accent2 3 2 2" xfId="14533"/>
    <cellStyle name="20% - Accent2 3 2 3" xfId="20316"/>
    <cellStyle name="20% - Accent2 3 3" xfId="8751"/>
    <cellStyle name="20% - Accent2 3 4" xfId="2968"/>
    <cellStyle name="20% - Accent2 3 5" xfId="11642"/>
    <cellStyle name="20% - Accent2 3 6" xfId="17425"/>
    <cellStyle name="20% - Accent2 4" xfId="2532"/>
    <cellStyle name="20% - Accent2 4 2" xfId="7127"/>
    <cellStyle name="20% - Accent2 4 2 2" xfId="15800"/>
    <cellStyle name="20% - Accent2 4 2 3" xfId="21583"/>
    <cellStyle name="20% - Accent2 4 3" xfId="10018"/>
    <cellStyle name="20% - Accent2 4 4" xfId="4235"/>
    <cellStyle name="20% - Accent2 4 5" xfId="12909"/>
    <cellStyle name="20% - Accent2 4 6" xfId="18692"/>
    <cellStyle name="20% - Accent2 5" xfId="1234"/>
    <cellStyle name="20% - Accent2 5 2" xfId="8721"/>
    <cellStyle name="20% - Accent2 5 2 2" xfId="14503"/>
    <cellStyle name="20% - Accent2 5 2 3" xfId="20286"/>
    <cellStyle name="20% - Accent2 5 3" xfId="5830"/>
    <cellStyle name="20% - Accent2 5 4" xfId="11612"/>
    <cellStyle name="20% - Accent2 5 5" xfId="17395"/>
    <cellStyle name="20% - Accent2 6" xfId="5424"/>
    <cellStyle name="20% - Accent2 6 2" xfId="14098"/>
    <cellStyle name="20% - Accent2 6 3" xfId="19881"/>
    <cellStyle name="20% - Accent2 7" xfId="8316"/>
    <cellStyle name="20% - Accent2 8" xfId="2938"/>
    <cellStyle name="20% - Accent2 9" xfId="11207"/>
    <cellStyle name="20% - Accent3" xfId="820" builtinId="38" customBuiltin="1"/>
    <cellStyle name="20% - Accent3 10" xfId="16992"/>
    <cellStyle name="20% - Accent3 2" xfId="92"/>
    <cellStyle name="20% - Accent3 2 10" xfId="1250"/>
    <cellStyle name="20% - Accent3 2 10 2" xfId="8737"/>
    <cellStyle name="20% - Accent3 2 10 2 2" xfId="14519"/>
    <cellStyle name="20% - Accent3 2 10 2 3" xfId="20302"/>
    <cellStyle name="20% - Accent3 2 10 3" xfId="5846"/>
    <cellStyle name="20% - Accent3 2 10 4" xfId="11628"/>
    <cellStyle name="20% - Accent3 2 10 5" xfId="17411"/>
    <cellStyle name="20% - Accent3 2 11" xfId="4722"/>
    <cellStyle name="20% - Accent3 2 11 2" xfId="13396"/>
    <cellStyle name="20% - Accent3 2 11 3" xfId="19179"/>
    <cellStyle name="20% - Accent3 2 12" xfId="7614"/>
    <cellStyle name="20% - Accent3 2 13" xfId="2954"/>
    <cellStyle name="20% - Accent3 2 14" xfId="10505"/>
    <cellStyle name="20% - Accent3 2 15" xfId="16288"/>
    <cellStyle name="20% - Accent3 2 2" xfId="93"/>
    <cellStyle name="20% - Accent3 2 2 10" xfId="4723"/>
    <cellStyle name="20% - Accent3 2 2 10 2" xfId="13397"/>
    <cellStyle name="20% - Accent3 2 2 10 3" xfId="19180"/>
    <cellStyle name="20% - Accent3 2 2 11" xfId="7615"/>
    <cellStyle name="20% - Accent3 2 2 12" xfId="2994"/>
    <cellStyle name="20% - Accent3 2 2 13" xfId="10506"/>
    <cellStyle name="20% - Accent3 2 2 14" xfId="16289"/>
    <cellStyle name="20% - Accent3 2 2 2" xfId="94"/>
    <cellStyle name="20% - Accent3 2 2 2 10" xfId="7616"/>
    <cellStyle name="20% - Accent3 2 2 2 11" xfId="2995"/>
    <cellStyle name="20% - Accent3 2 2 2 12" xfId="10507"/>
    <cellStyle name="20% - Accent3 2 2 2 13" xfId="16290"/>
    <cellStyle name="20% - Accent3 2 2 2 2" xfId="95"/>
    <cellStyle name="20% - Accent3 2 2 2 2 10" xfId="10508"/>
    <cellStyle name="20% - Accent3 2 2 2 2 11" xfId="16291"/>
    <cellStyle name="20% - Accent3 2 2 2 2 2" xfId="96"/>
    <cellStyle name="20% - Accent3 2 2 2 2 2 10" xfId="16292"/>
    <cellStyle name="20% - Accent3 2 2 2 2 2 2" xfId="97"/>
    <cellStyle name="20% - Accent3 2 2 2 2 2 2 2" xfId="1835"/>
    <cellStyle name="20% - Accent3 2 2 2 2 2 2 2 2" xfId="9321"/>
    <cellStyle name="20% - Accent3 2 2 2 2 2 2 2 2 2" xfId="15103"/>
    <cellStyle name="20% - Accent3 2 2 2 2 2 2 2 2 3" xfId="20886"/>
    <cellStyle name="20% - Accent3 2 2 2 2 2 2 2 3" xfId="6430"/>
    <cellStyle name="20% - Accent3 2 2 2 2 2 2 2 4" xfId="12212"/>
    <cellStyle name="20% - Accent3 2 2 2 2 2 2 2 5" xfId="17995"/>
    <cellStyle name="20% - Accent3 2 2 2 2 2 2 3" xfId="4727"/>
    <cellStyle name="20% - Accent3 2 2 2 2 2 2 3 2" xfId="13401"/>
    <cellStyle name="20% - Accent3 2 2 2 2 2 2 3 3" xfId="19184"/>
    <cellStyle name="20% - Accent3 2 2 2 2 2 2 4" xfId="7619"/>
    <cellStyle name="20% - Accent3 2 2 2 2 2 2 5" xfId="3538"/>
    <cellStyle name="20% - Accent3 2 2 2 2 2 2 6" xfId="10510"/>
    <cellStyle name="20% - Accent3 2 2 2 2 2 2 7" xfId="16293"/>
    <cellStyle name="20% - Accent3 2 2 2 2 2 3" xfId="950"/>
    <cellStyle name="20% - Accent3 2 2 2 2 2 3 2" xfId="2654"/>
    <cellStyle name="20% - Accent3 2 2 2 2 2 3 2 2" xfId="10140"/>
    <cellStyle name="20% - Accent3 2 2 2 2 2 3 2 2 2" xfId="15922"/>
    <cellStyle name="20% - Accent3 2 2 2 2 2 3 2 2 3" xfId="21705"/>
    <cellStyle name="20% - Accent3 2 2 2 2 2 3 2 3" xfId="7249"/>
    <cellStyle name="20% - Accent3 2 2 2 2 2 3 2 4" xfId="13031"/>
    <cellStyle name="20% - Accent3 2 2 2 2 2 3 2 5" xfId="18814"/>
    <cellStyle name="20% - Accent3 2 2 2 2 2 3 3" xfId="5546"/>
    <cellStyle name="20% - Accent3 2 2 2 2 2 3 3 2" xfId="14220"/>
    <cellStyle name="20% - Accent3 2 2 2 2 2 3 3 3" xfId="20003"/>
    <cellStyle name="20% - Accent3 2 2 2 2 2 3 4" xfId="8438"/>
    <cellStyle name="20% - Accent3 2 2 2 2 2 3 5" xfId="4357"/>
    <cellStyle name="20% - Accent3 2 2 2 2 2 3 6" xfId="11329"/>
    <cellStyle name="20% - Accent3 2 2 2 2 2 3 7" xfId="17112"/>
    <cellStyle name="20% - Accent3 2 2 2 2 2 4" xfId="1834"/>
    <cellStyle name="20% - Accent3 2 2 2 2 2 4 2" xfId="6429"/>
    <cellStyle name="20% - Accent3 2 2 2 2 2 4 2 2" xfId="15102"/>
    <cellStyle name="20% - Accent3 2 2 2 2 2 4 2 3" xfId="20885"/>
    <cellStyle name="20% - Accent3 2 2 2 2 2 4 3" xfId="9320"/>
    <cellStyle name="20% - Accent3 2 2 2 2 2 4 4" xfId="3537"/>
    <cellStyle name="20% - Accent3 2 2 2 2 2 4 5" xfId="12211"/>
    <cellStyle name="20% - Accent3 2 2 2 2 2 4 6" xfId="17994"/>
    <cellStyle name="20% - Accent3 2 2 2 2 2 5" xfId="1404"/>
    <cellStyle name="20% - Accent3 2 2 2 2 2 5 2" xfId="8890"/>
    <cellStyle name="20% - Accent3 2 2 2 2 2 5 2 2" xfId="14672"/>
    <cellStyle name="20% - Accent3 2 2 2 2 2 5 2 3" xfId="20455"/>
    <cellStyle name="20% - Accent3 2 2 2 2 2 5 3" xfId="5999"/>
    <cellStyle name="20% - Accent3 2 2 2 2 2 5 4" xfId="11781"/>
    <cellStyle name="20% - Accent3 2 2 2 2 2 5 5" xfId="17564"/>
    <cellStyle name="20% - Accent3 2 2 2 2 2 6" xfId="4726"/>
    <cellStyle name="20% - Accent3 2 2 2 2 2 6 2" xfId="13400"/>
    <cellStyle name="20% - Accent3 2 2 2 2 2 6 3" xfId="19183"/>
    <cellStyle name="20% - Accent3 2 2 2 2 2 7" xfId="7618"/>
    <cellStyle name="20% - Accent3 2 2 2 2 2 8" xfId="3107"/>
    <cellStyle name="20% - Accent3 2 2 2 2 2 9" xfId="10509"/>
    <cellStyle name="20% - Accent3 2 2 2 2 3" xfId="98"/>
    <cellStyle name="20% - Accent3 2 2 2 2 3 2" xfId="1836"/>
    <cellStyle name="20% - Accent3 2 2 2 2 3 2 2" xfId="9322"/>
    <cellStyle name="20% - Accent3 2 2 2 2 3 2 2 2" xfId="15104"/>
    <cellStyle name="20% - Accent3 2 2 2 2 3 2 2 3" xfId="20887"/>
    <cellStyle name="20% - Accent3 2 2 2 2 3 2 3" xfId="6431"/>
    <cellStyle name="20% - Accent3 2 2 2 2 3 2 4" xfId="12213"/>
    <cellStyle name="20% - Accent3 2 2 2 2 3 2 5" xfId="17996"/>
    <cellStyle name="20% - Accent3 2 2 2 2 3 3" xfId="4728"/>
    <cellStyle name="20% - Accent3 2 2 2 2 3 3 2" xfId="13402"/>
    <cellStyle name="20% - Accent3 2 2 2 2 3 3 3" xfId="19185"/>
    <cellStyle name="20% - Accent3 2 2 2 2 3 4" xfId="7620"/>
    <cellStyle name="20% - Accent3 2 2 2 2 3 5" xfId="3539"/>
    <cellStyle name="20% - Accent3 2 2 2 2 3 6" xfId="10511"/>
    <cellStyle name="20% - Accent3 2 2 2 2 3 7" xfId="16294"/>
    <cellStyle name="20% - Accent3 2 2 2 2 4" xfId="949"/>
    <cellStyle name="20% - Accent3 2 2 2 2 4 2" xfId="2653"/>
    <cellStyle name="20% - Accent3 2 2 2 2 4 2 2" xfId="10139"/>
    <cellStyle name="20% - Accent3 2 2 2 2 4 2 2 2" xfId="15921"/>
    <cellStyle name="20% - Accent3 2 2 2 2 4 2 2 3" xfId="21704"/>
    <cellStyle name="20% - Accent3 2 2 2 2 4 2 3" xfId="7248"/>
    <cellStyle name="20% - Accent3 2 2 2 2 4 2 4" xfId="13030"/>
    <cellStyle name="20% - Accent3 2 2 2 2 4 2 5" xfId="18813"/>
    <cellStyle name="20% - Accent3 2 2 2 2 4 3" xfId="5545"/>
    <cellStyle name="20% - Accent3 2 2 2 2 4 3 2" xfId="14219"/>
    <cellStyle name="20% - Accent3 2 2 2 2 4 3 3" xfId="20002"/>
    <cellStyle name="20% - Accent3 2 2 2 2 4 4" xfId="8437"/>
    <cellStyle name="20% - Accent3 2 2 2 2 4 5" xfId="4356"/>
    <cellStyle name="20% - Accent3 2 2 2 2 4 6" xfId="11328"/>
    <cellStyle name="20% - Accent3 2 2 2 2 4 7" xfId="17111"/>
    <cellStyle name="20% - Accent3 2 2 2 2 5" xfId="1833"/>
    <cellStyle name="20% - Accent3 2 2 2 2 5 2" xfId="6428"/>
    <cellStyle name="20% - Accent3 2 2 2 2 5 2 2" xfId="15101"/>
    <cellStyle name="20% - Accent3 2 2 2 2 5 2 3" xfId="20884"/>
    <cellStyle name="20% - Accent3 2 2 2 2 5 3" xfId="9319"/>
    <cellStyle name="20% - Accent3 2 2 2 2 5 4" xfId="3536"/>
    <cellStyle name="20% - Accent3 2 2 2 2 5 5" xfId="12210"/>
    <cellStyle name="20% - Accent3 2 2 2 2 5 6" xfId="17993"/>
    <cellStyle name="20% - Accent3 2 2 2 2 6" xfId="1403"/>
    <cellStyle name="20% - Accent3 2 2 2 2 6 2" xfId="8889"/>
    <cellStyle name="20% - Accent3 2 2 2 2 6 2 2" xfId="14671"/>
    <cellStyle name="20% - Accent3 2 2 2 2 6 2 3" xfId="20454"/>
    <cellStyle name="20% - Accent3 2 2 2 2 6 3" xfId="5998"/>
    <cellStyle name="20% - Accent3 2 2 2 2 6 4" xfId="11780"/>
    <cellStyle name="20% - Accent3 2 2 2 2 6 5" xfId="17563"/>
    <cellStyle name="20% - Accent3 2 2 2 2 7" xfId="4725"/>
    <cellStyle name="20% - Accent3 2 2 2 2 7 2" xfId="13399"/>
    <cellStyle name="20% - Accent3 2 2 2 2 7 3" xfId="19182"/>
    <cellStyle name="20% - Accent3 2 2 2 2 8" xfId="7617"/>
    <cellStyle name="20% - Accent3 2 2 2 2 9" xfId="3106"/>
    <cellStyle name="20% - Accent3 2 2 2 3" xfId="99"/>
    <cellStyle name="20% - Accent3 2 2 2 3 10" xfId="16295"/>
    <cellStyle name="20% - Accent3 2 2 2 3 2" xfId="100"/>
    <cellStyle name="20% - Accent3 2 2 2 3 2 2" xfId="1838"/>
    <cellStyle name="20% - Accent3 2 2 2 3 2 2 2" xfId="9324"/>
    <cellStyle name="20% - Accent3 2 2 2 3 2 2 2 2" xfId="15106"/>
    <cellStyle name="20% - Accent3 2 2 2 3 2 2 2 3" xfId="20889"/>
    <cellStyle name="20% - Accent3 2 2 2 3 2 2 3" xfId="6433"/>
    <cellStyle name="20% - Accent3 2 2 2 3 2 2 4" xfId="12215"/>
    <cellStyle name="20% - Accent3 2 2 2 3 2 2 5" xfId="17998"/>
    <cellStyle name="20% - Accent3 2 2 2 3 2 3" xfId="4730"/>
    <cellStyle name="20% - Accent3 2 2 2 3 2 3 2" xfId="13404"/>
    <cellStyle name="20% - Accent3 2 2 2 3 2 3 3" xfId="19187"/>
    <cellStyle name="20% - Accent3 2 2 2 3 2 4" xfId="7622"/>
    <cellStyle name="20% - Accent3 2 2 2 3 2 5" xfId="3541"/>
    <cellStyle name="20% - Accent3 2 2 2 3 2 6" xfId="10513"/>
    <cellStyle name="20% - Accent3 2 2 2 3 2 7" xfId="16296"/>
    <cellStyle name="20% - Accent3 2 2 2 3 3" xfId="951"/>
    <cellStyle name="20% - Accent3 2 2 2 3 3 2" xfId="2655"/>
    <cellStyle name="20% - Accent3 2 2 2 3 3 2 2" xfId="10141"/>
    <cellStyle name="20% - Accent3 2 2 2 3 3 2 2 2" xfId="15923"/>
    <cellStyle name="20% - Accent3 2 2 2 3 3 2 2 3" xfId="21706"/>
    <cellStyle name="20% - Accent3 2 2 2 3 3 2 3" xfId="7250"/>
    <cellStyle name="20% - Accent3 2 2 2 3 3 2 4" xfId="13032"/>
    <cellStyle name="20% - Accent3 2 2 2 3 3 2 5" xfId="18815"/>
    <cellStyle name="20% - Accent3 2 2 2 3 3 3" xfId="5547"/>
    <cellStyle name="20% - Accent3 2 2 2 3 3 3 2" xfId="14221"/>
    <cellStyle name="20% - Accent3 2 2 2 3 3 3 3" xfId="20004"/>
    <cellStyle name="20% - Accent3 2 2 2 3 3 4" xfId="8439"/>
    <cellStyle name="20% - Accent3 2 2 2 3 3 5" xfId="4358"/>
    <cellStyle name="20% - Accent3 2 2 2 3 3 6" xfId="11330"/>
    <cellStyle name="20% - Accent3 2 2 2 3 3 7" xfId="17113"/>
    <cellStyle name="20% - Accent3 2 2 2 3 4" xfId="1837"/>
    <cellStyle name="20% - Accent3 2 2 2 3 4 2" xfId="6432"/>
    <cellStyle name="20% - Accent3 2 2 2 3 4 2 2" xfId="15105"/>
    <cellStyle name="20% - Accent3 2 2 2 3 4 2 3" xfId="20888"/>
    <cellStyle name="20% - Accent3 2 2 2 3 4 3" xfId="9323"/>
    <cellStyle name="20% - Accent3 2 2 2 3 4 4" xfId="3540"/>
    <cellStyle name="20% - Accent3 2 2 2 3 4 5" xfId="12214"/>
    <cellStyle name="20% - Accent3 2 2 2 3 4 6" xfId="17997"/>
    <cellStyle name="20% - Accent3 2 2 2 3 5" xfId="1405"/>
    <cellStyle name="20% - Accent3 2 2 2 3 5 2" xfId="8891"/>
    <cellStyle name="20% - Accent3 2 2 2 3 5 2 2" xfId="14673"/>
    <cellStyle name="20% - Accent3 2 2 2 3 5 2 3" xfId="20456"/>
    <cellStyle name="20% - Accent3 2 2 2 3 5 3" xfId="6000"/>
    <cellStyle name="20% - Accent3 2 2 2 3 5 4" xfId="11782"/>
    <cellStyle name="20% - Accent3 2 2 2 3 5 5" xfId="17565"/>
    <cellStyle name="20% - Accent3 2 2 2 3 6" xfId="4729"/>
    <cellStyle name="20% - Accent3 2 2 2 3 6 2" xfId="13403"/>
    <cellStyle name="20% - Accent3 2 2 2 3 6 3" xfId="19186"/>
    <cellStyle name="20% - Accent3 2 2 2 3 7" xfId="7621"/>
    <cellStyle name="20% - Accent3 2 2 2 3 8" xfId="3108"/>
    <cellStyle name="20% - Accent3 2 2 2 3 9" xfId="10512"/>
    <cellStyle name="20% - Accent3 2 2 2 4" xfId="101"/>
    <cellStyle name="20% - Accent3 2 2 2 4 10" xfId="16297"/>
    <cellStyle name="20% - Accent3 2 2 2 4 2" xfId="102"/>
    <cellStyle name="20% - Accent3 2 2 2 4 2 2" xfId="1840"/>
    <cellStyle name="20% - Accent3 2 2 2 4 2 2 2" xfId="9326"/>
    <cellStyle name="20% - Accent3 2 2 2 4 2 2 2 2" xfId="15108"/>
    <cellStyle name="20% - Accent3 2 2 2 4 2 2 2 3" xfId="20891"/>
    <cellStyle name="20% - Accent3 2 2 2 4 2 2 3" xfId="6435"/>
    <cellStyle name="20% - Accent3 2 2 2 4 2 2 4" xfId="12217"/>
    <cellStyle name="20% - Accent3 2 2 2 4 2 2 5" xfId="18000"/>
    <cellStyle name="20% - Accent3 2 2 2 4 2 3" xfId="4732"/>
    <cellStyle name="20% - Accent3 2 2 2 4 2 3 2" xfId="13406"/>
    <cellStyle name="20% - Accent3 2 2 2 4 2 3 3" xfId="19189"/>
    <cellStyle name="20% - Accent3 2 2 2 4 2 4" xfId="7624"/>
    <cellStyle name="20% - Accent3 2 2 2 4 2 5" xfId="3543"/>
    <cellStyle name="20% - Accent3 2 2 2 4 2 6" xfId="10515"/>
    <cellStyle name="20% - Accent3 2 2 2 4 2 7" xfId="16298"/>
    <cellStyle name="20% - Accent3 2 2 2 4 3" xfId="952"/>
    <cellStyle name="20% - Accent3 2 2 2 4 3 2" xfId="2656"/>
    <cellStyle name="20% - Accent3 2 2 2 4 3 2 2" xfId="10142"/>
    <cellStyle name="20% - Accent3 2 2 2 4 3 2 2 2" xfId="15924"/>
    <cellStyle name="20% - Accent3 2 2 2 4 3 2 2 3" xfId="21707"/>
    <cellStyle name="20% - Accent3 2 2 2 4 3 2 3" xfId="7251"/>
    <cellStyle name="20% - Accent3 2 2 2 4 3 2 4" xfId="13033"/>
    <cellStyle name="20% - Accent3 2 2 2 4 3 2 5" xfId="18816"/>
    <cellStyle name="20% - Accent3 2 2 2 4 3 3" xfId="5548"/>
    <cellStyle name="20% - Accent3 2 2 2 4 3 3 2" xfId="14222"/>
    <cellStyle name="20% - Accent3 2 2 2 4 3 3 3" xfId="20005"/>
    <cellStyle name="20% - Accent3 2 2 2 4 3 4" xfId="8440"/>
    <cellStyle name="20% - Accent3 2 2 2 4 3 5" xfId="4359"/>
    <cellStyle name="20% - Accent3 2 2 2 4 3 6" xfId="11331"/>
    <cellStyle name="20% - Accent3 2 2 2 4 3 7" xfId="17114"/>
    <cellStyle name="20% - Accent3 2 2 2 4 4" xfId="1839"/>
    <cellStyle name="20% - Accent3 2 2 2 4 4 2" xfId="6434"/>
    <cellStyle name="20% - Accent3 2 2 2 4 4 2 2" xfId="15107"/>
    <cellStyle name="20% - Accent3 2 2 2 4 4 2 3" xfId="20890"/>
    <cellStyle name="20% - Accent3 2 2 2 4 4 3" xfId="9325"/>
    <cellStyle name="20% - Accent3 2 2 2 4 4 4" xfId="3542"/>
    <cellStyle name="20% - Accent3 2 2 2 4 4 5" xfId="12216"/>
    <cellStyle name="20% - Accent3 2 2 2 4 4 6" xfId="17999"/>
    <cellStyle name="20% - Accent3 2 2 2 4 5" xfId="1406"/>
    <cellStyle name="20% - Accent3 2 2 2 4 5 2" xfId="8892"/>
    <cellStyle name="20% - Accent3 2 2 2 4 5 2 2" xfId="14674"/>
    <cellStyle name="20% - Accent3 2 2 2 4 5 2 3" xfId="20457"/>
    <cellStyle name="20% - Accent3 2 2 2 4 5 3" xfId="6001"/>
    <cellStyle name="20% - Accent3 2 2 2 4 5 4" xfId="11783"/>
    <cellStyle name="20% - Accent3 2 2 2 4 5 5" xfId="17566"/>
    <cellStyle name="20% - Accent3 2 2 2 4 6" xfId="4731"/>
    <cellStyle name="20% - Accent3 2 2 2 4 6 2" xfId="13405"/>
    <cellStyle name="20% - Accent3 2 2 2 4 6 3" xfId="19188"/>
    <cellStyle name="20% - Accent3 2 2 2 4 7" xfId="7623"/>
    <cellStyle name="20% - Accent3 2 2 2 4 8" xfId="3109"/>
    <cellStyle name="20% - Accent3 2 2 2 4 9" xfId="10514"/>
    <cellStyle name="20% - Accent3 2 2 2 5" xfId="103"/>
    <cellStyle name="20% - Accent3 2 2 2 5 2" xfId="1841"/>
    <cellStyle name="20% - Accent3 2 2 2 5 2 2" xfId="6436"/>
    <cellStyle name="20% - Accent3 2 2 2 5 2 2 2" xfId="15109"/>
    <cellStyle name="20% - Accent3 2 2 2 5 2 2 3" xfId="20892"/>
    <cellStyle name="20% - Accent3 2 2 2 5 2 3" xfId="9327"/>
    <cellStyle name="20% - Accent3 2 2 2 5 2 4" xfId="3544"/>
    <cellStyle name="20% - Accent3 2 2 2 5 2 5" xfId="12218"/>
    <cellStyle name="20% - Accent3 2 2 2 5 2 6" xfId="18001"/>
    <cellStyle name="20% - Accent3 2 2 2 5 3" xfId="1402"/>
    <cellStyle name="20% - Accent3 2 2 2 5 3 2" xfId="8888"/>
    <cellStyle name="20% - Accent3 2 2 2 5 3 2 2" xfId="14670"/>
    <cellStyle name="20% - Accent3 2 2 2 5 3 2 3" xfId="20453"/>
    <cellStyle name="20% - Accent3 2 2 2 5 3 3" xfId="5997"/>
    <cellStyle name="20% - Accent3 2 2 2 5 3 4" xfId="11779"/>
    <cellStyle name="20% - Accent3 2 2 2 5 3 5" xfId="17562"/>
    <cellStyle name="20% - Accent3 2 2 2 5 4" xfId="4733"/>
    <cellStyle name="20% - Accent3 2 2 2 5 4 2" xfId="13407"/>
    <cellStyle name="20% - Accent3 2 2 2 5 4 3" xfId="19190"/>
    <cellStyle name="20% - Accent3 2 2 2 5 5" xfId="7625"/>
    <cellStyle name="20% - Accent3 2 2 2 5 6" xfId="3105"/>
    <cellStyle name="20% - Accent3 2 2 2 5 7" xfId="10516"/>
    <cellStyle name="20% - Accent3 2 2 2 5 8" xfId="16299"/>
    <cellStyle name="20% - Accent3 2 2 2 6" xfId="902"/>
    <cellStyle name="20% - Accent3 2 2 2 6 2" xfId="2608"/>
    <cellStyle name="20% - Accent3 2 2 2 6 2 2" xfId="10094"/>
    <cellStyle name="20% - Accent3 2 2 2 6 2 2 2" xfId="15876"/>
    <cellStyle name="20% - Accent3 2 2 2 6 2 2 3" xfId="21659"/>
    <cellStyle name="20% - Accent3 2 2 2 6 2 3" xfId="7203"/>
    <cellStyle name="20% - Accent3 2 2 2 6 2 4" xfId="12985"/>
    <cellStyle name="20% - Accent3 2 2 2 6 2 5" xfId="18768"/>
    <cellStyle name="20% - Accent3 2 2 2 6 3" xfId="5500"/>
    <cellStyle name="20% - Accent3 2 2 2 6 3 2" xfId="14174"/>
    <cellStyle name="20% - Accent3 2 2 2 6 3 3" xfId="19957"/>
    <cellStyle name="20% - Accent3 2 2 2 6 4" xfId="8392"/>
    <cellStyle name="20% - Accent3 2 2 2 6 5" xfId="4311"/>
    <cellStyle name="20% - Accent3 2 2 2 6 6" xfId="11283"/>
    <cellStyle name="20% - Accent3 2 2 2 6 7" xfId="17066"/>
    <cellStyle name="20% - Accent3 2 2 2 7" xfId="1832"/>
    <cellStyle name="20% - Accent3 2 2 2 7 2" xfId="6427"/>
    <cellStyle name="20% - Accent3 2 2 2 7 2 2" xfId="15100"/>
    <cellStyle name="20% - Accent3 2 2 2 7 2 3" xfId="20883"/>
    <cellStyle name="20% - Accent3 2 2 2 7 3" xfId="9318"/>
    <cellStyle name="20% - Accent3 2 2 2 7 4" xfId="3535"/>
    <cellStyle name="20% - Accent3 2 2 2 7 5" xfId="12209"/>
    <cellStyle name="20% - Accent3 2 2 2 7 6" xfId="17992"/>
    <cellStyle name="20% - Accent3 2 2 2 8" xfId="1292"/>
    <cellStyle name="20% - Accent3 2 2 2 8 2" xfId="8778"/>
    <cellStyle name="20% - Accent3 2 2 2 8 2 2" xfId="14560"/>
    <cellStyle name="20% - Accent3 2 2 2 8 2 3" xfId="20343"/>
    <cellStyle name="20% - Accent3 2 2 2 8 3" xfId="5887"/>
    <cellStyle name="20% - Accent3 2 2 2 8 4" xfId="11669"/>
    <cellStyle name="20% - Accent3 2 2 2 8 5" xfId="17452"/>
    <cellStyle name="20% - Accent3 2 2 2 9" xfId="4724"/>
    <cellStyle name="20% - Accent3 2 2 2 9 2" xfId="13398"/>
    <cellStyle name="20% - Accent3 2 2 2 9 3" xfId="19181"/>
    <cellStyle name="20% - Accent3 2 2 3" xfId="104"/>
    <cellStyle name="20% - Accent3 2 2 3 10" xfId="10517"/>
    <cellStyle name="20% - Accent3 2 2 3 11" xfId="16300"/>
    <cellStyle name="20% - Accent3 2 2 3 2" xfId="105"/>
    <cellStyle name="20% - Accent3 2 2 3 2 10" xfId="16301"/>
    <cellStyle name="20% - Accent3 2 2 3 2 2" xfId="106"/>
    <cellStyle name="20% - Accent3 2 2 3 2 2 2" xfId="1844"/>
    <cellStyle name="20% - Accent3 2 2 3 2 2 2 2" xfId="9330"/>
    <cellStyle name="20% - Accent3 2 2 3 2 2 2 2 2" xfId="15112"/>
    <cellStyle name="20% - Accent3 2 2 3 2 2 2 2 3" xfId="20895"/>
    <cellStyle name="20% - Accent3 2 2 3 2 2 2 3" xfId="6439"/>
    <cellStyle name="20% - Accent3 2 2 3 2 2 2 4" xfId="12221"/>
    <cellStyle name="20% - Accent3 2 2 3 2 2 2 5" xfId="18004"/>
    <cellStyle name="20% - Accent3 2 2 3 2 2 3" xfId="4736"/>
    <cellStyle name="20% - Accent3 2 2 3 2 2 3 2" xfId="13410"/>
    <cellStyle name="20% - Accent3 2 2 3 2 2 3 3" xfId="19193"/>
    <cellStyle name="20% - Accent3 2 2 3 2 2 4" xfId="7628"/>
    <cellStyle name="20% - Accent3 2 2 3 2 2 5" xfId="3547"/>
    <cellStyle name="20% - Accent3 2 2 3 2 2 6" xfId="10519"/>
    <cellStyle name="20% - Accent3 2 2 3 2 2 7" xfId="16302"/>
    <cellStyle name="20% - Accent3 2 2 3 2 3" xfId="954"/>
    <cellStyle name="20% - Accent3 2 2 3 2 3 2" xfId="2658"/>
    <cellStyle name="20% - Accent3 2 2 3 2 3 2 2" xfId="10144"/>
    <cellStyle name="20% - Accent3 2 2 3 2 3 2 2 2" xfId="15926"/>
    <cellStyle name="20% - Accent3 2 2 3 2 3 2 2 3" xfId="21709"/>
    <cellStyle name="20% - Accent3 2 2 3 2 3 2 3" xfId="7253"/>
    <cellStyle name="20% - Accent3 2 2 3 2 3 2 4" xfId="13035"/>
    <cellStyle name="20% - Accent3 2 2 3 2 3 2 5" xfId="18818"/>
    <cellStyle name="20% - Accent3 2 2 3 2 3 3" xfId="5550"/>
    <cellStyle name="20% - Accent3 2 2 3 2 3 3 2" xfId="14224"/>
    <cellStyle name="20% - Accent3 2 2 3 2 3 3 3" xfId="20007"/>
    <cellStyle name="20% - Accent3 2 2 3 2 3 4" xfId="8442"/>
    <cellStyle name="20% - Accent3 2 2 3 2 3 5" xfId="4361"/>
    <cellStyle name="20% - Accent3 2 2 3 2 3 6" xfId="11333"/>
    <cellStyle name="20% - Accent3 2 2 3 2 3 7" xfId="17116"/>
    <cellStyle name="20% - Accent3 2 2 3 2 4" xfId="1843"/>
    <cellStyle name="20% - Accent3 2 2 3 2 4 2" xfId="6438"/>
    <cellStyle name="20% - Accent3 2 2 3 2 4 2 2" xfId="15111"/>
    <cellStyle name="20% - Accent3 2 2 3 2 4 2 3" xfId="20894"/>
    <cellStyle name="20% - Accent3 2 2 3 2 4 3" xfId="9329"/>
    <cellStyle name="20% - Accent3 2 2 3 2 4 4" xfId="3546"/>
    <cellStyle name="20% - Accent3 2 2 3 2 4 5" xfId="12220"/>
    <cellStyle name="20% - Accent3 2 2 3 2 4 6" xfId="18003"/>
    <cellStyle name="20% - Accent3 2 2 3 2 5" xfId="1408"/>
    <cellStyle name="20% - Accent3 2 2 3 2 5 2" xfId="8894"/>
    <cellStyle name="20% - Accent3 2 2 3 2 5 2 2" xfId="14676"/>
    <cellStyle name="20% - Accent3 2 2 3 2 5 2 3" xfId="20459"/>
    <cellStyle name="20% - Accent3 2 2 3 2 5 3" xfId="6003"/>
    <cellStyle name="20% - Accent3 2 2 3 2 5 4" xfId="11785"/>
    <cellStyle name="20% - Accent3 2 2 3 2 5 5" xfId="17568"/>
    <cellStyle name="20% - Accent3 2 2 3 2 6" xfId="4735"/>
    <cellStyle name="20% - Accent3 2 2 3 2 6 2" xfId="13409"/>
    <cellStyle name="20% - Accent3 2 2 3 2 6 3" xfId="19192"/>
    <cellStyle name="20% - Accent3 2 2 3 2 7" xfId="7627"/>
    <cellStyle name="20% - Accent3 2 2 3 2 8" xfId="3111"/>
    <cellStyle name="20% - Accent3 2 2 3 2 9" xfId="10518"/>
    <cellStyle name="20% - Accent3 2 2 3 3" xfId="107"/>
    <cellStyle name="20% - Accent3 2 2 3 3 2" xfId="1845"/>
    <cellStyle name="20% - Accent3 2 2 3 3 2 2" xfId="9331"/>
    <cellStyle name="20% - Accent3 2 2 3 3 2 2 2" xfId="15113"/>
    <cellStyle name="20% - Accent3 2 2 3 3 2 2 3" xfId="20896"/>
    <cellStyle name="20% - Accent3 2 2 3 3 2 3" xfId="6440"/>
    <cellStyle name="20% - Accent3 2 2 3 3 2 4" xfId="12222"/>
    <cellStyle name="20% - Accent3 2 2 3 3 2 5" xfId="18005"/>
    <cellStyle name="20% - Accent3 2 2 3 3 3" xfId="4737"/>
    <cellStyle name="20% - Accent3 2 2 3 3 3 2" xfId="13411"/>
    <cellStyle name="20% - Accent3 2 2 3 3 3 3" xfId="19194"/>
    <cellStyle name="20% - Accent3 2 2 3 3 4" xfId="7629"/>
    <cellStyle name="20% - Accent3 2 2 3 3 5" xfId="3548"/>
    <cellStyle name="20% - Accent3 2 2 3 3 6" xfId="10520"/>
    <cellStyle name="20% - Accent3 2 2 3 3 7" xfId="16303"/>
    <cellStyle name="20% - Accent3 2 2 3 4" xfId="953"/>
    <cellStyle name="20% - Accent3 2 2 3 4 2" xfId="2657"/>
    <cellStyle name="20% - Accent3 2 2 3 4 2 2" xfId="10143"/>
    <cellStyle name="20% - Accent3 2 2 3 4 2 2 2" xfId="15925"/>
    <cellStyle name="20% - Accent3 2 2 3 4 2 2 3" xfId="21708"/>
    <cellStyle name="20% - Accent3 2 2 3 4 2 3" xfId="7252"/>
    <cellStyle name="20% - Accent3 2 2 3 4 2 4" xfId="13034"/>
    <cellStyle name="20% - Accent3 2 2 3 4 2 5" xfId="18817"/>
    <cellStyle name="20% - Accent3 2 2 3 4 3" xfId="5549"/>
    <cellStyle name="20% - Accent3 2 2 3 4 3 2" xfId="14223"/>
    <cellStyle name="20% - Accent3 2 2 3 4 3 3" xfId="20006"/>
    <cellStyle name="20% - Accent3 2 2 3 4 4" xfId="8441"/>
    <cellStyle name="20% - Accent3 2 2 3 4 5" xfId="4360"/>
    <cellStyle name="20% - Accent3 2 2 3 4 6" xfId="11332"/>
    <cellStyle name="20% - Accent3 2 2 3 4 7" xfId="17115"/>
    <cellStyle name="20% - Accent3 2 2 3 5" xfId="1842"/>
    <cellStyle name="20% - Accent3 2 2 3 5 2" xfId="6437"/>
    <cellStyle name="20% - Accent3 2 2 3 5 2 2" xfId="15110"/>
    <cellStyle name="20% - Accent3 2 2 3 5 2 3" xfId="20893"/>
    <cellStyle name="20% - Accent3 2 2 3 5 3" xfId="9328"/>
    <cellStyle name="20% - Accent3 2 2 3 5 4" xfId="3545"/>
    <cellStyle name="20% - Accent3 2 2 3 5 5" xfId="12219"/>
    <cellStyle name="20% - Accent3 2 2 3 5 6" xfId="18002"/>
    <cellStyle name="20% - Accent3 2 2 3 6" xfId="1407"/>
    <cellStyle name="20% - Accent3 2 2 3 6 2" xfId="8893"/>
    <cellStyle name="20% - Accent3 2 2 3 6 2 2" xfId="14675"/>
    <cellStyle name="20% - Accent3 2 2 3 6 2 3" xfId="20458"/>
    <cellStyle name="20% - Accent3 2 2 3 6 3" xfId="6002"/>
    <cellStyle name="20% - Accent3 2 2 3 6 4" xfId="11784"/>
    <cellStyle name="20% - Accent3 2 2 3 6 5" xfId="17567"/>
    <cellStyle name="20% - Accent3 2 2 3 7" xfId="4734"/>
    <cellStyle name="20% - Accent3 2 2 3 7 2" xfId="13408"/>
    <cellStyle name="20% - Accent3 2 2 3 7 3" xfId="19191"/>
    <cellStyle name="20% - Accent3 2 2 3 8" xfId="7626"/>
    <cellStyle name="20% - Accent3 2 2 3 9" xfId="3110"/>
    <cellStyle name="20% - Accent3 2 2 4" xfId="108"/>
    <cellStyle name="20% - Accent3 2 2 4 10" xfId="16304"/>
    <cellStyle name="20% - Accent3 2 2 4 2" xfId="109"/>
    <cellStyle name="20% - Accent3 2 2 4 2 2" xfId="1847"/>
    <cellStyle name="20% - Accent3 2 2 4 2 2 2" xfId="9333"/>
    <cellStyle name="20% - Accent3 2 2 4 2 2 2 2" xfId="15115"/>
    <cellStyle name="20% - Accent3 2 2 4 2 2 2 3" xfId="20898"/>
    <cellStyle name="20% - Accent3 2 2 4 2 2 3" xfId="6442"/>
    <cellStyle name="20% - Accent3 2 2 4 2 2 4" xfId="12224"/>
    <cellStyle name="20% - Accent3 2 2 4 2 2 5" xfId="18007"/>
    <cellStyle name="20% - Accent3 2 2 4 2 3" xfId="4739"/>
    <cellStyle name="20% - Accent3 2 2 4 2 3 2" xfId="13413"/>
    <cellStyle name="20% - Accent3 2 2 4 2 3 3" xfId="19196"/>
    <cellStyle name="20% - Accent3 2 2 4 2 4" xfId="7631"/>
    <cellStyle name="20% - Accent3 2 2 4 2 5" xfId="3550"/>
    <cellStyle name="20% - Accent3 2 2 4 2 6" xfId="10522"/>
    <cellStyle name="20% - Accent3 2 2 4 2 7" xfId="16305"/>
    <cellStyle name="20% - Accent3 2 2 4 3" xfId="955"/>
    <cellStyle name="20% - Accent3 2 2 4 3 2" xfId="2659"/>
    <cellStyle name="20% - Accent3 2 2 4 3 2 2" xfId="10145"/>
    <cellStyle name="20% - Accent3 2 2 4 3 2 2 2" xfId="15927"/>
    <cellStyle name="20% - Accent3 2 2 4 3 2 2 3" xfId="21710"/>
    <cellStyle name="20% - Accent3 2 2 4 3 2 3" xfId="7254"/>
    <cellStyle name="20% - Accent3 2 2 4 3 2 4" xfId="13036"/>
    <cellStyle name="20% - Accent3 2 2 4 3 2 5" xfId="18819"/>
    <cellStyle name="20% - Accent3 2 2 4 3 3" xfId="5551"/>
    <cellStyle name="20% - Accent3 2 2 4 3 3 2" xfId="14225"/>
    <cellStyle name="20% - Accent3 2 2 4 3 3 3" xfId="20008"/>
    <cellStyle name="20% - Accent3 2 2 4 3 4" xfId="8443"/>
    <cellStyle name="20% - Accent3 2 2 4 3 5" xfId="4362"/>
    <cellStyle name="20% - Accent3 2 2 4 3 6" xfId="11334"/>
    <cellStyle name="20% - Accent3 2 2 4 3 7" xfId="17117"/>
    <cellStyle name="20% - Accent3 2 2 4 4" xfId="1846"/>
    <cellStyle name="20% - Accent3 2 2 4 4 2" xfId="6441"/>
    <cellStyle name="20% - Accent3 2 2 4 4 2 2" xfId="15114"/>
    <cellStyle name="20% - Accent3 2 2 4 4 2 3" xfId="20897"/>
    <cellStyle name="20% - Accent3 2 2 4 4 3" xfId="9332"/>
    <cellStyle name="20% - Accent3 2 2 4 4 4" xfId="3549"/>
    <cellStyle name="20% - Accent3 2 2 4 4 5" xfId="12223"/>
    <cellStyle name="20% - Accent3 2 2 4 4 6" xfId="18006"/>
    <cellStyle name="20% - Accent3 2 2 4 5" xfId="1409"/>
    <cellStyle name="20% - Accent3 2 2 4 5 2" xfId="8895"/>
    <cellStyle name="20% - Accent3 2 2 4 5 2 2" xfId="14677"/>
    <cellStyle name="20% - Accent3 2 2 4 5 2 3" xfId="20460"/>
    <cellStyle name="20% - Accent3 2 2 4 5 3" xfId="6004"/>
    <cellStyle name="20% - Accent3 2 2 4 5 4" xfId="11786"/>
    <cellStyle name="20% - Accent3 2 2 4 5 5" xfId="17569"/>
    <cellStyle name="20% - Accent3 2 2 4 6" xfId="4738"/>
    <cellStyle name="20% - Accent3 2 2 4 6 2" xfId="13412"/>
    <cellStyle name="20% - Accent3 2 2 4 6 3" xfId="19195"/>
    <cellStyle name="20% - Accent3 2 2 4 7" xfId="7630"/>
    <cellStyle name="20% - Accent3 2 2 4 8" xfId="3112"/>
    <cellStyle name="20% - Accent3 2 2 4 9" xfId="10521"/>
    <cellStyle name="20% - Accent3 2 2 5" xfId="110"/>
    <cellStyle name="20% - Accent3 2 2 5 10" xfId="16306"/>
    <cellStyle name="20% - Accent3 2 2 5 2" xfId="111"/>
    <cellStyle name="20% - Accent3 2 2 5 2 2" xfId="1849"/>
    <cellStyle name="20% - Accent3 2 2 5 2 2 2" xfId="9335"/>
    <cellStyle name="20% - Accent3 2 2 5 2 2 2 2" xfId="15117"/>
    <cellStyle name="20% - Accent3 2 2 5 2 2 2 3" xfId="20900"/>
    <cellStyle name="20% - Accent3 2 2 5 2 2 3" xfId="6444"/>
    <cellStyle name="20% - Accent3 2 2 5 2 2 4" xfId="12226"/>
    <cellStyle name="20% - Accent3 2 2 5 2 2 5" xfId="18009"/>
    <cellStyle name="20% - Accent3 2 2 5 2 3" xfId="4741"/>
    <cellStyle name="20% - Accent3 2 2 5 2 3 2" xfId="13415"/>
    <cellStyle name="20% - Accent3 2 2 5 2 3 3" xfId="19198"/>
    <cellStyle name="20% - Accent3 2 2 5 2 4" xfId="7633"/>
    <cellStyle name="20% - Accent3 2 2 5 2 5" xfId="3552"/>
    <cellStyle name="20% - Accent3 2 2 5 2 6" xfId="10524"/>
    <cellStyle name="20% - Accent3 2 2 5 2 7" xfId="16307"/>
    <cellStyle name="20% - Accent3 2 2 5 3" xfId="956"/>
    <cellStyle name="20% - Accent3 2 2 5 3 2" xfId="2660"/>
    <cellStyle name="20% - Accent3 2 2 5 3 2 2" xfId="10146"/>
    <cellStyle name="20% - Accent3 2 2 5 3 2 2 2" xfId="15928"/>
    <cellStyle name="20% - Accent3 2 2 5 3 2 2 3" xfId="21711"/>
    <cellStyle name="20% - Accent3 2 2 5 3 2 3" xfId="7255"/>
    <cellStyle name="20% - Accent3 2 2 5 3 2 4" xfId="13037"/>
    <cellStyle name="20% - Accent3 2 2 5 3 2 5" xfId="18820"/>
    <cellStyle name="20% - Accent3 2 2 5 3 3" xfId="5552"/>
    <cellStyle name="20% - Accent3 2 2 5 3 3 2" xfId="14226"/>
    <cellStyle name="20% - Accent3 2 2 5 3 3 3" xfId="20009"/>
    <cellStyle name="20% - Accent3 2 2 5 3 4" xfId="8444"/>
    <cellStyle name="20% - Accent3 2 2 5 3 5" xfId="4363"/>
    <cellStyle name="20% - Accent3 2 2 5 3 6" xfId="11335"/>
    <cellStyle name="20% - Accent3 2 2 5 3 7" xfId="17118"/>
    <cellStyle name="20% - Accent3 2 2 5 4" xfId="1848"/>
    <cellStyle name="20% - Accent3 2 2 5 4 2" xfId="6443"/>
    <cellStyle name="20% - Accent3 2 2 5 4 2 2" xfId="15116"/>
    <cellStyle name="20% - Accent3 2 2 5 4 2 3" xfId="20899"/>
    <cellStyle name="20% - Accent3 2 2 5 4 3" xfId="9334"/>
    <cellStyle name="20% - Accent3 2 2 5 4 4" xfId="3551"/>
    <cellStyle name="20% - Accent3 2 2 5 4 5" xfId="12225"/>
    <cellStyle name="20% - Accent3 2 2 5 4 6" xfId="18008"/>
    <cellStyle name="20% - Accent3 2 2 5 5" xfId="1410"/>
    <cellStyle name="20% - Accent3 2 2 5 5 2" xfId="8896"/>
    <cellStyle name="20% - Accent3 2 2 5 5 2 2" xfId="14678"/>
    <cellStyle name="20% - Accent3 2 2 5 5 2 3" xfId="20461"/>
    <cellStyle name="20% - Accent3 2 2 5 5 3" xfId="6005"/>
    <cellStyle name="20% - Accent3 2 2 5 5 4" xfId="11787"/>
    <cellStyle name="20% - Accent3 2 2 5 5 5" xfId="17570"/>
    <cellStyle name="20% - Accent3 2 2 5 6" xfId="4740"/>
    <cellStyle name="20% - Accent3 2 2 5 6 2" xfId="13414"/>
    <cellStyle name="20% - Accent3 2 2 5 6 3" xfId="19197"/>
    <cellStyle name="20% - Accent3 2 2 5 7" xfId="7632"/>
    <cellStyle name="20% - Accent3 2 2 5 8" xfId="3113"/>
    <cellStyle name="20% - Accent3 2 2 5 9" xfId="10523"/>
    <cellStyle name="20% - Accent3 2 2 6" xfId="112"/>
    <cellStyle name="20% - Accent3 2 2 6 2" xfId="1850"/>
    <cellStyle name="20% - Accent3 2 2 6 2 2" xfId="6445"/>
    <cellStyle name="20% - Accent3 2 2 6 2 2 2" xfId="15118"/>
    <cellStyle name="20% - Accent3 2 2 6 2 2 3" xfId="20901"/>
    <cellStyle name="20% - Accent3 2 2 6 2 3" xfId="9336"/>
    <cellStyle name="20% - Accent3 2 2 6 2 4" xfId="3553"/>
    <cellStyle name="20% - Accent3 2 2 6 2 5" xfId="12227"/>
    <cellStyle name="20% - Accent3 2 2 6 2 6" xfId="18010"/>
    <cellStyle name="20% - Accent3 2 2 6 3" xfId="1401"/>
    <cellStyle name="20% - Accent3 2 2 6 3 2" xfId="8887"/>
    <cellStyle name="20% - Accent3 2 2 6 3 2 2" xfId="14669"/>
    <cellStyle name="20% - Accent3 2 2 6 3 2 3" xfId="20452"/>
    <cellStyle name="20% - Accent3 2 2 6 3 3" xfId="5996"/>
    <cellStyle name="20% - Accent3 2 2 6 3 4" xfId="11778"/>
    <cellStyle name="20% - Accent3 2 2 6 3 5" xfId="17561"/>
    <cellStyle name="20% - Accent3 2 2 6 4" xfId="4742"/>
    <cellStyle name="20% - Accent3 2 2 6 4 2" xfId="13416"/>
    <cellStyle name="20% - Accent3 2 2 6 4 3" xfId="19199"/>
    <cellStyle name="20% - Accent3 2 2 6 5" xfId="7634"/>
    <cellStyle name="20% - Accent3 2 2 6 6" xfId="3104"/>
    <cellStyle name="20% - Accent3 2 2 6 7" xfId="10525"/>
    <cellStyle name="20% - Accent3 2 2 6 8" xfId="16308"/>
    <cellStyle name="20% - Accent3 2 2 7" xfId="864"/>
    <cellStyle name="20% - Accent3 2 2 7 2" xfId="2570"/>
    <cellStyle name="20% - Accent3 2 2 7 2 2" xfId="10056"/>
    <cellStyle name="20% - Accent3 2 2 7 2 2 2" xfId="15838"/>
    <cellStyle name="20% - Accent3 2 2 7 2 2 3" xfId="21621"/>
    <cellStyle name="20% - Accent3 2 2 7 2 3" xfId="7165"/>
    <cellStyle name="20% - Accent3 2 2 7 2 4" xfId="12947"/>
    <cellStyle name="20% - Accent3 2 2 7 2 5" xfId="18730"/>
    <cellStyle name="20% - Accent3 2 2 7 3" xfId="5462"/>
    <cellStyle name="20% - Accent3 2 2 7 3 2" xfId="14136"/>
    <cellStyle name="20% - Accent3 2 2 7 3 3" xfId="19919"/>
    <cellStyle name="20% - Accent3 2 2 7 4" xfId="8354"/>
    <cellStyle name="20% - Accent3 2 2 7 5" xfId="4273"/>
    <cellStyle name="20% - Accent3 2 2 7 6" xfId="11245"/>
    <cellStyle name="20% - Accent3 2 2 7 7" xfId="17028"/>
    <cellStyle name="20% - Accent3 2 2 8" xfId="1831"/>
    <cellStyle name="20% - Accent3 2 2 8 2" xfId="6426"/>
    <cellStyle name="20% - Accent3 2 2 8 2 2" xfId="15099"/>
    <cellStyle name="20% - Accent3 2 2 8 2 3" xfId="20882"/>
    <cellStyle name="20% - Accent3 2 2 8 3" xfId="9317"/>
    <cellStyle name="20% - Accent3 2 2 8 4" xfId="3534"/>
    <cellStyle name="20% - Accent3 2 2 8 5" xfId="12208"/>
    <cellStyle name="20% - Accent3 2 2 8 6" xfId="17991"/>
    <cellStyle name="20% - Accent3 2 2 9" xfId="1291"/>
    <cellStyle name="20% - Accent3 2 2 9 2" xfId="8777"/>
    <cellStyle name="20% - Accent3 2 2 9 2 2" xfId="14559"/>
    <cellStyle name="20% - Accent3 2 2 9 2 3" xfId="20342"/>
    <cellStyle name="20% - Accent3 2 2 9 3" xfId="5886"/>
    <cellStyle name="20% - Accent3 2 2 9 4" xfId="11668"/>
    <cellStyle name="20% - Accent3 2 2 9 5" xfId="17451"/>
    <cellStyle name="20% - Accent3 2 3" xfId="113"/>
    <cellStyle name="20% - Accent3 2 3 10" xfId="7635"/>
    <cellStyle name="20% - Accent3 2 3 11" xfId="2996"/>
    <cellStyle name="20% - Accent3 2 3 12" xfId="10526"/>
    <cellStyle name="20% - Accent3 2 3 13" xfId="16309"/>
    <cellStyle name="20% - Accent3 2 3 2" xfId="114"/>
    <cellStyle name="20% - Accent3 2 3 2 10" xfId="10527"/>
    <cellStyle name="20% - Accent3 2 3 2 11" xfId="16310"/>
    <cellStyle name="20% - Accent3 2 3 2 2" xfId="115"/>
    <cellStyle name="20% - Accent3 2 3 2 2 10" xfId="16311"/>
    <cellStyle name="20% - Accent3 2 3 2 2 2" xfId="116"/>
    <cellStyle name="20% - Accent3 2 3 2 2 2 2" xfId="1854"/>
    <cellStyle name="20% - Accent3 2 3 2 2 2 2 2" xfId="9340"/>
    <cellStyle name="20% - Accent3 2 3 2 2 2 2 2 2" xfId="15122"/>
    <cellStyle name="20% - Accent3 2 3 2 2 2 2 2 3" xfId="20905"/>
    <cellStyle name="20% - Accent3 2 3 2 2 2 2 3" xfId="6449"/>
    <cellStyle name="20% - Accent3 2 3 2 2 2 2 4" xfId="12231"/>
    <cellStyle name="20% - Accent3 2 3 2 2 2 2 5" xfId="18014"/>
    <cellStyle name="20% - Accent3 2 3 2 2 2 3" xfId="4746"/>
    <cellStyle name="20% - Accent3 2 3 2 2 2 3 2" xfId="13420"/>
    <cellStyle name="20% - Accent3 2 3 2 2 2 3 3" xfId="19203"/>
    <cellStyle name="20% - Accent3 2 3 2 2 2 4" xfId="7638"/>
    <cellStyle name="20% - Accent3 2 3 2 2 2 5" xfId="3557"/>
    <cellStyle name="20% - Accent3 2 3 2 2 2 6" xfId="10529"/>
    <cellStyle name="20% - Accent3 2 3 2 2 2 7" xfId="16312"/>
    <cellStyle name="20% - Accent3 2 3 2 2 3" xfId="958"/>
    <cellStyle name="20% - Accent3 2 3 2 2 3 2" xfId="2662"/>
    <cellStyle name="20% - Accent3 2 3 2 2 3 2 2" xfId="10148"/>
    <cellStyle name="20% - Accent3 2 3 2 2 3 2 2 2" xfId="15930"/>
    <cellStyle name="20% - Accent3 2 3 2 2 3 2 2 3" xfId="21713"/>
    <cellStyle name="20% - Accent3 2 3 2 2 3 2 3" xfId="7257"/>
    <cellStyle name="20% - Accent3 2 3 2 2 3 2 4" xfId="13039"/>
    <cellStyle name="20% - Accent3 2 3 2 2 3 2 5" xfId="18822"/>
    <cellStyle name="20% - Accent3 2 3 2 2 3 3" xfId="5554"/>
    <cellStyle name="20% - Accent3 2 3 2 2 3 3 2" xfId="14228"/>
    <cellStyle name="20% - Accent3 2 3 2 2 3 3 3" xfId="20011"/>
    <cellStyle name="20% - Accent3 2 3 2 2 3 4" xfId="8446"/>
    <cellStyle name="20% - Accent3 2 3 2 2 3 5" xfId="4365"/>
    <cellStyle name="20% - Accent3 2 3 2 2 3 6" xfId="11337"/>
    <cellStyle name="20% - Accent3 2 3 2 2 3 7" xfId="17120"/>
    <cellStyle name="20% - Accent3 2 3 2 2 4" xfId="1853"/>
    <cellStyle name="20% - Accent3 2 3 2 2 4 2" xfId="6448"/>
    <cellStyle name="20% - Accent3 2 3 2 2 4 2 2" xfId="15121"/>
    <cellStyle name="20% - Accent3 2 3 2 2 4 2 3" xfId="20904"/>
    <cellStyle name="20% - Accent3 2 3 2 2 4 3" xfId="9339"/>
    <cellStyle name="20% - Accent3 2 3 2 2 4 4" xfId="3556"/>
    <cellStyle name="20% - Accent3 2 3 2 2 4 5" xfId="12230"/>
    <cellStyle name="20% - Accent3 2 3 2 2 4 6" xfId="18013"/>
    <cellStyle name="20% - Accent3 2 3 2 2 5" xfId="1413"/>
    <cellStyle name="20% - Accent3 2 3 2 2 5 2" xfId="8899"/>
    <cellStyle name="20% - Accent3 2 3 2 2 5 2 2" xfId="14681"/>
    <cellStyle name="20% - Accent3 2 3 2 2 5 2 3" xfId="20464"/>
    <cellStyle name="20% - Accent3 2 3 2 2 5 3" xfId="6008"/>
    <cellStyle name="20% - Accent3 2 3 2 2 5 4" xfId="11790"/>
    <cellStyle name="20% - Accent3 2 3 2 2 5 5" xfId="17573"/>
    <cellStyle name="20% - Accent3 2 3 2 2 6" xfId="4745"/>
    <cellStyle name="20% - Accent3 2 3 2 2 6 2" xfId="13419"/>
    <cellStyle name="20% - Accent3 2 3 2 2 6 3" xfId="19202"/>
    <cellStyle name="20% - Accent3 2 3 2 2 7" xfId="7637"/>
    <cellStyle name="20% - Accent3 2 3 2 2 8" xfId="3116"/>
    <cellStyle name="20% - Accent3 2 3 2 2 9" xfId="10528"/>
    <cellStyle name="20% - Accent3 2 3 2 3" xfId="117"/>
    <cellStyle name="20% - Accent3 2 3 2 3 2" xfId="1855"/>
    <cellStyle name="20% - Accent3 2 3 2 3 2 2" xfId="9341"/>
    <cellStyle name="20% - Accent3 2 3 2 3 2 2 2" xfId="15123"/>
    <cellStyle name="20% - Accent3 2 3 2 3 2 2 3" xfId="20906"/>
    <cellStyle name="20% - Accent3 2 3 2 3 2 3" xfId="6450"/>
    <cellStyle name="20% - Accent3 2 3 2 3 2 4" xfId="12232"/>
    <cellStyle name="20% - Accent3 2 3 2 3 2 5" xfId="18015"/>
    <cellStyle name="20% - Accent3 2 3 2 3 3" xfId="4747"/>
    <cellStyle name="20% - Accent3 2 3 2 3 3 2" xfId="13421"/>
    <cellStyle name="20% - Accent3 2 3 2 3 3 3" xfId="19204"/>
    <cellStyle name="20% - Accent3 2 3 2 3 4" xfId="7639"/>
    <cellStyle name="20% - Accent3 2 3 2 3 5" xfId="3558"/>
    <cellStyle name="20% - Accent3 2 3 2 3 6" xfId="10530"/>
    <cellStyle name="20% - Accent3 2 3 2 3 7" xfId="16313"/>
    <cellStyle name="20% - Accent3 2 3 2 4" xfId="957"/>
    <cellStyle name="20% - Accent3 2 3 2 4 2" xfId="2661"/>
    <cellStyle name="20% - Accent3 2 3 2 4 2 2" xfId="10147"/>
    <cellStyle name="20% - Accent3 2 3 2 4 2 2 2" xfId="15929"/>
    <cellStyle name="20% - Accent3 2 3 2 4 2 2 3" xfId="21712"/>
    <cellStyle name="20% - Accent3 2 3 2 4 2 3" xfId="7256"/>
    <cellStyle name="20% - Accent3 2 3 2 4 2 4" xfId="13038"/>
    <cellStyle name="20% - Accent3 2 3 2 4 2 5" xfId="18821"/>
    <cellStyle name="20% - Accent3 2 3 2 4 3" xfId="5553"/>
    <cellStyle name="20% - Accent3 2 3 2 4 3 2" xfId="14227"/>
    <cellStyle name="20% - Accent3 2 3 2 4 3 3" xfId="20010"/>
    <cellStyle name="20% - Accent3 2 3 2 4 4" xfId="8445"/>
    <cellStyle name="20% - Accent3 2 3 2 4 5" xfId="4364"/>
    <cellStyle name="20% - Accent3 2 3 2 4 6" xfId="11336"/>
    <cellStyle name="20% - Accent3 2 3 2 4 7" xfId="17119"/>
    <cellStyle name="20% - Accent3 2 3 2 5" xfId="1852"/>
    <cellStyle name="20% - Accent3 2 3 2 5 2" xfId="6447"/>
    <cellStyle name="20% - Accent3 2 3 2 5 2 2" xfId="15120"/>
    <cellStyle name="20% - Accent3 2 3 2 5 2 3" xfId="20903"/>
    <cellStyle name="20% - Accent3 2 3 2 5 3" xfId="9338"/>
    <cellStyle name="20% - Accent3 2 3 2 5 4" xfId="3555"/>
    <cellStyle name="20% - Accent3 2 3 2 5 5" xfId="12229"/>
    <cellStyle name="20% - Accent3 2 3 2 5 6" xfId="18012"/>
    <cellStyle name="20% - Accent3 2 3 2 6" xfId="1412"/>
    <cellStyle name="20% - Accent3 2 3 2 6 2" xfId="8898"/>
    <cellStyle name="20% - Accent3 2 3 2 6 2 2" xfId="14680"/>
    <cellStyle name="20% - Accent3 2 3 2 6 2 3" xfId="20463"/>
    <cellStyle name="20% - Accent3 2 3 2 6 3" xfId="6007"/>
    <cellStyle name="20% - Accent3 2 3 2 6 4" xfId="11789"/>
    <cellStyle name="20% - Accent3 2 3 2 6 5" xfId="17572"/>
    <cellStyle name="20% - Accent3 2 3 2 7" xfId="4744"/>
    <cellStyle name="20% - Accent3 2 3 2 7 2" xfId="13418"/>
    <cellStyle name="20% - Accent3 2 3 2 7 3" xfId="19201"/>
    <cellStyle name="20% - Accent3 2 3 2 8" xfId="7636"/>
    <cellStyle name="20% - Accent3 2 3 2 9" xfId="3115"/>
    <cellStyle name="20% - Accent3 2 3 3" xfId="118"/>
    <cellStyle name="20% - Accent3 2 3 3 10" xfId="16314"/>
    <cellStyle name="20% - Accent3 2 3 3 2" xfId="119"/>
    <cellStyle name="20% - Accent3 2 3 3 2 2" xfId="1857"/>
    <cellStyle name="20% - Accent3 2 3 3 2 2 2" xfId="9343"/>
    <cellStyle name="20% - Accent3 2 3 3 2 2 2 2" xfId="15125"/>
    <cellStyle name="20% - Accent3 2 3 3 2 2 2 3" xfId="20908"/>
    <cellStyle name="20% - Accent3 2 3 3 2 2 3" xfId="6452"/>
    <cellStyle name="20% - Accent3 2 3 3 2 2 4" xfId="12234"/>
    <cellStyle name="20% - Accent3 2 3 3 2 2 5" xfId="18017"/>
    <cellStyle name="20% - Accent3 2 3 3 2 3" xfId="4749"/>
    <cellStyle name="20% - Accent3 2 3 3 2 3 2" xfId="13423"/>
    <cellStyle name="20% - Accent3 2 3 3 2 3 3" xfId="19206"/>
    <cellStyle name="20% - Accent3 2 3 3 2 4" xfId="7641"/>
    <cellStyle name="20% - Accent3 2 3 3 2 5" xfId="3560"/>
    <cellStyle name="20% - Accent3 2 3 3 2 6" xfId="10532"/>
    <cellStyle name="20% - Accent3 2 3 3 2 7" xfId="16315"/>
    <cellStyle name="20% - Accent3 2 3 3 3" xfId="959"/>
    <cellStyle name="20% - Accent3 2 3 3 3 2" xfId="2663"/>
    <cellStyle name="20% - Accent3 2 3 3 3 2 2" xfId="10149"/>
    <cellStyle name="20% - Accent3 2 3 3 3 2 2 2" xfId="15931"/>
    <cellStyle name="20% - Accent3 2 3 3 3 2 2 3" xfId="21714"/>
    <cellStyle name="20% - Accent3 2 3 3 3 2 3" xfId="7258"/>
    <cellStyle name="20% - Accent3 2 3 3 3 2 4" xfId="13040"/>
    <cellStyle name="20% - Accent3 2 3 3 3 2 5" xfId="18823"/>
    <cellStyle name="20% - Accent3 2 3 3 3 3" xfId="5555"/>
    <cellStyle name="20% - Accent3 2 3 3 3 3 2" xfId="14229"/>
    <cellStyle name="20% - Accent3 2 3 3 3 3 3" xfId="20012"/>
    <cellStyle name="20% - Accent3 2 3 3 3 4" xfId="8447"/>
    <cellStyle name="20% - Accent3 2 3 3 3 5" xfId="4366"/>
    <cellStyle name="20% - Accent3 2 3 3 3 6" xfId="11338"/>
    <cellStyle name="20% - Accent3 2 3 3 3 7" xfId="17121"/>
    <cellStyle name="20% - Accent3 2 3 3 4" xfId="1856"/>
    <cellStyle name="20% - Accent3 2 3 3 4 2" xfId="6451"/>
    <cellStyle name="20% - Accent3 2 3 3 4 2 2" xfId="15124"/>
    <cellStyle name="20% - Accent3 2 3 3 4 2 3" xfId="20907"/>
    <cellStyle name="20% - Accent3 2 3 3 4 3" xfId="9342"/>
    <cellStyle name="20% - Accent3 2 3 3 4 4" xfId="3559"/>
    <cellStyle name="20% - Accent3 2 3 3 4 5" xfId="12233"/>
    <cellStyle name="20% - Accent3 2 3 3 4 6" xfId="18016"/>
    <cellStyle name="20% - Accent3 2 3 3 5" xfId="1414"/>
    <cellStyle name="20% - Accent3 2 3 3 5 2" xfId="8900"/>
    <cellStyle name="20% - Accent3 2 3 3 5 2 2" xfId="14682"/>
    <cellStyle name="20% - Accent3 2 3 3 5 2 3" xfId="20465"/>
    <cellStyle name="20% - Accent3 2 3 3 5 3" xfId="6009"/>
    <cellStyle name="20% - Accent3 2 3 3 5 4" xfId="11791"/>
    <cellStyle name="20% - Accent3 2 3 3 5 5" xfId="17574"/>
    <cellStyle name="20% - Accent3 2 3 3 6" xfId="4748"/>
    <cellStyle name="20% - Accent3 2 3 3 6 2" xfId="13422"/>
    <cellStyle name="20% - Accent3 2 3 3 6 3" xfId="19205"/>
    <cellStyle name="20% - Accent3 2 3 3 7" xfId="7640"/>
    <cellStyle name="20% - Accent3 2 3 3 8" xfId="3117"/>
    <cellStyle name="20% - Accent3 2 3 3 9" xfId="10531"/>
    <cellStyle name="20% - Accent3 2 3 4" xfId="120"/>
    <cellStyle name="20% - Accent3 2 3 4 10" xfId="16316"/>
    <cellStyle name="20% - Accent3 2 3 4 2" xfId="121"/>
    <cellStyle name="20% - Accent3 2 3 4 2 2" xfId="1859"/>
    <cellStyle name="20% - Accent3 2 3 4 2 2 2" xfId="9345"/>
    <cellStyle name="20% - Accent3 2 3 4 2 2 2 2" xfId="15127"/>
    <cellStyle name="20% - Accent3 2 3 4 2 2 2 3" xfId="20910"/>
    <cellStyle name="20% - Accent3 2 3 4 2 2 3" xfId="6454"/>
    <cellStyle name="20% - Accent3 2 3 4 2 2 4" xfId="12236"/>
    <cellStyle name="20% - Accent3 2 3 4 2 2 5" xfId="18019"/>
    <cellStyle name="20% - Accent3 2 3 4 2 3" xfId="4751"/>
    <cellStyle name="20% - Accent3 2 3 4 2 3 2" xfId="13425"/>
    <cellStyle name="20% - Accent3 2 3 4 2 3 3" xfId="19208"/>
    <cellStyle name="20% - Accent3 2 3 4 2 4" xfId="7643"/>
    <cellStyle name="20% - Accent3 2 3 4 2 5" xfId="3562"/>
    <cellStyle name="20% - Accent3 2 3 4 2 6" xfId="10534"/>
    <cellStyle name="20% - Accent3 2 3 4 2 7" xfId="16317"/>
    <cellStyle name="20% - Accent3 2 3 4 3" xfId="960"/>
    <cellStyle name="20% - Accent3 2 3 4 3 2" xfId="2664"/>
    <cellStyle name="20% - Accent3 2 3 4 3 2 2" xfId="10150"/>
    <cellStyle name="20% - Accent3 2 3 4 3 2 2 2" xfId="15932"/>
    <cellStyle name="20% - Accent3 2 3 4 3 2 2 3" xfId="21715"/>
    <cellStyle name="20% - Accent3 2 3 4 3 2 3" xfId="7259"/>
    <cellStyle name="20% - Accent3 2 3 4 3 2 4" xfId="13041"/>
    <cellStyle name="20% - Accent3 2 3 4 3 2 5" xfId="18824"/>
    <cellStyle name="20% - Accent3 2 3 4 3 3" xfId="5556"/>
    <cellStyle name="20% - Accent3 2 3 4 3 3 2" xfId="14230"/>
    <cellStyle name="20% - Accent3 2 3 4 3 3 3" xfId="20013"/>
    <cellStyle name="20% - Accent3 2 3 4 3 4" xfId="8448"/>
    <cellStyle name="20% - Accent3 2 3 4 3 5" xfId="4367"/>
    <cellStyle name="20% - Accent3 2 3 4 3 6" xfId="11339"/>
    <cellStyle name="20% - Accent3 2 3 4 3 7" xfId="17122"/>
    <cellStyle name="20% - Accent3 2 3 4 4" xfId="1858"/>
    <cellStyle name="20% - Accent3 2 3 4 4 2" xfId="6453"/>
    <cellStyle name="20% - Accent3 2 3 4 4 2 2" xfId="15126"/>
    <cellStyle name="20% - Accent3 2 3 4 4 2 3" xfId="20909"/>
    <cellStyle name="20% - Accent3 2 3 4 4 3" xfId="9344"/>
    <cellStyle name="20% - Accent3 2 3 4 4 4" xfId="3561"/>
    <cellStyle name="20% - Accent3 2 3 4 4 5" xfId="12235"/>
    <cellStyle name="20% - Accent3 2 3 4 4 6" xfId="18018"/>
    <cellStyle name="20% - Accent3 2 3 4 5" xfId="1415"/>
    <cellStyle name="20% - Accent3 2 3 4 5 2" xfId="8901"/>
    <cellStyle name="20% - Accent3 2 3 4 5 2 2" xfId="14683"/>
    <cellStyle name="20% - Accent3 2 3 4 5 2 3" xfId="20466"/>
    <cellStyle name="20% - Accent3 2 3 4 5 3" xfId="6010"/>
    <cellStyle name="20% - Accent3 2 3 4 5 4" xfId="11792"/>
    <cellStyle name="20% - Accent3 2 3 4 5 5" xfId="17575"/>
    <cellStyle name="20% - Accent3 2 3 4 6" xfId="4750"/>
    <cellStyle name="20% - Accent3 2 3 4 6 2" xfId="13424"/>
    <cellStyle name="20% - Accent3 2 3 4 6 3" xfId="19207"/>
    <cellStyle name="20% - Accent3 2 3 4 7" xfId="7642"/>
    <cellStyle name="20% - Accent3 2 3 4 8" xfId="3118"/>
    <cellStyle name="20% - Accent3 2 3 4 9" xfId="10533"/>
    <cellStyle name="20% - Accent3 2 3 5" xfId="122"/>
    <cellStyle name="20% - Accent3 2 3 5 2" xfId="1860"/>
    <cellStyle name="20% - Accent3 2 3 5 2 2" xfId="6455"/>
    <cellStyle name="20% - Accent3 2 3 5 2 2 2" xfId="15128"/>
    <cellStyle name="20% - Accent3 2 3 5 2 2 3" xfId="20911"/>
    <cellStyle name="20% - Accent3 2 3 5 2 3" xfId="9346"/>
    <cellStyle name="20% - Accent3 2 3 5 2 4" xfId="3563"/>
    <cellStyle name="20% - Accent3 2 3 5 2 5" xfId="12237"/>
    <cellStyle name="20% - Accent3 2 3 5 2 6" xfId="18020"/>
    <cellStyle name="20% - Accent3 2 3 5 3" xfId="1411"/>
    <cellStyle name="20% - Accent3 2 3 5 3 2" xfId="8897"/>
    <cellStyle name="20% - Accent3 2 3 5 3 2 2" xfId="14679"/>
    <cellStyle name="20% - Accent3 2 3 5 3 2 3" xfId="20462"/>
    <cellStyle name="20% - Accent3 2 3 5 3 3" xfId="6006"/>
    <cellStyle name="20% - Accent3 2 3 5 3 4" xfId="11788"/>
    <cellStyle name="20% - Accent3 2 3 5 3 5" xfId="17571"/>
    <cellStyle name="20% - Accent3 2 3 5 4" xfId="4752"/>
    <cellStyle name="20% - Accent3 2 3 5 4 2" xfId="13426"/>
    <cellStyle name="20% - Accent3 2 3 5 4 3" xfId="19209"/>
    <cellStyle name="20% - Accent3 2 3 5 5" xfId="7644"/>
    <cellStyle name="20% - Accent3 2 3 5 6" xfId="3114"/>
    <cellStyle name="20% - Accent3 2 3 5 7" xfId="10535"/>
    <cellStyle name="20% - Accent3 2 3 5 8" xfId="16318"/>
    <cellStyle name="20% - Accent3 2 3 6" xfId="883"/>
    <cellStyle name="20% - Accent3 2 3 6 2" xfId="2589"/>
    <cellStyle name="20% - Accent3 2 3 6 2 2" xfId="10075"/>
    <cellStyle name="20% - Accent3 2 3 6 2 2 2" xfId="15857"/>
    <cellStyle name="20% - Accent3 2 3 6 2 2 3" xfId="21640"/>
    <cellStyle name="20% - Accent3 2 3 6 2 3" xfId="7184"/>
    <cellStyle name="20% - Accent3 2 3 6 2 4" xfId="12966"/>
    <cellStyle name="20% - Accent3 2 3 6 2 5" xfId="18749"/>
    <cellStyle name="20% - Accent3 2 3 6 3" xfId="5481"/>
    <cellStyle name="20% - Accent3 2 3 6 3 2" xfId="14155"/>
    <cellStyle name="20% - Accent3 2 3 6 3 3" xfId="19938"/>
    <cellStyle name="20% - Accent3 2 3 6 4" xfId="8373"/>
    <cellStyle name="20% - Accent3 2 3 6 5" xfId="4292"/>
    <cellStyle name="20% - Accent3 2 3 6 6" xfId="11264"/>
    <cellStyle name="20% - Accent3 2 3 6 7" xfId="17047"/>
    <cellStyle name="20% - Accent3 2 3 7" xfId="1851"/>
    <cellStyle name="20% - Accent3 2 3 7 2" xfId="6446"/>
    <cellStyle name="20% - Accent3 2 3 7 2 2" xfId="15119"/>
    <cellStyle name="20% - Accent3 2 3 7 2 3" xfId="20902"/>
    <cellStyle name="20% - Accent3 2 3 7 3" xfId="9337"/>
    <cellStyle name="20% - Accent3 2 3 7 4" xfId="3554"/>
    <cellStyle name="20% - Accent3 2 3 7 5" xfId="12228"/>
    <cellStyle name="20% - Accent3 2 3 7 6" xfId="18011"/>
    <cellStyle name="20% - Accent3 2 3 8" xfId="1293"/>
    <cellStyle name="20% - Accent3 2 3 8 2" xfId="8779"/>
    <cellStyle name="20% - Accent3 2 3 8 2 2" xfId="14561"/>
    <cellStyle name="20% - Accent3 2 3 8 2 3" xfId="20344"/>
    <cellStyle name="20% - Accent3 2 3 8 3" xfId="5888"/>
    <cellStyle name="20% - Accent3 2 3 8 4" xfId="11670"/>
    <cellStyle name="20% - Accent3 2 3 8 5" xfId="17453"/>
    <cellStyle name="20% - Accent3 2 3 9" xfId="4743"/>
    <cellStyle name="20% - Accent3 2 3 9 2" xfId="13417"/>
    <cellStyle name="20% - Accent3 2 3 9 3" xfId="19200"/>
    <cellStyle name="20% - Accent3 2 4" xfId="123"/>
    <cellStyle name="20% - Accent3 2 4 10" xfId="10536"/>
    <cellStyle name="20% - Accent3 2 4 11" xfId="16319"/>
    <cellStyle name="20% - Accent3 2 4 2" xfId="124"/>
    <cellStyle name="20% - Accent3 2 4 2 10" xfId="16320"/>
    <cellStyle name="20% - Accent3 2 4 2 2" xfId="125"/>
    <cellStyle name="20% - Accent3 2 4 2 2 2" xfId="1863"/>
    <cellStyle name="20% - Accent3 2 4 2 2 2 2" xfId="9349"/>
    <cellStyle name="20% - Accent3 2 4 2 2 2 2 2" xfId="15131"/>
    <cellStyle name="20% - Accent3 2 4 2 2 2 2 3" xfId="20914"/>
    <cellStyle name="20% - Accent3 2 4 2 2 2 3" xfId="6458"/>
    <cellStyle name="20% - Accent3 2 4 2 2 2 4" xfId="12240"/>
    <cellStyle name="20% - Accent3 2 4 2 2 2 5" xfId="18023"/>
    <cellStyle name="20% - Accent3 2 4 2 2 3" xfId="4755"/>
    <cellStyle name="20% - Accent3 2 4 2 2 3 2" xfId="13429"/>
    <cellStyle name="20% - Accent3 2 4 2 2 3 3" xfId="19212"/>
    <cellStyle name="20% - Accent3 2 4 2 2 4" xfId="7647"/>
    <cellStyle name="20% - Accent3 2 4 2 2 5" xfId="3566"/>
    <cellStyle name="20% - Accent3 2 4 2 2 6" xfId="10538"/>
    <cellStyle name="20% - Accent3 2 4 2 2 7" xfId="16321"/>
    <cellStyle name="20% - Accent3 2 4 2 3" xfId="962"/>
    <cellStyle name="20% - Accent3 2 4 2 3 2" xfId="2666"/>
    <cellStyle name="20% - Accent3 2 4 2 3 2 2" xfId="10152"/>
    <cellStyle name="20% - Accent3 2 4 2 3 2 2 2" xfId="15934"/>
    <cellStyle name="20% - Accent3 2 4 2 3 2 2 3" xfId="21717"/>
    <cellStyle name="20% - Accent3 2 4 2 3 2 3" xfId="7261"/>
    <cellStyle name="20% - Accent3 2 4 2 3 2 4" xfId="13043"/>
    <cellStyle name="20% - Accent3 2 4 2 3 2 5" xfId="18826"/>
    <cellStyle name="20% - Accent3 2 4 2 3 3" xfId="5558"/>
    <cellStyle name="20% - Accent3 2 4 2 3 3 2" xfId="14232"/>
    <cellStyle name="20% - Accent3 2 4 2 3 3 3" xfId="20015"/>
    <cellStyle name="20% - Accent3 2 4 2 3 4" xfId="8450"/>
    <cellStyle name="20% - Accent3 2 4 2 3 5" xfId="4369"/>
    <cellStyle name="20% - Accent3 2 4 2 3 6" xfId="11341"/>
    <cellStyle name="20% - Accent3 2 4 2 3 7" xfId="17124"/>
    <cellStyle name="20% - Accent3 2 4 2 4" xfId="1862"/>
    <cellStyle name="20% - Accent3 2 4 2 4 2" xfId="6457"/>
    <cellStyle name="20% - Accent3 2 4 2 4 2 2" xfId="15130"/>
    <cellStyle name="20% - Accent3 2 4 2 4 2 3" xfId="20913"/>
    <cellStyle name="20% - Accent3 2 4 2 4 3" xfId="9348"/>
    <cellStyle name="20% - Accent3 2 4 2 4 4" xfId="3565"/>
    <cellStyle name="20% - Accent3 2 4 2 4 5" xfId="12239"/>
    <cellStyle name="20% - Accent3 2 4 2 4 6" xfId="18022"/>
    <cellStyle name="20% - Accent3 2 4 2 5" xfId="1417"/>
    <cellStyle name="20% - Accent3 2 4 2 5 2" xfId="8903"/>
    <cellStyle name="20% - Accent3 2 4 2 5 2 2" xfId="14685"/>
    <cellStyle name="20% - Accent3 2 4 2 5 2 3" xfId="20468"/>
    <cellStyle name="20% - Accent3 2 4 2 5 3" xfId="6012"/>
    <cellStyle name="20% - Accent3 2 4 2 5 4" xfId="11794"/>
    <cellStyle name="20% - Accent3 2 4 2 5 5" xfId="17577"/>
    <cellStyle name="20% - Accent3 2 4 2 6" xfId="4754"/>
    <cellStyle name="20% - Accent3 2 4 2 6 2" xfId="13428"/>
    <cellStyle name="20% - Accent3 2 4 2 6 3" xfId="19211"/>
    <cellStyle name="20% - Accent3 2 4 2 7" xfId="7646"/>
    <cellStyle name="20% - Accent3 2 4 2 8" xfId="3120"/>
    <cellStyle name="20% - Accent3 2 4 2 9" xfId="10537"/>
    <cellStyle name="20% - Accent3 2 4 3" xfId="126"/>
    <cellStyle name="20% - Accent3 2 4 3 2" xfId="1864"/>
    <cellStyle name="20% - Accent3 2 4 3 2 2" xfId="6459"/>
    <cellStyle name="20% - Accent3 2 4 3 2 2 2" xfId="15132"/>
    <cellStyle name="20% - Accent3 2 4 3 2 2 3" xfId="20915"/>
    <cellStyle name="20% - Accent3 2 4 3 2 3" xfId="9350"/>
    <cellStyle name="20% - Accent3 2 4 3 2 4" xfId="3567"/>
    <cellStyle name="20% - Accent3 2 4 3 2 5" xfId="12241"/>
    <cellStyle name="20% - Accent3 2 4 3 2 6" xfId="18024"/>
    <cellStyle name="20% - Accent3 2 4 3 3" xfId="1416"/>
    <cellStyle name="20% - Accent3 2 4 3 3 2" xfId="8902"/>
    <cellStyle name="20% - Accent3 2 4 3 3 2 2" xfId="14684"/>
    <cellStyle name="20% - Accent3 2 4 3 3 2 3" xfId="20467"/>
    <cellStyle name="20% - Accent3 2 4 3 3 3" xfId="6011"/>
    <cellStyle name="20% - Accent3 2 4 3 3 4" xfId="11793"/>
    <cellStyle name="20% - Accent3 2 4 3 3 5" xfId="17576"/>
    <cellStyle name="20% - Accent3 2 4 3 4" xfId="4756"/>
    <cellStyle name="20% - Accent3 2 4 3 4 2" xfId="13430"/>
    <cellStyle name="20% - Accent3 2 4 3 4 3" xfId="19213"/>
    <cellStyle name="20% - Accent3 2 4 3 5" xfId="7648"/>
    <cellStyle name="20% - Accent3 2 4 3 6" xfId="3119"/>
    <cellStyle name="20% - Accent3 2 4 3 7" xfId="10539"/>
    <cellStyle name="20% - Accent3 2 4 3 8" xfId="16322"/>
    <cellStyle name="20% - Accent3 2 4 4" xfId="961"/>
    <cellStyle name="20% - Accent3 2 4 4 2" xfId="2665"/>
    <cellStyle name="20% - Accent3 2 4 4 2 2" xfId="10151"/>
    <cellStyle name="20% - Accent3 2 4 4 2 2 2" xfId="15933"/>
    <cellStyle name="20% - Accent3 2 4 4 2 2 3" xfId="21716"/>
    <cellStyle name="20% - Accent3 2 4 4 2 3" xfId="7260"/>
    <cellStyle name="20% - Accent3 2 4 4 2 4" xfId="13042"/>
    <cellStyle name="20% - Accent3 2 4 4 2 5" xfId="18825"/>
    <cellStyle name="20% - Accent3 2 4 4 3" xfId="5557"/>
    <cellStyle name="20% - Accent3 2 4 4 3 2" xfId="14231"/>
    <cellStyle name="20% - Accent3 2 4 4 3 3" xfId="20014"/>
    <cellStyle name="20% - Accent3 2 4 4 4" xfId="8449"/>
    <cellStyle name="20% - Accent3 2 4 4 5" xfId="4368"/>
    <cellStyle name="20% - Accent3 2 4 4 6" xfId="11340"/>
    <cellStyle name="20% - Accent3 2 4 4 7" xfId="17123"/>
    <cellStyle name="20% - Accent3 2 4 5" xfId="1861"/>
    <cellStyle name="20% - Accent3 2 4 5 2" xfId="6456"/>
    <cellStyle name="20% - Accent3 2 4 5 2 2" xfId="15129"/>
    <cellStyle name="20% - Accent3 2 4 5 2 3" xfId="20912"/>
    <cellStyle name="20% - Accent3 2 4 5 3" xfId="9347"/>
    <cellStyle name="20% - Accent3 2 4 5 4" xfId="3564"/>
    <cellStyle name="20% - Accent3 2 4 5 5" xfId="12238"/>
    <cellStyle name="20% - Accent3 2 4 5 6" xfId="18021"/>
    <cellStyle name="20% - Accent3 2 4 6" xfId="1290"/>
    <cellStyle name="20% - Accent3 2 4 6 2" xfId="8776"/>
    <cellStyle name="20% - Accent3 2 4 6 2 2" xfId="14558"/>
    <cellStyle name="20% - Accent3 2 4 6 2 3" xfId="20341"/>
    <cellStyle name="20% - Accent3 2 4 6 3" xfId="5885"/>
    <cellStyle name="20% - Accent3 2 4 6 4" xfId="11667"/>
    <cellStyle name="20% - Accent3 2 4 6 5" xfId="17450"/>
    <cellStyle name="20% - Accent3 2 4 7" xfId="4753"/>
    <cellStyle name="20% - Accent3 2 4 7 2" xfId="13427"/>
    <cellStyle name="20% - Accent3 2 4 7 3" xfId="19210"/>
    <cellStyle name="20% - Accent3 2 4 8" xfId="7645"/>
    <cellStyle name="20% - Accent3 2 4 9" xfId="2993"/>
    <cellStyle name="20% - Accent3 2 5" xfId="127"/>
    <cellStyle name="20% - Accent3 2 5 10" xfId="16323"/>
    <cellStyle name="20% - Accent3 2 5 2" xfId="128"/>
    <cellStyle name="20% - Accent3 2 5 2 2" xfId="1866"/>
    <cellStyle name="20% - Accent3 2 5 2 2 2" xfId="9352"/>
    <cellStyle name="20% - Accent3 2 5 2 2 2 2" xfId="15134"/>
    <cellStyle name="20% - Accent3 2 5 2 2 2 3" xfId="20917"/>
    <cellStyle name="20% - Accent3 2 5 2 2 3" xfId="6461"/>
    <cellStyle name="20% - Accent3 2 5 2 2 4" xfId="12243"/>
    <cellStyle name="20% - Accent3 2 5 2 2 5" xfId="18026"/>
    <cellStyle name="20% - Accent3 2 5 2 3" xfId="4758"/>
    <cellStyle name="20% - Accent3 2 5 2 3 2" xfId="13432"/>
    <cellStyle name="20% - Accent3 2 5 2 3 3" xfId="19215"/>
    <cellStyle name="20% - Accent3 2 5 2 4" xfId="7650"/>
    <cellStyle name="20% - Accent3 2 5 2 5" xfId="3569"/>
    <cellStyle name="20% - Accent3 2 5 2 6" xfId="10541"/>
    <cellStyle name="20% - Accent3 2 5 2 7" xfId="16324"/>
    <cellStyle name="20% - Accent3 2 5 3" xfId="963"/>
    <cellStyle name="20% - Accent3 2 5 3 2" xfId="2667"/>
    <cellStyle name="20% - Accent3 2 5 3 2 2" xfId="10153"/>
    <cellStyle name="20% - Accent3 2 5 3 2 2 2" xfId="15935"/>
    <cellStyle name="20% - Accent3 2 5 3 2 2 3" xfId="21718"/>
    <cellStyle name="20% - Accent3 2 5 3 2 3" xfId="7262"/>
    <cellStyle name="20% - Accent3 2 5 3 2 4" xfId="13044"/>
    <cellStyle name="20% - Accent3 2 5 3 2 5" xfId="18827"/>
    <cellStyle name="20% - Accent3 2 5 3 3" xfId="5559"/>
    <cellStyle name="20% - Accent3 2 5 3 3 2" xfId="14233"/>
    <cellStyle name="20% - Accent3 2 5 3 3 3" xfId="20016"/>
    <cellStyle name="20% - Accent3 2 5 3 4" xfId="8451"/>
    <cellStyle name="20% - Accent3 2 5 3 5" xfId="4370"/>
    <cellStyle name="20% - Accent3 2 5 3 6" xfId="11342"/>
    <cellStyle name="20% - Accent3 2 5 3 7" xfId="17125"/>
    <cellStyle name="20% - Accent3 2 5 4" xfId="1865"/>
    <cellStyle name="20% - Accent3 2 5 4 2" xfId="6460"/>
    <cellStyle name="20% - Accent3 2 5 4 2 2" xfId="15133"/>
    <cellStyle name="20% - Accent3 2 5 4 2 3" xfId="20916"/>
    <cellStyle name="20% - Accent3 2 5 4 3" xfId="9351"/>
    <cellStyle name="20% - Accent3 2 5 4 4" xfId="3568"/>
    <cellStyle name="20% - Accent3 2 5 4 5" xfId="12242"/>
    <cellStyle name="20% - Accent3 2 5 4 6" xfId="18025"/>
    <cellStyle name="20% - Accent3 2 5 5" xfId="1418"/>
    <cellStyle name="20% - Accent3 2 5 5 2" xfId="8904"/>
    <cellStyle name="20% - Accent3 2 5 5 2 2" xfId="14686"/>
    <cellStyle name="20% - Accent3 2 5 5 2 3" xfId="20469"/>
    <cellStyle name="20% - Accent3 2 5 5 3" xfId="6013"/>
    <cellStyle name="20% - Accent3 2 5 5 4" xfId="11795"/>
    <cellStyle name="20% - Accent3 2 5 5 5" xfId="17578"/>
    <cellStyle name="20% - Accent3 2 5 6" xfId="4757"/>
    <cellStyle name="20% - Accent3 2 5 6 2" xfId="13431"/>
    <cellStyle name="20% - Accent3 2 5 6 3" xfId="19214"/>
    <cellStyle name="20% - Accent3 2 5 7" xfId="7649"/>
    <cellStyle name="20% - Accent3 2 5 8" xfId="3121"/>
    <cellStyle name="20% - Accent3 2 5 9" xfId="10540"/>
    <cellStyle name="20% - Accent3 2 6" xfId="129"/>
    <cellStyle name="20% - Accent3 2 6 10" xfId="16325"/>
    <cellStyle name="20% - Accent3 2 6 2" xfId="130"/>
    <cellStyle name="20% - Accent3 2 6 2 2" xfId="1868"/>
    <cellStyle name="20% - Accent3 2 6 2 2 2" xfId="9354"/>
    <cellStyle name="20% - Accent3 2 6 2 2 2 2" xfId="15136"/>
    <cellStyle name="20% - Accent3 2 6 2 2 2 3" xfId="20919"/>
    <cellStyle name="20% - Accent3 2 6 2 2 3" xfId="6463"/>
    <cellStyle name="20% - Accent3 2 6 2 2 4" xfId="12245"/>
    <cellStyle name="20% - Accent3 2 6 2 2 5" xfId="18028"/>
    <cellStyle name="20% - Accent3 2 6 2 3" xfId="4760"/>
    <cellStyle name="20% - Accent3 2 6 2 3 2" xfId="13434"/>
    <cellStyle name="20% - Accent3 2 6 2 3 3" xfId="19217"/>
    <cellStyle name="20% - Accent3 2 6 2 4" xfId="7652"/>
    <cellStyle name="20% - Accent3 2 6 2 5" xfId="3571"/>
    <cellStyle name="20% - Accent3 2 6 2 6" xfId="10543"/>
    <cellStyle name="20% - Accent3 2 6 2 7" xfId="16326"/>
    <cellStyle name="20% - Accent3 2 6 3" xfId="964"/>
    <cellStyle name="20% - Accent3 2 6 3 2" xfId="2668"/>
    <cellStyle name="20% - Accent3 2 6 3 2 2" xfId="10154"/>
    <cellStyle name="20% - Accent3 2 6 3 2 2 2" xfId="15936"/>
    <cellStyle name="20% - Accent3 2 6 3 2 2 3" xfId="21719"/>
    <cellStyle name="20% - Accent3 2 6 3 2 3" xfId="7263"/>
    <cellStyle name="20% - Accent3 2 6 3 2 4" xfId="13045"/>
    <cellStyle name="20% - Accent3 2 6 3 2 5" xfId="18828"/>
    <cellStyle name="20% - Accent3 2 6 3 3" xfId="5560"/>
    <cellStyle name="20% - Accent3 2 6 3 3 2" xfId="14234"/>
    <cellStyle name="20% - Accent3 2 6 3 3 3" xfId="20017"/>
    <cellStyle name="20% - Accent3 2 6 3 4" xfId="8452"/>
    <cellStyle name="20% - Accent3 2 6 3 5" xfId="4371"/>
    <cellStyle name="20% - Accent3 2 6 3 6" xfId="11343"/>
    <cellStyle name="20% - Accent3 2 6 3 7" xfId="17126"/>
    <cellStyle name="20% - Accent3 2 6 4" xfId="1867"/>
    <cellStyle name="20% - Accent3 2 6 4 2" xfId="6462"/>
    <cellStyle name="20% - Accent3 2 6 4 2 2" xfId="15135"/>
    <cellStyle name="20% - Accent3 2 6 4 2 3" xfId="20918"/>
    <cellStyle name="20% - Accent3 2 6 4 3" xfId="9353"/>
    <cellStyle name="20% - Accent3 2 6 4 4" xfId="3570"/>
    <cellStyle name="20% - Accent3 2 6 4 5" xfId="12244"/>
    <cellStyle name="20% - Accent3 2 6 4 6" xfId="18027"/>
    <cellStyle name="20% - Accent3 2 6 5" xfId="1419"/>
    <cellStyle name="20% - Accent3 2 6 5 2" xfId="8905"/>
    <cellStyle name="20% - Accent3 2 6 5 2 2" xfId="14687"/>
    <cellStyle name="20% - Accent3 2 6 5 2 3" xfId="20470"/>
    <cellStyle name="20% - Accent3 2 6 5 3" xfId="6014"/>
    <cellStyle name="20% - Accent3 2 6 5 4" xfId="11796"/>
    <cellStyle name="20% - Accent3 2 6 5 5" xfId="17579"/>
    <cellStyle name="20% - Accent3 2 6 6" xfId="4759"/>
    <cellStyle name="20% - Accent3 2 6 6 2" xfId="13433"/>
    <cellStyle name="20% - Accent3 2 6 6 3" xfId="19216"/>
    <cellStyle name="20% - Accent3 2 6 7" xfId="7651"/>
    <cellStyle name="20% - Accent3 2 6 8" xfId="3122"/>
    <cellStyle name="20% - Accent3 2 6 9" xfId="10542"/>
    <cellStyle name="20% - Accent3 2 7" xfId="131"/>
    <cellStyle name="20% - Accent3 2 7 2" xfId="1869"/>
    <cellStyle name="20% - Accent3 2 7 2 2" xfId="6464"/>
    <cellStyle name="20% - Accent3 2 7 2 2 2" xfId="15137"/>
    <cellStyle name="20% - Accent3 2 7 2 2 3" xfId="20920"/>
    <cellStyle name="20% - Accent3 2 7 2 3" xfId="9355"/>
    <cellStyle name="20% - Accent3 2 7 2 4" xfId="3572"/>
    <cellStyle name="20% - Accent3 2 7 2 5" xfId="12246"/>
    <cellStyle name="20% - Accent3 2 7 2 6" xfId="18029"/>
    <cellStyle name="20% - Accent3 2 7 3" xfId="1400"/>
    <cellStyle name="20% - Accent3 2 7 3 2" xfId="8886"/>
    <cellStyle name="20% - Accent3 2 7 3 2 2" xfId="14668"/>
    <cellStyle name="20% - Accent3 2 7 3 2 3" xfId="20451"/>
    <cellStyle name="20% - Accent3 2 7 3 3" xfId="5995"/>
    <cellStyle name="20% - Accent3 2 7 3 4" xfId="11777"/>
    <cellStyle name="20% - Accent3 2 7 3 5" xfId="17560"/>
    <cellStyle name="20% - Accent3 2 7 4" xfId="4761"/>
    <cellStyle name="20% - Accent3 2 7 4 2" xfId="13435"/>
    <cellStyle name="20% - Accent3 2 7 4 3" xfId="19218"/>
    <cellStyle name="20% - Accent3 2 7 5" xfId="7653"/>
    <cellStyle name="20% - Accent3 2 7 6" xfId="3103"/>
    <cellStyle name="20% - Accent3 2 7 7" xfId="10544"/>
    <cellStyle name="20% - Accent3 2 7 8" xfId="16327"/>
    <cellStyle name="20% - Accent3 2 8" xfId="845"/>
    <cellStyle name="20% - Accent3 2 8 2" xfId="2551"/>
    <cellStyle name="20% - Accent3 2 8 2 2" xfId="10037"/>
    <cellStyle name="20% - Accent3 2 8 2 2 2" xfId="15819"/>
    <cellStyle name="20% - Accent3 2 8 2 2 3" xfId="21602"/>
    <cellStyle name="20% - Accent3 2 8 2 3" xfId="7146"/>
    <cellStyle name="20% - Accent3 2 8 2 4" xfId="12928"/>
    <cellStyle name="20% - Accent3 2 8 2 5" xfId="18711"/>
    <cellStyle name="20% - Accent3 2 8 3" xfId="5443"/>
    <cellStyle name="20% - Accent3 2 8 3 2" xfId="14117"/>
    <cellStyle name="20% - Accent3 2 8 3 3" xfId="19900"/>
    <cellStyle name="20% - Accent3 2 8 4" xfId="8335"/>
    <cellStyle name="20% - Accent3 2 8 5" xfId="4254"/>
    <cellStyle name="20% - Accent3 2 8 6" xfId="11226"/>
    <cellStyle name="20% - Accent3 2 8 7" xfId="17009"/>
    <cellStyle name="20% - Accent3 2 9" xfId="1830"/>
    <cellStyle name="20% - Accent3 2 9 2" xfId="6425"/>
    <cellStyle name="20% - Accent3 2 9 2 2" xfId="15098"/>
    <cellStyle name="20% - Accent3 2 9 2 3" xfId="20881"/>
    <cellStyle name="20% - Accent3 2 9 3" xfId="9316"/>
    <cellStyle name="20% - Accent3 2 9 4" xfId="3533"/>
    <cellStyle name="20% - Accent3 2 9 5" xfId="12207"/>
    <cellStyle name="20% - Accent3 2 9 6" xfId="17990"/>
    <cellStyle name="20% - Accent3 3" xfId="1266"/>
    <cellStyle name="20% - Accent3 3 2" xfId="5862"/>
    <cellStyle name="20% - Accent3 3 2 2" xfId="14535"/>
    <cellStyle name="20% - Accent3 3 2 3" xfId="20318"/>
    <cellStyle name="20% - Accent3 3 3" xfId="8753"/>
    <cellStyle name="20% - Accent3 3 4" xfId="2970"/>
    <cellStyle name="20% - Accent3 3 5" xfId="11644"/>
    <cellStyle name="20% - Accent3 3 6" xfId="17427"/>
    <cellStyle name="20% - Accent3 4" xfId="2534"/>
    <cellStyle name="20% - Accent3 4 2" xfId="7129"/>
    <cellStyle name="20% - Accent3 4 2 2" xfId="15802"/>
    <cellStyle name="20% - Accent3 4 2 3" xfId="21585"/>
    <cellStyle name="20% - Accent3 4 3" xfId="10020"/>
    <cellStyle name="20% - Accent3 4 4" xfId="4237"/>
    <cellStyle name="20% - Accent3 4 5" xfId="12911"/>
    <cellStyle name="20% - Accent3 4 6" xfId="18694"/>
    <cellStyle name="20% - Accent3 5" xfId="1236"/>
    <cellStyle name="20% - Accent3 5 2" xfId="8723"/>
    <cellStyle name="20% - Accent3 5 2 2" xfId="14505"/>
    <cellStyle name="20% - Accent3 5 2 3" xfId="20288"/>
    <cellStyle name="20% - Accent3 5 3" xfId="5832"/>
    <cellStyle name="20% - Accent3 5 4" xfId="11614"/>
    <cellStyle name="20% - Accent3 5 5" xfId="17397"/>
    <cellStyle name="20% - Accent3 6" xfId="5426"/>
    <cellStyle name="20% - Accent3 6 2" xfId="14100"/>
    <cellStyle name="20% - Accent3 6 3" xfId="19883"/>
    <cellStyle name="20% - Accent3 7" xfId="8318"/>
    <cellStyle name="20% - Accent3 8" xfId="2940"/>
    <cellStyle name="20% - Accent3 9" xfId="11209"/>
    <cellStyle name="20% - Accent4" xfId="824" builtinId="42" customBuiltin="1"/>
    <cellStyle name="20% - Accent4 10" xfId="16994"/>
    <cellStyle name="20% - Accent4 2" xfId="132"/>
    <cellStyle name="20% - Accent4 2 10" xfId="1251"/>
    <cellStyle name="20% - Accent4 2 10 2" xfId="8738"/>
    <cellStyle name="20% - Accent4 2 10 2 2" xfId="14520"/>
    <cellStyle name="20% - Accent4 2 10 2 3" xfId="20303"/>
    <cellStyle name="20% - Accent4 2 10 3" xfId="5847"/>
    <cellStyle name="20% - Accent4 2 10 4" xfId="11629"/>
    <cellStyle name="20% - Accent4 2 10 5" xfId="17412"/>
    <cellStyle name="20% - Accent4 2 11" xfId="4762"/>
    <cellStyle name="20% - Accent4 2 11 2" xfId="13436"/>
    <cellStyle name="20% - Accent4 2 11 3" xfId="19219"/>
    <cellStyle name="20% - Accent4 2 12" xfId="7654"/>
    <cellStyle name="20% - Accent4 2 13" xfId="2955"/>
    <cellStyle name="20% - Accent4 2 14" xfId="10545"/>
    <cellStyle name="20% - Accent4 2 15" xfId="16328"/>
    <cellStyle name="20% - Accent4 2 2" xfId="133"/>
    <cellStyle name="20% - Accent4 2 2 10" xfId="4763"/>
    <cellStyle name="20% - Accent4 2 2 10 2" xfId="13437"/>
    <cellStyle name="20% - Accent4 2 2 10 3" xfId="19220"/>
    <cellStyle name="20% - Accent4 2 2 11" xfId="7655"/>
    <cellStyle name="20% - Accent4 2 2 12" xfId="2998"/>
    <cellStyle name="20% - Accent4 2 2 13" xfId="10546"/>
    <cellStyle name="20% - Accent4 2 2 14" xfId="16329"/>
    <cellStyle name="20% - Accent4 2 2 2" xfId="134"/>
    <cellStyle name="20% - Accent4 2 2 2 10" xfId="7656"/>
    <cellStyle name="20% - Accent4 2 2 2 11" xfId="2999"/>
    <cellStyle name="20% - Accent4 2 2 2 12" xfId="10547"/>
    <cellStyle name="20% - Accent4 2 2 2 13" xfId="16330"/>
    <cellStyle name="20% - Accent4 2 2 2 2" xfId="135"/>
    <cellStyle name="20% - Accent4 2 2 2 2 10" xfId="10548"/>
    <cellStyle name="20% - Accent4 2 2 2 2 11" xfId="16331"/>
    <cellStyle name="20% - Accent4 2 2 2 2 2" xfId="136"/>
    <cellStyle name="20% - Accent4 2 2 2 2 2 10" xfId="16332"/>
    <cellStyle name="20% - Accent4 2 2 2 2 2 2" xfId="137"/>
    <cellStyle name="20% - Accent4 2 2 2 2 2 2 2" xfId="1875"/>
    <cellStyle name="20% - Accent4 2 2 2 2 2 2 2 2" xfId="9361"/>
    <cellStyle name="20% - Accent4 2 2 2 2 2 2 2 2 2" xfId="15143"/>
    <cellStyle name="20% - Accent4 2 2 2 2 2 2 2 2 3" xfId="20926"/>
    <cellStyle name="20% - Accent4 2 2 2 2 2 2 2 3" xfId="6470"/>
    <cellStyle name="20% - Accent4 2 2 2 2 2 2 2 4" xfId="12252"/>
    <cellStyle name="20% - Accent4 2 2 2 2 2 2 2 5" xfId="18035"/>
    <cellStyle name="20% - Accent4 2 2 2 2 2 2 3" xfId="4767"/>
    <cellStyle name="20% - Accent4 2 2 2 2 2 2 3 2" xfId="13441"/>
    <cellStyle name="20% - Accent4 2 2 2 2 2 2 3 3" xfId="19224"/>
    <cellStyle name="20% - Accent4 2 2 2 2 2 2 4" xfId="7659"/>
    <cellStyle name="20% - Accent4 2 2 2 2 2 2 5" xfId="3578"/>
    <cellStyle name="20% - Accent4 2 2 2 2 2 2 6" xfId="10550"/>
    <cellStyle name="20% - Accent4 2 2 2 2 2 2 7" xfId="16333"/>
    <cellStyle name="20% - Accent4 2 2 2 2 2 3" xfId="966"/>
    <cellStyle name="20% - Accent4 2 2 2 2 2 3 2" xfId="2670"/>
    <cellStyle name="20% - Accent4 2 2 2 2 2 3 2 2" xfId="10156"/>
    <cellStyle name="20% - Accent4 2 2 2 2 2 3 2 2 2" xfId="15938"/>
    <cellStyle name="20% - Accent4 2 2 2 2 2 3 2 2 3" xfId="21721"/>
    <cellStyle name="20% - Accent4 2 2 2 2 2 3 2 3" xfId="7265"/>
    <cellStyle name="20% - Accent4 2 2 2 2 2 3 2 4" xfId="13047"/>
    <cellStyle name="20% - Accent4 2 2 2 2 2 3 2 5" xfId="18830"/>
    <cellStyle name="20% - Accent4 2 2 2 2 2 3 3" xfId="5562"/>
    <cellStyle name="20% - Accent4 2 2 2 2 2 3 3 2" xfId="14236"/>
    <cellStyle name="20% - Accent4 2 2 2 2 2 3 3 3" xfId="20019"/>
    <cellStyle name="20% - Accent4 2 2 2 2 2 3 4" xfId="8454"/>
    <cellStyle name="20% - Accent4 2 2 2 2 2 3 5" xfId="4373"/>
    <cellStyle name="20% - Accent4 2 2 2 2 2 3 6" xfId="11345"/>
    <cellStyle name="20% - Accent4 2 2 2 2 2 3 7" xfId="17128"/>
    <cellStyle name="20% - Accent4 2 2 2 2 2 4" xfId="1874"/>
    <cellStyle name="20% - Accent4 2 2 2 2 2 4 2" xfId="6469"/>
    <cellStyle name="20% - Accent4 2 2 2 2 2 4 2 2" xfId="15142"/>
    <cellStyle name="20% - Accent4 2 2 2 2 2 4 2 3" xfId="20925"/>
    <cellStyle name="20% - Accent4 2 2 2 2 2 4 3" xfId="9360"/>
    <cellStyle name="20% - Accent4 2 2 2 2 2 4 4" xfId="3577"/>
    <cellStyle name="20% - Accent4 2 2 2 2 2 4 5" xfId="12251"/>
    <cellStyle name="20% - Accent4 2 2 2 2 2 4 6" xfId="18034"/>
    <cellStyle name="20% - Accent4 2 2 2 2 2 5" xfId="1424"/>
    <cellStyle name="20% - Accent4 2 2 2 2 2 5 2" xfId="8910"/>
    <cellStyle name="20% - Accent4 2 2 2 2 2 5 2 2" xfId="14692"/>
    <cellStyle name="20% - Accent4 2 2 2 2 2 5 2 3" xfId="20475"/>
    <cellStyle name="20% - Accent4 2 2 2 2 2 5 3" xfId="6019"/>
    <cellStyle name="20% - Accent4 2 2 2 2 2 5 4" xfId="11801"/>
    <cellStyle name="20% - Accent4 2 2 2 2 2 5 5" xfId="17584"/>
    <cellStyle name="20% - Accent4 2 2 2 2 2 6" xfId="4766"/>
    <cellStyle name="20% - Accent4 2 2 2 2 2 6 2" xfId="13440"/>
    <cellStyle name="20% - Accent4 2 2 2 2 2 6 3" xfId="19223"/>
    <cellStyle name="20% - Accent4 2 2 2 2 2 7" xfId="7658"/>
    <cellStyle name="20% - Accent4 2 2 2 2 2 8" xfId="3127"/>
    <cellStyle name="20% - Accent4 2 2 2 2 2 9" xfId="10549"/>
    <cellStyle name="20% - Accent4 2 2 2 2 3" xfId="138"/>
    <cellStyle name="20% - Accent4 2 2 2 2 3 2" xfId="1876"/>
    <cellStyle name="20% - Accent4 2 2 2 2 3 2 2" xfId="9362"/>
    <cellStyle name="20% - Accent4 2 2 2 2 3 2 2 2" xfId="15144"/>
    <cellStyle name="20% - Accent4 2 2 2 2 3 2 2 3" xfId="20927"/>
    <cellStyle name="20% - Accent4 2 2 2 2 3 2 3" xfId="6471"/>
    <cellStyle name="20% - Accent4 2 2 2 2 3 2 4" xfId="12253"/>
    <cellStyle name="20% - Accent4 2 2 2 2 3 2 5" xfId="18036"/>
    <cellStyle name="20% - Accent4 2 2 2 2 3 3" xfId="4768"/>
    <cellStyle name="20% - Accent4 2 2 2 2 3 3 2" xfId="13442"/>
    <cellStyle name="20% - Accent4 2 2 2 2 3 3 3" xfId="19225"/>
    <cellStyle name="20% - Accent4 2 2 2 2 3 4" xfId="7660"/>
    <cellStyle name="20% - Accent4 2 2 2 2 3 5" xfId="3579"/>
    <cellStyle name="20% - Accent4 2 2 2 2 3 6" xfId="10551"/>
    <cellStyle name="20% - Accent4 2 2 2 2 3 7" xfId="16334"/>
    <cellStyle name="20% - Accent4 2 2 2 2 4" xfId="965"/>
    <cellStyle name="20% - Accent4 2 2 2 2 4 2" xfId="2669"/>
    <cellStyle name="20% - Accent4 2 2 2 2 4 2 2" xfId="10155"/>
    <cellStyle name="20% - Accent4 2 2 2 2 4 2 2 2" xfId="15937"/>
    <cellStyle name="20% - Accent4 2 2 2 2 4 2 2 3" xfId="21720"/>
    <cellStyle name="20% - Accent4 2 2 2 2 4 2 3" xfId="7264"/>
    <cellStyle name="20% - Accent4 2 2 2 2 4 2 4" xfId="13046"/>
    <cellStyle name="20% - Accent4 2 2 2 2 4 2 5" xfId="18829"/>
    <cellStyle name="20% - Accent4 2 2 2 2 4 3" xfId="5561"/>
    <cellStyle name="20% - Accent4 2 2 2 2 4 3 2" xfId="14235"/>
    <cellStyle name="20% - Accent4 2 2 2 2 4 3 3" xfId="20018"/>
    <cellStyle name="20% - Accent4 2 2 2 2 4 4" xfId="8453"/>
    <cellStyle name="20% - Accent4 2 2 2 2 4 5" xfId="4372"/>
    <cellStyle name="20% - Accent4 2 2 2 2 4 6" xfId="11344"/>
    <cellStyle name="20% - Accent4 2 2 2 2 4 7" xfId="17127"/>
    <cellStyle name="20% - Accent4 2 2 2 2 5" xfId="1873"/>
    <cellStyle name="20% - Accent4 2 2 2 2 5 2" xfId="6468"/>
    <cellStyle name="20% - Accent4 2 2 2 2 5 2 2" xfId="15141"/>
    <cellStyle name="20% - Accent4 2 2 2 2 5 2 3" xfId="20924"/>
    <cellStyle name="20% - Accent4 2 2 2 2 5 3" xfId="9359"/>
    <cellStyle name="20% - Accent4 2 2 2 2 5 4" xfId="3576"/>
    <cellStyle name="20% - Accent4 2 2 2 2 5 5" xfId="12250"/>
    <cellStyle name="20% - Accent4 2 2 2 2 5 6" xfId="18033"/>
    <cellStyle name="20% - Accent4 2 2 2 2 6" xfId="1423"/>
    <cellStyle name="20% - Accent4 2 2 2 2 6 2" xfId="8909"/>
    <cellStyle name="20% - Accent4 2 2 2 2 6 2 2" xfId="14691"/>
    <cellStyle name="20% - Accent4 2 2 2 2 6 2 3" xfId="20474"/>
    <cellStyle name="20% - Accent4 2 2 2 2 6 3" xfId="6018"/>
    <cellStyle name="20% - Accent4 2 2 2 2 6 4" xfId="11800"/>
    <cellStyle name="20% - Accent4 2 2 2 2 6 5" xfId="17583"/>
    <cellStyle name="20% - Accent4 2 2 2 2 7" xfId="4765"/>
    <cellStyle name="20% - Accent4 2 2 2 2 7 2" xfId="13439"/>
    <cellStyle name="20% - Accent4 2 2 2 2 7 3" xfId="19222"/>
    <cellStyle name="20% - Accent4 2 2 2 2 8" xfId="7657"/>
    <cellStyle name="20% - Accent4 2 2 2 2 9" xfId="3126"/>
    <cellStyle name="20% - Accent4 2 2 2 3" xfId="139"/>
    <cellStyle name="20% - Accent4 2 2 2 3 10" xfId="16335"/>
    <cellStyle name="20% - Accent4 2 2 2 3 2" xfId="140"/>
    <cellStyle name="20% - Accent4 2 2 2 3 2 2" xfId="1878"/>
    <cellStyle name="20% - Accent4 2 2 2 3 2 2 2" xfId="9364"/>
    <cellStyle name="20% - Accent4 2 2 2 3 2 2 2 2" xfId="15146"/>
    <cellStyle name="20% - Accent4 2 2 2 3 2 2 2 3" xfId="20929"/>
    <cellStyle name="20% - Accent4 2 2 2 3 2 2 3" xfId="6473"/>
    <cellStyle name="20% - Accent4 2 2 2 3 2 2 4" xfId="12255"/>
    <cellStyle name="20% - Accent4 2 2 2 3 2 2 5" xfId="18038"/>
    <cellStyle name="20% - Accent4 2 2 2 3 2 3" xfId="4770"/>
    <cellStyle name="20% - Accent4 2 2 2 3 2 3 2" xfId="13444"/>
    <cellStyle name="20% - Accent4 2 2 2 3 2 3 3" xfId="19227"/>
    <cellStyle name="20% - Accent4 2 2 2 3 2 4" xfId="7662"/>
    <cellStyle name="20% - Accent4 2 2 2 3 2 5" xfId="3581"/>
    <cellStyle name="20% - Accent4 2 2 2 3 2 6" xfId="10553"/>
    <cellStyle name="20% - Accent4 2 2 2 3 2 7" xfId="16336"/>
    <cellStyle name="20% - Accent4 2 2 2 3 3" xfId="967"/>
    <cellStyle name="20% - Accent4 2 2 2 3 3 2" xfId="2671"/>
    <cellStyle name="20% - Accent4 2 2 2 3 3 2 2" xfId="10157"/>
    <cellStyle name="20% - Accent4 2 2 2 3 3 2 2 2" xfId="15939"/>
    <cellStyle name="20% - Accent4 2 2 2 3 3 2 2 3" xfId="21722"/>
    <cellStyle name="20% - Accent4 2 2 2 3 3 2 3" xfId="7266"/>
    <cellStyle name="20% - Accent4 2 2 2 3 3 2 4" xfId="13048"/>
    <cellStyle name="20% - Accent4 2 2 2 3 3 2 5" xfId="18831"/>
    <cellStyle name="20% - Accent4 2 2 2 3 3 3" xfId="5563"/>
    <cellStyle name="20% - Accent4 2 2 2 3 3 3 2" xfId="14237"/>
    <cellStyle name="20% - Accent4 2 2 2 3 3 3 3" xfId="20020"/>
    <cellStyle name="20% - Accent4 2 2 2 3 3 4" xfId="8455"/>
    <cellStyle name="20% - Accent4 2 2 2 3 3 5" xfId="4374"/>
    <cellStyle name="20% - Accent4 2 2 2 3 3 6" xfId="11346"/>
    <cellStyle name="20% - Accent4 2 2 2 3 3 7" xfId="17129"/>
    <cellStyle name="20% - Accent4 2 2 2 3 4" xfId="1877"/>
    <cellStyle name="20% - Accent4 2 2 2 3 4 2" xfId="6472"/>
    <cellStyle name="20% - Accent4 2 2 2 3 4 2 2" xfId="15145"/>
    <cellStyle name="20% - Accent4 2 2 2 3 4 2 3" xfId="20928"/>
    <cellStyle name="20% - Accent4 2 2 2 3 4 3" xfId="9363"/>
    <cellStyle name="20% - Accent4 2 2 2 3 4 4" xfId="3580"/>
    <cellStyle name="20% - Accent4 2 2 2 3 4 5" xfId="12254"/>
    <cellStyle name="20% - Accent4 2 2 2 3 4 6" xfId="18037"/>
    <cellStyle name="20% - Accent4 2 2 2 3 5" xfId="1425"/>
    <cellStyle name="20% - Accent4 2 2 2 3 5 2" xfId="8911"/>
    <cellStyle name="20% - Accent4 2 2 2 3 5 2 2" xfId="14693"/>
    <cellStyle name="20% - Accent4 2 2 2 3 5 2 3" xfId="20476"/>
    <cellStyle name="20% - Accent4 2 2 2 3 5 3" xfId="6020"/>
    <cellStyle name="20% - Accent4 2 2 2 3 5 4" xfId="11802"/>
    <cellStyle name="20% - Accent4 2 2 2 3 5 5" xfId="17585"/>
    <cellStyle name="20% - Accent4 2 2 2 3 6" xfId="4769"/>
    <cellStyle name="20% - Accent4 2 2 2 3 6 2" xfId="13443"/>
    <cellStyle name="20% - Accent4 2 2 2 3 6 3" xfId="19226"/>
    <cellStyle name="20% - Accent4 2 2 2 3 7" xfId="7661"/>
    <cellStyle name="20% - Accent4 2 2 2 3 8" xfId="3128"/>
    <cellStyle name="20% - Accent4 2 2 2 3 9" xfId="10552"/>
    <cellStyle name="20% - Accent4 2 2 2 4" xfId="141"/>
    <cellStyle name="20% - Accent4 2 2 2 4 10" xfId="16337"/>
    <cellStyle name="20% - Accent4 2 2 2 4 2" xfId="142"/>
    <cellStyle name="20% - Accent4 2 2 2 4 2 2" xfId="1880"/>
    <cellStyle name="20% - Accent4 2 2 2 4 2 2 2" xfId="9366"/>
    <cellStyle name="20% - Accent4 2 2 2 4 2 2 2 2" xfId="15148"/>
    <cellStyle name="20% - Accent4 2 2 2 4 2 2 2 3" xfId="20931"/>
    <cellStyle name="20% - Accent4 2 2 2 4 2 2 3" xfId="6475"/>
    <cellStyle name="20% - Accent4 2 2 2 4 2 2 4" xfId="12257"/>
    <cellStyle name="20% - Accent4 2 2 2 4 2 2 5" xfId="18040"/>
    <cellStyle name="20% - Accent4 2 2 2 4 2 3" xfId="4772"/>
    <cellStyle name="20% - Accent4 2 2 2 4 2 3 2" xfId="13446"/>
    <cellStyle name="20% - Accent4 2 2 2 4 2 3 3" xfId="19229"/>
    <cellStyle name="20% - Accent4 2 2 2 4 2 4" xfId="7664"/>
    <cellStyle name="20% - Accent4 2 2 2 4 2 5" xfId="3583"/>
    <cellStyle name="20% - Accent4 2 2 2 4 2 6" xfId="10555"/>
    <cellStyle name="20% - Accent4 2 2 2 4 2 7" xfId="16338"/>
    <cellStyle name="20% - Accent4 2 2 2 4 3" xfId="968"/>
    <cellStyle name="20% - Accent4 2 2 2 4 3 2" xfId="2672"/>
    <cellStyle name="20% - Accent4 2 2 2 4 3 2 2" xfId="10158"/>
    <cellStyle name="20% - Accent4 2 2 2 4 3 2 2 2" xfId="15940"/>
    <cellStyle name="20% - Accent4 2 2 2 4 3 2 2 3" xfId="21723"/>
    <cellStyle name="20% - Accent4 2 2 2 4 3 2 3" xfId="7267"/>
    <cellStyle name="20% - Accent4 2 2 2 4 3 2 4" xfId="13049"/>
    <cellStyle name="20% - Accent4 2 2 2 4 3 2 5" xfId="18832"/>
    <cellStyle name="20% - Accent4 2 2 2 4 3 3" xfId="5564"/>
    <cellStyle name="20% - Accent4 2 2 2 4 3 3 2" xfId="14238"/>
    <cellStyle name="20% - Accent4 2 2 2 4 3 3 3" xfId="20021"/>
    <cellStyle name="20% - Accent4 2 2 2 4 3 4" xfId="8456"/>
    <cellStyle name="20% - Accent4 2 2 2 4 3 5" xfId="4375"/>
    <cellStyle name="20% - Accent4 2 2 2 4 3 6" xfId="11347"/>
    <cellStyle name="20% - Accent4 2 2 2 4 3 7" xfId="17130"/>
    <cellStyle name="20% - Accent4 2 2 2 4 4" xfId="1879"/>
    <cellStyle name="20% - Accent4 2 2 2 4 4 2" xfId="6474"/>
    <cellStyle name="20% - Accent4 2 2 2 4 4 2 2" xfId="15147"/>
    <cellStyle name="20% - Accent4 2 2 2 4 4 2 3" xfId="20930"/>
    <cellStyle name="20% - Accent4 2 2 2 4 4 3" xfId="9365"/>
    <cellStyle name="20% - Accent4 2 2 2 4 4 4" xfId="3582"/>
    <cellStyle name="20% - Accent4 2 2 2 4 4 5" xfId="12256"/>
    <cellStyle name="20% - Accent4 2 2 2 4 4 6" xfId="18039"/>
    <cellStyle name="20% - Accent4 2 2 2 4 5" xfId="1426"/>
    <cellStyle name="20% - Accent4 2 2 2 4 5 2" xfId="8912"/>
    <cellStyle name="20% - Accent4 2 2 2 4 5 2 2" xfId="14694"/>
    <cellStyle name="20% - Accent4 2 2 2 4 5 2 3" xfId="20477"/>
    <cellStyle name="20% - Accent4 2 2 2 4 5 3" xfId="6021"/>
    <cellStyle name="20% - Accent4 2 2 2 4 5 4" xfId="11803"/>
    <cellStyle name="20% - Accent4 2 2 2 4 5 5" xfId="17586"/>
    <cellStyle name="20% - Accent4 2 2 2 4 6" xfId="4771"/>
    <cellStyle name="20% - Accent4 2 2 2 4 6 2" xfId="13445"/>
    <cellStyle name="20% - Accent4 2 2 2 4 6 3" xfId="19228"/>
    <cellStyle name="20% - Accent4 2 2 2 4 7" xfId="7663"/>
    <cellStyle name="20% - Accent4 2 2 2 4 8" xfId="3129"/>
    <cellStyle name="20% - Accent4 2 2 2 4 9" xfId="10554"/>
    <cellStyle name="20% - Accent4 2 2 2 5" xfId="143"/>
    <cellStyle name="20% - Accent4 2 2 2 5 2" xfId="1881"/>
    <cellStyle name="20% - Accent4 2 2 2 5 2 2" xfId="6476"/>
    <cellStyle name="20% - Accent4 2 2 2 5 2 2 2" xfId="15149"/>
    <cellStyle name="20% - Accent4 2 2 2 5 2 2 3" xfId="20932"/>
    <cellStyle name="20% - Accent4 2 2 2 5 2 3" xfId="9367"/>
    <cellStyle name="20% - Accent4 2 2 2 5 2 4" xfId="3584"/>
    <cellStyle name="20% - Accent4 2 2 2 5 2 5" xfId="12258"/>
    <cellStyle name="20% - Accent4 2 2 2 5 2 6" xfId="18041"/>
    <cellStyle name="20% - Accent4 2 2 2 5 3" xfId="1422"/>
    <cellStyle name="20% - Accent4 2 2 2 5 3 2" xfId="8908"/>
    <cellStyle name="20% - Accent4 2 2 2 5 3 2 2" xfId="14690"/>
    <cellStyle name="20% - Accent4 2 2 2 5 3 2 3" xfId="20473"/>
    <cellStyle name="20% - Accent4 2 2 2 5 3 3" xfId="6017"/>
    <cellStyle name="20% - Accent4 2 2 2 5 3 4" xfId="11799"/>
    <cellStyle name="20% - Accent4 2 2 2 5 3 5" xfId="17582"/>
    <cellStyle name="20% - Accent4 2 2 2 5 4" xfId="4773"/>
    <cellStyle name="20% - Accent4 2 2 2 5 4 2" xfId="13447"/>
    <cellStyle name="20% - Accent4 2 2 2 5 4 3" xfId="19230"/>
    <cellStyle name="20% - Accent4 2 2 2 5 5" xfId="7665"/>
    <cellStyle name="20% - Accent4 2 2 2 5 6" xfId="3125"/>
    <cellStyle name="20% - Accent4 2 2 2 5 7" xfId="10556"/>
    <cellStyle name="20% - Accent4 2 2 2 5 8" xfId="16339"/>
    <cellStyle name="20% - Accent4 2 2 2 6" xfId="903"/>
    <cellStyle name="20% - Accent4 2 2 2 6 2" xfId="2609"/>
    <cellStyle name="20% - Accent4 2 2 2 6 2 2" xfId="10095"/>
    <cellStyle name="20% - Accent4 2 2 2 6 2 2 2" xfId="15877"/>
    <cellStyle name="20% - Accent4 2 2 2 6 2 2 3" xfId="21660"/>
    <cellStyle name="20% - Accent4 2 2 2 6 2 3" xfId="7204"/>
    <cellStyle name="20% - Accent4 2 2 2 6 2 4" xfId="12986"/>
    <cellStyle name="20% - Accent4 2 2 2 6 2 5" xfId="18769"/>
    <cellStyle name="20% - Accent4 2 2 2 6 3" xfId="5501"/>
    <cellStyle name="20% - Accent4 2 2 2 6 3 2" xfId="14175"/>
    <cellStyle name="20% - Accent4 2 2 2 6 3 3" xfId="19958"/>
    <cellStyle name="20% - Accent4 2 2 2 6 4" xfId="8393"/>
    <cellStyle name="20% - Accent4 2 2 2 6 5" xfId="4312"/>
    <cellStyle name="20% - Accent4 2 2 2 6 6" xfId="11284"/>
    <cellStyle name="20% - Accent4 2 2 2 6 7" xfId="17067"/>
    <cellStyle name="20% - Accent4 2 2 2 7" xfId="1872"/>
    <cellStyle name="20% - Accent4 2 2 2 7 2" xfId="6467"/>
    <cellStyle name="20% - Accent4 2 2 2 7 2 2" xfId="15140"/>
    <cellStyle name="20% - Accent4 2 2 2 7 2 3" xfId="20923"/>
    <cellStyle name="20% - Accent4 2 2 2 7 3" xfId="9358"/>
    <cellStyle name="20% - Accent4 2 2 2 7 4" xfId="3575"/>
    <cellStyle name="20% - Accent4 2 2 2 7 5" xfId="12249"/>
    <cellStyle name="20% - Accent4 2 2 2 7 6" xfId="18032"/>
    <cellStyle name="20% - Accent4 2 2 2 8" xfId="1296"/>
    <cellStyle name="20% - Accent4 2 2 2 8 2" xfId="8782"/>
    <cellStyle name="20% - Accent4 2 2 2 8 2 2" xfId="14564"/>
    <cellStyle name="20% - Accent4 2 2 2 8 2 3" xfId="20347"/>
    <cellStyle name="20% - Accent4 2 2 2 8 3" xfId="5891"/>
    <cellStyle name="20% - Accent4 2 2 2 8 4" xfId="11673"/>
    <cellStyle name="20% - Accent4 2 2 2 8 5" xfId="17456"/>
    <cellStyle name="20% - Accent4 2 2 2 9" xfId="4764"/>
    <cellStyle name="20% - Accent4 2 2 2 9 2" xfId="13438"/>
    <cellStyle name="20% - Accent4 2 2 2 9 3" xfId="19221"/>
    <cellStyle name="20% - Accent4 2 2 3" xfId="144"/>
    <cellStyle name="20% - Accent4 2 2 3 10" xfId="10557"/>
    <cellStyle name="20% - Accent4 2 2 3 11" xfId="16340"/>
    <cellStyle name="20% - Accent4 2 2 3 2" xfId="145"/>
    <cellStyle name="20% - Accent4 2 2 3 2 10" xfId="16341"/>
    <cellStyle name="20% - Accent4 2 2 3 2 2" xfId="146"/>
    <cellStyle name="20% - Accent4 2 2 3 2 2 2" xfId="1884"/>
    <cellStyle name="20% - Accent4 2 2 3 2 2 2 2" xfId="9370"/>
    <cellStyle name="20% - Accent4 2 2 3 2 2 2 2 2" xfId="15152"/>
    <cellStyle name="20% - Accent4 2 2 3 2 2 2 2 3" xfId="20935"/>
    <cellStyle name="20% - Accent4 2 2 3 2 2 2 3" xfId="6479"/>
    <cellStyle name="20% - Accent4 2 2 3 2 2 2 4" xfId="12261"/>
    <cellStyle name="20% - Accent4 2 2 3 2 2 2 5" xfId="18044"/>
    <cellStyle name="20% - Accent4 2 2 3 2 2 3" xfId="4776"/>
    <cellStyle name="20% - Accent4 2 2 3 2 2 3 2" xfId="13450"/>
    <cellStyle name="20% - Accent4 2 2 3 2 2 3 3" xfId="19233"/>
    <cellStyle name="20% - Accent4 2 2 3 2 2 4" xfId="7668"/>
    <cellStyle name="20% - Accent4 2 2 3 2 2 5" xfId="3587"/>
    <cellStyle name="20% - Accent4 2 2 3 2 2 6" xfId="10559"/>
    <cellStyle name="20% - Accent4 2 2 3 2 2 7" xfId="16342"/>
    <cellStyle name="20% - Accent4 2 2 3 2 3" xfId="970"/>
    <cellStyle name="20% - Accent4 2 2 3 2 3 2" xfId="2674"/>
    <cellStyle name="20% - Accent4 2 2 3 2 3 2 2" xfId="10160"/>
    <cellStyle name="20% - Accent4 2 2 3 2 3 2 2 2" xfId="15942"/>
    <cellStyle name="20% - Accent4 2 2 3 2 3 2 2 3" xfId="21725"/>
    <cellStyle name="20% - Accent4 2 2 3 2 3 2 3" xfId="7269"/>
    <cellStyle name="20% - Accent4 2 2 3 2 3 2 4" xfId="13051"/>
    <cellStyle name="20% - Accent4 2 2 3 2 3 2 5" xfId="18834"/>
    <cellStyle name="20% - Accent4 2 2 3 2 3 3" xfId="5566"/>
    <cellStyle name="20% - Accent4 2 2 3 2 3 3 2" xfId="14240"/>
    <cellStyle name="20% - Accent4 2 2 3 2 3 3 3" xfId="20023"/>
    <cellStyle name="20% - Accent4 2 2 3 2 3 4" xfId="8458"/>
    <cellStyle name="20% - Accent4 2 2 3 2 3 5" xfId="4377"/>
    <cellStyle name="20% - Accent4 2 2 3 2 3 6" xfId="11349"/>
    <cellStyle name="20% - Accent4 2 2 3 2 3 7" xfId="17132"/>
    <cellStyle name="20% - Accent4 2 2 3 2 4" xfId="1883"/>
    <cellStyle name="20% - Accent4 2 2 3 2 4 2" xfId="6478"/>
    <cellStyle name="20% - Accent4 2 2 3 2 4 2 2" xfId="15151"/>
    <cellStyle name="20% - Accent4 2 2 3 2 4 2 3" xfId="20934"/>
    <cellStyle name="20% - Accent4 2 2 3 2 4 3" xfId="9369"/>
    <cellStyle name="20% - Accent4 2 2 3 2 4 4" xfId="3586"/>
    <cellStyle name="20% - Accent4 2 2 3 2 4 5" xfId="12260"/>
    <cellStyle name="20% - Accent4 2 2 3 2 4 6" xfId="18043"/>
    <cellStyle name="20% - Accent4 2 2 3 2 5" xfId="1428"/>
    <cellStyle name="20% - Accent4 2 2 3 2 5 2" xfId="8914"/>
    <cellStyle name="20% - Accent4 2 2 3 2 5 2 2" xfId="14696"/>
    <cellStyle name="20% - Accent4 2 2 3 2 5 2 3" xfId="20479"/>
    <cellStyle name="20% - Accent4 2 2 3 2 5 3" xfId="6023"/>
    <cellStyle name="20% - Accent4 2 2 3 2 5 4" xfId="11805"/>
    <cellStyle name="20% - Accent4 2 2 3 2 5 5" xfId="17588"/>
    <cellStyle name="20% - Accent4 2 2 3 2 6" xfId="4775"/>
    <cellStyle name="20% - Accent4 2 2 3 2 6 2" xfId="13449"/>
    <cellStyle name="20% - Accent4 2 2 3 2 6 3" xfId="19232"/>
    <cellStyle name="20% - Accent4 2 2 3 2 7" xfId="7667"/>
    <cellStyle name="20% - Accent4 2 2 3 2 8" xfId="3131"/>
    <cellStyle name="20% - Accent4 2 2 3 2 9" xfId="10558"/>
    <cellStyle name="20% - Accent4 2 2 3 3" xfId="147"/>
    <cellStyle name="20% - Accent4 2 2 3 3 2" xfId="1885"/>
    <cellStyle name="20% - Accent4 2 2 3 3 2 2" xfId="9371"/>
    <cellStyle name="20% - Accent4 2 2 3 3 2 2 2" xfId="15153"/>
    <cellStyle name="20% - Accent4 2 2 3 3 2 2 3" xfId="20936"/>
    <cellStyle name="20% - Accent4 2 2 3 3 2 3" xfId="6480"/>
    <cellStyle name="20% - Accent4 2 2 3 3 2 4" xfId="12262"/>
    <cellStyle name="20% - Accent4 2 2 3 3 2 5" xfId="18045"/>
    <cellStyle name="20% - Accent4 2 2 3 3 3" xfId="4777"/>
    <cellStyle name="20% - Accent4 2 2 3 3 3 2" xfId="13451"/>
    <cellStyle name="20% - Accent4 2 2 3 3 3 3" xfId="19234"/>
    <cellStyle name="20% - Accent4 2 2 3 3 4" xfId="7669"/>
    <cellStyle name="20% - Accent4 2 2 3 3 5" xfId="3588"/>
    <cellStyle name="20% - Accent4 2 2 3 3 6" xfId="10560"/>
    <cellStyle name="20% - Accent4 2 2 3 3 7" xfId="16343"/>
    <cellStyle name="20% - Accent4 2 2 3 4" xfId="969"/>
    <cellStyle name="20% - Accent4 2 2 3 4 2" xfId="2673"/>
    <cellStyle name="20% - Accent4 2 2 3 4 2 2" xfId="10159"/>
    <cellStyle name="20% - Accent4 2 2 3 4 2 2 2" xfId="15941"/>
    <cellStyle name="20% - Accent4 2 2 3 4 2 2 3" xfId="21724"/>
    <cellStyle name="20% - Accent4 2 2 3 4 2 3" xfId="7268"/>
    <cellStyle name="20% - Accent4 2 2 3 4 2 4" xfId="13050"/>
    <cellStyle name="20% - Accent4 2 2 3 4 2 5" xfId="18833"/>
    <cellStyle name="20% - Accent4 2 2 3 4 3" xfId="5565"/>
    <cellStyle name="20% - Accent4 2 2 3 4 3 2" xfId="14239"/>
    <cellStyle name="20% - Accent4 2 2 3 4 3 3" xfId="20022"/>
    <cellStyle name="20% - Accent4 2 2 3 4 4" xfId="8457"/>
    <cellStyle name="20% - Accent4 2 2 3 4 5" xfId="4376"/>
    <cellStyle name="20% - Accent4 2 2 3 4 6" xfId="11348"/>
    <cellStyle name="20% - Accent4 2 2 3 4 7" xfId="17131"/>
    <cellStyle name="20% - Accent4 2 2 3 5" xfId="1882"/>
    <cellStyle name="20% - Accent4 2 2 3 5 2" xfId="6477"/>
    <cellStyle name="20% - Accent4 2 2 3 5 2 2" xfId="15150"/>
    <cellStyle name="20% - Accent4 2 2 3 5 2 3" xfId="20933"/>
    <cellStyle name="20% - Accent4 2 2 3 5 3" xfId="9368"/>
    <cellStyle name="20% - Accent4 2 2 3 5 4" xfId="3585"/>
    <cellStyle name="20% - Accent4 2 2 3 5 5" xfId="12259"/>
    <cellStyle name="20% - Accent4 2 2 3 5 6" xfId="18042"/>
    <cellStyle name="20% - Accent4 2 2 3 6" xfId="1427"/>
    <cellStyle name="20% - Accent4 2 2 3 6 2" xfId="8913"/>
    <cellStyle name="20% - Accent4 2 2 3 6 2 2" xfId="14695"/>
    <cellStyle name="20% - Accent4 2 2 3 6 2 3" xfId="20478"/>
    <cellStyle name="20% - Accent4 2 2 3 6 3" xfId="6022"/>
    <cellStyle name="20% - Accent4 2 2 3 6 4" xfId="11804"/>
    <cellStyle name="20% - Accent4 2 2 3 6 5" xfId="17587"/>
    <cellStyle name="20% - Accent4 2 2 3 7" xfId="4774"/>
    <cellStyle name="20% - Accent4 2 2 3 7 2" xfId="13448"/>
    <cellStyle name="20% - Accent4 2 2 3 7 3" xfId="19231"/>
    <cellStyle name="20% - Accent4 2 2 3 8" xfId="7666"/>
    <cellStyle name="20% - Accent4 2 2 3 9" xfId="3130"/>
    <cellStyle name="20% - Accent4 2 2 4" xfId="148"/>
    <cellStyle name="20% - Accent4 2 2 4 10" xfId="16344"/>
    <cellStyle name="20% - Accent4 2 2 4 2" xfId="149"/>
    <cellStyle name="20% - Accent4 2 2 4 2 2" xfId="1887"/>
    <cellStyle name="20% - Accent4 2 2 4 2 2 2" xfId="9373"/>
    <cellStyle name="20% - Accent4 2 2 4 2 2 2 2" xfId="15155"/>
    <cellStyle name="20% - Accent4 2 2 4 2 2 2 3" xfId="20938"/>
    <cellStyle name="20% - Accent4 2 2 4 2 2 3" xfId="6482"/>
    <cellStyle name="20% - Accent4 2 2 4 2 2 4" xfId="12264"/>
    <cellStyle name="20% - Accent4 2 2 4 2 2 5" xfId="18047"/>
    <cellStyle name="20% - Accent4 2 2 4 2 3" xfId="4779"/>
    <cellStyle name="20% - Accent4 2 2 4 2 3 2" xfId="13453"/>
    <cellStyle name="20% - Accent4 2 2 4 2 3 3" xfId="19236"/>
    <cellStyle name="20% - Accent4 2 2 4 2 4" xfId="7671"/>
    <cellStyle name="20% - Accent4 2 2 4 2 5" xfId="3590"/>
    <cellStyle name="20% - Accent4 2 2 4 2 6" xfId="10562"/>
    <cellStyle name="20% - Accent4 2 2 4 2 7" xfId="16345"/>
    <cellStyle name="20% - Accent4 2 2 4 3" xfId="971"/>
    <cellStyle name="20% - Accent4 2 2 4 3 2" xfId="2675"/>
    <cellStyle name="20% - Accent4 2 2 4 3 2 2" xfId="10161"/>
    <cellStyle name="20% - Accent4 2 2 4 3 2 2 2" xfId="15943"/>
    <cellStyle name="20% - Accent4 2 2 4 3 2 2 3" xfId="21726"/>
    <cellStyle name="20% - Accent4 2 2 4 3 2 3" xfId="7270"/>
    <cellStyle name="20% - Accent4 2 2 4 3 2 4" xfId="13052"/>
    <cellStyle name="20% - Accent4 2 2 4 3 2 5" xfId="18835"/>
    <cellStyle name="20% - Accent4 2 2 4 3 3" xfId="5567"/>
    <cellStyle name="20% - Accent4 2 2 4 3 3 2" xfId="14241"/>
    <cellStyle name="20% - Accent4 2 2 4 3 3 3" xfId="20024"/>
    <cellStyle name="20% - Accent4 2 2 4 3 4" xfId="8459"/>
    <cellStyle name="20% - Accent4 2 2 4 3 5" xfId="4378"/>
    <cellStyle name="20% - Accent4 2 2 4 3 6" xfId="11350"/>
    <cellStyle name="20% - Accent4 2 2 4 3 7" xfId="17133"/>
    <cellStyle name="20% - Accent4 2 2 4 4" xfId="1886"/>
    <cellStyle name="20% - Accent4 2 2 4 4 2" xfId="6481"/>
    <cellStyle name="20% - Accent4 2 2 4 4 2 2" xfId="15154"/>
    <cellStyle name="20% - Accent4 2 2 4 4 2 3" xfId="20937"/>
    <cellStyle name="20% - Accent4 2 2 4 4 3" xfId="9372"/>
    <cellStyle name="20% - Accent4 2 2 4 4 4" xfId="3589"/>
    <cellStyle name="20% - Accent4 2 2 4 4 5" xfId="12263"/>
    <cellStyle name="20% - Accent4 2 2 4 4 6" xfId="18046"/>
    <cellStyle name="20% - Accent4 2 2 4 5" xfId="1429"/>
    <cellStyle name="20% - Accent4 2 2 4 5 2" xfId="8915"/>
    <cellStyle name="20% - Accent4 2 2 4 5 2 2" xfId="14697"/>
    <cellStyle name="20% - Accent4 2 2 4 5 2 3" xfId="20480"/>
    <cellStyle name="20% - Accent4 2 2 4 5 3" xfId="6024"/>
    <cellStyle name="20% - Accent4 2 2 4 5 4" xfId="11806"/>
    <cellStyle name="20% - Accent4 2 2 4 5 5" xfId="17589"/>
    <cellStyle name="20% - Accent4 2 2 4 6" xfId="4778"/>
    <cellStyle name="20% - Accent4 2 2 4 6 2" xfId="13452"/>
    <cellStyle name="20% - Accent4 2 2 4 6 3" xfId="19235"/>
    <cellStyle name="20% - Accent4 2 2 4 7" xfId="7670"/>
    <cellStyle name="20% - Accent4 2 2 4 8" xfId="3132"/>
    <cellStyle name="20% - Accent4 2 2 4 9" xfId="10561"/>
    <cellStyle name="20% - Accent4 2 2 5" xfId="150"/>
    <cellStyle name="20% - Accent4 2 2 5 10" xfId="16346"/>
    <cellStyle name="20% - Accent4 2 2 5 2" xfId="151"/>
    <cellStyle name="20% - Accent4 2 2 5 2 2" xfId="1889"/>
    <cellStyle name="20% - Accent4 2 2 5 2 2 2" xfId="9375"/>
    <cellStyle name="20% - Accent4 2 2 5 2 2 2 2" xfId="15157"/>
    <cellStyle name="20% - Accent4 2 2 5 2 2 2 3" xfId="20940"/>
    <cellStyle name="20% - Accent4 2 2 5 2 2 3" xfId="6484"/>
    <cellStyle name="20% - Accent4 2 2 5 2 2 4" xfId="12266"/>
    <cellStyle name="20% - Accent4 2 2 5 2 2 5" xfId="18049"/>
    <cellStyle name="20% - Accent4 2 2 5 2 3" xfId="4781"/>
    <cellStyle name="20% - Accent4 2 2 5 2 3 2" xfId="13455"/>
    <cellStyle name="20% - Accent4 2 2 5 2 3 3" xfId="19238"/>
    <cellStyle name="20% - Accent4 2 2 5 2 4" xfId="7673"/>
    <cellStyle name="20% - Accent4 2 2 5 2 5" xfId="3592"/>
    <cellStyle name="20% - Accent4 2 2 5 2 6" xfId="10564"/>
    <cellStyle name="20% - Accent4 2 2 5 2 7" xfId="16347"/>
    <cellStyle name="20% - Accent4 2 2 5 3" xfId="972"/>
    <cellStyle name="20% - Accent4 2 2 5 3 2" xfId="2676"/>
    <cellStyle name="20% - Accent4 2 2 5 3 2 2" xfId="10162"/>
    <cellStyle name="20% - Accent4 2 2 5 3 2 2 2" xfId="15944"/>
    <cellStyle name="20% - Accent4 2 2 5 3 2 2 3" xfId="21727"/>
    <cellStyle name="20% - Accent4 2 2 5 3 2 3" xfId="7271"/>
    <cellStyle name="20% - Accent4 2 2 5 3 2 4" xfId="13053"/>
    <cellStyle name="20% - Accent4 2 2 5 3 2 5" xfId="18836"/>
    <cellStyle name="20% - Accent4 2 2 5 3 3" xfId="5568"/>
    <cellStyle name="20% - Accent4 2 2 5 3 3 2" xfId="14242"/>
    <cellStyle name="20% - Accent4 2 2 5 3 3 3" xfId="20025"/>
    <cellStyle name="20% - Accent4 2 2 5 3 4" xfId="8460"/>
    <cellStyle name="20% - Accent4 2 2 5 3 5" xfId="4379"/>
    <cellStyle name="20% - Accent4 2 2 5 3 6" xfId="11351"/>
    <cellStyle name="20% - Accent4 2 2 5 3 7" xfId="17134"/>
    <cellStyle name="20% - Accent4 2 2 5 4" xfId="1888"/>
    <cellStyle name="20% - Accent4 2 2 5 4 2" xfId="6483"/>
    <cellStyle name="20% - Accent4 2 2 5 4 2 2" xfId="15156"/>
    <cellStyle name="20% - Accent4 2 2 5 4 2 3" xfId="20939"/>
    <cellStyle name="20% - Accent4 2 2 5 4 3" xfId="9374"/>
    <cellStyle name="20% - Accent4 2 2 5 4 4" xfId="3591"/>
    <cellStyle name="20% - Accent4 2 2 5 4 5" xfId="12265"/>
    <cellStyle name="20% - Accent4 2 2 5 4 6" xfId="18048"/>
    <cellStyle name="20% - Accent4 2 2 5 5" xfId="1430"/>
    <cellStyle name="20% - Accent4 2 2 5 5 2" xfId="8916"/>
    <cellStyle name="20% - Accent4 2 2 5 5 2 2" xfId="14698"/>
    <cellStyle name="20% - Accent4 2 2 5 5 2 3" xfId="20481"/>
    <cellStyle name="20% - Accent4 2 2 5 5 3" xfId="6025"/>
    <cellStyle name="20% - Accent4 2 2 5 5 4" xfId="11807"/>
    <cellStyle name="20% - Accent4 2 2 5 5 5" xfId="17590"/>
    <cellStyle name="20% - Accent4 2 2 5 6" xfId="4780"/>
    <cellStyle name="20% - Accent4 2 2 5 6 2" xfId="13454"/>
    <cellStyle name="20% - Accent4 2 2 5 6 3" xfId="19237"/>
    <cellStyle name="20% - Accent4 2 2 5 7" xfId="7672"/>
    <cellStyle name="20% - Accent4 2 2 5 8" xfId="3133"/>
    <cellStyle name="20% - Accent4 2 2 5 9" xfId="10563"/>
    <cellStyle name="20% - Accent4 2 2 6" xfId="152"/>
    <cellStyle name="20% - Accent4 2 2 6 2" xfId="1890"/>
    <cellStyle name="20% - Accent4 2 2 6 2 2" xfId="6485"/>
    <cellStyle name="20% - Accent4 2 2 6 2 2 2" xfId="15158"/>
    <cellStyle name="20% - Accent4 2 2 6 2 2 3" xfId="20941"/>
    <cellStyle name="20% - Accent4 2 2 6 2 3" xfId="9376"/>
    <cellStyle name="20% - Accent4 2 2 6 2 4" xfId="3593"/>
    <cellStyle name="20% - Accent4 2 2 6 2 5" xfId="12267"/>
    <cellStyle name="20% - Accent4 2 2 6 2 6" xfId="18050"/>
    <cellStyle name="20% - Accent4 2 2 6 3" xfId="1421"/>
    <cellStyle name="20% - Accent4 2 2 6 3 2" xfId="8907"/>
    <cellStyle name="20% - Accent4 2 2 6 3 2 2" xfId="14689"/>
    <cellStyle name="20% - Accent4 2 2 6 3 2 3" xfId="20472"/>
    <cellStyle name="20% - Accent4 2 2 6 3 3" xfId="6016"/>
    <cellStyle name="20% - Accent4 2 2 6 3 4" xfId="11798"/>
    <cellStyle name="20% - Accent4 2 2 6 3 5" xfId="17581"/>
    <cellStyle name="20% - Accent4 2 2 6 4" xfId="4782"/>
    <cellStyle name="20% - Accent4 2 2 6 4 2" xfId="13456"/>
    <cellStyle name="20% - Accent4 2 2 6 4 3" xfId="19239"/>
    <cellStyle name="20% - Accent4 2 2 6 5" xfId="7674"/>
    <cellStyle name="20% - Accent4 2 2 6 6" xfId="3124"/>
    <cellStyle name="20% - Accent4 2 2 6 7" xfId="10565"/>
    <cellStyle name="20% - Accent4 2 2 6 8" xfId="16348"/>
    <cellStyle name="20% - Accent4 2 2 7" xfId="865"/>
    <cellStyle name="20% - Accent4 2 2 7 2" xfId="2571"/>
    <cellStyle name="20% - Accent4 2 2 7 2 2" xfId="10057"/>
    <cellStyle name="20% - Accent4 2 2 7 2 2 2" xfId="15839"/>
    <cellStyle name="20% - Accent4 2 2 7 2 2 3" xfId="21622"/>
    <cellStyle name="20% - Accent4 2 2 7 2 3" xfId="7166"/>
    <cellStyle name="20% - Accent4 2 2 7 2 4" xfId="12948"/>
    <cellStyle name="20% - Accent4 2 2 7 2 5" xfId="18731"/>
    <cellStyle name="20% - Accent4 2 2 7 3" xfId="5463"/>
    <cellStyle name="20% - Accent4 2 2 7 3 2" xfId="14137"/>
    <cellStyle name="20% - Accent4 2 2 7 3 3" xfId="19920"/>
    <cellStyle name="20% - Accent4 2 2 7 4" xfId="8355"/>
    <cellStyle name="20% - Accent4 2 2 7 5" xfId="4274"/>
    <cellStyle name="20% - Accent4 2 2 7 6" xfId="11246"/>
    <cellStyle name="20% - Accent4 2 2 7 7" xfId="17029"/>
    <cellStyle name="20% - Accent4 2 2 8" xfId="1871"/>
    <cellStyle name="20% - Accent4 2 2 8 2" xfId="6466"/>
    <cellStyle name="20% - Accent4 2 2 8 2 2" xfId="15139"/>
    <cellStyle name="20% - Accent4 2 2 8 2 3" xfId="20922"/>
    <cellStyle name="20% - Accent4 2 2 8 3" xfId="9357"/>
    <cellStyle name="20% - Accent4 2 2 8 4" xfId="3574"/>
    <cellStyle name="20% - Accent4 2 2 8 5" xfId="12248"/>
    <cellStyle name="20% - Accent4 2 2 8 6" xfId="18031"/>
    <cellStyle name="20% - Accent4 2 2 9" xfId="1295"/>
    <cellStyle name="20% - Accent4 2 2 9 2" xfId="8781"/>
    <cellStyle name="20% - Accent4 2 2 9 2 2" xfId="14563"/>
    <cellStyle name="20% - Accent4 2 2 9 2 3" xfId="20346"/>
    <cellStyle name="20% - Accent4 2 2 9 3" xfId="5890"/>
    <cellStyle name="20% - Accent4 2 2 9 4" xfId="11672"/>
    <cellStyle name="20% - Accent4 2 2 9 5" xfId="17455"/>
    <cellStyle name="20% - Accent4 2 3" xfId="153"/>
    <cellStyle name="20% - Accent4 2 3 10" xfId="7675"/>
    <cellStyle name="20% - Accent4 2 3 11" xfId="3000"/>
    <cellStyle name="20% - Accent4 2 3 12" xfId="10566"/>
    <cellStyle name="20% - Accent4 2 3 13" xfId="16349"/>
    <cellStyle name="20% - Accent4 2 3 2" xfId="154"/>
    <cellStyle name="20% - Accent4 2 3 2 10" xfId="10567"/>
    <cellStyle name="20% - Accent4 2 3 2 11" xfId="16350"/>
    <cellStyle name="20% - Accent4 2 3 2 2" xfId="155"/>
    <cellStyle name="20% - Accent4 2 3 2 2 10" xfId="16351"/>
    <cellStyle name="20% - Accent4 2 3 2 2 2" xfId="156"/>
    <cellStyle name="20% - Accent4 2 3 2 2 2 2" xfId="1894"/>
    <cellStyle name="20% - Accent4 2 3 2 2 2 2 2" xfId="9380"/>
    <cellStyle name="20% - Accent4 2 3 2 2 2 2 2 2" xfId="15162"/>
    <cellStyle name="20% - Accent4 2 3 2 2 2 2 2 3" xfId="20945"/>
    <cellStyle name="20% - Accent4 2 3 2 2 2 2 3" xfId="6489"/>
    <cellStyle name="20% - Accent4 2 3 2 2 2 2 4" xfId="12271"/>
    <cellStyle name="20% - Accent4 2 3 2 2 2 2 5" xfId="18054"/>
    <cellStyle name="20% - Accent4 2 3 2 2 2 3" xfId="4786"/>
    <cellStyle name="20% - Accent4 2 3 2 2 2 3 2" xfId="13460"/>
    <cellStyle name="20% - Accent4 2 3 2 2 2 3 3" xfId="19243"/>
    <cellStyle name="20% - Accent4 2 3 2 2 2 4" xfId="7678"/>
    <cellStyle name="20% - Accent4 2 3 2 2 2 5" xfId="3597"/>
    <cellStyle name="20% - Accent4 2 3 2 2 2 6" xfId="10569"/>
    <cellStyle name="20% - Accent4 2 3 2 2 2 7" xfId="16352"/>
    <cellStyle name="20% - Accent4 2 3 2 2 3" xfId="974"/>
    <cellStyle name="20% - Accent4 2 3 2 2 3 2" xfId="2678"/>
    <cellStyle name="20% - Accent4 2 3 2 2 3 2 2" xfId="10164"/>
    <cellStyle name="20% - Accent4 2 3 2 2 3 2 2 2" xfId="15946"/>
    <cellStyle name="20% - Accent4 2 3 2 2 3 2 2 3" xfId="21729"/>
    <cellStyle name="20% - Accent4 2 3 2 2 3 2 3" xfId="7273"/>
    <cellStyle name="20% - Accent4 2 3 2 2 3 2 4" xfId="13055"/>
    <cellStyle name="20% - Accent4 2 3 2 2 3 2 5" xfId="18838"/>
    <cellStyle name="20% - Accent4 2 3 2 2 3 3" xfId="5570"/>
    <cellStyle name="20% - Accent4 2 3 2 2 3 3 2" xfId="14244"/>
    <cellStyle name="20% - Accent4 2 3 2 2 3 3 3" xfId="20027"/>
    <cellStyle name="20% - Accent4 2 3 2 2 3 4" xfId="8462"/>
    <cellStyle name="20% - Accent4 2 3 2 2 3 5" xfId="4381"/>
    <cellStyle name="20% - Accent4 2 3 2 2 3 6" xfId="11353"/>
    <cellStyle name="20% - Accent4 2 3 2 2 3 7" xfId="17136"/>
    <cellStyle name="20% - Accent4 2 3 2 2 4" xfId="1893"/>
    <cellStyle name="20% - Accent4 2 3 2 2 4 2" xfId="6488"/>
    <cellStyle name="20% - Accent4 2 3 2 2 4 2 2" xfId="15161"/>
    <cellStyle name="20% - Accent4 2 3 2 2 4 2 3" xfId="20944"/>
    <cellStyle name="20% - Accent4 2 3 2 2 4 3" xfId="9379"/>
    <cellStyle name="20% - Accent4 2 3 2 2 4 4" xfId="3596"/>
    <cellStyle name="20% - Accent4 2 3 2 2 4 5" xfId="12270"/>
    <cellStyle name="20% - Accent4 2 3 2 2 4 6" xfId="18053"/>
    <cellStyle name="20% - Accent4 2 3 2 2 5" xfId="1433"/>
    <cellStyle name="20% - Accent4 2 3 2 2 5 2" xfId="8919"/>
    <cellStyle name="20% - Accent4 2 3 2 2 5 2 2" xfId="14701"/>
    <cellStyle name="20% - Accent4 2 3 2 2 5 2 3" xfId="20484"/>
    <cellStyle name="20% - Accent4 2 3 2 2 5 3" xfId="6028"/>
    <cellStyle name="20% - Accent4 2 3 2 2 5 4" xfId="11810"/>
    <cellStyle name="20% - Accent4 2 3 2 2 5 5" xfId="17593"/>
    <cellStyle name="20% - Accent4 2 3 2 2 6" xfId="4785"/>
    <cellStyle name="20% - Accent4 2 3 2 2 6 2" xfId="13459"/>
    <cellStyle name="20% - Accent4 2 3 2 2 6 3" xfId="19242"/>
    <cellStyle name="20% - Accent4 2 3 2 2 7" xfId="7677"/>
    <cellStyle name="20% - Accent4 2 3 2 2 8" xfId="3136"/>
    <cellStyle name="20% - Accent4 2 3 2 2 9" xfId="10568"/>
    <cellStyle name="20% - Accent4 2 3 2 3" xfId="157"/>
    <cellStyle name="20% - Accent4 2 3 2 3 2" xfId="1895"/>
    <cellStyle name="20% - Accent4 2 3 2 3 2 2" xfId="9381"/>
    <cellStyle name="20% - Accent4 2 3 2 3 2 2 2" xfId="15163"/>
    <cellStyle name="20% - Accent4 2 3 2 3 2 2 3" xfId="20946"/>
    <cellStyle name="20% - Accent4 2 3 2 3 2 3" xfId="6490"/>
    <cellStyle name="20% - Accent4 2 3 2 3 2 4" xfId="12272"/>
    <cellStyle name="20% - Accent4 2 3 2 3 2 5" xfId="18055"/>
    <cellStyle name="20% - Accent4 2 3 2 3 3" xfId="4787"/>
    <cellStyle name="20% - Accent4 2 3 2 3 3 2" xfId="13461"/>
    <cellStyle name="20% - Accent4 2 3 2 3 3 3" xfId="19244"/>
    <cellStyle name="20% - Accent4 2 3 2 3 4" xfId="7679"/>
    <cellStyle name="20% - Accent4 2 3 2 3 5" xfId="3598"/>
    <cellStyle name="20% - Accent4 2 3 2 3 6" xfId="10570"/>
    <cellStyle name="20% - Accent4 2 3 2 3 7" xfId="16353"/>
    <cellStyle name="20% - Accent4 2 3 2 4" xfId="973"/>
    <cellStyle name="20% - Accent4 2 3 2 4 2" xfId="2677"/>
    <cellStyle name="20% - Accent4 2 3 2 4 2 2" xfId="10163"/>
    <cellStyle name="20% - Accent4 2 3 2 4 2 2 2" xfId="15945"/>
    <cellStyle name="20% - Accent4 2 3 2 4 2 2 3" xfId="21728"/>
    <cellStyle name="20% - Accent4 2 3 2 4 2 3" xfId="7272"/>
    <cellStyle name="20% - Accent4 2 3 2 4 2 4" xfId="13054"/>
    <cellStyle name="20% - Accent4 2 3 2 4 2 5" xfId="18837"/>
    <cellStyle name="20% - Accent4 2 3 2 4 3" xfId="5569"/>
    <cellStyle name="20% - Accent4 2 3 2 4 3 2" xfId="14243"/>
    <cellStyle name="20% - Accent4 2 3 2 4 3 3" xfId="20026"/>
    <cellStyle name="20% - Accent4 2 3 2 4 4" xfId="8461"/>
    <cellStyle name="20% - Accent4 2 3 2 4 5" xfId="4380"/>
    <cellStyle name="20% - Accent4 2 3 2 4 6" xfId="11352"/>
    <cellStyle name="20% - Accent4 2 3 2 4 7" xfId="17135"/>
    <cellStyle name="20% - Accent4 2 3 2 5" xfId="1892"/>
    <cellStyle name="20% - Accent4 2 3 2 5 2" xfId="6487"/>
    <cellStyle name="20% - Accent4 2 3 2 5 2 2" xfId="15160"/>
    <cellStyle name="20% - Accent4 2 3 2 5 2 3" xfId="20943"/>
    <cellStyle name="20% - Accent4 2 3 2 5 3" xfId="9378"/>
    <cellStyle name="20% - Accent4 2 3 2 5 4" xfId="3595"/>
    <cellStyle name="20% - Accent4 2 3 2 5 5" xfId="12269"/>
    <cellStyle name="20% - Accent4 2 3 2 5 6" xfId="18052"/>
    <cellStyle name="20% - Accent4 2 3 2 6" xfId="1432"/>
    <cellStyle name="20% - Accent4 2 3 2 6 2" xfId="8918"/>
    <cellStyle name="20% - Accent4 2 3 2 6 2 2" xfId="14700"/>
    <cellStyle name="20% - Accent4 2 3 2 6 2 3" xfId="20483"/>
    <cellStyle name="20% - Accent4 2 3 2 6 3" xfId="6027"/>
    <cellStyle name="20% - Accent4 2 3 2 6 4" xfId="11809"/>
    <cellStyle name="20% - Accent4 2 3 2 6 5" xfId="17592"/>
    <cellStyle name="20% - Accent4 2 3 2 7" xfId="4784"/>
    <cellStyle name="20% - Accent4 2 3 2 7 2" xfId="13458"/>
    <cellStyle name="20% - Accent4 2 3 2 7 3" xfId="19241"/>
    <cellStyle name="20% - Accent4 2 3 2 8" xfId="7676"/>
    <cellStyle name="20% - Accent4 2 3 2 9" xfId="3135"/>
    <cellStyle name="20% - Accent4 2 3 3" xfId="158"/>
    <cellStyle name="20% - Accent4 2 3 3 10" xfId="16354"/>
    <cellStyle name="20% - Accent4 2 3 3 2" xfId="159"/>
    <cellStyle name="20% - Accent4 2 3 3 2 2" xfId="1897"/>
    <cellStyle name="20% - Accent4 2 3 3 2 2 2" xfId="9383"/>
    <cellStyle name="20% - Accent4 2 3 3 2 2 2 2" xfId="15165"/>
    <cellStyle name="20% - Accent4 2 3 3 2 2 2 3" xfId="20948"/>
    <cellStyle name="20% - Accent4 2 3 3 2 2 3" xfId="6492"/>
    <cellStyle name="20% - Accent4 2 3 3 2 2 4" xfId="12274"/>
    <cellStyle name="20% - Accent4 2 3 3 2 2 5" xfId="18057"/>
    <cellStyle name="20% - Accent4 2 3 3 2 3" xfId="4789"/>
    <cellStyle name="20% - Accent4 2 3 3 2 3 2" xfId="13463"/>
    <cellStyle name="20% - Accent4 2 3 3 2 3 3" xfId="19246"/>
    <cellStyle name="20% - Accent4 2 3 3 2 4" xfId="7681"/>
    <cellStyle name="20% - Accent4 2 3 3 2 5" xfId="3600"/>
    <cellStyle name="20% - Accent4 2 3 3 2 6" xfId="10572"/>
    <cellStyle name="20% - Accent4 2 3 3 2 7" xfId="16355"/>
    <cellStyle name="20% - Accent4 2 3 3 3" xfId="975"/>
    <cellStyle name="20% - Accent4 2 3 3 3 2" xfId="2679"/>
    <cellStyle name="20% - Accent4 2 3 3 3 2 2" xfId="10165"/>
    <cellStyle name="20% - Accent4 2 3 3 3 2 2 2" xfId="15947"/>
    <cellStyle name="20% - Accent4 2 3 3 3 2 2 3" xfId="21730"/>
    <cellStyle name="20% - Accent4 2 3 3 3 2 3" xfId="7274"/>
    <cellStyle name="20% - Accent4 2 3 3 3 2 4" xfId="13056"/>
    <cellStyle name="20% - Accent4 2 3 3 3 2 5" xfId="18839"/>
    <cellStyle name="20% - Accent4 2 3 3 3 3" xfId="5571"/>
    <cellStyle name="20% - Accent4 2 3 3 3 3 2" xfId="14245"/>
    <cellStyle name="20% - Accent4 2 3 3 3 3 3" xfId="20028"/>
    <cellStyle name="20% - Accent4 2 3 3 3 4" xfId="8463"/>
    <cellStyle name="20% - Accent4 2 3 3 3 5" xfId="4382"/>
    <cellStyle name="20% - Accent4 2 3 3 3 6" xfId="11354"/>
    <cellStyle name="20% - Accent4 2 3 3 3 7" xfId="17137"/>
    <cellStyle name="20% - Accent4 2 3 3 4" xfId="1896"/>
    <cellStyle name="20% - Accent4 2 3 3 4 2" xfId="6491"/>
    <cellStyle name="20% - Accent4 2 3 3 4 2 2" xfId="15164"/>
    <cellStyle name="20% - Accent4 2 3 3 4 2 3" xfId="20947"/>
    <cellStyle name="20% - Accent4 2 3 3 4 3" xfId="9382"/>
    <cellStyle name="20% - Accent4 2 3 3 4 4" xfId="3599"/>
    <cellStyle name="20% - Accent4 2 3 3 4 5" xfId="12273"/>
    <cellStyle name="20% - Accent4 2 3 3 4 6" xfId="18056"/>
    <cellStyle name="20% - Accent4 2 3 3 5" xfId="1434"/>
    <cellStyle name="20% - Accent4 2 3 3 5 2" xfId="8920"/>
    <cellStyle name="20% - Accent4 2 3 3 5 2 2" xfId="14702"/>
    <cellStyle name="20% - Accent4 2 3 3 5 2 3" xfId="20485"/>
    <cellStyle name="20% - Accent4 2 3 3 5 3" xfId="6029"/>
    <cellStyle name="20% - Accent4 2 3 3 5 4" xfId="11811"/>
    <cellStyle name="20% - Accent4 2 3 3 5 5" xfId="17594"/>
    <cellStyle name="20% - Accent4 2 3 3 6" xfId="4788"/>
    <cellStyle name="20% - Accent4 2 3 3 6 2" xfId="13462"/>
    <cellStyle name="20% - Accent4 2 3 3 6 3" xfId="19245"/>
    <cellStyle name="20% - Accent4 2 3 3 7" xfId="7680"/>
    <cellStyle name="20% - Accent4 2 3 3 8" xfId="3137"/>
    <cellStyle name="20% - Accent4 2 3 3 9" xfId="10571"/>
    <cellStyle name="20% - Accent4 2 3 4" xfId="160"/>
    <cellStyle name="20% - Accent4 2 3 4 10" xfId="16356"/>
    <cellStyle name="20% - Accent4 2 3 4 2" xfId="161"/>
    <cellStyle name="20% - Accent4 2 3 4 2 2" xfId="1899"/>
    <cellStyle name="20% - Accent4 2 3 4 2 2 2" xfId="9385"/>
    <cellStyle name="20% - Accent4 2 3 4 2 2 2 2" xfId="15167"/>
    <cellStyle name="20% - Accent4 2 3 4 2 2 2 3" xfId="20950"/>
    <cellStyle name="20% - Accent4 2 3 4 2 2 3" xfId="6494"/>
    <cellStyle name="20% - Accent4 2 3 4 2 2 4" xfId="12276"/>
    <cellStyle name="20% - Accent4 2 3 4 2 2 5" xfId="18059"/>
    <cellStyle name="20% - Accent4 2 3 4 2 3" xfId="4791"/>
    <cellStyle name="20% - Accent4 2 3 4 2 3 2" xfId="13465"/>
    <cellStyle name="20% - Accent4 2 3 4 2 3 3" xfId="19248"/>
    <cellStyle name="20% - Accent4 2 3 4 2 4" xfId="7683"/>
    <cellStyle name="20% - Accent4 2 3 4 2 5" xfId="3602"/>
    <cellStyle name="20% - Accent4 2 3 4 2 6" xfId="10574"/>
    <cellStyle name="20% - Accent4 2 3 4 2 7" xfId="16357"/>
    <cellStyle name="20% - Accent4 2 3 4 3" xfId="976"/>
    <cellStyle name="20% - Accent4 2 3 4 3 2" xfId="2680"/>
    <cellStyle name="20% - Accent4 2 3 4 3 2 2" xfId="10166"/>
    <cellStyle name="20% - Accent4 2 3 4 3 2 2 2" xfId="15948"/>
    <cellStyle name="20% - Accent4 2 3 4 3 2 2 3" xfId="21731"/>
    <cellStyle name="20% - Accent4 2 3 4 3 2 3" xfId="7275"/>
    <cellStyle name="20% - Accent4 2 3 4 3 2 4" xfId="13057"/>
    <cellStyle name="20% - Accent4 2 3 4 3 2 5" xfId="18840"/>
    <cellStyle name="20% - Accent4 2 3 4 3 3" xfId="5572"/>
    <cellStyle name="20% - Accent4 2 3 4 3 3 2" xfId="14246"/>
    <cellStyle name="20% - Accent4 2 3 4 3 3 3" xfId="20029"/>
    <cellStyle name="20% - Accent4 2 3 4 3 4" xfId="8464"/>
    <cellStyle name="20% - Accent4 2 3 4 3 5" xfId="4383"/>
    <cellStyle name="20% - Accent4 2 3 4 3 6" xfId="11355"/>
    <cellStyle name="20% - Accent4 2 3 4 3 7" xfId="17138"/>
    <cellStyle name="20% - Accent4 2 3 4 4" xfId="1898"/>
    <cellStyle name="20% - Accent4 2 3 4 4 2" xfId="6493"/>
    <cellStyle name="20% - Accent4 2 3 4 4 2 2" xfId="15166"/>
    <cellStyle name="20% - Accent4 2 3 4 4 2 3" xfId="20949"/>
    <cellStyle name="20% - Accent4 2 3 4 4 3" xfId="9384"/>
    <cellStyle name="20% - Accent4 2 3 4 4 4" xfId="3601"/>
    <cellStyle name="20% - Accent4 2 3 4 4 5" xfId="12275"/>
    <cellStyle name="20% - Accent4 2 3 4 4 6" xfId="18058"/>
    <cellStyle name="20% - Accent4 2 3 4 5" xfId="1435"/>
    <cellStyle name="20% - Accent4 2 3 4 5 2" xfId="8921"/>
    <cellStyle name="20% - Accent4 2 3 4 5 2 2" xfId="14703"/>
    <cellStyle name="20% - Accent4 2 3 4 5 2 3" xfId="20486"/>
    <cellStyle name="20% - Accent4 2 3 4 5 3" xfId="6030"/>
    <cellStyle name="20% - Accent4 2 3 4 5 4" xfId="11812"/>
    <cellStyle name="20% - Accent4 2 3 4 5 5" xfId="17595"/>
    <cellStyle name="20% - Accent4 2 3 4 6" xfId="4790"/>
    <cellStyle name="20% - Accent4 2 3 4 6 2" xfId="13464"/>
    <cellStyle name="20% - Accent4 2 3 4 6 3" xfId="19247"/>
    <cellStyle name="20% - Accent4 2 3 4 7" xfId="7682"/>
    <cellStyle name="20% - Accent4 2 3 4 8" xfId="3138"/>
    <cellStyle name="20% - Accent4 2 3 4 9" xfId="10573"/>
    <cellStyle name="20% - Accent4 2 3 5" xfId="162"/>
    <cellStyle name="20% - Accent4 2 3 5 2" xfId="1900"/>
    <cellStyle name="20% - Accent4 2 3 5 2 2" xfId="6495"/>
    <cellStyle name="20% - Accent4 2 3 5 2 2 2" xfId="15168"/>
    <cellStyle name="20% - Accent4 2 3 5 2 2 3" xfId="20951"/>
    <cellStyle name="20% - Accent4 2 3 5 2 3" xfId="9386"/>
    <cellStyle name="20% - Accent4 2 3 5 2 4" xfId="3603"/>
    <cellStyle name="20% - Accent4 2 3 5 2 5" xfId="12277"/>
    <cellStyle name="20% - Accent4 2 3 5 2 6" xfId="18060"/>
    <cellStyle name="20% - Accent4 2 3 5 3" xfId="1431"/>
    <cellStyle name="20% - Accent4 2 3 5 3 2" xfId="8917"/>
    <cellStyle name="20% - Accent4 2 3 5 3 2 2" xfId="14699"/>
    <cellStyle name="20% - Accent4 2 3 5 3 2 3" xfId="20482"/>
    <cellStyle name="20% - Accent4 2 3 5 3 3" xfId="6026"/>
    <cellStyle name="20% - Accent4 2 3 5 3 4" xfId="11808"/>
    <cellStyle name="20% - Accent4 2 3 5 3 5" xfId="17591"/>
    <cellStyle name="20% - Accent4 2 3 5 4" xfId="4792"/>
    <cellStyle name="20% - Accent4 2 3 5 4 2" xfId="13466"/>
    <cellStyle name="20% - Accent4 2 3 5 4 3" xfId="19249"/>
    <cellStyle name="20% - Accent4 2 3 5 5" xfId="7684"/>
    <cellStyle name="20% - Accent4 2 3 5 6" xfId="3134"/>
    <cellStyle name="20% - Accent4 2 3 5 7" xfId="10575"/>
    <cellStyle name="20% - Accent4 2 3 5 8" xfId="16358"/>
    <cellStyle name="20% - Accent4 2 3 6" xfId="884"/>
    <cellStyle name="20% - Accent4 2 3 6 2" xfId="2590"/>
    <cellStyle name="20% - Accent4 2 3 6 2 2" xfId="10076"/>
    <cellStyle name="20% - Accent4 2 3 6 2 2 2" xfId="15858"/>
    <cellStyle name="20% - Accent4 2 3 6 2 2 3" xfId="21641"/>
    <cellStyle name="20% - Accent4 2 3 6 2 3" xfId="7185"/>
    <cellStyle name="20% - Accent4 2 3 6 2 4" xfId="12967"/>
    <cellStyle name="20% - Accent4 2 3 6 2 5" xfId="18750"/>
    <cellStyle name="20% - Accent4 2 3 6 3" xfId="5482"/>
    <cellStyle name="20% - Accent4 2 3 6 3 2" xfId="14156"/>
    <cellStyle name="20% - Accent4 2 3 6 3 3" xfId="19939"/>
    <cellStyle name="20% - Accent4 2 3 6 4" xfId="8374"/>
    <cellStyle name="20% - Accent4 2 3 6 5" xfId="4293"/>
    <cellStyle name="20% - Accent4 2 3 6 6" xfId="11265"/>
    <cellStyle name="20% - Accent4 2 3 6 7" xfId="17048"/>
    <cellStyle name="20% - Accent4 2 3 7" xfId="1891"/>
    <cellStyle name="20% - Accent4 2 3 7 2" xfId="6486"/>
    <cellStyle name="20% - Accent4 2 3 7 2 2" xfId="15159"/>
    <cellStyle name="20% - Accent4 2 3 7 2 3" xfId="20942"/>
    <cellStyle name="20% - Accent4 2 3 7 3" xfId="9377"/>
    <cellStyle name="20% - Accent4 2 3 7 4" xfId="3594"/>
    <cellStyle name="20% - Accent4 2 3 7 5" xfId="12268"/>
    <cellStyle name="20% - Accent4 2 3 7 6" xfId="18051"/>
    <cellStyle name="20% - Accent4 2 3 8" xfId="1297"/>
    <cellStyle name="20% - Accent4 2 3 8 2" xfId="8783"/>
    <cellStyle name="20% - Accent4 2 3 8 2 2" xfId="14565"/>
    <cellStyle name="20% - Accent4 2 3 8 2 3" xfId="20348"/>
    <cellStyle name="20% - Accent4 2 3 8 3" xfId="5892"/>
    <cellStyle name="20% - Accent4 2 3 8 4" xfId="11674"/>
    <cellStyle name="20% - Accent4 2 3 8 5" xfId="17457"/>
    <cellStyle name="20% - Accent4 2 3 9" xfId="4783"/>
    <cellStyle name="20% - Accent4 2 3 9 2" xfId="13457"/>
    <cellStyle name="20% - Accent4 2 3 9 3" xfId="19240"/>
    <cellStyle name="20% - Accent4 2 4" xfId="163"/>
    <cellStyle name="20% - Accent4 2 4 10" xfId="10576"/>
    <cellStyle name="20% - Accent4 2 4 11" xfId="16359"/>
    <cellStyle name="20% - Accent4 2 4 2" xfId="164"/>
    <cellStyle name="20% - Accent4 2 4 2 10" xfId="16360"/>
    <cellStyle name="20% - Accent4 2 4 2 2" xfId="165"/>
    <cellStyle name="20% - Accent4 2 4 2 2 2" xfId="1903"/>
    <cellStyle name="20% - Accent4 2 4 2 2 2 2" xfId="9389"/>
    <cellStyle name="20% - Accent4 2 4 2 2 2 2 2" xfId="15171"/>
    <cellStyle name="20% - Accent4 2 4 2 2 2 2 3" xfId="20954"/>
    <cellStyle name="20% - Accent4 2 4 2 2 2 3" xfId="6498"/>
    <cellStyle name="20% - Accent4 2 4 2 2 2 4" xfId="12280"/>
    <cellStyle name="20% - Accent4 2 4 2 2 2 5" xfId="18063"/>
    <cellStyle name="20% - Accent4 2 4 2 2 3" xfId="4795"/>
    <cellStyle name="20% - Accent4 2 4 2 2 3 2" xfId="13469"/>
    <cellStyle name="20% - Accent4 2 4 2 2 3 3" xfId="19252"/>
    <cellStyle name="20% - Accent4 2 4 2 2 4" xfId="7687"/>
    <cellStyle name="20% - Accent4 2 4 2 2 5" xfId="3606"/>
    <cellStyle name="20% - Accent4 2 4 2 2 6" xfId="10578"/>
    <cellStyle name="20% - Accent4 2 4 2 2 7" xfId="16361"/>
    <cellStyle name="20% - Accent4 2 4 2 3" xfId="978"/>
    <cellStyle name="20% - Accent4 2 4 2 3 2" xfId="2682"/>
    <cellStyle name="20% - Accent4 2 4 2 3 2 2" xfId="10168"/>
    <cellStyle name="20% - Accent4 2 4 2 3 2 2 2" xfId="15950"/>
    <cellStyle name="20% - Accent4 2 4 2 3 2 2 3" xfId="21733"/>
    <cellStyle name="20% - Accent4 2 4 2 3 2 3" xfId="7277"/>
    <cellStyle name="20% - Accent4 2 4 2 3 2 4" xfId="13059"/>
    <cellStyle name="20% - Accent4 2 4 2 3 2 5" xfId="18842"/>
    <cellStyle name="20% - Accent4 2 4 2 3 3" xfId="5574"/>
    <cellStyle name="20% - Accent4 2 4 2 3 3 2" xfId="14248"/>
    <cellStyle name="20% - Accent4 2 4 2 3 3 3" xfId="20031"/>
    <cellStyle name="20% - Accent4 2 4 2 3 4" xfId="8466"/>
    <cellStyle name="20% - Accent4 2 4 2 3 5" xfId="4385"/>
    <cellStyle name="20% - Accent4 2 4 2 3 6" xfId="11357"/>
    <cellStyle name="20% - Accent4 2 4 2 3 7" xfId="17140"/>
    <cellStyle name="20% - Accent4 2 4 2 4" xfId="1902"/>
    <cellStyle name="20% - Accent4 2 4 2 4 2" xfId="6497"/>
    <cellStyle name="20% - Accent4 2 4 2 4 2 2" xfId="15170"/>
    <cellStyle name="20% - Accent4 2 4 2 4 2 3" xfId="20953"/>
    <cellStyle name="20% - Accent4 2 4 2 4 3" xfId="9388"/>
    <cellStyle name="20% - Accent4 2 4 2 4 4" xfId="3605"/>
    <cellStyle name="20% - Accent4 2 4 2 4 5" xfId="12279"/>
    <cellStyle name="20% - Accent4 2 4 2 4 6" xfId="18062"/>
    <cellStyle name="20% - Accent4 2 4 2 5" xfId="1437"/>
    <cellStyle name="20% - Accent4 2 4 2 5 2" xfId="8923"/>
    <cellStyle name="20% - Accent4 2 4 2 5 2 2" xfId="14705"/>
    <cellStyle name="20% - Accent4 2 4 2 5 2 3" xfId="20488"/>
    <cellStyle name="20% - Accent4 2 4 2 5 3" xfId="6032"/>
    <cellStyle name="20% - Accent4 2 4 2 5 4" xfId="11814"/>
    <cellStyle name="20% - Accent4 2 4 2 5 5" xfId="17597"/>
    <cellStyle name="20% - Accent4 2 4 2 6" xfId="4794"/>
    <cellStyle name="20% - Accent4 2 4 2 6 2" xfId="13468"/>
    <cellStyle name="20% - Accent4 2 4 2 6 3" xfId="19251"/>
    <cellStyle name="20% - Accent4 2 4 2 7" xfId="7686"/>
    <cellStyle name="20% - Accent4 2 4 2 8" xfId="3140"/>
    <cellStyle name="20% - Accent4 2 4 2 9" xfId="10577"/>
    <cellStyle name="20% - Accent4 2 4 3" xfId="166"/>
    <cellStyle name="20% - Accent4 2 4 3 2" xfId="1904"/>
    <cellStyle name="20% - Accent4 2 4 3 2 2" xfId="6499"/>
    <cellStyle name="20% - Accent4 2 4 3 2 2 2" xfId="15172"/>
    <cellStyle name="20% - Accent4 2 4 3 2 2 3" xfId="20955"/>
    <cellStyle name="20% - Accent4 2 4 3 2 3" xfId="9390"/>
    <cellStyle name="20% - Accent4 2 4 3 2 4" xfId="3607"/>
    <cellStyle name="20% - Accent4 2 4 3 2 5" xfId="12281"/>
    <cellStyle name="20% - Accent4 2 4 3 2 6" xfId="18064"/>
    <cellStyle name="20% - Accent4 2 4 3 3" xfId="1436"/>
    <cellStyle name="20% - Accent4 2 4 3 3 2" xfId="8922"/>
    <cellStyle name="20% - Accent4 2 4 3 3 2 2" xfId="14704"/>
    <cellStyle name="20% - Accent4 2 4 3 3 2 3" xfId="20487"/>
    <cellStyle name="20% - Accent4 2 4 3 3 3" xfId="6031"/>
    <cellStyle name="20% - Accent4 2 4 3 3 4" xfId="11813"/>
    <cellStyle name="20% - Accent4 2 4 3 3 5" xfId="17596"/>
    <cellStyle name="20% - Accent4 2 4 3 4" xfId="4796"/>
    <cellStyle name="20% - Accent4 2 4 3 4 2" xfId="13470"/>
    <cellStyle name="20% - Accent4 2 4 3 4 3" xfId="19253"/>
    <cellStyle name="20% - Accent4 2 4 3 5" xfId="7688"/>
    <cellStyle name="20% - Accent4 2 4 3 6" xfId="3139"/>
    <cellStyle name="20% - Accent4 2 4 3 7" xfId="10579"/>
    <cellStyle name="20% - Accent4 2 4 3 8" xfId="16362"/>
    <cellStyle name="20% - Accent4 2 4 4" xfId="977"/>
    <cellStyle name="20% - Accent4 2 4 4 2" xfId="2681"/>
    <cellStyle name="20% - Accent4 2 4 4 2 2" xfId="10167"/>
    <cellStyle name="20% - Accent4 2 4 4 2 2 2" xfId="15949"/>
    <cellStyle name="20% - Accent4 2 4 4 2 2 3" xfId="21732"/>
    <cellStyle name="20% - Accent4 2 4 4 2 3" xfId="7276"/>
    <cellStyle name="20% - Accent4 2 4 4 2 4" xfId="13058"/>
    <cellStyle name="20% - Accent4 2 4 4 2 5" xfId="18841"/>
    <cellStyle name="20% - Accent4 2 4 4 3" xfId="5573"/>
    <cellStyle name="20% - Accent4 2 4 4 3 2" xfId="14247"/>
    <cellStyle name="20% - Accent4 2 4 4 3 3" xfId="20030"/>
    <cellStyle name="20% - Accent4 2 4 4 4" xfId="8465"/>
    <cellStyle name="20% - Accent4 2 4 4 5" xfId="4384"/>
    <cellStyle name="20% - Accent4 2 4 4 6" xfId="11356"/>
    <cellStyle name="20% - Accent4 2 4 4 7" xfId="17139"/>
    <cellStyle name="20% - Accent4 2 4 5" xfId="1901"/>
    <cellStyle name="20% - Accent4 2 4 5 2" xfId="6496"/>
    <cellStyle name="20% - Accent4 2 4 5 2 2" xfId="15169"/>
    <cellStyle name="20% - Accent4 2 4 5 2 3" xfId="20952"/>
    <cellStyle name="20% - Accent4 2 4 5 3" xfId="9387"/>
    <cellStyle name="20% - Accent4 2 4 5 4" xfId="3604"/>
    <cellStyle name="20% - Accent4 2 4 5 5" xfId="12278"/>
    <cellStyle name="20% - Accent4 2 4 5 6" xfId="18061"/>
    <cellStyle name="20% - Accent4 2 4 6" xfId="1294"/>
    <cellStyle name="20% - Accent4 2 4 6 2" xfId="8780"/>
    <cellStyle name="20% - Accent4 2 4 6 2 2" xfId="14562"/>
    <cellStyle name="20% - Accent4 2 4 6 2 3" xfId="20345"/>
    <cellStyle name="20% - Accent4 2 4 6 3" xfId="5889"/>
    <cellStyle name="20% - Accent4 2 4 6 4" xfId="11671"/>
    <cellStyle name="20% - Accent4 2 4 6 5" xfId="17454"/>
    <cellStyle name="20% - Accent4 2 4 7" xfId="4793"/>
    <cellStyle name="20% - Accent4 2 4 7 2" xfId="13467"/>
    <cellStyle name="20% - Accent4 2 4 7 3" xfId="19250"/>
    <cellStyle name="20% - Accent4 2 4 8" xfId="7685"/>
    <cellStyle name="20% - Accent4 2 4 9" xfId="2997"/>
    <cellStyle name="20% - Accent4 2 5" xfId="167"/>
    <cellStyle name="20% - Accent4 2 5 10" xfId="16363"/>
    <cellStyle name="20% - Accent4 2 5 2" xfId="168"/>
    <cellStyle name="20% - Accent4 2 5 2 2" xfId="1906"/>
    <cellStyle name="20% - Accent4 2 5 2 2 2" xfId="9392"/>
    <cellStyle name="20% - Accent4 2 5 2 2 2 2" xfId="15174"/>
    <cellStyle name="20% - Accent4 2 5 2 2 2 3" xfId="20957"/>
    <cellStyle name="20% - Accent4 2 5 2 2 3" xfId="6501"/>
    <cellStyle name="20% - Accent4 2 5 2 2 4" xfId="12283"/>
    <cellStyle name="20% - Accent4 2 5 2 2 5" xfId="18066"/>
    <cellStyle name="20% - Accent4 2 5 2 3" xfId="4798"/>
    <cellStyle name="20% - Accent4 2 5 2 3 2" xfId="13472"/>
    <cellStyle name="20% - Accent4 2 5 2 3 3" xfId="19255"/>
    <cellStyle name="20% - Accent4 2 5 2 4" xfId="7690"/>
    <cellStyle name="20% - Accent4 2 5 2 5" xfId="3609"/>
    <cellStyle name="20% - Accent4 2 5 2 6" xfId="10581"/>
    <cellStyle name="20% - Accent4 2 5 2 7" xfId="16364"/>
    <cellStyle name="20% - Accent4 2 5 3" xfId="979"/>
    <cellStyle name="20% - Accent4 2 5 3 2" xfId="2683"/>
    <cellStyle name="20% - Accent4 2 5 3 2 2" xfId="10169"/>
    <cellStyle name="20% - Accent4 2 5 3 2 2 2" xfId="15951"/>
    <cellStyle name="20% - Accent4 2 5 3 2 2 3" xfId="21734"/>
    <cellStyle name="20% - Accent4 2 5 3 2 3" xfId="7278"/>
    <cellStyle name="20% - Accent4 2 5 3 2 4" xfId="13060"/>
    <cellStyle name="20% - Accent4 2 5 3 2 5" xfId="18843"/>
    <cellStyle name="20% - Accent4 2 5 3 3" xfId="5575"/>
    <cellStyle name="20% - Accent4 2 5 3 3 2" xfId="14249"/>
    <cellStyle name="20% - Accent4 2 5 3 3 3" xfId="20032"/>
    <cellStyle name="20% - Accent4 2 5 3 4" xfId="8467"/>
    <cellStyle name="20% - Accent4 2 5 3 5" xfId="4386"/>
    <cellStyle name="20% - Accent4 2 5 3 6" xfId="11358"/>
    <cellStyle name="20% - Accent4 2 5 3 7" xfId="17141"/>
    <cellStyle name="20% - Accent4 2 5 4" xfId="1905"/>
    <cellStyle name="20% - Accent4 2 5 4 2" xfId="6500"/>
    <cellStyle name="20% - Accent4 2 5 4 2 2" xfId="15173"/>
    <cellStyle name="20% - Accent4 2 5 4 2 3" xfId="20956"/>
    <cellStyle name="20% - Accent4 2 5 4 3" xfId="9391"/>
    <cellStyle name="20% - Accent4 2 5 4 4" xfId="3608"/>
    <cellStyle name="20% - Accent4 2 5 4 5" xfId="12282"/>
    <cellStyle name="20% - Accent4 2 5 4 6" xfId="18065"/>
    <cellStyle name="20% - Accent4 2 5 5" xfId="1438"/>
    <cellStyle name="20% - Accent4 2 5 5 2" xfId="8924"/>
    <cellStyle name="20% - Accent4 2 5 5 2 2" xfId="14706"/>
    <cellStyle name="20% - Accent4 2 5 5 2 3" xfId="20489"/>
    <cellStyle name="20% - Accent4 2 5 5 3" xfId="6033"/>
    <cellStyle name="20% - Accent4 2 5 5 4" xfId="11815"/>
    <cellStyle name="20% - Accent4 2 5 5 5" xfId="17598"/>
    <cellStyle name="20% - Accent4 2 5 6" xfId="4797"/>
    <cellStyle name="20% - Accent4 2 5 6 2" xfId="13471"/>
    <cellStyle name="20% - Accent4 2 5 6 3" xfId="19254"/>
    <cellStyle name="20% - Accent4 2 5 7" xfId="7689"/>
    <cellStyle name="20% - Accent4 2 5 8" xfId="3141"/>
    <cellStyle name="20% - Accent4 2 5 9" xfId="10580"/>
    <cellStyle name="20% - Accent4 2 6" xfId="169"/>
    <cellStyle name="20% - Accent4 2 6 10" xfId="16365"/>
    <cellStyle name="20% - Accent4 2 6 2" xfId="170"/>
    <cellStyle name="20% - Accent4 2 6 2 2" xfId="1908"/>
    <cellStyle name="20% - Accent4 2 6 2 2 2" xfId="9394"/>
    <cellStyle name="20% - Accent4 2 6 2 2 2 2" xfId="15176"/>
    <cellStyle name="20% - Accent4 2 6 2 2 2 3" xfId="20959"/>
    <cellStyle name="20% - Accent4 2 6 2 2 3" xfId="6503"/>
    <cellStyle name="20% - Accent4 2 6 2 2 4" xfId="12285"/>
    <cellStyle name="20% - Accent4 2 6 2 2 5" xfId="18068"/>
    <cellStyle name="20% - Accent4 2 6 2 3" xfId="4800"/>
    <cellStyle name="20% - Accent4 2 6 2 3 2" xfId="13474"/>
    <cellStyle name="20% - Accent4 2 6 2 3 3" xfId="19257"/>
    <cellStyle name="20% - Accent4 2 6 2 4" xfId="7692"/>
    <cellStyle name="20% - Accent4 2 6 2 5" xfId="3611"/>
    <cellStyle name="20% - Accent4 2 6 2 6" xfId="10583"/>
    <cellStyle name="20% - Accent4 2 6 2 7" xfId="16366"/>
    <cellStyle name="20% - Accent4 2 6 3" xfId="980"/>
    <cellStyle name="20% - Accent4 2 6 3 2" xfId="2684"/>
    <cellStyle name="20% - Accent4 2 6 3 2 2" xfId="10170"/>
    <cellStyle name="20% - Accent4 2 6 3 2 2 2" xfId="15952"/>
    <cellStyle name="20% - Accent4 2 6 3 2 2 3" xfId="21735"/>
    <cellStyle name="20% - Accent4 2 6 3 2 3" xfId="7279"/>
    <cellStyle name="20% - Accent4 2 6 3 2 4" xfId="13061"/>
    <cellStyle name="20% - Accent4 2 6 3 2 5" xfId="18844"/>
    <cellStyle name="20% - Accent4 2 6 3 3" xfId="5576"/>
    <cellStyle name="20% - Accent4 2 6 3 3 2" xfId="14250"/>
    <cellStyle name="20% - Accent4 2 6 3 3 3" xfId="20033"/>
    <cellStyle name="20% - Accent4 2 6 3 4" xfId="8468"/>
    <cellStyle name="20% - Accent4 2 6 3 5" xfId="4387"/>
    <cellStyle name="20% - Accent4 2 6 3 6" xfId="11359"/>
    <cellStyle name="20% - Accent4 2 6 3 7" xfId="17142"/>
    <cellStyle name="20% - Accent4 2 6 4" xfId="1907"/>
    <cellStyle name="20% - Accent4 2 6 4 2" xfId="6502"/>
    <cellStyle name="20% - Accent4 2 6 4 2 2" xfId="15175"/>
    <cellStyle name="20% - Accent4 2 6 4 2 3" xfId="20958"/>
    <cellStyle name="20% - Accent4 2 6 4 3" xfId="9393"/>
    <cellStyle name="20% - Accent4 2 6 4 4" xfId="3610"/>
    <cellStyle name="20% - Accent4 2 6 4 5" xfId="12284"/>
    <cellStyle name="20% - Accent4 2 6 4 6" xfId="18067"/>
    <cellStyle name="20% - Accent4 2 6 5" xfId="1439"/>
    <cellStyle name="20% - Accent4 2 6 5 2" xfId="8925"/>
    <cellStyle name="20% - Accent4 2 6 5 2 2" xfId="14707"/>
    <cellStyle name="20% - Accent4 2 6 5 2 3" xfId="20490"/>
    <cellStyle name="20% - Accent4 2 6 5 3" xfId="6034"/>
    <cellStyle name="20% - Accent4 2 6 5 4" xfId="11816"/>
    <cellStyle name="20% - Accent4 2 6 5 5" xfId="17599"/>
    <cellStyle name="20% - Accent4 2 6 6" xfId="4799"/>
    <cellStyle name="20% - Accent4 2 6 6 2" xfId="13473"/>
    <cellStyle name="20% - Accent4 2 6 6 3" xfId="19256"/>
    <cellStyle name="20% - Accent4 2 6 7" xfId="7691"/>
    <cellStyle name="20% - Accent4 2 6 8" xfId="3142"/>
    <cellStyle name="20% - Accent4 2 6 9" xfId="10582"/>
    <cellStyle name="20% - Accent4 2 7" xfId="171"/>
    <cellStyle name="20% - Accent4 2 7 2" xfId="1909"/>
    <cellStyle name="20% - Accent4 2 7 2 2" xfId="6504"/>
    <cellStyle name="20% - Accent4 2 7 2 2 2" xfId="15177"/>
    <cellStyle name="20% - Accent4 2 7 2 2 3" xfId="20960"/>
    <cellStyle name="20% - Accent4 2 7 2 3" xfId="9395"/>
    <cellStyle name="20% - Accent4 2 7 2 4" xfId="3612"/>
    <cellStyle name="20% - Accent4 2 7 2 5" xfId="12286"/>
    <cellStyle name="20% - Accent4 2 7 2 6" xfId="18069"/>
    <cellStyle name="20% - Accent4 2 7 3" xfId="1420"/>
    <cellStyle name="20% - Accent4 2 7 3 2" xfId="8906"/>
    <cellStyle name="20% - Accent4 2 7 3 2 2" xfId="14688"/>
    <cellStyle name="20% - Accent4 2 7 3 2 3" xfId="20471"/>
    <cellStyle name="20% - Accent4 2 7 3 3" xfId="6015"/>
    <cellStyle name="20% - Accent4 2 7 3 4" xfId="11797"/>
    <cellStyle name="20% - Accent4 2 7 3 5" xfId="17580"/>
    <cellStyle name="20% - Accent4 2 7 4" xfId="4801"/>
    <cellStyle name="20% - Accent4 2 7 4 2" xfId="13475"/>
    <cellStyle name="20% - Accent4 2 7 4 3" xfId="19258"/>
    <cellStyle name="20% - Accent4 2 7 5" xfId="7693"/>
    <cellStyle name="20% - Accent4 2 7 6" xfId="3123"/>
    <cellStyle name="20% - Accent4 2 7 7" xfId="10584"/>
    <cellStyle name="20% - Accent4 2 7 8" xfId="16367"/>
    <cellStyle name="20% - Accent4 2 8" xfId="846"/>
    <cellStyle name="20% - Accent4 2 8 2" xfId="2552"/>
    <cellStyle name="20% - Accent4 2 8 2 2" xfId="10038"/>
    <cellStyle name="20% - Accent4 2 8 2 2 2" xfId="15820"/>
    <cellStyle name="20% - Accent4 2 8 2 2 3" xfId="21603"/>
    <cellStyle name="20% - Accent4 2 8 2 3" xfId="7147"/>
    <cellStyle name="20% - Accent4 2 8 2 4" xfId="12929"/>
    <cellStyle name="20% - Accent4 2 8 2 5" xfId="18712"/>
    <cellStyle name="20% - Accent4 2 8 3" xfId="5444"/>
    <cellStyle name="20% - Accent4 2 8 3 2" xfId="14118"/>
    <cellStyle name="20% - Accent4 2 8 3 3" xfId="19901"/>
    <cellStyle name="20% - Accent4 2 8 4" xfId="8336"/>
    <cellStyle name="20% - Accent4 2 8 5" xfId="4255"/>
    <cellStyle name="20% - Accent4 2 8 6" xfId="11227"/>
    <cellStyle name="20% - Accent4 2 8 7" xfId="17010"/>
    <cellStyle name="20% - Accent4 2 9" xfId="1870"/>
    <cellStyle name="20% - Accent4 2 9 2" xfId="6465"/>
    <cellStyle name="20% - Accent4 2 9 2 2" xfId="15138"/>
    <cellStyle name="20% - Accent4 2 9 2 3" xfId="20921"/>
    <cellStyle name="20% - Accent4 2 9 3" xfId="9356"/>
    <cellStyle name="20% - Accent4 2 9 4" xfId="3573"/>
    <cellStyle name="20% - Accent4 2 9 5" xfId="12247"/>
    <cellStyle name="20% - Accent4 2 9 6" xfId="18030"/>
    <cellStyle name="20% - Accent4 3" xfId="1268"/>
    <cellStyle name="20% - Accent4 3 2" xfId="5864"/>
    <cellStyle name="20% - Accent4 3 2 2" xfId="14537"/>
    <cellStyle name="20% - Accent4 3 2 3" xfId="20320"/>
    <cellStyle name="20% - Accent4 3 3" xfId="8755"/>
    <cellStyle name="20% - Accent4 3 4" xfId="2972"/>
    <cellStyle name="20% - Accent4 3 5" xfId="11646"/>
    <cellStyle name="20% - Accent4 3 6" xfId="17429"/>
    <cellStyle name="20% - Accent4 4" xfId="2536"/>
    <cellStyle name="20% - Accent4 4 2" xfId="7131"/>
    <cellStyle name="20% - Accent4 4 2 2" xfId="15804"/>
    <cellStyle name="20% - Accent4 4 2 3" xfId="21587"/>
    <cellStyle name="20% - Accent4 4 3" xfId="10022"/>
    <cellStyle name="20% - Accent4 4 4" xfId="4239"/>
    <cellStyle name="20% - Accent4 4 5" xfId="12913"/>
    <cellStyle name="20% - Accent4 4 6" xfId="18696"/>
    <cellStyle name="20% - Accent4 5" xfId="1238"/>
    <cellStyle name="20% - Accent4 5 2" xfId="8725"/>
    <cellStyle name="20% - Accent4 5 2 2" xfId="14507"/>
    <cellStyle name="20% - Accent4 5 2 3" xfId="20290"/>
    <cellStyle name="20% - Accent4 5 3" xfId="5834"/>
    <cellStyle name="20% - Accent4 5 4" xfId="11616"/>
    <cellStyle name="20% - Accent4 5 5" xfId="17399"/>
    <cellStyle name="20% - Accent4 6" xfId="5428"/>
    <cellStyle name="20% - Accent4 6 2" xfId="14102"/>
    <cellStyle name="20% - Accent4 6 3" xfId="19885"/>
    <cellStyle name="20% - Accent4 7" xfId="8320"/>
    <cellStyle name="20% - Accent4 8" xfId="2942"/>
    <cellStyle name="20% - Accent4 9" xfId="11211"/>
    <cellStyle name="20% - Accent5" xfId="828" builtinId="46" customBuiltin="1"/>
    <cellStyle name="20% - Accent5 10" xfId="16996"/>
    <cellStyle name="20% - Accent5 2" xfId="172"/>
    <cellStyle name="20% - Accent5 2 10" xfId="1252"/>
    <cellStyle name="20% - Accent5 2 10 2" xfId="8739"/>
    <cellStyle name="20% - Accent5 2 10 2 2" xfId="14521"/>
    <cellStyle name="20% - Accent5 2 10 2 3" xfId="20304"/>
    <cellStyle name="20% - Accent5 2 10 3" xfId="5848"/>
    <cellStyle name="20% - Accent5 2 10 4" xfId="11630"/>
    <cellStyle name="20% - Accent5 2 10 5" xfId="17413"/>
    <cellStyle name="20% - Accent5 2 11" xfId="4802"/>
    <cellStyle name="20% - Accent5 2 11 2" xfId="13476"/>
    <cellStyle name="20% - Accent5 2 11 3" xfId="19259"/>
    <cellStyle name="20% - Accent5 2 12" xfId="7694"/>
    <cellStyle name="20% - Accent5 2 13" xfId="2956"/>
    <cellStyle name="20% - Accent5 2 14" xfId="10585"/>
    <cellStyle name="20% - Accent5 2 15" xfId="16368"/>
    <cellStyle name="20% - Accent5 2 2" xfId="173"/>
    <cellStyle name="20% - Accent5 2 2 10" xfId="4803"/>
    <cellStyle name="20% - Accent5 2 2 10 2" xfId="13477"/>
    <cellStyle name="20% - Accent5 2 2 10 3" xfId="19260"/>
    <cellStyle name="20% - Accent5 2 2 11" xfId="7695"/>
    <cellStyle name="20% - Accent5 2 2 12" xfId="3002"/>
    <cellStyle name="20% - Accent5 2 2 13" xfId="10586"/>
    <cellStyle name="20% - Accent5 2 2 14" xfId="16369"/>
    <cellStyle name="20% - Accent5 2 2 2" xfId="174"/>
    <cellStyle name="20% - Accent5 2 2 2 10" xfId="7696"/>
    <cellStyle name="20% - Accent5 2 2 2 11" xfId="3003"/>
    <cellStyle name="20% - Accent5 2 2 2 12" xfId="10587"/>
    <cellStyle name="20% - Accent5 2 2 2 13" xfId="16370"/>
    <cellStyle name="20% - Accent5 2 2 2 2" xfId="175"/>
    <cellStyle name="20% - Accent5 2 2 2 2 10" xfId="10588"/>
    <cellStyle name="20% - Accent5 2 2 2 2 11" xfId="16371"/>
    <cellStyle name="20% - Accent5 2 2 2 2 2" xfId="176"/>
    <cellStyle name="20% - Accent5 2 2 2 2 2 10" xfId="16372"/>
    <cellStyle name="20% - Accent5 2 2 2 2 2 2" xfId="177"/>
    <cellStyle name="20% - Accent5 2 2 2 2 2 2 2" xfId="1915"/>
    <cellStyle name="20% - Accent5 2 2 2 2 2 2 2 2" xfId="9401"/>
    <cellStyle name="20% - Accent5 2 2 2 2 2 2 2 2 2" xfId="15183"/>
    <cellStyle name="20% - Accent5 2 2 2 2 2 2 2 2 3" xfId="20966"/>
    <cellStyle name="20% - Accent5 2 2 2 2 2 2 2 3" xfId="6510"/>
    <cellStyle name="20% - Accent5 2 2 2 2 2 2 2 4" xfId="12292"/>
    <cellStyle name="20% - Accent5 2 2 2 2 2 2 2 5" xfId="18075"/>
    <cellStyle name="20% - Accent5 2 2 2 2 2 2 3" xfId="4807"/>
    <cellStyle name="20% - Accent5 2 2 2 2 2 2 3 2" xfId="13481"/>
    <cellStyle name="20% - Accent5 2 2 2 2 2 2 3 3" xfId="19264"/>
    <cellStyle name="20% - Accent5 2 2 2 2 2 2 4" xfId="7699"/>
    <cellStyle name="20% - Accent5 2 2 2 2 2 2 5" xfId="3618"/>
    <cellStyle name="20% - Accent5 2 2 2 2 2 2 6" xfId="10590"/>
    <cellStyle name="20% - Accent5 2 2 2 2 2 2 7" xfId="16373"/>
    <cellStyle name="20% - Accent5 2 2 2 2 2 3" xfId="982"/>
    <cellStyle name="20% - Accent5 2 2 2 2 2 3 2" xfId="2686"/>
    <cellStyle name="20% - Accent5 2 2 2 2 2 3 2 2" xfId="10172"/>
    <cellStyle name="20% - Accent5 2 2 2 2 2 3 2 2 2" xfId="15954"/>
    <cellStyle name="20% - Accent5 2 2 2 2 2 3 2 2 3" xfId="21737"/>
    <cellStyle name="20% - Accent5 2 2 2 2 2 3 2 3" xfId="7281"/>
    <cellStyle name="20% - Accent5 2 2 2 2 2 3 2 4" xfId="13063"/>
    <cellStyle name="20% - Accent5 2 2 2 2 2 3 2 5" xfId="18846"/>
    <cellStyle name="20% - Accent5 2 2 2 2 2 3 3" xfId="5578"/>
    <cellStyle name="20% - Accent5 2 2 2 2 2 3 3 2" xfId="14252"/>
    <cellStyle name="20% - Accent5 2 2 2 2 2 3 3 3" xfId="20035"/>
    <cellStyle name="20% - Accent5 2 2 2 2 2 3 4" xfId="8470"/>
    <cellStyle name="20% - Accent5 2 2 2 2 2 3 5" xfId="4389"/>
    <cellStyle name="20% - Accent5 2 2 2 2 2 3 6" xfId="11361"/>
    <cellStyle name="20% - Accent5 2 2 2 2 2 3 7" xfId="17144"/>
    <cellStyle name="20% - Accent5 2 2 2 2 2 4" xfId="1914"/>
    <cellStyle name="20% - Accent5 2 2 2 2 2 4 2" xfId="6509"/>
    <cellStyle name="20% - Accent5 2 2 2 2 2 4 2 2" xfId="15182"/>
    <cellStyle name="20% - Accent5 2 2 2 2 2 4 2 3" xfId="20965"/>
    <cellStyle name="20% - Accent5 2 2 2 2 2 4 3" xfId="9400"/>
    <cellStyle name="20% - Accent5 2 2 2 2 2 4 4" xfId="3617"/>
    <cellStyle name="20% - Accent5 2 2 2 2 2 4 5" xfId="12291"/>
    <cellStyle name="20% - Accent5 2 2 2 2 2 4 6" xfId="18074"/>
    <cellStyle name="20% - Accent5 2 2 2 2 2 5" xfId="1444"/>
    <cellStyle name="20% - Accent5 2 2 2 2 2 5 2" xfId="8930"/>
    <cellStyle name="20% - Accent5 2 2 2 2 2 5 2 2" xfId="14712"/>
    <cellStyle name="20% - Accent5 2 2 2 2 2 5 2 3" xfId="20495"/>
    <cellStyle name="20% - Accent5 2 2 2 2 2 5 3" xfId="6039"/>
    <cellStyle name="20% - Accent5 2 2 2 2 2 5 4" xfId="11821"/>
    <cellStyle name="20% - Accent5 2 2 2 2 2 5 5" xfId="17604"/>
    <cellStyle name="20% - Accent5 2 2 2 2 2 6" xfId="4806"/>
    <cellStyle name="20% - Accent5 2 2 2 2 2 6 2" xfId="13480"/>
    <cellStyle name="20% - Accent5 2 2 2 2 2 6 3" xfId="19263"/>
    <cellStyle name="20% - Accent5 2 2 2 2 2 7" xfId="7698"/>
    <cellStyle name="20% - Accent5 2 2 2 2 2 8" xfId="3147"/>
    <cellStyle name="20% - Accent5 2 2 2 2 2 9" xfId="10589"/>
    <cellStyle name="20% - Accent5 2 2 2 2 3" xfId="178"/>
    <cellStyle name="20% - Accent5 2 2 2 2 3 2" xfId="1916"/>
    <cellStyle name="20% - Accent5 2 2 2 2 3 2 2" xfId="9402"/>
    <cellStyle name="20% - Accent5 2 2 2 2 3 2 2 2" xfId="15184"/>
    <cellStyle name="20% - Accent5 2 2 2 2 3 2 2 3" xfId="20967"/>
    <cellStyle name="20% - Accent5 2 2 2 2 3 2 3" xfId="6511"/>
    <cellStyle name="20% - Accent5 2 2 2 2 3 2 4" xfId="12293"/>
    <cellStyle name="20% - Accent5 2 2 2 2 3 2 5" xfId="18076"/>
    <cellStyle name="20% - Accent5 2 2 2 2 3 3" xfId="4808"/>
    <cellStyle name="20% - Accent5 2 2 2 2 3 3 2" xfId="13482"/>
    <cellStyle name="20% - Accent5 2 2 2 2 3 3 3" xfId="19265"/>
    <cellStyle name="20% - Accent5 2 2 2 2 3 4" xfId="7700"/>
    <cellStyle name="20% - Accent5 2 2 2 2 3 5" xfId="3619"/>
    <cellStyle name="20% - Accent5 2 2 2 2 3 6" xfId="10591"/>
    <cellStyle name="20% - Accent5 2 2 2 2 3 7" xfId="16374"/>
    <cellStyle name="20% - Accent5 2 2 2 2 4" xfId="981"/>
    <cellStyle name="20% - Accent5 2 2 2 2 4 2" xfId="2685"/>
    <cellStyle name="20% - Accent5 2 2 2 2 4 2 2" xfId="10171"/>
    <cellStyle name="20% - Accent5 2 2 2 2 4 2 2 2" xfId="15953"/>
    <cellStyle name="20% - Accent5 2 2 2 2 4 2 2 3" xfId="21736"/>
    <cellStyle name="20% - Accent5 2 2 2 2 4 2 3" xfId="7280"/>
    <cellStyle name="20% - Accent5 2 2 2 2 4 2 4" xfId="13062"/>
    <cellStyle name="20% - Accent5 2 2 2 2 4 2 5" xfId="18845"/>
    <cellStyle name="20% - Accent5 2 2 2 2 4 3" xfId="5577"/>
    <cellStyle name="20% - Accent5 2 2 2 2 4 3 2" xfId="14251"/>
    <cellStyle name="20% - Accent5 2 2 2 2 4 3 3" xfId="20034"/>
    <cellStyle name="20% - Accent5 2 2 2 2 4 4" xfId="8469"/>
    <cellStyle name="20% - Accent5 2 2 2 2 4 5" xfId="4388"/>
    <cellStyle name="20% - Accent5 2 2 2 2 4 6" xfId="11360"/>
    <cellStyle name="20% - Accent5 2 2 2 2 4 7" xfId="17143"/>
    <cellStyle name="20% - Accent5 2 2 2 2 5" xfId="1913"/>
    <cellStyle name="20% - Accent5 2 2 2 2 5 2" xfId="6508"/>
    <cellStyle name="20% - Accent5 2 2 2 2 5 2 2" xfId="15181"/>
    <cellStyle name="20% - Accent5 2 2 2 2 5 2 3" xfId="20964"/>
    <cellStyle name="20% - Accent5 2 2 2 2 5 3" xfId="9399"/>
    <cellStyle name="20% - Accent5 2 2 2 2 5 4" xfId="3616"/>
    <cellStyle name="20% - Accent5 2 2 2 2 5 5" xfId="12290"/>
    <cellStyle name="20% - Accent5 2 2 2 2 5 6" xfId="18073"/>
    <cellStyle name="20% - Accent5 2 2 2 2 6" xfId="1443"/>
    <cellStyle name="20% - Accent5 2 2 2 2 6 2" xfId="8929"/>
    <cellStyle name="20% - Accent5 2 2 2 2 6 2 2" xfId="14711"/>
    <cellStyle name="20% - Accent5 2 2 2 2 6 2 3" xfId="20494"/>
    <cellStyle name="20% - Accent5 2 2 2 2 6 3" xfId="6038"/>
    <cellStyle name="20% - Accent5 2 2 2 2 6 4" xfId="11820"/>
    <cellStyle name="20% - Accent5 2 2 2 2 6 5" xfId="17603"/>
    <cellStyle name="20% - Accent5 2 2 2 2 7" xfId="4805"/>
    <cellStyle name="20% - Accent5 2 2 2 2 7 2" xfId="13479"/>
    <cellStyle name="20% - Accent5 2 2 2 2 7 3" xfId="19262"/>
    <cellStyle name="20% - Accent5 2 2 2 2 8" xfId="7697"/>
    <cellStyle name="20% - Accent5 2 2 2 2 9" xfId="3146"/>
    <cellStyle name="20% - Accent5 2 2 2 3" xfId="179"/>
    <cellStyle name="20% - Accent5 2 2 2 3 10" xfId="16375"/>
    <cellStyle name="20% - Accent5 2 2 2 3 2" xfId="180"/>
    <cellStyle name="20% - Accent5 2 2 2 3 2 2" xfId="1918"/>
    <cellStyle name="20% - Accent5 2 2 2 3 2 2 2" xfId="9404"/>
    <cellStyle name="20% - Accent5 2 2 2 3 2 2 2 2" xfId="15186"/>
    <cellStyle name="20% - Accent5 2 2 2 3 2 2 2 3" xfId="20969"/>
    <cellStyle name="20% - Accent5 2 2 2 3 2 2 3" xfId="6513"/>
    <cellStyle name="20% - Accent5 2 2 2 3 2 2 4" xfId="12295"/>
    <cellStyle name="20% - Accent5 2 2 2 3 2 2 5" xfId="18078"/>
    <cellStyle name="20% - Accent5 2 2 2 3 2 3" xfId="4810"/>
    <cellStyle name="20% - Accent5 2 2 2 3 2 3 2" xfId="13484"/>
    <cellStyle name="20% - Accent5 2 2 2 3 2 3 3" xfId="19267"/>
    <cellStyle name="20% - Accent5 2 2 2 3 2 4" xfId="7702"/>
    <cellStyle name="20% - Accent5 2 2 2 3 2 5" xfId="3621"/>
    <cellStyle name="20% - Accent5 2 2 2 3 2 6" xfId="10593"/>
    <cellStyle name="20% - Accent5 2 2 2 3 2 7" xfId="16376"/>
    <cellStyle name="20% - Accent5 2 2 2 3 3" xfId="983"/>
    <cellStyle name="20% - Accent5 2 2 2 3 3 2" xfId="2687"/>
    <cellStyle name="20% - Accent5 2 2 2 3 3 2 2" xfId="10173"/>
    <cellStyle name="20% - Accent5 2 2 2 3 3 2 2 2" xfId="15955"/>
    <cellStyle name="20% - Accent5 2 2 2 3 3 2 2 3" xfId="21738"/>
    <cellStyle name="20% - Accent5 2 2 2 3 3 2 3" xfId="7282"/>
    <cellStyle name="20% - Accent5 2 2 2 3 3 2 4" xfId="13064"/>
    <cellStyle name="20% - Accent5 2 2 2 3 3 2 5" xfId="18847"/>
    <cellStyle name="20% - Accent5 2 2 2 3 3 3" xfId="5579"/>
    <cellStyle name="20% - Accent5 2 2 2 3 3 3 2" xfId="14253"/>
    <cellStyle name="20% - Accent5 2 2 2 3 3 3 3" xfId="20036"/>
    <cellStyle name="20% - Accent5 2 2 2 3 3 4" xfId="8471"/>
    <cellStyle name="20% - Accent5 2 2 2 3 3 5" xfId="4390"/>
    <cellStyle name="20% - Accent5 2 2 2 3 3 6" xfId="11362"/>
    <cellStyle name="20% - Accent5 2 2 2 3 3 7" xfId="17145"/>
    <cellStyle name="20% - Accent5 2 2 2 3 4" xfId="1917"/>
    <cellStyle name="20% - Accent5 2 2 2 3 4 2" xfId="6512"/>
    <cellStyle name="20% - Accent5 2 2 2 3 4 2 2" xfId="15185"/>
    <cellStyle name="20% - Accent5 2 2 2 3 4 2 3" xfId="20968"/>
    <cellStyle name="20% - Accent5 2 2 2 3 4 3" xfId="9403"/>
    <cellStyle name="20% - Accent5 2 2 2 3 4 4" xfId="3620"/>
    <cellStyle name="20% - Accent5 2 2 2 3 4 5" xfId="12294"/>
    <cellStyle name="20% - Accent5 2 2 2 3 4 6" xfId="18077"/>
    <cellStyle name="20% - Accent5 2 2 2 3 5" xfId="1445"/>
    <cellStyle name="20% - Accent5 2 2 2 3 5 2" xfId="8931"/>
    <cellStyle name="20% - Accent5 2 2 2 3 5 2 2" xfId="14713"/>
    <cellStyle name="20% - Accent5 2 2 2 3 5 2 3" xfId="20496"/>
    <cellStyle name="20% - Accent5 2 2 2 3 5 3" xfId="6040"/>
    <cellStyle name="20% - Accent5 2 2 2 3 5 4" xfId="11822"/>
    <cellStyle name="20% - Accent5 2 2 2 3 5 5" xfId="17605"/>
    <cellStyle name="20% - Accent5 2 2 2 3 6" xfId="4809"/>
    <cellStyle name="20% - Accent5 2 2 2 3 6 2" xfId="13483"/>
    <cellStyle name="20% - Accent5 2 2 2 3 6 3" xfId="19266"/>
    <cellStyle name="20% - Accent5 2 2 2 3 7" xfId="7701"/>
    <cellStyle name="20% - Accent5 2 2 2 3 8" xfId="3148"/>
    <cellStyle name="20% - Accent5 2 2 2 3 9" xfId="10592"/>
    <cellStyle name="20% - Accent5 2 2 2 4" xfId="181"/>
    <cellStyle name="20% - Accent5 2 2 2 4 10" xfId="16377"/>
    <cellStyle name="20% - Accent5 2 2 2 4 2" xfId="182"/>
    <cellStyle name="20% - Accent5 2 2 2 4 2 2" xfId="1920"/>
    <cellStyle name="20% - Accent5 2 2 2 4 2 2 2" xfId="9406"/>
    <cellStyle name="20% - Accent5 2 2 2 4 2 2 2 2" xfId="15188"/>
    <cellStyle name="20% - Accent5 2 2 2 4 2 2 2 3" xfId="20971"/>
    <cellStyle name="20% - Accent5 2 2 2 4 2 2 3" xfId="6515"/>
    <cellStyle name="20% - Accent5 2 2 2 4 2 2 4" xfId="12297"/>
    <cellStyle name="20% - Accent5 2 2 2 4 2 2 5" xfId="18080"/>
    <cellStyle name="20% - Accent5 2 2 2 4 2 3" xfId="4812"/>
    <cellStyle name="20% - Accent5 2 2 2 4 2 3 2" xfId="13486"/>
    <cellStyle name="20% - Accent5 2 2 2 4 2 3 3" xfId="19269"/>
    <cellStyle name="20% - Accent5 2 2 2 4 2 4" xfId="7704"/>
    <cellStyle name="20% - Accent5 2 2 2 4 2 5" xfId="3623"/>
    <cellStyle name="20% - Accent5 2 2 2 4 2 6" xfId="10595"/>
    <cellStyle name="20% - Accent5 2 2 2 4 2 7" xfId="16378"/>
    <cellStyle name="20% - Accent5 2 2 2 4 3" xfId="984"/>
    <cellStyle name="20% - Accent5 2 2 2 4 3 2" xfId="2688"/>
    <cellStyle name="20% - Accent5 2 2 2 4 3 2 2" xfId="10174"/>
    <cellStyle name="20% - Accent5 2 2 2 4 3 2 2 2" xfId="15956"/>
    <cellStyle name="20% - Accent5 2 2 2 4 3 2 2 3" xfId="21739"/>
    <cellStyle name="20% - Accent5 2 2 2 4 3 2 3" xfId="7283"/>
    <cellStyle name="20% - Accent5 2 2 2 4 3 2 4" xfId="13065"/>
    <cellStyle name="20% - Accent5 2 2 2 4 3 2 5" xfId="18848"/>
    <cellStyle name="20% - Accent5 2 2 2 4 3 3" xfId="5580"/>
    <cellStyle name="20% - Accent5 2 2 2 4 3 3 2" xfId="14254"/>
    <cellStyle name="20% - Accent5 2 2 2 4 3 3 3" xfId="20037"/>
    <cellStyle name="20% - Accent5 2 2 2 4 3 4" xfId="8472"/>
    <cellStyle name="20% - Accent5 2 2 2 4 3 5" xfId="4391"/>
    <cellStyle name="20% - Accent5 2 2 2 4 3 6" xfId="11363"/>
    <cellStyle name="20% - Accent5 2 2 2 4 3 7" xfId="17146"/>
    <cellStyle name="20% - Accent5 2 2 2 4 4" xfId="1919"/>
    <cellStyle name="20% - Accent5 2 2 2 4 4 2" xfId="6514"/>
    <cellStyle name="20% - Accent5 2 2 2 4 4 2 2" xfId="15187"/>
    <cellStyle name="20% - Accent5 2 2 2 4 4 2 3" xfId="20970"/>
    <cellStyle name="20% - Accent5 2 2 2 4 4 3" xfId="9405"/>
    <cellStyle name="20% - Accent5 2 2 2 4 4 4" xfId="3622"/>
    <cellStyle name="20% - Accent5 2 2 2 4 4 5" xfId="12296"/>
    <cellStyle name="20% - Accent5 2 2 2 4 4 6" xfId="18079"/>
    <cellStyle name="20% - Accent5 2 2 2 4 5" xfId="1446"/>
    <cellStyle name="20% - Accent5 2 2 2 4 5 2" xfId="8932"/>
    <cellStyle name="20% - Accent5 2 2 2 4 5 2 2" xfId="14714"/>
    <cellStyle name="20% - Accent5 2 2 2 4 5 2 3" xfId="20497"/>
    <cellStyle name="20% - Accent5 2 2 2 4 5 3" xfId="6041"/>
    <cellStyle name="20% - Accent5 2 2 2 4 5 4" xfId="11823"/>
    <cellStyle name="20% - Accent5 2 2 2 4 5 5" xfId="17606"/>
    <cellStyle name="20% - Accent5 2 2 2 4 6" xfId="4811"/>
    <cellStyle name="20% - Accent5 2 2 2 4 6 2" xfId="13485"/>
    <cellStyle name="20% - Accent5 2 2 2 4 6 3" xfId="19268"/>
    <cellStyle name="20% - Accent5 2 2 2 4 7" xfId="7703"/>
    <cellStyle name="20% - Accent5 2 2 2 4 8" xfId="3149"/>
    <cellStyle name="20% - Accent5 2 2 2 4 9" xfId="10594"/>
    <cellStyle name="20% - Accent5 2 2 2 5" xfId="183"/>
    <cellStyle name="20% - Accent5 2 2 2 5 2" xfId="1921"/>
    <cellStyle name="20% - Accent5 2 2 2 5 2 2" xfId="6516"/>
    <cellStyle name="20% - Accent5 2 2 2 5 2 2 2" xfId="15189"/>
    <cellStyle name="20% - Accent5 2 2 2 5 2 2 3" xfId="20972"/>
    <cellStyle name="20% - Accent5 2 2 2 5 2 3" xfId="9407"/>
    <cellStyle name="20% - Accent5 2 2 2 5 2 4" xfId="3624"/>
    <cellStyle name="20% - Accent5 2 2 2 5 2 5" xfId="12298"/>
    <cellStyle name="20% - Accent5 2 2 2 5 2 6" xfId="18081"/>
    <cellStyle name="20% - Accent5 2 2 2 5 3" xfId="1442"/>
    <cellStyle name="20% - Accent5 2 2 2 5 3 2" xfId="8928"/>
    <cellStyle name="20% - Accent5 2 2 2 5 3 2 2" xfId="14710"/>
    <cellStyle name="20% - Accent5 2 2 2 5 3 2 3" xfId="20493"/>
    <cellStyle name="20% - Accent5 2 2 2 5 3 3" xfId="6037"/>
    <cellStyle name="20% - Accent5 2 2 2 5 3 4" xfId="11819"/>
    <cellStyle name="20% - Accent5 2 2 2 5 3 5" xfId="17602"/>
    <cellStyle name="20% - Accent5 2 2 2 5 4" xfId="4813"/>
    <cellStyle name="20% - Accent5 2 2 2 5 4 2" xfId="13487"/>
    <cellStyle name="20% - Accent5 2 2 2 5 4 3" xfId="19270"/>
    <cellStyle name="20% - Accent5 2 2 2 5 5" xfId="7705"/>
    <cellStyle name="20% - Accent5 2 2 2 5 6" xfId="3145"/>
    <cellStyle name="20% - Accent5 2 2 2 5 7" xfId="10596"/>
    <cellStyle name="20% - Accent5 2 2 2 5 8" xfId="16379"/>
    <cellStyle name="20% - Accent5 2 2 2 6" xfId="904"/>
    <cellStyle name="20% - Accent5 2 2 2 6 2" xfId="2610"/>
    <cellStyle name="20% - Accent5 2 2 2 6 2 2" xfId="10096"/>
    <cellStyle name="20% - Accent5 2 2 2 6 2 2 2" xfId="15878"/>
    <cellStyle name="20% - Accent5 2 2 2 6 2 2 3" xfId="21661"/>
    <cellStyle name="20% - Accent5 2 2 2 6 2 3" xfId="7205"/>
    <cellStyle name="20% - Accent5 2 2 2 6 2 4" xfId="12987"/>
    <cellStyle name="20% - Accent5 2 2 2 6 2 5" xfId="18770"/>
    <cellStyle name="20% - Accent5 2 2 2 6 3" xfId="5502"/>
    <cellStyle name="20% - Accent5 2 2 2 6 3 2" xfId="14176"/>
    <cellStyle name="20% - Accent5 2 2 2 6 3 3" xfId="19959"/>
    <cellStyle name="20% - Accent5 2 2 2 6 4" xfId="8394"/>
    <cellStyle name="20% - Accent5 2 2 2 6 5" xfId="4313"/>
    <cellStyle name="20% - Accent5 2 2 2 6 6" xfId="11285"/>
    <cellStyle name="20% - Accent5 2 2 2 6 7" xfId="17068"/>
    <cellStyle name="20% - Accent5 2 2 2 7" xfId="1912"/>
    <cellStyle name="20% - Accent5 2 2 2 7 2" xfId="6507"/>
    <cellStyle name="20% - Accent5 2 2 2 7 2 2" xfId="15180"/>
    <cellStyle name="20% - Accent5 2 2 2 7 2 3" xfId="20963"/>
    <cellStyle name="20% - Accent5 2 2 2 7 3" xfId="9398"/>
    <cellStyle name="20% - Accent5 2 2 2 7 4" xfId="3615"/>
    <cellStyle name="20% - Accent5 2 2 2 7 5" xfId="12289"/>
    <cellStyle name="20% - Accent5 2 2 2 7 6" xfId="18072"/>
    <cellStyle name="20% - Accent5 2 2 2 8" xfId="1300"/>
    <cellStyle name="20% - Accent5 2 2 2 8 2" xfId="8786"/>
    <cellStyle name="20% - Accent5 2 2 2 8 2 2" xfId="14568"/>
    <cellStyle name="20% - Accent5 2 2 2 8 2 3" xfId="20351"/>
    <cellStyle name="20% - Accent5 2 2 2 8 3" xfId="5895"/>
    <cellStyle name="20% - Accent5 2 2 2 8 4" xfId="11677"/>
    <cellStyle name="20% - Accent5 2 2 2 8 5" xfId="17460"/>
    <cellStyle name="20% - Accent5 2 2 2 9" xfId="4804"/>
    <cellStyle name="20% - Accent5 2 2 2 9 2" xfId="13478"/>
    <cellStyle name="20% - Accent5 2 2 2 9 3" xfId="19261"/>
    <cellStyle name="20% - Accent5 2 2 3" xfId="184"/>
    <cellStyle name="20% - Accent5 2 2 3 10" xfId="10597"/>
    <cellStyle name="20% - Accent5 2 2 3 11" xfId="16380"/>
    <cellStyle name="20% - Accent5 2 2 3 2" xfId="185"/>
    <cellStyle name="20% - Accent5 2 2 3 2 10" xfId="16381"/>
    <cellStyle name="20% - Accent5 2 2 3 2 2" xfId="186"/>
    <cellStyle name="20% - Accent5 2 2 3 2 2 2" xfId="1924"/>
    <cellStyle name="20% - Accent5 2 2 3 2 2 2 2" xfId="9410"/>
    <cellStyle name="20% - Accent5 2 2 3 2 2 2 2 2" xfId="15192"/>
    <cellStyle name="20% - Accent5 2 2 3 2 2 2 2 3" xfId="20975"/>
    <cellStyle name="20% - Accent5 2 2 3 2 2 2 3" xfId="6519"/>
    <cellStyle name="20% - Accent5 2 2 3 2 2 2 4" xfId="12301"/>
    <cellStyle name="20% - Accent5 2 2 3 2 2 2 5" xfId="18084"/>
    <cellStyle name="20% - Accent5 2 2 3 2 2 3" xfId="4816"/>
    <cellStyle name="20% - Accent5 2 2 3 2 2 3 2" xfId="13490"/>
    <cellStyle name="20% - Accent5 2 2 3 2 2 3 3" xfId="19273"/>
    <cellStyle name="20% - Accent5 2 2 3 2 2 4" xfId="7708"/>
    <cellStyle name="20% - Accent5 2 2 3 2 2 5" xfId="3627"/>
    <cellStyle name="20% - Accent5 2 2 3 2 2 6" xfId="10599"/>
    <cellStyle name="20% - Accent5 2 2 3 2 2 7" xfId="16382"/>
    <cellStyle name="20% - Accent5 2 2 3 2 3" xfId="986"/>
    <cellStyle name="20% - Accent5 2 2 3 2 3 2" xfId="2690"/>
    <cellStyle name="20% - Accent5 2 2 3 2 3 2 2" xfId="10176"/>
    <cellStyle name="20% - Accent5 2 2 3 2 3 2 2 2" xfId="15958"/>
    <cellStyle name="20% - Accent5 2 2 3 2 3 2 2 3" xfId="21741"/>
    <cellStyle name="20% - Accent5 2 2 3 2 3 2 3" xfId="7285"/>
    <cellStyle name="20% - Accent5 2 2 3 2 3 2 4" xfId="13067"/>
    <cellStyle name="20% - Accent5 2 2 3 2 3 2 5" xfId="18850"/>
    <cellStyle name="20% - Accent5 2 2 3 2 3 3" xfId="5582"/>
    <cellStyle name="20% - Accent5 2 2 3 2 3 3 2" xfId="14256"/>
    <cellStyle name="20% - Accent5 2 2 3 2 3 3 3" xfId="20039"/>
    <cellStyle name="20% - Accent5 2 2 3 2 3 4" xfId="8474"/>
    <cellStyle name="20% - Accent5 2 2 3 2 3 5" xfId="4393"/>
    <cellStyle name="20% - Accent5 2 2 3 2 3 6" xfId="11365"/>
    <cellStyle name="20% - Accent5 2 2 3 2 3 7" xfId="17148"/>
    <cellStyle name="20% - Accent5 2 2 3 2 4" xfId="1923"/>
    <cellStyle name="20% - Accent5 2 2 3 2 4 2" xfId="6518"/>
    <cellStyle name="20% - Accent5 2 2 3 2 4 2 2" xfId="15191"/>
    <cellStyle name="20% - Accent5 2 2 3 2 4 2 3" xfId="20974"/>
    <cellStyle name="20% - Accent5 2 2 3 2 4 3" xfId="9409"/>
    <cellStyle name="20% - Accent5 2 2 3 2 4 4" xfId="3626"/>
    <cellStyle name="20% - Accent5 2 2 3 2 4 5" xfId="12300"/>
    <cellStyle name="20% - Accent5 2 2 3 2 4 6" xfId="18083"/>
    <cellStyle name="20% - Accent5 2 2 3 2 5" xfId="1448"/>
    <cellStyle name="20% - Accent5 2 2 3 2 5 2" xfId="8934"/>
    <cellStyle name="20% - Accent5 2 2 3 2 5 2 2" xfId="14716"/>
    <cellStyle name="20% - Accent5 2 2 3 2 5 2 3" xfId="20499"/>
    <cellStyle name="20% - Accent5 2 2 3 2 5 3" xfId="6043"/>
    <cellStyle name="20% - Accent5 2 2 3 2 5 4" xfId="11825"/>
    <cellStyle name="20% - Accent5 2 2 3 2 5 5" xfId="17608"/>
    <cellStyle name="20% - Accent5 2 2 3 2 6" xfId="4815"/>
    <cellStyle name="20% - Accent5 2 2 3 2 6 2" xfId="13489"/>
    <cellStyle name="20% - Accent5 2 2 3 2 6 3" xfId="19272"/>
    <cellStyle name="20% - Accent5 2 2 3 2 7" xfId="7707"/>
    <cellStyle name="20% - Accent5 2 2 3 2 8" xfId="3151"/>
    <cellStyle name="20% - Accent5 2 2 3 2 9" xfId="10598"/>
    <cellStyle name="20% - Accent5 2 2 3 3" xfId="187"/>
    <cellStyle name="20% - Accent5 2 2 3 3 2" xfId="1925"/>
    <cellStyle name="20% - Accent5 2 2 3 3 2 2" xfId="9411"/>
    <cellStyle name="20% - Accent5 2 2 3 3 2 2 2" xfId="15193"/>
    <cellStyle name="20% - Accent5 2 2 3 3 2 2 3" xfId="20976"/>
    <cellStyle name="20% - Accent5 2 2 3 3 2 3" xfId="6520"/>
    <cellStyle name="20% - Accent5 2 2 3 3 2 4" xfId="12302"/>
    <cellStyle name="20% - Accent5 2 2 3 3 2 5" xfId="18085"/>
    <cellStyle name="20% - Accent5 2 2 3 3 3" xfId="4817"/>
    <cellStyle name="20% - Accent5 2 2 3 3 3 2" xfId="13491"/>
    <cellStyle name="20% - Accent5 2 2 3 3 3 3" xfId="19274"/>
    <cellStyle name="20% - Accent5 2 2 3 3 4" xfId="7709"/>
    <cellStyle name="20% - Accent5 2 2 3 3 5" xfId="3628"/>
    <cellStyle name="20% - Accent5 2 2 3 3 6" xfId="10600"/>
    <cellStyle name="20% - Accent5 2 2 3 3 7" xfId="16383"/>
    <cellStyle name="20% - Accent5 2 2 3 4" xfId="985"/>
    <cellStyle name="20% - Accent5 2 2 3 4 2" xfId="2689"/>
    <cellStyle name="20% - Accent5 2 2 3 4 2 2" xfId="10175"/>
    <cellStyle name="20% - Accent5 2 2 3 4 2 2 2" xfId="15957"/>
    <cellStyle name="20% - Accent5 2 2 3 4 2 2 3" xfId="21740"/>
    <cellStyle name="20% - Accent5 2 2 3 4 2 3" xfId="7284"/>
    <cellStyle name="20% - Accent5 2 2 3 4 2 4" xfId="13066"/>
    <cellStyle name="20% - Accent5 2 2 3 4 2 5" xfId="18849"/>
    <cellStyle name="20% - Accent5 2 2 3 4 3" xfId="5581"/>
    <cellStyle name="20% - Accent5 2 2 3 4 3 2" xfId="14255"/>
    <cellStyle name="20% - Accent5 2 2 3 4 3 3" xfId="20038"/>
    <cellStyle name="20% - Accent5 2 2 3 4 4" xfId="8473"/>
    <cellStyle name="20% - Accent5 2 2 3 4 5" xfId="4392"/>
    <cellStyle name="20% - Accent5 2 2 3 4 6" xfId="11364"/>
    <cellStyle name="20% - Accent5 2 2 3 4 7" xfId="17147"/>
    <cellStyle name="20% - Accent5 2 2 3 5" xfId="1922"/>
    <cellStyle name="20% - Accent5 2 2 3 5 2" xfId="6517"/>
    <cellStyle name="20% - Accent5 2 2 3 5 2 2" xfId="15190"/>
    <cellStyle name="20% - Accent5 2 2 3 5 2 3" xfId="20973"/>
    <cellStyle name="20% - Accent5 2 2 3 5 3" xfId="9408"/>
    <cellStyle name="20% - Accent5 2 2 3 5 4" xfId="3625"/>
    <cellStyle name="20% - Accent5 2 2 3 5 5" xfId="12299"/>
    <cellStyle name="20% - Accent5 2 2 3 5 6" xfId="18082"/>
    <cellStyle name="20% - Accent5 2 2 3 6" xfId="1447"/>
    <cellStyle name="20% - Accent5 2 2 3 6 2" xfId="8933"/>
    <cellStyle name="20% - Accent5 2 2 3 6 2 2" xfId="14715"/>
    <cellStyle name="20% - Accent5 2 2 3 6 2 3" xfId="20498"/>
    <cellStyle name="20% - Accent5 2 2 3 6 3" xfId="6042"/>
    <cellStyle name="20% - Accent5 2 2 3 6 4" xfId="11824"/>
    <cellStyle name="20% - Accent5 2 2 3 6 5" xfId="17607"/>
    <cellStyle name="20% - Accent5 2 2 3 7" xfId="4814"/>
    <cellStyle name="20% - Accent5 2 2 3 7 2" xfId="13488"/>
    <cellStyle name="20% - Accent5 2 2 3 7 3" xfId="19271"/>
    <cellStyle name="20% - Accent5 2 2 3 8" xfId="7706"/>
    <cellStyle name="20% - Accent5 2 2 3 9" xfId="3150"/>
    <cellStyle name="20% - Accent5 2 2 4" xfId="188"/>
    <cellStyle name="20% - Accent5 2 2 4 10" xfId="16384"/>
    <cellStyle name="20% - Accent5 2 2 4 2" xfId="189"/>
    <cellStyle name="20% - Accent5 2 2 4 2 2" xfId="1927"/>
    <cellStyle name="20% - Accent5 2 2 4 2 2 2" xfId="9413"/>
    <cellStyle name="20% - Accent5 2 2 4 2 2 2 2" xfId="15195"/>
    <cellStyle name="20% - Accent5 2 2 4 2 2 2 3" xfId="20978"/>
    <cellStyle name="20% - Accent5 2 2 4 2 2 3" xfId="6522"/>
    <cellStyle name="20% - Accent5 2 2 4 2 2 4" xfId="12304"/>
    <cellStyle name="20% - Accent5 2 2 4 2 2 5" xfId="18087"/>
    <cellStyle name="20% - Accent5 2 2 4 2 3" xfId="4819"/>
    <cellStyle name="20% - Accent5 2 2 4 2 3 2" xfId="13493"/>
    <cellStyle name="20% - Accent5 2 2 4 2 3 3" xfId="19276"/>
    <cellStyle name="20% - Accent5 2 2 4 2 4" xfId="7711"/>
    <cellStyle name="20% - Accent5 2 2 4 2 5" xfId="3630"/>
    <cellStyle name="20% - Accent5 2 2 4 2 6" xfId="10602"/>
    <cellStyle name="20% - Accent5 2 2 4 2 7" xfId="16385"/>
    <cellStyle name="20% - Accent5 2 2 4 3" xfId="987"/>
    <cellStyle name="20% - Accent5 2 2 4 3 2" xfId="2691"/>
    <cellStyle name="20% - Accent5 2 2 4 3 2 2" xfId="10177"/>
    <cellStyle name="20% - Accent5 2 2 4 3 2 2 2" xfId="15959"/>
    <cellStyle name="20% - Accent5 2 2 4 3 2 2 3" xfId="21742"/>
    <cellStyle name="20% - Accent5 2 2 4 3 2 3" xfId="7286"/>
    <cellStyle name="20% - Accent5 2 2 4 3 2 4" xfId="13068"/>
    <cellStyle name="20% - Accent5 2 2 4 3 2 5" xfId="18851"/>
    <cellStyle name="20% - Accent5 2 2 4 3 3" xfId="5583"/>
    <cellStyle name="20% - Accent5 2 2 4 3 3 2" xfId="14257"/>
    <cellStyle name="20% - Accent5 2 2 4 3 3 3" xfId="20040"/>
    <cellStyle name="20% - Accent5 2 2 4 3 4" xfId="8475"/>
    <cellStyle name="20% - Accent5 2 2 4 3 5" xfId="4394"/>
    <cellStyle name="20% - Accent5 2 2 4 3 6" xfId="11366"/>
    <cellStyle name="20% - Accent5 2 2 4 3 7" xfId="17149"/>
    <cellStyle name="20% - Accent5 2 2 4 4" xfId="1926"/>
    <cellStyle name="20% - Accent5 2 2 4 4 2" xfId="6521"/>
    <cellStyle name="20% - Accent5 2 2 4 4 2 2" xfId="15194"/>
    <cellStyle name="20% - Accent5 2 2 4 4 2 3" xfId="20977"/>
    <cellStyle name="20% - Accent5 2 2 4 4 3" xfId="9412"/>
    <cellStyle name="20% - Accent5 2 2 4 4 4" xfId="3629"/>
    <cellStyle name="20% - Accent5 2 2 4 4 5" xfId="12303"/>
    <cellStyle name="20% - Accent5 2 2 4 4 6" xfId="18086"/>
    <cellStyle name="20% - Accent5 2 2 4 5" xfId="1449"/>
    <cellStyle name="20% - Accent5 2 2 4 5 2" xfId="8935"/>
    <cellStyle name="20% - Accent5 2 2 4 5 2 2" xfId="14717"/>
    <cellStyle name="20% - Accent5 2 2 4 5 2 3" xfId="20500"/>
    <cellStyle name="20% - Accent5 2 2 4 5 3" xfId="6044"/>
    <cellStyle name="20% - Accent5 2 2 4 5 4" xfId="11826"/>
    <cellStyle name="20% - Accent5 2 2 4 5 5" xfId="17609"/>
    <cellStyle name="20% - Accent5 2 2 4 6" xfId="4818"/>
    <cellStyle name="20% - Accent5 2 2 4 6 2" xfId="13492"/>
    <cellStyle name="20% - Accent5 2 2 4 6 3" xfId="19275"/>
    <cellStyle name="20% - Accent5 2 2 4 7" xfId="7710"/>
    <cellStyle name="20% - Accent5 2 2 4 8" xfId="3152"/>
    <cellStyle name="20% - Accent5 2 2 4 9" xfId="10601"/>
    <cellStyle name="20% - Accent5 2 2 5" xfId="190"/>
    <cellStyle name="20% - Accent5 2 2 5 10" xfId="16386"/>
    <cellStyle name="20% - Accent5 2 2 5 2" xfId="191"/>
    <cellStyle name="20% - Accent5 2 2 5 2 2" xfId="1929"/>
    <cellStyle name="20% - Accent5 2 2 5 2 2 2" xfId="9415"/>
    <cellStyle name="20% - Accent5 2 2 5 2 2 2 2" xfId="15197"/>
    <cellStyle name="20% - Accent5 2 2 5 2 2 2 3" xfId="20980"/>
    <cellStyle name="20% - Accent5 2 2 5 2 2 3" xfId="6524"/>
    <cellStyle name="20% - Accent5 2 2 5 2 2 4" xfId="12306"/>
    <cellStyle name="20% - Accent5 2 2 5 2 2 5" xfId="18089"/>
    <cellStyle name="20% - Accent5 2 2 5 2 3" xfId="4821"/>
    <cellStyle name="20% - Accent5 2 2 5 2 3 2" xfId="13495"/>
    <cellStyle name="20% - Accent5 2 2 5 2 3 3" xfId="19278"/>
    <cellStyle name="20% - Accent5 2 2 5 2 4" xfId="7713"/>
    <cellStyle name="20% - Accent5 2 2 5 2 5" xfId="3632"/>
    <cellStyle name="20% - Accent5 2 2 5 2 6" xfId="10604"/>
    <cellStyle name="20% - Accent5 2 2 5 2 7" xfId="16387"/>
    <cellStyle name="20% - Accent5 2 2 5 3" xfId="988"/>
    <cellStyle name="20% - Accent5 2 2 5 3 2" xfId="2692"/>
    <cellStyle name="20% - Accent5 2 2 5 3 2 2" xfId="10178"/>
    <cellStyle name="20% - Accent5 2 2 5 3 2 2 2" xfId="15960"/>
    <cellStyle name="20% - Accent5 2 2 5 3 2 2 3" xfId="21743"/>
    <cellStyle name="20% - Accent5 2 2 5 3 2 3" xfId="7287"/>
    <cellStyle name="20% - Accent5 2 2 5 3 2 4" xfId="13069"/>
    <cellStyle name="20% - Accent5 2 2 5 3 2 5" xfId="18852"/>
    <cellStyle name="20% - Accent5 2 2 5 3 3" xfId="5584"/>
    <cellStyle name="20% - Accent5 2 2 5 3 3 2" xfId="14258"/>
    <cellStyle name="20% - Accent5 2 2 5 3 3 3" xfId="20041"/>
    <cellStyle name="20% - Accent5 2 2 5 3 4" xfId="8476"/>
    <cellStyle name="20% - Accent5 2 2 5 3 5" xfId="4395"/>
    <cellStyle name="20% - Accent5 2 2 5 3 6" xfId="11367"/>
    <cellStyle name="20% - Accent5 2 2 5 3 7" xfId="17150"/>
    <cellStyle name="20% - Accent5 2 2 5 4" xfId="1928"/>
    <cellStyle name="20% - Accent5 2 2 5 4 2" xfId="6523"/>
    <cellStyle name="20% - Accent5 2 2 5 4 2 2" xfId="15196"/>
    <cellStyle name="20% - Accent5 2 2 5 4 2 3" xfId="20979"/>
    <cellStyle name="20% - Accent5 2 2 5 4 3" xfId="9414"/>
    <cellStyle name="20% - Accent5 2 2 5 4 4" xfId="3631"/>
    <cellStyle name="20% - Accent5 2 2 5 4 5" xfId="12305"/>
    <cellStyle name="20% - Accent5 2 2 5 4 6" xfId="18088"/>
    <cellStyle name="20% - Accent5 2 2 5 5" xfId="1450"/>
    <cellStyle name="20% - Accent5 2 2 5 5 2" xfId="8936"/>
    <cellStyle name="20% - Accent5 2 2 5 5 2 2" xfId="14718"/>
    <cellStyle name="20% - Accent5 2 2 5 5 2 3" xfId="20501"/>
    <cellStyle name="20% - Accent5 2 2 5 5 3" xfId="6045"/>
    <cellStyle name="20% - Accent5 2 2 5 5 4" xfId="11827"/>
    <cellStyle name="20% - Accent5 2 2 5 5 5" xfId="17610"/>
    <cellStyle name="20% - Accent5 2 2 5 6" xfId="4820"/>
    <cellStyle name="20% - Accent5 2 2 5 6 2" xfId="13494"/>
    <cellStyle name="20% - Accent5 2 2 5 6 3" xfId="19277"/>
    <cellStyle name="20% - Accent5 2 2 5 7" xfId="7712"/>
    <cellStyle name="20% - Accent5 2 2 5 8" xfId="3153"/>
    <cellStyle name="20% - Accent5 2 2 5 9" xfId="10603"/>
    <cellStyle name="20% - Accent5 2 2 6" xfId="192"/>
    <cellStyle name="20% - Accent5 2 2 6 2" xfId="1930"/>
    <cellStyle name="20% - Accent5 2 2 6 2 2" xfId="6525"/>
    <cellStyle name="20% - Accent5 2 2 6 2 2 2" xfId="15198"/>
    <cellStyle name="20% - Accent5 2 2 6 2 2 3" xfId="20981"/>
    <cellStyle name="20% - Accent5 2 2 6 2 3" xfId="9416"/>
    <cellStyle name="20% - Accent5 2 2 6 2 4" xfId="3633"/>
    <cellStyle name="20% - Accent5 2 2 6 2 5" xfId="12307"/>
    <cellStyle name="20% - Accent5 2 2 6 2 6" xfId="18090"/>
    <cellStyle name="20% - Accent5 2 2 6 3" xfId="1441"/>
    <cellStyle name="20% - Accent5 2 2 6 3 2" xfId="8927"/>
    <cellStyle name="20% - Accent5 2 2 6 3 2 2" xfId="14709"/>
    <cellStyle name="20% - Accent5 2 2 6 3 2 3" xfId="20492"/>
    <cellStyle name="20% - Accent5 2 2 6 3 3" xfId="6036"/>
    <cellStyle name="20% - Accent5 2 2 6 3 4" xfId="11818"/>
    <cellStyle name="20% - Accent5 2 2 6 3 5" xfId="17601"/>
    <cellStyle name="20% - Accent5 2 2 6 4" xfId="4822"/>
    <cellStyle name="20% - Accent5 2 2 6 4 2" xfId="13496"/>
    <cellStyle name="20% - Accent5 2 2 6 4 3" xfId="19279"/>
    <cellStyle name="20% - Accent5 2 2 6 5" xfId="7714"/>
    <cellStyle name="20% - Accent5 2 2 6 6" xfId="3144"/>
    <cellStyle name="20% - Accent5 2 2 6 7" xfId="10605"/>
    <cellStyle name="20% - Accent5 2 2 6 8" xfId="16388"/>
    <cellStyle name="20% - Accent5 2 2 7" xfId="866"/>
    <cellStyle name="20% - Accent5 2 2 7 2" xfId="2572"/>
    <cellStyle name="20% - Accent5 2 2 7 2 2" xfId="10058"/>
    <cellStyle name="20% - Accent5 2 2 7 2 2 2" xfId="15840"/>
    <cellStyle name="20% - Accent5 2 2 7 2 2 3" xfId="21623"/>
    <cellStyle name="20% - Accent5 2 2 7 2 3" xfId="7167"/>
    <cellStyle name="20% - Accent5 2 2 7 2 4" xfId="12949"/>
    <cellStyle name="20% - Accent5 2 2 7 2 5" xfId="18732"/>
    <cellStyle name="20% - Accent5 2 2 7 3" xfId="5464"/>
    <cellStyle name="20% - Accent5 2 2 7 3 2" xfId="14138"/>
    <cellStyle name="20% - Accent5 2 2 7 3 3" xfId="19921"/>
    <cellStyle name="20% - Accent5 2 2 7 4" xfId="8356"/>
    <cellStyle name="20% - Accent5 2 2 7 5" xfId="4275"/>
    <cellStyle name="20% - Accent5 2 2 7 6" xfId="11247"/>
    <cellStyle name="20% - Accent5 2 2 7 7" xfId="17030"/>
    <cellStyle name="20% - Accent5 2 2 8" xfId="1911"/>
    <cellStyle name="20% - Accent5 2 2 8 2" xfId="6506"/>
    <cellStyle name="20% - Accent5 2 2 8 2 2" xfId="15179"/>
    <cellStyle name="20% - Accent5 2 2 8 2 3" xfId="20962"/>
    <cellStyle name="20% - Accent5 2 2 8 3" xfId="9397"/>
    <cellStyle name="20% - Accent5 2 2 8 4" xfId="3614"/>
    <cellStyle name="20% - Accent5 2 2 8 5" xfId="12288"/>
    <cellStyle name="20% - Accent5 2 2 8 6" xfId="18071"/>
    <cellStyle name="20% - Accent5 2 2 9" xfId="1299"/>
    <cellStyle name="20% - Accent5 2 2 9 2" xfId="8785"/>
    <cellStyle name="20% - Accent5 2 2 9 2 2" xfId="14567"/>
    <cellStyle name="20% - Accent5 2 2 9 2 3" xfId="20350"/>
    <cellStyle name="20% - Accent5 2 2 9 3" xfId="5894"/>
    <cellStyle name="20% - Accent5 2 2 9 4" xfId="11676"/>
    <cellStyle name="20% - Accent5 2 2 9 5" xfId="17459"/>
    <cellStyle name="20% - Accent5 2 3" xfId="193"/>
    <cellStyle name="20% - Accent5 2 3 10" xfId="7715"/>
    <cellStyle name="20% - Accent5 2 3 11" xfId="3004"/>
    <cellStyle name="20% - Accent5 2 3 12" xfId="10606"/>
    <cellStyle name="20% - Accent5 2 3 13" xfId="16389"/>
    <cellStyle name="20% - Accent5 2 3 2" xfId="194"/>
    <cellStyle name="20% - Accent5 2 3 2 10" xfId="10607"/>
    <cellStyle name="20% - Accent5 2 3 2 11" xfId="16390"/>
    <cellStyle name="20% - Accent5 2 3 2 2" xfId="195"/>
    <cellStyle name="20% - Accent5 2 3 2 2 10" xfId="16391"/>
    <cellStyle name="20% - Accent5 2 3 2 2 2" xfId="196"/>
    <cellStyle name="20% - Accent5 2 3 2 2 2 2" xfId="1934"/>
    <cellStyle name="20% - Accent5 2 3 2 2 2 2 2" xfId="9420"/>
    <cellStyle name="20% - Accent5 2 3 2 2 2 2 2 2" xfId="15202"/>
    <cellStyle name="20% - Accent5 2 3 2 2 2 2 2 3" xfId="20985"/>
    <cellStyle name="20% - Accent5 2 3 2 2 2 2 3" xfId="6529"/>
    <cellStyle name="20% - Accent5 2 3 2 2 2 2 4" xfId="12311"/>
    <cellStyle name="20% - Accent5 2 3 2 2 2 2 5" xfId="18094"/>
    <cellStyle name="20% - Accent5 2 3 2 2 2 3" xfId="4826"/>
    <cellStyle name="20% - Accent5 2 3 2 2 2 3 2" xfId="13500"/>
    <cellStyle name="20% - Accent5 2 3 2 2 2 3 3" xfId="19283"/>
    <cellStyle name="20% - Accent5 2 3 2 2 2 4" xfId="7718"/>
    <cellStyle name="20% - Accent5 2 3 2 2 2 5" xfId="3637"/>
    <cellStyle name="20% - Accent5 2 3 2 2 2 6" xfId="10609"/>
    <cellStyle name="20% - Accent5 2 3 2 2 2 7" xfId="16392"/>
    <cellStyle name="20% - Accent5 2 3 2 2 3" xfId="990"/>
    <cellStyle name="20% - Accent5 2 3 2 2 3 2" xfId="2694"/>
    <cellStyle name="20% - Accent5 2 3 2 2 3 2 2" xfId="10180"/>
    <cellStyle name="20% - Accent5 2 3 2 2 3 2 2 2" xfId="15962"/>
    <cellStyle name="20% - Accent5 2 3 2 2 3 2 2 3" xfId="21745"/>
    <cellStyle name="20% - Accent5 2 3 2 2 3 2 3" xfId="7289"/>
    <cellStyle name="20% - Accent5 2 3 2 2 3 2 4" xfId="13071"/>
    <cellStyle name="20% - Accent5 2 3 2 2 3 2 5" xfId="18854"/>
    <cellStyle name="20% - Accent5 2 3 2 2 3 3" xfId="5586"/>
    <cellStyle name="20% - Accent5 2 3 2 2 3 3 2" xfId="14260"/>
    <cellStyle name="20% - Accent5 2 3 2 2 3 3 3" xfId="20043"/>
    <cellStyle name="20% - Accent5 2 3 2 2 3 4" xfId="8478"/>
    <cellStyle name="20% - Accent5 2 3 2 2 3 5" xfId="4397"/>
    <cellStyle name="20% - Accent5 2 3 2 2 3 6" xfId="11369"/>
    <cellStyle name="20% - Accent5 2 3 2 2 3 7" xfId="17152"/>
    <cellStyle name="20% - Accent5 2 3 2 2 4" xfId="1933"/>
    <cellStyle name="20% - Accent5 2 3 2 2 4 2" xfId="6528"/>
    <cellStyle name="20% - Accent5 2 3 2 2 4 2 2" xfId="15201"/>
    <cellStyle name="20% - Accent5 2 3 2 2 4 2 3" xfId="20984"/>
    <cellStyle name="20% - Accent5 2 3 2 2 4 3" xfId="9419"/>
    <cellStyle name="20% - Accent5 2 3 2 2 4 4" xfId="3636"/>
    <cellStyle name="20% - Accent5 2 3 2 2 4 5" xfId="12310"/>
    <cellStyle name="20% - Accent5 2 3 2 2 4 6" xfId="18093"/>
    <cellStyle name="20% - Accent5 2 3 2 2 5" xfId="1453"/>
    <cellStyle name="20% - Accent5 2 3 2 2 5 2" xfId="8939"/>
    <cellStyle name="20% - Accent5 2 3 2 2 5 2 2" xfId="14721"/>
    <cellStyle name="20% - Accent5 2 3 2 2 5 2 3" xfId="20504"/>
    <cellStyle name="20% - Accent5 2 3 2 2 5 3" xfId="6048"/>
    <cellStyle name="20% - Accent5 2 3 2 2 5 4" xfId="11830"/>
    <cellStyle name="20% - Accent5 2 3 2 2 5 5" xfId="17613"/>
    <cellStyle name="20% - Accent5 2 3 2 2 6" xfId="4825"/>
    <cellStyle name="20% - Accent5 2 3 2 2 6 2" xfId="13499"/>
    <cellStyle name="20% - Accent5 2 3 2 2 6 3" xfId="19282"/>
    <cellStyle name="20% - Accent5 2 3 2 2 7" xfId="7717"/>
    <cellStyle name="20% - Accent5 2 3 2 2 8" xfId="3156"/>
    <cellStyle name="20% - Accent5 2 3 2 2 9" xfId="10608"/>
    <cellStyle name="20% - Accent5 2 3 2 3" xfId="197"/>
    <cellStyle name="20% - Accent5 2 3 2 3 2" xfId="1935"/>
    <cellStyle name="20% - Accent5 2 3 2 3 2 2" xfId="9421"/>
    <cellStyle name="20% - Accent5 2 3 2 3 2 2 2" xfId="15203"/>
    <cellStyle name="20% - Accent5 2 3 2 3 2 2 3" xfId="20986"/>
    <cellStyle name="20% - Accent5 2 3 2 3 2 3" xfId="6530"/>
    <cellStyle name="20% - Accent5 2 3 2 3 2 4" xfId="12312"/>
    <cellStyle name="20% - Accent5 2 3 2 3 2 5" xfId="18095"/>
    <cellStyle name="20% - Accent5 2 3 2 3 3" xfId="4827"/>
    <cellStyle name="20% - Accent5 2 3 2 3 3 2" xfId="13501"/>
    <cellStyle name="20% - Accent5 2 3 2 3 3 3" xfId="19284"/>
    <cellStyle name="20% - Accent5 2 3 2 3 4" xfId="7719"/>
    <cellStyle name="20% - Accent5 2 3 2 3 5" xfId="3638"/>
    <cellStyle name="20% - Accent5 2 3 2 3 6" xfId="10610"/>
    <cellStyle name="20% - Accent5 2 3 2 3 7" xfId="16393"/>
    <cellStyle name="20% - Accent5 2 3 2 4" xfId="989"/>
    <cellStyle name="20% - Accent5 2 3 2 4 2" xfId="2693"/>
    <cellStyle name="20% - Accent5 2 3 2 4 2 2" xfId="10179"/>
    <cellStyle name="20% - Accent5 2 3 2 4 2 2 2" xfId="15961"/>
    <cellStyle name="20% - Accent5 2 3 2 4 2 2 3" xfId="21744"/>
    <cellStyle name="20% - Accent5 2 3 2 4 2 3" xfId="7288"/>
    <cellStyle name="20% - Accent5 2 3 2 4 2 4" xfId="13070"/>
    <cellStyle name="20% - Accent5 2 3 2 4 2 5" xfId="18853"/>
    <cellStyle name="20% - Accent5 2 3 2 4 3" xfId="5585"/>
    <cellStyle name="20% - Accent5 2 3 2 4 3 2" xfId="14259"/>
    <cellStyle name="20% - Accent5 2 3 2 4 3 3" xfId="20042"/>
    <cellStyle name="20% - Accent5 2 3 2 4 4" xfId="8477"/>
    <cellStyle name="20% - Accent5 2 3 2 4 5" xfId="4396"/>
    <cellStyle name="20% - Accent5 2 3 2 4 6" xfId="11368"/>
    <cellStyle name="20% - Accent5 2 3 2 4 7" xfId="17151"/>
    <cellStyle name="20% - Accent5 2 3 2 5" xfId="1932"/>
    <cellStyle name="20% - Accent5 2 3 2 5 2" xfId="6527"/>
    <cellStyle name="20% - Accent5 2 3 2 5 2 2" xfId="15200"/>
    <cellStyle name="20% - Accent5 2 3 2 5 2 3" xfId="20983"/>
    <cellStyle name="20% - Accent5 2 3 2 5 3" xfId="9418"/>
    <cellStyle name="20% - Accent5 2 3 2 5 4" xfId="3635"/>
    <cellStyle name="20% - Accent5 2 3 2 5 5" xfId="12309"/>
    <cellStyle name="20% - Accent5 2 3 2 5 6" xfId="18092"/>
    <cellStyle name="20% - Accent5 2 3 2 6" xfId="1452"/>
    <cellStyle name="20% - Accent5 2 3 2 6 2" xfId="8938"/>
    <cellStyle name="20% - Accent5 2 3 2 6 2 2" xfId="14720"/>
    <cellStyle name="20% - Accent5 2 3 2 6 2 3" xfId="20503"/>
    <cellStyle name="20% - Accent5 2 3 2 6 3" xfId="6047"/>
    <cellStyle name="20% - Accent5 2 3 2 6 4" xfId="11829"/>
    <cellStyle name="20% - Accent5 2 3 2 6 5" xfId="17612"/>
    <cellStyle name="20% - Accent5 2 3 2 7" xfId="4824"/>
    <cellStyle name="20% - Accent5 2 3 2 7 2" xfId="13498"/>
    <cellStyle name="20% - Accent5 2 3 2 7 3" xfId="19281"/>
    <cellStyle name="20% - Accent5 2 3 2 8" xfId="7716"/>
    <cellStyle name="20% - Accent5 2 3 2 9" xfId="3155"/>
    <cellStyle name="20% - Accent5 2 3 3" xfId="198"/>
    <cellStyle name="20% - Accent5 2 3 3 10" xfId="16394"/>
    <cellStyle name="20% - Accent5 2 3 3 2" xfId="199"/>
    <cellStyle name="20% - Accent5 2 3 3 2 2" xfId="1937"/>
    <cellStyle name="20% - Accent5 2 3 3 2 2 2" xfId="9423"/>
    <cellStyle name="20% - Accent5 2 3 3 2 2 2 2" xfId="15205"/>
    <cellStyle name="20% - Accent5 2 3 3 2 2 2 3" xfId="20988"/>
    <cellStyle name="20% - Accent5 2 3 3 2 2 3" xfId="6532"/>
    <cellStyle name="20% - Accent5 2 3 3 2 2 4" xfId="12314"/>
    <cellStyle name="20% - Accent5 2 3 3 2 2 5" xfId="18097"/>
    <cellStyle name="20% - Accent5 2 3 3 2 3" xfId="4829"/>
    <cellStyle name="20% - Accent5 2 3 3 2 3 2" xfId="13503"/>
    <cellStyle name="20% - Accent5 2 3 3 2 3 3" xfId="19286"/>
    <cellStyle name="20% - Accent5 2 3 3 2 4" xfId="7721"/>
    <cellStyle name="20% - Accent5 2 3 3 2 5" xfId="3640"/>
    <cellStyle name="20% - Accent5 2 3 3 2 6" xfId="10612"/>
    <cellStyle name="20% - Accent5 2 3 3 2 7" xfId="16395"/>
    <cellStyle name="20% - Accent5 2 3 3 3" xfId="991"/>
    <cellStyle name="20% - Accent5 2 3 3 3 2" xfId="2695"/>
    <cellStyle name="20% - Accent5 2 3 3 3 2 2" xfId="10181"/>
    <cellStyle name="20% - Accent5 2 3 3 3 2 2 2" xfId="15963"/>
    <cellStyle name="20% - Accent5 2 3 3 3 2 2 3" xfId="21746"/>
    <cellStyle name="20% - Accent5 2 3 3 3 2 3" xfId="7290"/>
    <cellStyle name="20% - Accent5 2 3 3 3 2 4" xfId="13072"/>
    <cellStyle name="20% - Accent5 2 3 3 3 2 5" xfId="18855"/>
    <cellStyle name="20% - Accent5 2 3 3 3 3" xfId="5587"/>
    <cellStyle name="20% - Accent5 2 3 3 3 3 2" xfId="14261"/>
    <cellStyle name="20% - Accent5 2 3 3 3 3 3" xfId="20044"/>
    <cellStyle name="20% - Accent5 2 3 3 3 4" xfId="8479"/>
    <cellStyle name="20% - Accent5 2 3 3 3 5" xfId="4398"/>
    <cellStyle name="20% - Accent5 2 3 3 3 6" xfId="11370"/>
    <cellStyle name="20% - Accent5 2 3 3 3 7" xfId="17153"/>
    <cellStyle name="20% - Accent5 2 3 3 4" xfId="1936"/>
    <cellStyle name="20% - Accent5 2 3 3 4 2" xfId="6531"/>
    <cellStyle name="20% - Accent5 2 3 3 4 2 2" xfId="15204"/>
    <cellStyle name="20% - Accent5 2 3 3 4 2 3" xfId="20987"/>
    <cellStyle name="20% - Accent5 2 3 3 4 3" xfId="9422"/>
    <cellStyle name="20% - Accent5 2 3 3 4 4" xfId="3639"/>
    <cellStyle name="20% - Accent5 2 3 3 4 5" xfId="12313"/>
    <cellStyle name="20% - Accent5 2 3 3 4 6" xfId="18096"/>
    <cellStyle name="20% - Accent5 2 3 3 5" xfId="1454"/>
    <cellStyle name="20% - Accent5 2 3 3 5 2" xfId="8940"/>
    <cellStyle name="20% - Accent5 2 3 3 5 2 2" xfId="14722"/>
    <cellStyle name="20% - Accent5 2 3 3 5 2 3" xfId="20505"/>
    <cellStyle name="20% - Accent5 2 3 3 5 3" xfId="6049"/>
    <cellStyle name="20% - Accent5 2 3 3 5 4" xfId="11831"/>
    <cellStyle name="20% - Accent5 2 3 3 5 5" xfId="17614"/>
    <cellStyle name="20% - Accent5 2 3 3 6" xfId="4828"/>
    <cellStyle name="20% - Accent5 2 3 3 6 2" xfId="13502"/>
    <cellStyle name="20% - Accent5 2 3 3 6 3" xfId="19285"/>
    <cellStyle name="20% - Accent5 2 3 3 7" xfId="7720"/>
    <cellStyle name="20% - Accent5 2 3 3 8" xfId="3157"/>
    <cellStyle name="20% - Accent5 2 3 3 9" xfId="10611"/>
    <cellStyle name="20% - Accent5 2 3 4" xfId="200"/>
    <cellStyle name="20% - Accent5 2 3 4 10" xfId="16396"/>
    <cellStyle name="20% - Accent5 2 3 4 2" xfId="201"/>
    <cellStyle name="20% - Accent5 2 3 4 2 2" xfId="1939"/>
    <cellStyle name="20% - Accent5 2 3 4 2 2 2" xfId="9425"/>
    <cellStyle name="20% - Accent5 2 3 4 2 2 2 2" xfId="15207"/>
    <cellStyle name="20% - Accent5 2 3 4 2 2 2 3" xfId="20990"/>
    <cellStyle name="20% - Accent5 2 3 4 2 2 3" xfId="6534"/>
    <cellStyle name="20% - Accent5 2 3 4 2 2 4" xfId="12316"/>
    <cellStyle name="20% - Accent5 2 3 4 2 2 5" xfId="18099"/>
    <cellStyle name="20% - Accent5 2 3 4 2 3" xfId="4831"/>
    <cellStyle name="20% - Accent5 2 3 4 2 3 2" xfId="13505"/>
    <cellStyle name="20% - Accent5 2 3 4 2 3 3" xfId="19288"/>
    <cellStyle name="20% - Accent5 2 3 4 2 4" xfId="7723"/>
    <cellStyle name="20% - Accent5 2 3 4 2 5" xfId="3642"/>
    <cellStyle name="20% - Accent5 2 3 4 2 6" xfId="10614"/>
    <cellStyle name="20% - Accent5 2 3 4 2 7" xfId="16397"/>
    <cellStyle name="20% - Accent5 2 3 4 3" xfId="992"/>
    <cellStyle name="20% - Accent5 2 3 4 3 2" xfId="2696"/>
    <cellStyle name="20% - Accent5 2 3 4 3 2 2" xfId="10182"/>
    <cellStyle name="20% - Accent5 2 3 4 3 2 2 2" xfId="15964"/>
    <cellStyle name="20% - Accent5 2 3 4 3 2 2 3" xfId="21747"/>
    <cellStyle name="20% - Accent5 2 3 4 3 2 3" xfId="7291"/>
    <cellStyle name="20% - Accent5 2 3 4 3 2 4" xfId="13073"/>
    <cellStyle name="20% - Accent5 2 3 4 3 2 5" xfId="18856"/>
    <cellStyle name="20% - Accent5 2 3 4 3 3" xfId="5588"/>
    <cellStyle name="20% - Accent5 2 3 4 3 3 2" xfId="14262"/>
    <cellStyle name="20% - Accent5 2 3 4 3 3 3" xfId="20045"/>
    <cellStyle name="20% - Accent5 2 3 4 3 4" xfId="8480"/>
    <cellStyle name="20% - Accent5 2 3 4 3 5" xfId="4399"/>
    <cellStyle name="20% - Accent5 2 3 4 3 6" xfId="11371"/>
    <cellStyle name="20% - Accent5 2 3 4 3 7" xfId="17154"/>
    <cellStyle name="20% - Accent5 2 3 4 4" xfId="1938"/>
    <cellStyle name="20% - Accent5 2 3 4 4 2" xfId="6533"/>
    <cellStyle name="20% - Accent5 2 3 4 4 2 2" xfId="15206"/>
    <cellStyle name="20% - Accent5 2 3 4 4 2 3" xfId="20989"/>
    <cellStyle name="20% - Accent5 2 3 4 4 3" xfId="9424"/>
    <cellStyle name="20% - Accent5 2 3 4 4 4" xfId="3641"/>
    <cellStyle name="20% - Accent5 2 3 4 4 5" xfId="12315"/>
    <cellStyle name="20% - Accent5 2 3 4 4 6" xfId="18098"/>
    <cellStyle name="20% - Accent5 2 3 4 5" xfId="1455"/>
    <cellStyle name="20% - Accent5 2 3 4 5 2" xfId="8941"/>
    <cellStyle name="20% - Accent5 2 3 4 5 2 2" xfId="14723"/>
    <cellStyle name="20% - Accent5 2 3 4 5 2 3" xfId="20506"/>
    <cellStyle name="20% - Accent5 2 3 4 5 3" xfId="6050"/>
    <cellStyle name="20% - Accent5 2 3 4 5 4" xfId="11832"/>
    <cellStyle name="20% - Accent5 2 3 4 5 5" xfId="17615"/>
    <cellStyle name="20% - Accent5 2 3 4 6" xfId="4830"/>
    <cellStyle name="20% - Accent5 2 3 4 6 2" xfId="13504"/>
    <cellStyle name="20% - Accent5 2 3 4 6 3" xfId="19287"/>
    <cellStyle name="20% - Accent5 2 3 4 7" xfId="7722"/>
    <cellStyle name="20% - Accent5 2 3 4 8" xfId="3158"/>
    <cellStyle name="20% - Accent5 2 3 4 9" xfId="10613"/>
    <cellStyle name="20% - Accent5 2 3 5" xfId="202"/>
    <cellStyle name="20% - Accent5 2 3 5 2" xfId="1940"/>
    <cellStyle name="20% - Accent5 2 3 5 2 2" xfId="6535"/>
    <cellStyle name="20% - Accent5 2 3 5 2 2 2" xfId="15208"/>
    <cellStyle name="20% - Accent5 2 3 5 2 2 3" xfId="20991"/>
    <cellStyle name="20% - Accent5 2 3 5 2 3" xfId="9426"/>
    <cellStyle name="20% - Accent5 2 3 5 2 4" xfId="3643"/>
    <cellStyle name="20% - Accent5 2 3 5 2 5" xfId="12317"/>
    <cellStyle name="20% - Accent5 2 3 5 2 6" xfId="18100"/>
    <cellStyle name="20% - Accent5 2 3 5 3" xfId="1451"/>
    <cellStyle name="20% - Accent5 2 3 5 3 2" xfId="8937"/>
    <cellStyle name="20% - Accent5 2 3 5 3 2 2" xfId="14719"/>
    <cellStyle name="20% - Accent5 2 3 5 3 2 3" xfId="20502"/>
    <cellStyle name="20% - Accent5 2 3 5 3 3" xfId="6046"/>
    <cellStyle name="20% - Accent5 2 3 5 3 4" xfId="11828"/>
    <cellStyle name="20% - Accent5 2 3 5 3 5" xfId="17611"/>
    <cellStyle name="20% - Accent5 2 3 5 4" xfId="4832"/>
    <cellStyle name="20% - Accent5 2 3 5 4 2" xfId="13506"/>
    <cellStyle name="20% - Accent5 2 3 5 4 3" xfId="19289"/>
    <cellStyle name="20% - Accent5 2 3 5 5" xfId="7724"/>
    <cellStyle name="20% - Accent5 2 3 5 6" xfId="3154"/>
    <cellStyle name="20% - Accent5 2 3 5 7" xfId="10615"/>
    <cellStyle name="20% - Accent5 2 3 5 8" xfId="16398"/>
    <cellStyle name="20% - Accent5 2 3 6" xfId="885"/>
    <cellStyle name="20% - Accent5 2 3 6 2" xfId="2591"/>
    <cellStyle name="20% - Accent5 2 3 6 2 2" xfId="10077"/>
    <cellStyle name="20% - Accent5 2 3 6 2 2 2" xfId="15859"/>
    <cellStyle name="20% - Accent5 2 3 6 2 2 3" xfId="21642"/>
    <cellStyle name="20% - Accent5 2 3 6 2 3" xfId="7186"/>
    <cellStyle name="20% - Accent5 2 3 6 2 4" xfId="12968"/>
    <cellStyle name="20% - Accent5 2 3 6 2 5" xfId="18751"/>
    <cellStyle name="20% - Accent5 2 3 6 3" xfId="5483"/>
    <cellStyle name="20% - Accent5 2 3 6 3 2" xfId="14157"/>
    <cellStyle name="20% - Accent5 2 3 6 3 3" xfId="19940"/>
    <cellStyle name="20% - Accent5 2 3 6 4" xfId="8375"/>
    <cellStyle name="20% - Accent5 2 3 6 5" xfId="4294"/>
    <cellStyle name="20% - Accent5 2 3 6 6" xfId="11266"/>
    <cellStyle name="20% - Accent5 2 3 6 7" xfId="17049"/>
    <cellStyle name="20% - Accent5 2 3 7" xfId="1931"/>
    <cellStyle name="20% - Accent5 2 3 7 2" xfId="6526"/>
    <cellStyle name="20% - Accent5 2 3 7 2 2" xfId="15199"/>
    <cellStyle name="20% - Accent5 2 3 7 2 3" xfId="20982"/>
    <cellStyle name="20% - Accent5 2 3 7 3" xfId="9417"/>
    <cellStyle name="20% - Accent5 2 3 7 4" xfId="3634"/>
    <cellStyle name="20% - Accent5 2 3 7 5" xfId="12308"/>
    <cellStyle name="20% - Accent5 2 3 7 6" xfId="18091"/>
    <cellStyle name="20% - Accent5 2 3 8" xfId="1301"/>
    <cellStyle name="20% - Accent5 2 3 8 2" xfId="8787"/>
    <cellStyle name="20% - Accent5 2 3 8 2 2" xfId="14569"/>
    <cellStyle name="20% - Accent5 2 3 8 2 3" xfId="20352"/>
    <cellStyle name="20% - Accent5 2 3 8 3" xfId="5896"/>
    <cellStyle name="20% - Accent5 2 3 8 4" xfId="11678"/>
    <cellStyle name="20% - Accent5 2 3 8 5" xfId="17461"/>
    <cellStyle name="20% - Accent5 2 3 9" xfId="4823"/>
    <cellStyle name="20% - Accent5 2 3 9 2" xfId="13497"/>
    <cellStyle name="20% - Accent5 2 3 9 3" xfId="19280"/>
    <cellStyle name="20% - Accent5 2 4" xfId="203"/>
    <cellStyle name="20% - Accent5 2 4 10" xfId="10616"/>
    <cellStyle name="20% - Accent5 2 4 11" xfId="16399"/>
    <cellStyle name="20% - Accent5 2 4 2" xfId="204"/>
    <cellStyle name="20% - Accent5 2 4 2 10" xfId="16400"/>
    <cellStyle name="20% - Accent5 2 4 2 2" xfId="205"/>
    <cellStyle name="20% - Accent5 2 4 2 2 2" xfId="1943"/>
    <cellStyle name="20% - Accent5 2 4 2 2 2 2" xfId="9429"/>
    <cellStyle name="20% - Accent5 2 4 2 2 2 2 2" xfId="15211"/>
    <cellStyle name="20% - Accent5 2 4 2 2 2 2 3" xfId="20994"/>
    <cellStyle name="20% - Accent5 2 4 2 2 2 3" xfId="6538"/>
    <cellStyle name="20% - Accent5 2 4 2 2 2 4" xfId="12320"/>
    <cellStyle name="20% - Accent5 2 4 2 2 2 5" xfId="18103"/>
    <cellStyle name="20% - Accent5 2 4 2 2 3" xfId="4835"/>
    <cellStyle name="20% - Accent5 2 4 2 2 3 2" xfId="13509"/>
    <cellStyle name="20% - Accent5 2 4 2 2 3 3" xfId="19292"/>
    <cellStyle name="20% - Accent5 2 4 2 2 4" xfId="7727"/>
    <cellStyle name="20% - Accent5 2 4 2 2 5" xfId="3646"/>
    <cellStyle name="20% - Accent5 2 4 2 2 6" xfId="10618"/>
    <cellStyle name="20% - Accent5 2 4 2 2 7" xfId="16401"/>
    <cellStyle name="20% - Accent5 2 4 2 3" xfId="994"/>
    <cellStyle name="20% - Accent5 2 4 2 3 2" xfId="2698"/>
    <cellStyle name="20% - Accent5 2 4 2 3 2 2" xfId="10184"/>
    <cellStyle name="20% - Accent5 2 4 2 3 2 2 2" xfId="15966"/>
    <cellStyle name="20% - Accent5 2 4 2 3 2 2 3" xfId="21749"/>
    <cellStyle name="20% - Accent5 2 4 2 3 2 3" xfId="7293"/>
    <cellStyle name="20% - Accent5 2 4 2 3 2 4" xfId="13075"/>
    <cellStyle name="20% - Accent5 2 4 2 3 2 5" xfId="18858"/>
    <cellStyle name="20% - Accent5 2 4 2 3 3" xfId="5590"/>
    <cellStyle name="20% - Accent5 2 4 2 3 3 2" xfId="14264"/>
    <cellStyle name="20% - Accent5 2 4 2 3 3 3" xfId="20047"/>
    <cellStyle name="20% - Accent5 2 4 2 3 4" xfId="8482"/>
    <cellStyle name="20% - Accent5 2 4 2 3 5" xfId="4401"/>
    <cellStyle name="20% - Accent5 2 4 2 3 6" xfId="11373"/>
    <cellStyle name="20% - Accent5 2 4 2 3 7" xfId="17156"/>
    <cellStyle name="20% - Accent5 2 4 2 4" xfId="1942"/>
    <cellStyle name="20% - Accent5 2 4 2 4 2" xfId="6537"/>
    <cellStyle name="20% - Accent5 2 4 2 4 2 2" xfId="15210"/>
    <cellStyle name="20% - Accent5 2 4 2 4 2 3" xfId="20993"/>
    <cellStyle name="20% - Accent5 2 4 2 4 3" xfId="9428"/>
    <cellStyle name="20% - Accent5 2 4 2 4 4" xfId="3645"/>
    <cellStyle name="20% - Accent5 2 4 2 4 5" xfId="12319"/>
    <cellStyle name="20% - Accent5 2 4 2 4 6" xfId="18102"/>
    <cellStyle name="20% - Accent5 2 4 2 5" xfId="1457"/>
    <cellStyle name="20% - Accent5 2 4 2 5 2" xfId="8943"/>
    <cellStyle name="20% - Accent5 2 4 2 5 2 2" xfId="14725"/>
    <cellStyle name="20% - Accent5 2 4 2 5 2 3" xfId="20508"/>
    <cellStyle name="20% - Accent5 2 4 2 5 3" xfId="6052"/>
    <cellStyle name="20% - Accent5 2 4 2 5 4" xfId="11834"/>
    <cellStyle name="20% - Accent5 2 4 2 5 5" xfId="17617"/>
    <cellStyle name="20% - Accent5 2 4 2 6" xfId="4834"/>
    <cellStyle name="20% - Accent5 2 4 2 6 2" xfId="13508"/>
    <cellStyle name="20% - Accent5 2 4 2 6 3" xfId="19291"/>
    <cellStyle name="20% - Accent5 2 4 2 7" xfId="7726"/>
    <cellStyle name="20% - Accent5 2 4 2 8" xfId="3160"/>
    <cellStyle name="20% - Accent5 2 4 2 9" xfId="10617"/>
    <cellStyle name="20% - Accent5 2 4 3" xfId="206"/>
    <cellStyle name="20% - Accent5 2 4 3 2" xfId="1944"/>
    <cellStyle name="20% - Accent5 2 4 3 2 2" xfId="6539"/>
    <cellStyle name="20% - Accent5 2 4 3 2 2 2" xfId="15212"/>
    <cellStyle name="20% - Accent5 2 4 3 2 2 3" xfId="20995"/>
    <cellStyle name="20% - Accent5 2 4 3 2 3" xfId="9430"/>
    <cellStyle name="20% - Accent5 2 4 3 2 4" xfId="3647"/>
    <cellStyle name="20% - Accent5 2 4 3 2 5" xfId="12321"/>
    <cellStyle name="20% - Accent5 2 4 3 2 6" xfId="18104"/>
    <cellStyle name="20% - Accent5 2 4 3 3" xfId="1456"/>
    <cellStyle name="20% - Accent5 2 4 3 3 2" xfId="8942"/>
    <cellStyle name="20% - Accent5 2 4 3 3 2 2" xfId="14724"/>
    <cellStyle name="20% - Accent5 2 4 3 3 2 3" xfId="20507"/>
    <cellStyle name="20% - Accent5 2 4 3 3 3" xfId="6051"/>
    <cellStyle name="20% - Accent5 2 4 3 3 4" xfId="11833"/>
    <cellStyle name="20% - Accent5 2 4 3 3 5" xfId="17616"/>
    <cellStyle name="20% - Accent5 2 4 3 4" xfId="4836"/>
    <cellStyle name="20% - Accent5 2 4 3 4 2" xfId="13510"/>
    <cellStyle name="20% - Accent5 2 4 3 4 3" xfId="19293"/>
    <cellStyle name="20% - Accent5 2 4 3 5" xfId="7728"/>
    <cellStyle name="20% - Accent5 2 4 3 6" xfId="3159"/>
    <cellStyle name="20% - Accent5 2 4 3 7" xfId="10619"/>
    <cellStyle name="20% - Accent5 2 4 3 8" xfId="16402"/>
    <cellStyle name="20% - Accent5 2 4 4" xfId="993"/>
    <cellStyle name="20% - Accent5 2 4 4 2" xfId="2697"/>
    <cellStyle name="20% - Accent5 2 4 4 2 2" xfId="10183"/>
    <cellStyle name="20% - Accent5 2 4 4 2 2 2" xfId="15965"/>
    <cellStyle name="20% - Accent5 2 4 4 2 2 3" xfId="21748"/>
    <cellStyle name="20% - Accent5 2 4 4 2 3" xfId="7292"/>
    <cellStyle name="20% - Accent5 2 4 4 2 4" xfId="13074"/>
    <cellStyle name="20% - Accent5 2 4 4 2 5" xfId="18857"/>
    <cellStyle name="20% - Accent5 2 4 4 3" xfId="5589"/>
    <cellStyle name="20% - Accent5 2 4 4 3 2" xfId="14263"/>
    <cellStyle name="20% - Accent5 2 4 4 3 3" xfId="20046"/>
    <cellStyle name="20% - Accent5 2 4 4 4" xfId="8481"/>
    <cellStyle name="20% - Accent5 2 4 4 5" xfId="4400"/>
    <cellStyle name="20% - Accent5 2 4 4 6" xfId="11372"/>
    <cellStyle name="20% - Accent5 2 4 4 7" xfId="17155"/>
    <cellStyle name="20% - Accent5 2 4 5" xfId="1941"/>
    <cellStyle name="20% - Accent5 2 4 5 2" xfId="6536"/>
    <cellStyle name="20% - Accent5 2 4 5 2 2" xfId="15209"/>
    <cellStyle name="20% - Accent5 2 4 5 2 3" xfId="20992"/>
    <cellStyle name="20% - Accent5 2 4 5 3" xfId="9427"/>
    <cellStyle name="20% - Accent5 2 4 5 4" xfId="3644"/>
    <cellStyle name="20% - Accent5 2 4 5 5" xfId="12318"/>
    <cellStyle name="20% - Accent5 2 4 5 6" xfId="18101"/>
    <cellStyle name="20% - Accent5 2 4 6" xfId="1298"/>
    <cellStyle name="20% - Accent5 2 4 6 2" xfId="8784"/>
    <cellStyle name="20% - Accent5 2 4 6 2 2" xfId="14566"/>
    <cellStyle name="20% - Accent5 2 4 6 2 3" xfId="20349"/>
    <cellStyle name="20% - Accent5 2 4 6 3" xfId="5893"/>
    <cellStyle name="20% - Accent5 2 4 6 4" xfId="11675"/>
    <cellStyle name="20% - Accent5 2 4 6 5" xfId="17458"/>
    <cellStyle name="20% - Accent5 2 4 7" xfId="4833"/>
    <cellStyle name="20% - Accent5 2 4 7 2" xfId="13507"/>
    <cellStyle name="20% - Accent5 2 4 7 3" xfId="19290"/>
    <cellStyle name="20% - Accent5 2 4 8" xfId="7725"/>
    <cellStyle name="20% - Accent5 2 4 9" xfId="3001"/>
    <cellStyle name="20% - Accent5 2 5" xfId="207"/>
    <cellStyle name="20% - Accent5 2 5 10" xfId="16403"/>
    <cellStyle name="20% - Accent5 2 5 2" xfId="208"/>
    <cellStyle name="20% - Accent5 2 5 2 2" xfId="1946"/>
    <cellStyle name="20% - Accent5 2 5 2 2 2" xfId="9432"/>
    <cellStyle name="20% - Accent5 2 5 2 2 2 2" xfId="15214"/>
    <cellStyle name="20% - Accent5 2 5 2 2 2 3" xfId="20997"/>
    <cellStyle name="20% - Accent5 2 5 2 2 3" xfId="6541"/>
    <cellStyle name="20% - Accent5 2 5 2 2 4" xfId="12323"/>
    <cellStyle name="20% - Accent5 2 5 2 2 5" xfId="18106"/>
    <cellStyle name="20% - Accent5 2 5 2 3" xfId="4838"/>
    <cellStyle name="20% - Accent5 2 5 2 3 2" xfId="13512"/>
    <cellStyle name="20% - Accent5 2 5 2 3 3" xfId="19295"/>
    <cellStyle name="20% - Accent5 2 5 2 4" xfId="7730"/>
    <cellStyle name="20% - Accent5 2 5 2 5" xfId="3649"/>
    <cellStyle name="20% - Accent5 2 5 2 6" xfId="10621"/>
    <cellStyle name="20% - Accent5 2 5 2 7" xfId="16404"/>
    <cellStyle name="20% - Accent5 2 5 3" xfId="995"/>
    <cellStyle name="20% - Accent5 2 5 3 2" xfId="2699"/>
    <cellStyle name="20% - Accent5 2 5 3 2 2" xfId="10185"/>
    <cellStyle name="20% - Accent5 2 5 3 2 2 2" xfId="15967"/>
    <cellStyle name="20% - Accent5 2 5 3 2 2 3" xfId="21750"/>
    <cellStyle name="20% - Accent5 2 5 3 2 3" xfId="7294"/>
    <cellStyle name="20% - Accent5 2 5 3 2 4" xfId="13076"/>
    <cellStyle name="20% - Accent5 2 5 3 2 5" xfId="18859"/>
    <cellStyle name="20% - Accent5 2 5 3 3" xfId="5591"/>
    <cellStyle name="20% - Accent5 2 5 3 3 2" xfId="14265"/>
    <cellStyle name="20% - Accent5 2 5 3 3 3" xfId="20048"/>
    <cellStyle name="20% - Accent5 2 5 3 4" xfId="8483"/>
    <cellStyle name="20% - Accent5 2 5 3 5" xfId="4402"/>
    <cellStyle name="20% - Accent5 2 5 3 6" xfId="11374"/>
    <cellStyle name="20% - Accent5 2 5 3 7" xfId="17157"/>
    <cellStyle name="20% - Accent5 2 5 4" xfId="1945"/>
    <cellStyle name="20% - Accent5 2 5 4 2" xfId="6540"/>
    <cellStyle name="20% - Accent5 2 5 4 2 2" xfId="15213"/>
    <cellStyle name="20% - Accent5 2 5 4 2 3" xfId="20996"/>
    <cellStyle name="20% - Accent5 2 5 4 3" xfId="9431"/>
    <cellStyle name="20% - Accent5 2 5 4 4" xfId="3648"/>
    <cellStyle name="20% - Accent5 2 5 4 5" xfId="12322"/>
    <cellStyle name="20% - Accent5 2 5 4 6" xfId="18105"/>
    <cellStyle name="20% - Accent5 2 5 5" xfId="1458"/>
    <cellStyle name="20% - Accent5 2 5 5 2" xfId="8944"/>
    <cellStyle name="20% - Accent5 2 5 5 2 2" xfId="14726"/>
    <cellStyle name="20% - Accent5 2 5 5 2 3" xfId="20509"/>
    <cellStyle name="20% - Accent5 2 5 5 3" xfId="6053"/>
    <cellStyle name="20% - Accent5 2 5 5 4" xfId="11835"/>
    <cellStyle name="20% - Accent5 2 5 5 5" xfId="17618"/>
    <cellStyle name="20% - Accent5 2 5 6" xfId="4837"/>
    <cellStyle name="20% - Accent5 2 5 6 2" xfId="13511"/>
    <cellStyle name="20% - Accent5 2 5 6 3" xfId="19294"/>
    <cellStyle name="20% - Accent5 2 5 7" xfId="7729"/>
    <cellStyle name="20% - Accent5 2 5 8" xfId="3161"/>
    <cellStyle name="20% - Accent5 2 5 9" xfId="10620"/>
    <cellStyle name="20% - Accent5 2 6" xfId="209"/>
    <cellStyle name="20% - Accent5 2 6 10" xfId="16405"/>
    <cellStyle name="20% - Accent5 2 6 2" xfId="210"/>
    <cellStyle name="20% - Accent5 2 6 2 2" xfId="1948"/>
    <cellStyle name="20% - Accent5 2 6 2 2 2" xfId="9434"/>
    <cellStyle name="20% - Accent5 2 6 2 2 2 2" xfId="15216"/>
    <cellStyle name="20% - Accent5 2 6 2 2 2 3" xfId="20999"/>
    <cellStyle name="20% - Accent5 2 6 2 2 3" xfId="6543"/>
    <cellStyle name="20% - Accent5 2 6 2 2 4" xfId="12325"/>
    <cellStyle name="20% - Accent5 2 6 2 2 5" xfId="18108"/>
    <cellStyle name="20% - Accent5 2 6 2 3" xfId="4840"/>
    <cellStyle name="20% - Accent5 2 6 2 3 2" xfId="13514"/>
    <cellStyle name="20% - Accent5 2 6 2 3 3" xfId="19297"/>
    <cellStyle name="20% - Accent5 2 6 2 4" xfId="7732"/>
    <cellStyle name="20% - Accent5 2 6 2 5" xfId="3651"/>
    <cellStyle name="20% - Accent5 2 6 2 6" xfId="10623"/>
    <cellStyle name="20% - Accent5 2 6 2 7" xfId="16406"/>
    <cellStyle name="20% - Accent5 2 6 3" xfId="996"/>
    <cellStyle name="20% - Accent5 2 6 3 2" xfId="2700"/>
    <cellStyle name="20% - Accent5 2 6 3 2 2" xfId="10186"/>
    <cellStyle name="20% - Accent5 2 6 3 2 2 2" xfId="15968"/>
    <cellStyle name="20% - Accent5 2 6 3 2 2 3" xfId="21751"/>
    <cellStyle name="20% - Accent5 2 6 3 2 3" xfId="7295"/>
    <cellStyle name="20% - Accent5 2 6 3 2 4" xfId="13077"/>
    <cellStyle name="20% - Accent5 2 6 3 2 5" xfId="18860"/>
    <cellStyle name="20% - Accent5 2 6 3 3" xfId="5592"/>
    <cellStyle name="20% - Accent5 2 6 3 3 2" xfId="14266"/>
    <cellStyle name="20% - Accent5 2 6 3 3 3" xfId="20049"/>
    <cellStyle name="20% - Accent5 2 6 3 4" xfId="8484"/>
    <cellStyle name="20% - Accent5 2 6 3 5" xfId="4403"/>
    <cellStyle name="20% - Accent5 2 6 3 6" xfId="11375"/>
    <cellStyle name="20% - Accent5 2 6 3 7" xfId="17158"/>
    <cellStyle name="20% - Accent5 2 6 4" xfId="1947"/>
    <cellStyle name="20% - Accent5 2 6 4 2" xfId="6542"/>
    <cellStyle name="20% - Accent5 2 6 4 2 2" xfId="15215"/>
    <cellStyle name="20% - Accent5 2 6 4 2 3" xfId="20998"/>
    <cellStyle name="20% - Accent5 2 6 4 3" xfId="9433"/>
    <cellStyle name="20% - Accent5 2 6 4 4" xfId="3650"/>
    <cellStyle name="20% - Accent5 2 6 4 5" xfId="12324"/>
    <cellStyle name="20% - Accent5 2 6 4 6" xfId="18107"/>
    <cellStyle name="20% - Accent5 2 6 5" xfId="1459"/>
    <cellStyle name="20% - Accent5 2 6 5 2" xfId="8945"/>
    <cellStyle name="20% - Accent5 2 6 5 2 2" xfId="14727"/>
    <cellStyle name="20% - Accent5 2 6 5 2 3" xfId="20510"/>
    <cellStyle name="20% - Accent5 2 6 5 3" xfId="6054"/>
    <cellStyle name="20% - Accent5 2 6 5 4" xfId="11836"/>
    <cellStyle name="20% - Accent5 2 6 5 5" xfId="17619"/>
    <cellStyle name="20% - Accent5 2 6 6" xfId="4839"/>
    <cellStyle name="20% - Accent5 2 6 6 2" xfId="13513"/>
    <cellStyle name="20% - Accent5 2 6 6 3" xfId="19296"/>
    <cellStyle name="20% - Accent5 2 6 7" xfId="7731"/>
    <cellStyle name="20% - Accent5 2 6 8" xfId="3162"/>
    <cellStyle name="20% - Accent5 2 6 9" xfId="10622"/>
    <cellStyle name="20% - Accent5 2 7" xfId="211"/>
    <cellStyle name="20% - Accent5 2 7 2" xfId="1949"/>
    <cellStyle name="20% - Accent5 2 7 2 2" xfId="6544"/>
    <cellStyle name="20% - Accent5 2 7 2 2 2" xfId="15217"/>
    <cellStyle name="20% - Accent5 2 7 2 2 3" xfId="21000"/>
    <cellStyle name="20% - Accent5 2 7 2 3" xfId="9435"/>
    <cellStyle name="20% - Accent5 2 7 2 4" xfId="3652"/>
    <cellStyle name="20% - Accent5 2 7 2 5" xfId="12326"/>
    <cellStyle name="20% - Accent5 2 7 2 6" xfId="18109"/>
    <cellStyle name="20% - Accent5 2 7 3" xfId="1440"/>
    <cellStyle name="20% - Accent5 2 7 3 2" xfId="8926"/>
    <cellStyle name="20% - Accent5 2 7 3 2 2" xfId="14708"/>
    <cellStyle name="20% - Accent5 2 7 3 2 3" xfId="20491"/>
    <cellStyle name="20% - Accent5 2 7 3 3" xfId="6035"/>
    <cellStyle name="20% - Accent5 2 7 3 4" xfId="11817"/>
    <cellStyle name="20% - Accent5 2 7 3 5" xfId="17600"/>
    <cellStyle name="20% - Accent5 2 7 4" xfId="4841"/>
    <cellStyle name="20% - Accent5 2 7 4 2" xfId="13515"/>
    <cellStyle name="20% - Accent5 2 7 4 3" xfId="19298"/>
    <cellStyle name="20% - Accent5 2 7 5" xfId="7733"/>
    <cellStyle name="20% - Accent5 2 7 6" xfId="3143"/>
    <cellStyle name="20% - Accent5 2 7 7" xfId="10624"/>
    <cellStyle name="20% - Accent5 2 7 8" xfId="16407"/>
    <cellStyle name="20% - Accent5 2 8" xfId="847"/>
    <cellStyle name="20% - Accent5 2 8 2" xfId="2553"/>
    <cellStyle name="20% - Accent5 2 8 2 2" xfId="10039"/>
    <cellStyle name="20% - Accent5 2 8 2 2 2" xfId="15821"/>
    <cellStyle name="20% - Accent5 2 8 2 2 3" xfId="21604"/>
    <cellStyle name="20% - Accent5 2 8 2 3" xfId="7148"/>
    <cellStyle name="20% - Accent5 2 8 2 4" xfId="12930"/>
    <cellStyle name="20% - Accent5 2 8 2 5" xfId="18713"/>
    <cellStyle name="20% - Accent5 2 8 3" xfId="5445"/>
    <cellStyle name="20% - Accent5 2 8 3 2" xfId="14119"/>
    <cellStyle name="20% - Accent5 2 8 3 3" xfId="19902"/>
    <cellStyle name="20% - Accent5 2 8 4" xfId="8337"/>
    <cellStyle name="20% - Accent5 2 8 5" xfId="4256"/>
    <cellStyle name="20% - Accent5 2 8 6" xfId="11228"/>
    <cellStyle name="20% - Accent5 2 8 7" xfId="17011"/>
    <cellStyle name="20% - Accent5 2 9" xfId="1910"/>
    <cellStyle name="20% - Accent5 2 9 2" xfId="6505"/>
    <cellStyle name="20% - Accent5 2 9 2 2" xfId="15178"/>
    <cellStyle name="20% - Accent5 2 9 2 3" xfId="20961"/>
    <cellStyle name="20% - Accent5 2 9 3" xfId="9396"/>
    <cellStyle name="20% - Accent5 2 9 4" xfId="3613"/>
    <cellStyle name="20% - Accent5 2 9 5" xfId="12287"/>
    <cellStyle name="20% - Accent5 2 9 6" xfId="18070"/>
    <cellStyle name="20% - Accent5 3" xfId="1270"/>
    <cellStyle name="20% - Accent5 3 2" xfId="5866"/>
    <cellStyle name="20% - Accent5 3 2 2" xfId="14539"/>
    <cellStyle name="20% - Accent5 3 2 3" xfId="20322"/>
    <cellStyle name="20% - Accent5 3 3" xfId="8757"/>
    <cellStyle name="20% - Accent5 3 4" xfId="2974"/>
    <cellStyle name="20% - Accent5 3 5" xfId="11648"/>
    <cellStyle name="20% - Accent5 3 6" xfId="17431"/>
    <cellStyle name="20% - Accent5 4" xfId="2538"/>
    <cellStyle name="20% - Accent5 4 2" xfId="7133"/>
    <cellStyle name="20% - Accent5 4 2 2" xfId="15806"/>
    <cellStyle name="20% - Accent5 4 2 3" xfId="21589"/>
    <cellStyle name="20% - Accent5 4 3" xfId="10024"/>
    <cellStyle name="20% - Accent5 4 4" xfId="4241"/>
    <cellStyle name="20% - Accent5 4 5" xfId="12915"/>
    <cellStyle name="20% - Accent5 4 6" xfId="18698"/>
    <cellStyle name="20% - Accent5 5" xfId="1240"/>
    <cellStyle name="20% - Accent5 5 2" xfId="8727"/>
    <cellStyle name="20% - Accent5 5 2 2" xfId="14509"/>
    <cellStyle name="20% - Accent5 5 2 3" xfId="20292"/>
    <cellStyle name="20% - Accent5 5 3" xfId="5836"/>
    <cellStyle name="20% - Accent5 5 4" xfId="11618"/>
    <cellStyle name="20% - Accent5 5 5" xfId="17401"/>
    <cellStyle name="20% - Accent5 6" xfId="5430"/>
    <cellStyle name="20% - Accent5 6 2" xfId="14104"/>
    <cellStyle name="20% - Accent5 6 3" xfId="19887"/>
    <cellStyle name="20% - Accent5 7" xfId="8322"/>
    <cellStyle name="20% - Accent5 8" xfId="2944"/>
    <cellStyle name="20% - Accent5 9" xfId="11213"/>
    <cellStyle name="20% - Accent6" xfId="832" builtinId="50" customBuiltin="1"/>
    <cellStyle name="20% - Accent6 10" xfId="16998"/>
    <cellStyle name="20% - Accent6 2" xfId="212"/>
    <cellStyle name="20% - Accent6 2 10" xfId="1253"/>
    <cellStyle name="20% - Accent6 2 10 2" xfId="8740"/>
    <cellStyle name="20% - Accent6 2 10 2 2" xfId="14522"/>
    <cellStyle name="20% - Accent6 2 10 2 3" xfId="20305"/>
    <cellStyle name="20% - Accent6 2 10 3" xfId="5849"/>
    <cellStyle name="20% - Accent6 2 10 4" xfId="11631"/>
    <cellStyle name="20% - Accent6 2 10 5" xfId="17414"/>
    <cellStyle name="20% - Accent6 2 11" xfId="4842"/>
    <cellStyle name="20% - Accent6 2 11 2" xfId="13516"/>
    <cellStyle name="20% - Accent6 2 11 3" xfId="19299"/>
    <cellStyle name="20% - Accent6 2 12" xfId="7734"/>
    <cellStyle name="20% - Accent6 2 13" xfId="2957"/>
    <cellStyle name="20% - Accent6 2 14" xfId="10625"/>
    <cellStyle name="20% - Accent6 2 15" xfId="16408"/>
    <cellStyle name="20% - Accent6 2 2" xfId="213"/>
    <cellStyle name="20% - Accent6 2 2 10" xfId="4843"/>
    <cellStyle name="20% - Accent6 2 2 10 2" xfId="13517"/>
    <cellStyle name="20% - Accent6 2 2 10 3" xfId="19300"/>
    <cellStyle name="20% - Accent6 2 2 11" xfId="7735"/>
    <cellStyle name="20% - Accent6 2 2 12" xfId="3006"/>
    <cellStyle name="20% - Accent6 2 2 13" xfId="10626"/>
    <cellStyle name="20% - Accent6 2 2 14" xfId="16409"/>
    <cellStyle name="20% - Accent6 2 2 2" xfId="214"/>
    <cellStyle name="20% - Accent6 2 2 2 10" xfId="7736"/>
    <cellStyle name="20% - Accent6 2 2 2 11" xfId="3007"/>
    <cellStyle name="20% - Accent6 2 2 2 12" xfId="10627"/>
    <cellStyle name="20% - Accent6 2 2 2 13" xfId="16410"/>
    <cellStyle name="20% - Accent6 2 2 2 2" xfId="215"/>
    <cellStyle name="20% - Accent6 2 2 2 2 10" xfId="10628"/>
    <cellStyle name="20% - Accent6 2 2 2 2 11" xfId="16411"/>
    <cellStyle name="20% - Accent6 2 2 2 2 2" xfId="216"/>
    <cellStyle name="20% - Accent6 2 2 2 2 2 10" xfId="16412"/>
    <cellStyle name="20% - Accent6 2 2 2 2 2 2" xfId="217"/>
    <cellStyle name="20% - Accent6 2 2 2 2 2 2 2" xfId="1955"/>
    <cellStyle name="20% - Accent6 2 2 2 2 2 2 2 2" xfId="9441"/>
    <cellStyle name="20% - Accent6 2 2 2 2 2 2 2 2 2" xfId="15223"/>
    <cellStyle name="20% - Accent6 2 2 2 2 2 2 2 2 3" xfId="21006"/>
    <cellStyle name="20% - Accent6 2 2 2 2 2 2 2 3" xfId="6550"/>
    <cellStyle name="20% - Accent6 2 2 2 2 2 2 2 4" xfId="12332"/>
    <cellStyle name="20% - Accent6 2 2 2 2 2 2 2 5" xfId="18115"/>
    <cellStyle name="20% - Accent6 2 2 2 2 2 2 3" xfId="4847"/>
    <cellStyle name="20% - Accent6 2 2 2 2 2 2 3 2" xfId="13521"/>
    <cellStyle name="20% - Accent6 2 2 2 2 2 2 3 3" xfId="19304"/>
    <cellStyle name="20% - Accent6 2 2 2 2 2 2 4" xfId="7739"/>
    <cellStyle name="20% - Accent6 2 2 2 2 2 2 5" xfId="3658"/>
    <cellStyle name="20% - Accent6 2 2 2 2 2 2 6" xfId="10630"/>
    <cellStyle name="20% - Accent6 2 2 2 2 2 2 7" xfId="16413"/>
    <cellStyle name="20% - Accent6 2 2 2 2 2 3" xfId="998"/>
    <cellStyle name="20% - Accent6 2 2 2 2 2 3 2" xfId="2702"/>
    <cellStyle name="20% - Accent6 2 2 2 2 2 3 2 2" xfId="10188"/>
    <cellStyle name="20% - Accent6 2 2 2 2 2 3 2 2 2" xfId="15970"/>
    <cellStyle name="20% - Accent6 2 2 2 2 2 3 2 2 3" xfId="21753"/>
    <cellStyle name="20% - Accent6 2 2 2 2 2 3 2 3" xfId="7297"/>
    <cellStyle name="20% - Accent6 2 2 2 2 2 3 2 4" xfId="13079"/>
    <cellStyle name="20% - Accent6 2 2 2 2 2 3 2 5" xfId="18862"/>
    <cellStyle name="20% - Accent6 2 2 2 2 2 3 3" xfId="5594"/>
    <cellStyle name="20% - Accent6 2 2 2 2 2 3 3 2" xfId="14268"/>
    <cellStyle name="20% - Accent6 2 2 2 2 2 3 3 3" xfId="20051"/>
    <cellStyle name="20% - Accent6 2 2 2 2 2 3 4" xfId="8486"/>
    <cellStyle name="20% - Accent6 2 2 2 2 2 3 5" xfId="4405"/>
    <cellStyle name="20% - Accent6 2 2 2 2 2 3 6" xfId="11377"/>
    <cellStyle name="20% - Accent6 2 2 2 2 2 3 7" xfId="17160"/>
    <cellStyle name="20% - Accent6 2 2 2 2 2 4" xfId="1954"/>
    <cellStyle name="20% - Accent6 2 2 2 2 2 4 2" xfId="6549"/>
    <cellStyle name="20% - Accent6 2 2 2 2 2 4 2 2" xfId="15222"/>
    <cellStyle name="20% - Accent6 2 2 2 2 2 4 2 3" xfId="21005"/>
    <cellStyle name="20% - Accent6 2 2 2 2 2 4 3" xfId="9440"/>
    <cellStyle name="20% - Accent6 2 2 2 2 2 4 4" xfId="3657"/>
    <cellStyle name="20% - Accent6 2 2 2 2 2 4 5" xfId="12331"/>
    <cellStyle name="20% - Accent6 2 2 2 2 2 4 6" xfId="18114"/>
    <cellStyle name="20% - Accent6 2 2 2 2 2 5" xfId="1464"/>
    <cellStyle name="20% - Accent6 2 2 2 2 2 5 2" xfId="8950"/>
    <cellStyle name="20% - Accent6 2 2 2 2 2 5 2 2" xfId="14732"/>
    <cellStyle name="20% - Accent6 2 2 2 2 2 5 2 3" xfId="20515"/>
    <cellStyle name="20% - Accent6 2 2 2 2 2 5 3" xfId="6059"/>
    <cellStyle name="20% - Accent6 2 2 2 2 2 5 4" xfId="11841"/>
    <cellStyle name="20% - Accent6 2 2 2 2 2 5 5" xfId="17624"/>
    <cellStyle name="20% - Accent6 2 2 2 2 2 6" xfId="4846"/>
    <cellStyle name="20% - Accent6 2 2 2 2 2 6 2" xfId="13520"/>
    <cellStyle name="20% - Accent6 2 2 2 2 2 6 3" xfId="19303"/>
    <cellStyle name="20% - Accent6 2 2 2 2 2 7" xfId="7738"/>
    <cellStyle name="20% - Accent6 2 2 2 2 2 8" xfId="3167"/>
    <cellStyle name="20% - Accent6 2 2 2 2 2 9" xfId="10629"/>
    <cellStyle name="20% - Accent6 2 2 2 2 3" xfId="218"/>
    <cellStyle name="20% - Accent6 2 2 2 2 3 2" xfId="1956"/>
    <cellStyle name="20% - Accent6 2 2 2 2 3 2 2" xfId="9442"/>
    <cellStyle name="20% - Accent6 2 2 2 2 3 2 2 2" xfId="15224"/>
    <cellStyle name="20% - Accent6 2 2 2 2 3 2 2 3" xfId="21007"/>
    <cellStyle name="20% - Accent6 2 2 2 2 3 2 3" xfId="6551"/>
    <cellStyle name="20% - Accent6 2 2 2 2 3 2 4" xfId="12333"/>
    <cellStyle name="20% - Accent6 2 2 2 2 3 2 5" xfId="18116"/>
    <cellStyle name="20% - Accent6 2 2 2 2 3 3" xfId="4848"/>
    <cellStyle name="20% - Accent6 2 2 2 2 3 3 2" xfId="13522"/>
    <cellStyle name="20% - Accent6 2 2 2 2 3 3 3" xfId="19305"/>
    <cellStyle name="20% - Accent6 2 2 2 2 3 4" xfId="7740"/>
    <cellStyle name="20% - Accent6 2 2 2 2 3 5" xfId="3659"/>
    <cellStyle name="20% - Accent6 2 2 2 2 3 6" xfId="10631"/>
    <cellStyle name="20% - Accent6 2 2 2 2 3 7" xfId="16414"/>
    <cellStyle name="20% - Accent6 2 2 2 2 4" xfId="997"/>
    <cellStyle name="20% - Accent6 2 2 2 2 4 2" xfId="2701"/>
    <cellStyle name="20% - Accent6 2 2 2 2 4 2 2" xfId="10187"/>
    <cellStyle name="20% - Accent6 2 2 2 2 4 2 2 2" xfId="15969"/>
    <cellStyle name="20% - Accent6 2 2 2 2 4 2 2 3" xfId="21752"/>
    <cellStyle name="20% - Accent6 2 2 2 2 4 2 3" xfId="7296"/>
    <cellStyle name="20% - Accent6 2 2 2 2 4 2 4" xfId="13078"/>
    <cellStyle name="20% - Accent6 2 2 2 2 4 2 5" xfId="18861"/>
    <cellStyle name="20% - Accent6 2 2 2 2 4 3" xfId="5593"/>
    <cellStyle name="20% - Accent6 2 2 2 2 4 3 2" xfId="14267"/>
    <cellStyle name="20% - Accent6 2 2 2 2 4 3 3" xfId="20050"/>
    <cellStyle name="20% - Accent6 2 2 2 2 4 4" xfId="8485"/>
    <cellStyle name="20% - Accent6 2 2 2 2 4 5" xfId="4404"/>
    <cellStyle name="20% - Accent6 2 2 2 2 4 6" xfId="11376"/>
    <cellStyle name="20% - Accent6 2 2 2 2 4 7" xfId="17159"/>
    <cellStyle name="20% - Accent6 2 2 2 2 5" xfId="1953"/>
    <cellStyle name="20% - Accent6 2 2 2 2 5 2" xfId="6548"/>
    <cellStyle name="20% - Accent6 2 2 2 2 5 2 2" xfId="15221"/>
    <cellStyle name="20% - Accent6 2 2 2 2 5 2 3" xfId="21004"/>
    <cellStyle name="20% - Accent6 2 2 2 2 5 3" xfId="9439"/>
    <cellStyle name="20% - Accent6 2 2 2 2 5 4" xfId="3656"/>
    <cellStyle name="20% - Accent6 2 2 2 2 5 5" xfId="12330"/>
    <cellStyle name="20% - Accent6 2 2 2 2 5 6" xfId="18113"/>
    <cellStyle name="20% - Accent6 2 2 2 2 6" xfId="1463"/>
    <cellStyle name="20% - Accent6 2 2 2 2 6 2" xfId="8949"/>
    <cellStyle name="20% - Accent6 2 2 2 2 6 2 2" xfId="14731"/>
    <cellStyle name="20% - Accent6 2 2 2 2 6 2 3" xfId="20514"/>
    <cellStyle name="20% - Accent6 2 2 2 2 6 3" xfId="6058"/>
    <cellStyle name="20% - Accent6 2 2 2 2 6 4" xfId="11840"/>
    <cellStyle name="20% - Accent6 2 2 2 2 6 5" xfId="17623"/>
    <cellStyle name="20% - Accent6 2 2 2 2 7" xfId="4845"/>
    <cellStyle name="20% - Accent6 2 2 2 2 7 2" xfId="13519"/>
    <cellStyle name="20% - Accent6 2 2 2 2 7 3" xfId="19302"/>
    <cellStyle name="20% - Accent6 2 2 2 2 8" xfId="7737"/>
    <cellStyle name="20% - Accent6 2 2 2 2 9" xfId="3166"/>
    <cellStyle name="20% - Accent6 2 2 2 3" xfId="219"/>
    <cellStyle name="20% - Accent6 2 2 2 3 10" xfId="16415"/>
    <cellStyle name="20% - Accent6 2 2 2 3 2" xfId="220"/>
    <cellStyle name="20% - Accent6 2 2 2 3 2 2" xfId="1958"/>
    <cellStyle name="20% - Accent6 2 2 2 3 2 2 2" xfId="9444"/>
    <cellStyle name="20% - Accent6 2 2 2 3 2 2 2 2" xfId="15226"/>
    <cellStyle name="20% - Accent6 2 2 2 3 2 2 2 3" xfId="21009"/>
    <cellStyle name="20% - Accent6 2 2 2 3 2 2 3" xfId="6553"/>
    <cellStyle name="20% - Accent6 2 2 2 3 2 2 4" xfId="12335"/>
    <cellStyle name="20% - Accent6 2 2 2 3 2 2 5" xfId="18118"/>
    <cellStyle name="20% - Accent6 2 2 2 3 2 3" xfId="4850"/>
    <cellStyle name="20% - Accent6 2 2 2 3 2 3 2" xfId="13524"/>
    <cellStyle name="20% - Accent6 2 2 2 3 2 3 3" xfId="19307"/>
    <cellStyle name="20% - Accent6 2 2 2 3 2 4" xfId="7742"/>
    <cellStyle name="20% - Accent6 2 2 2 3 2 5" xfId="3661"/>
    <cellStyle name="20% - Accent6 2 2 2 3 2 6" xfId="10633"/>
    <cellStyle name="20% - Accent6 2 2 2 3 2 7" xfId="16416"/>
    <cellStyle name="20% - Accent6 2 2 2 3 3" xfId="999"/>
    <cellStyle name="20% - Accent6 2 2 2 3 3 2" xfId="2703"/>
    <cellStyle name="20% - Accent6 2 2 2 3 3 2 2" xfId="10189"/>
    <cellStyle name="20% - Accent6 2 2 2 3 3 2 2 2" xfId="15971"/>
    <cellStyle name="20% - Accent6 2 2 2 3 3 2 2 3" xfId="21754"/>
    <cellStyle name="20% - Accent6 2 2 2 3 3 2 3" xfId="7298"/>
    <cellStyle name="20% - Accent6 2 2 2 3 3 2 4" xfId="13080"/>
    <cellStyle name="20% - Accent6 2 2 2 3 3 2 5" xfId="18863"/>
    <cellStyle name="20% - Accent6 2 2 2 3 3 3" xfId="5595"/>
    <cellStyle name="20% - Accent6 2 2 2 3 3 3 2" xfId="14269"/>
    <cellStyle name="20% - Accent6 2 2 2 3 3 3 3" xfId="20052"/>
    <cellStyle name="20% - Accent6 2 2 2 3 3 4" xfId="8487"/>
    <cellStyle name="20% - Accent6 2 2 2 3 3 5" xfId="4406"/>
    <cellStyle name="20% - Accent6 2 2 2 3 3 6" xfId="11378"/>
    <cellStyle name="20% - Accent6 2 2 2 3 3 7" xfId="17161"/>
    <cellStyle name="20% - Accent6 2 2 2 3 4" xfId="1957"/>
    <cellStyle name="20% - Accent6 2 2 2 3 4 2" xfId="6552"/>
    <cellStyle name="20% - Accent6 2 2 2 3 4 2 2" xfId="15225"/>
    <cellStyle name="20% - Accent6 2 2 2 3 4 2 3" xfId="21008"/>
    <cellStyle name="20% - Accent6 2 2 2 3 4 3" xfId="9443"/>
    <cellStyle name="20% - Accent6 2 2 2 3 4 4" xfId="3660"/>
    <cellStyle name="20% - Accent6 2 2 2 3 4 5" xfId="12334"/>
    <cellStyle name="20% - Accent6 2 2 2 3 4 6" xfId="18117"/>
    <cellStyle name="20% - Accent6 2 2 2 3 5" xfId="1465"/>
    <cellStyle name="20% - Accent6 2 2 2 3 5 2" xfId="8951"/>
    <cellStyle name="20% - Accent6 2 2 2 3 5 2 2" xfId="14733"/>
    <cellStyle name="20% - Accent6 2 2 2 3 5 2 3" xfId="20516"/>
    <cellStyle name="20% - Accent6 2 2 2 3 5 3" xfId="6060"/>
    <cellStyle name="20% - Accent6 2 2 2 3 5 4" xfId="11842"/>
    <cellStyle name="20% - Accent6 2 2 2 3 5 5" xfId="17625"/>
    <cellStyle name="20% - Accent6 2 2 2 3 6" xfId="4849"/>
    <cellStyle name="20% - Accent6 2 2 2 3 6 2" xfId="13523"/>
    <cellStyle name="20% - Accent6 2 2 2 3 6 3" xfId="19306"/>
    <cellStyle name="20% - Accent6 2 2 2 3 7" xfId="7741"/>
    <cellStyle name="20% - Accent6 2 2 2 3 8" xfId="3168"/>
    <cellStyle name="20% - Accent6 2 2 2 3 9" xfId="10632"/>
    <cellStyle name="20% - Accent6 2 2 2 4" xfId="221"/>
    <cellStyle name="20% - Accent6 2 2 2 4 10" xfId="16417"/>
    <cellStyle name="20% - Accent6 2 2 2 4 2" xfId="222"/>
    <cellStyle name="20% - Accent6 2 2 2 4 2 2" xfId="1960"/>
    <cellStyle name="20% - Accent6 2 2 2 4 2 2 2" xfId="9446"/>
    <cellStyle name="20% - Accent6 2 2 2 4 2 2 2 2" xfId="15228"/>
    <cellStyle name="20% - Accent6 2 2 2 4 2 2 2 3" xfId="21011"/>
    <cellStyle name="20% - Accent6 2 2 2 4 2 2 3" xfId="6555"/>
    <cellStyle name="20% - Accent6 2 2 2 4 2 2 4" xfId="12337"/>
    <cellStyle name="20% - Accent6 2 2 2 4 2 2 5" xfId="18120"/>
    <cellStyle name="20% - Accent6 2 2 2 4 2 3" xfId="4852"/>
    <cellStyle name="20% - Accent6 2 2 2 4 2 3 2" xfId="13526"/>
    <cellStyle name="20% - Accent6 2 2 2 4 2 3 3" xfId="19309"/>
    <cellStyle name="20% - Accent6 2 2 2 4 2 4" xfId="7744"/>
    <cellStyle name="20% - Accent6 2 2 2 4 2 5" xfId="3663"/>
    <cellStyle name="20% - Accent6 2 2 2 4 2 6" xfId="10635"/>
    <cellStyle name="20% - Accent6 2 2 2 4 2 7" xfId="16418"/>
    <cellStyle name="20% - Accent6 2 2 2 4 3" xfId="1000"/>
    <cellStyle name="20% - Accent6 2 2 2 4 3 2" xfId="2704"/>
    <cellStyle name="20% - Accent6 2 2 2 4 3 2 2" xfId="10190"/>
    <cellStyle name="20% - Accent6 2 2 2 4 3 2 2 2" xfId="15972"/>
    <cellStyle name="20% - Accent6 2 2 2 4 3 2 2 3" xfId="21755"/>
    <cellStyle name="20% - Accent6 2 2 2 4 3 2 3" xfId="7299"/>
    <cellStyle name="20% - Accent6 2 2 2 4 3 2 4" xfId="13081"/>
    <cellStyle name="20% - Accent6 2 2 2 4 3 2 5" xfId="18864"/>
    <cellStyle name="20% - Accent6 2 2 2 4 3 3" xfId="5596"/>
    <cellStyle name="20% - Accent6 2 2 2 4 3 3 2" xfId="14270"/>
    <cellStyle name="20% - Accent6 2 2 2 4 3 3 3" xfId="20053"/>
    <cellStyle name="20% - Accent6 2 2 2 4 3 4" xfId="8488"/>
    <cellStyle name="20% - Accent6 2 2 2 4 3 5" xfId="4407"/>
    <cellStyle name="20% - Accent6 2 2 2 4 3 6" xfId="11379"/>
    <cellStyle name="20% - Accent6 2 2 2 4 3 7" xfId="17162"/>
    <cellStyle name="20% - Accent6 2 2 2 4 4" xfId="1959"/>
    <cellStyle name="20% - Accent6 2 2 2 4 4 2" xfId="6554"/>
    <cellStyle name="20% - Accent6 2 2 2 4 4 2 2" xfId="15227"/>
    <cellStyle name="20% - Accent6 2 2 2 4 4 2 3" xfId="21010"/>
    <cellStyle name="20% - Accent6 2 2 2 4 4 3" xfId="9445"/>
    <cellStyle name="20% - Accent6 2 2 2 4 4 4" xfId="3662"/>
    <cellStyle name="20% - Accent6 2 2 2 4 4 5" xfId="12336"/>
    <cellStyle name="20% - Accent6 2 2 2 4 4 6" xfId="18119"/>
    <cellStyle name="20% - Accent6 2 2 2 4 5" xfId="1466"/>
    <cellStyle name="20% - Accent6 2 2 2 4 5 2" xfId="8952"/>
    <cellStyle name="20% - Accent6 2 2 2 4 5 2 2" xfId="14734"/>
    <cellStyle name="20% - Accent6 2 2 2 4 5 2 3" xfId="20517"/>
    <cellStyle name="20% - Accent6 2 2 2 4 5 3" xfId="6061"/>
    <cellStyle name="20% - Accent6 2 2 2 4 5 4" xfId="11843"/>
    <cellStyle name="20% - Accent6 2 2 2 4 5 5" xfId="17626"/>
    <cellStyle name="20% - Accent6 2 2 2 4 6" xfId="4851"/>
    <cellStyle name="20% - Accent6 2 2 2 4 6 2" xfId="13525"/>
    <cellStyle name="20% - Accent6 2 2 2 4 6 3" xfId="19308"/>
    <cellStyle name="20% - Accent6 2 2 2 4 7" xfId="7743"/>
    <cellStyle name="20% - Accent6 2 2 2 4 8" xfId="3169"/>
    <cellStyle name="20% - Accent6 2 2 2 4 9" xfId="10634"/>
    <cellStyle name="20% - Accent6 2 2 2 5" xfId="223"/>
    <cellStyle name="20% - Accent6 2 2 2 5 2" xfId="1961"/>
    <cellStyle name="20% - Accent6 2 2 2 5 2 2" xfId="6556"/>
    <cellStyle name="20% - Accent6 2 2 2 5 2 2 2" xfId="15229"/>
    <cellStyle name="20% - Accent6 2 2 2 5 2 2 3" xfId="21012"/>
    <cellStyle name="20% - Accent6 2 2 2 5 2 3" xfId="9447"/>
    <cellStyle name="20% - Accent6 2 2 2 5 2 4" xfId="3664"/>
    <cellStyle name="20% - Accent6 2 2 2 5 2 5" xfId="12338"/>
    <cellStyle name="20% - Accent6 2 2 2 5 2 6" xfId="18121"/>
    <cellStyle name="20% - Accent6 2 2 2 5 3" xfId="1462"/>
    <cellStyle name="20% - Accent6 2 2 2 5 3 2" xfId="8948"/>
    <cellStyle name="20% - Accent6 2 2 2 5 3 2 2" xfId="14730"/>
    <cellStyle name="20% - Accent6 2 2 2 5 3 2 3" xfId="20513"/>
    <cellStyle name="20% - Accent6 2 2 2 5 3 3" xfId="6057"/>
    <cellStyle name="20% - Accent6 2 2 2 5 3 4" xfId="11839"/>
    <cellStyle name="20% - Accent6 2 2 2 5 3 5" xfId="17622"/>
    <cellStyle name="20% - Accent6 2 2 2 5 4" xfId="4853"/>
    <cellStyle name="20% - Accent6 2 2 2 5 4 2" xfId="13527"/>
    <cellStyle name="20% - Accent6 2 2 2 5 4 3" xfId="19310"/>
    <cellStyle name="20% - Accent6 2 2 2 5 5" xfId="7745"/>
    <cellStyle name="20% - Accent6 2 2 2 5 6" xfId="3165"/>
    <cellStyle name="20% - Accent6 2 2 2 5 7" xfId="10636"/>
    <cellStyle name="20% - Accent6 2 2 2 5 8" xfId="16419"/>
    <cellStyle name="20% - Accent6 2 2 2 6" xfId="905"/>
    <cellStyle name="20% - Accent6 2 2 2 6 2" xfId="2611"/>
    <cellStyle name="20% - Accent6 2 2 2 6 2 2" xfId="10097"/>
    <cellStyle name="20% - Accent6 2 2 2 6 2 2 2" xfId="15879"/>
    <cellStyle name="20% - Accent6 2 2 2 6 2 2 3" xfId="21662"/>
    <cellStyle name="20% - Accent6 2 2 2 6 2 3" xfId="7206"/>
    <cellStyle name="20% - Accent6 2 2 2 6 2 4" xfId="12988"/>
    <cellStyle name="20% - Accent6 2 2 2 6 2 5" xfId="18771"/>
    <cellStyle name="20% - Accent6 2 2 2 6 3" xfId="5503"/>
    <cellStyle name="20% - Accent6 2 2 2 6 3 2" xfId="14177"/>
    <cellStyle name="20% - Accent6 2 2 2 6 3 3" xfId="19960"/>
    <cellStyle name="20% - Accent6 2 2 2 6 4" xfId="8395"/>
    <cellStyle name="20% - Accent6 2 2 2 6 5" xfId="4314"/>
    <cellStyle name="20% - Accent6 2 2 2 6 6" xfId="11286"/>
    <cellStyle name="20% - Accent6 2 2 2 6 7" xfId="17069"/>
    <cellStyle name="20% - Accent6 2 2 2 7" xfId="1952"/>
    <cellStyle name="20% - Accent6 2 2 2 7 2" xfId="6547"/>
    <cellStyle name="20% - Accent6 2 2 2 7 2 2" xfId="15220"/>
    <cellStyle name="20% - Accent6 2 2 2 7 2 3" xfId="21003"/>
    <cellStyle name="20% - Accent6 2 2 2 7 3" xfId="9438"/>
    <cellStyle name="20% - Accent6 2 2 2 7 4" xfId="3655"/>
    <cellStyle name="20% - Accent6 2 2 2 7 5" xfId="12329"/>
    <cellStyle name="20% - Accent6 2 2 2 7 6" xfId="18112"/>
    <cellStyle name="20% - Accent6 2 2 2 8" xfId="1304"/>
    <cellStyle name="20% - Accent6 2 2 2 8 2" xfId="8790"/>
    <cellStyle name="20% - Accent6 2 2 2 8 2 2" xfId="14572"/>
    <cellStyle name="20% - Accent6 2 2 2 8 2 3" xfId="20355"/>
    <cellStyle name="20% - Accent6 2 2 2 8 3" xfId="5899"/>
    <cellStyle name="20% - Accent6 2 2 2 8 4" xfId="11681"/>
    <cellStyle name="20% - Accent6 2 2 2 8 5" xfId="17464"/>
    <cellStyle name="20% - Accent6 2 2 2 9" xfId="4844"/>
    <cellStyle name="20% - Accent6 2 2 2 9 2" xfId="13518"/>
    <cellStyle name="20% - Accent6 2 2 2 9 3" xfId="19301"/>
    <cellStyle name="20% - Accent6 2 2 3" xfId="224"/>
    <cellStyle name="20% - Accent6 2 2 3 10" xfId="10637"/>
    <cellStyle name="20% - Accent6 2 2 3 11" xfId="16420"/>
    <cellStyle name="20% - Accent6 2 2 3 2" xfId="225"/>
    <cellStyle name="20% - Accent6 2 2 3 2 10" xfId="16421"/>
    <cellStyle name="20% - Accent6 2 2 3 2 2" xfId="226"/>
    <cellStyle name="20% - Accent6 2 2 3 2 2 2" xfId="1964"/>
    <cellStyle name="20% - Accent6 2 2 3 2 2 2 2" xfId="9450"/>
    <cellStyle name="20% - Accent6 2 2 3 2 2 2 2 2" xfId="15232"/>
    <cellStyle name="20% - Accent6 2 2 3 2 2 2 2 3" xfId="21015"/>
    <cellStyle name="20% - Accent6 2 2 3 2 2 2 3" xfId="6559"/>
    <cellStyle name="20% - Accent6 2 2 3 2 2 2 4" xfId="12341"/>
    <cellStyle name="20% - Accent6 2 2 3 2 2 2 5" xfId="18124"/>
    <cellStyle name="20% - Accent6 2 2 3 2 2 3" xfId="4856"/>
    <cellStyle name="20% - Accent6 2 2 3 2 2 3 2" xfId="13530"/>
    <cellStyle name="20% - Accent6 2 2 3 2 2 3 3" xfId="19313"/>
    <cellStyle name="20% - Accent6 2 2 3 2 2 4" xfId="7748"/>
    <cellStyle name="20% - Accent6 2 2 3 2 2 5" xfId="3667"/>
    <cellStyle name="20% - Accent6 2 2 3 2 2 6" xfId="10639"/>
    <cellStyle name="20% - Accent6 2 2 3 2 2 7" xfId="16422"/>
    <cellStyle name="20% - Accent6 2 2 3 2 3" xfId="1002"/>
    <cellStyle name="20% - Accent6 2 2 3 2 3 2" xfId="2706"/>
    <cellStyle name="20% - Accent6 2 2 3 2 3 2 2" xfId="10192"/>
    <cellStyle name="20% - Accent6 2 2 3 2 3 2 2 2" xfId="15974"/>
    <cellStyle name="20% - Accent6 2 2 3 2 3 2 2 3" xfId="21757"/>
    <cellStyle name="20% - Accent6 2 2 3 2 3 2 3" xfId="7301"/>
    <cellStyle name="20% - Accent6 2 2 3 2 3 2 4" xfId="13083"/>
    <cellStyle name="20% - Accent6 2 2 3 2 3 2 5" xfId="18866"/>
    <cellStyle name="20% - Accent6 2 2 3 2 3 3" xfId="5598"/>
    <cellStyle name="20% - Accent6 2 2 3 2 3 3 2" xfId="14272"/>
    <cellStyle name="20% - Accent6 2 2 3 2 3 3 3" xfId="20055"/>
    <cellStyle name="20% - Accent6 2 2 3 2 3 4" xfId="8490"/>
    <cellStyle name="20% - Accent6 2 2 3 2 3 5" xfId="4409"/>
    <cellStyle name="20% - Accent6 2 2 3 2 3 6" xfId="11381"/>
    <cellStyle name="20% - Accent6 2 2 3 2 3 7" xfId="17164"/>
    <cellStyle name="20% - Accent6 2 2 3 2 4" xfId="1963"/>
    <cellStyle name="20% - Accent6 2 2 3 2 4 2" xfId="6558"/>
    <cellStyle name="20% - Accent6 2 2 3 2 4 2 2" xfId="15231"/>
    <cellStyle name="20% - Accent6 2 2 3 2 4 2 3" xfId="21014"/>
    <cellStyle name="20% - Accent6 2 2 3 2 4 3" xfId="9449"/>
    <cellStyle name="20% - Accent6 2 2 3 2 4 4" xfId="3666"/>
    <cellStyle name="20% - Accent6 2 2 3 2 4 5" xfId="12340"/>
    <cellStyle name="20% - Accent6 2 2 3 2 4 6" xfId="18123"/>
    <cellStyle name="20% - Accent6 2 2 3 2 5" xfId="1468"/>
    <cellStyle name="20% - Accent6 2 2 3 2 5 2" xfId="8954"/>
    <cellStyle name="20% - Accent6 2 2 3 2 5 2 2" xfId="14736"/>
    <cellStyle name="20% - Accent6 2 2 3 2 5 2 3" xfId="20519"/>
    <cellStyle name="20% - Accent6 2 2 3 2 5 3" xfId="6063"/>
    <cellStyle name="20% - Accent6 2 2 3 2 5 4" xfId="11845"/>
    <cellStyle name="20% - Accent6 2 2 3 2 5 5" xfId="17628"/>
    <cellStyle name="20% - Accent6 2 2 3 2 6" xfId="4855"/>
    <cellStyle name="20% - Accent6 2 2 3 2 6 2" xfId="13529"/>
    <cellStyle name="20% - Accent6 2 2 3 2 6 3" xfId="19312"/>
    <cellStyle name="20% - Accent6 2 2 3 2 7" xfId="7747"/>
    <cellStyle name="20% - Accent6 2 2 3 2 8" xfId="3171"/>
    <cellStyle name="20% - Accent6 2 2 3 2 9" xfId="10638"/>
    <cellStyle name="20% - Accent6 2 2 3 3" xfId="227"/>
    <cellStyle name="20% - Accent6 2 2 3 3 2" xfId="1965"/>
    <cellStyle name="20% - Accent6 2 2 3 3 2 2" xfId="9451"/>
    <cellStyle name="20% - Accent6 2 2 3 3 2 2 2" xfId="15233"/>
    <cellStyle name="20% - Accent6 2 2 3 3 2 2 3" xfId="21016"/>
    <cellStyle name="20% - Accent6 2 2 3 3 2 3" xfId="6560"/>
    <cellStyle name="20% - Accent6 2 2 3 3 2 4" xfId="12342"/>
    <cellStyle name="20% - Accent6 2 2 3 3 2 5" xfId="18125"/>
    <cellStyle name="20% - Accent6 2 2 3 3 3" xfId="4857"/>
    <cellStyle name="20% - Accent6 2 2 3 3 3 2" xfId="13531"/>
    <cellStyle name="20% - Accent6 2 2 3 3 3 3" xfId="19314"/>
    <cellStyle name="20% - Accent6 2 2 3 3 4" xfId="7749"/>
    <cellStyle name="20% - Accent6 2 2 3 3 5" xfId="3668"/>
    <cellStyle name="20% - Accent6 2 2 3 3 6" xfId="10640"/>
    <cellStyle name="20% - Accent6 2 2 3 3 7" xfId="16423"/>
    <cellStyle name="20% - Accent6 2 2 3 4" xfId="1001"/>
    <cellStyle name="20% - Accent6 2 2 3 4 2" xfId="2705"/>
    <cellStyle name="20% - Accent6 2 2 3 4 2 2" xfId="10191"/>
    <cellStyle name="20% - Accent6 2 2 3 4 2 2 2" xfId="15973"/>
    <cellStyle name="20% - Accent6 2 2 3 4 2 2 3" xfId="21756"/>
    <cellStyle name="20% - Accent6 2 2 3 4 2 3" xfId="7300"/>
    <cellStyle name="20% - Accent6 2 2 3 4 2 4" xfId="13082"/>
    <cellStyle name="20% - Accent6 2 2 3 4 2 5" xfId="18865"/>
    <cellStyle name="20% - Accent6 2 2 3 4 3" xfId="5597"/>
    <cellStyle name="20% - Accent6 2 2 3 4 3 2" xfId="14271"/>
    <cellStyle name="20% - Accent6 2 2 3 4 3 3" xfId="20054"/>
    <cellStyle name="20% - Accent6 2 2 3 4 4" xfId="8489"/>
    <cellStyle name="20% - Accent6 2 2 3 4 5" xfId="4408"/>
    <cellStyle name="20% - Accent6 2 2 3 4 6" xfId="11380"/>
    <cellStyle name="20% - Accent6 2 2 3 4 7" xfId="17163"/>
    <cellStyle name="20% - Accent6 2 2 3 5" xfId="1962"/>
    <cellStyle name="20% - Accent6 2 2 3 5 2" xfId="6557"/>
    <cellStyle name="20% - Accent6 2 2 3 5 2 2" xfId="15230"/>
    <cellStyle name="20% - Accent6 2 2 3 5 2 3" xfId="21013"/>
    <cellStyle name="20% - Accent6 2 2 3 5 3" xfId="9448"/>
    <cellStyle name="20% - Accent6 2 2 3 5 4" xfId="3665"/>
    <cellStyle name="20% - Accent6 2 2 3 5 5" xfId="12339"/>
    <cellStyle name="20% - Accent6 2 2 3 5 6" xfId="18122"/>
    <cellStyle name="20% - Accent6 2 2 3 6" xfId="1467"/>
    <cellStyle name="20% - Accent6 2 2 3 6 2" xfId="8953"/>
    <cellStyle name="20% - Accent6 2 2 3 6 2 2" xfId="14735"/>
    <cellStyle name="20% - Accent6 2 2 3 6 2 3" xfId="20518"/>
    <cellStyle name="20% - Accent6 2 2 3 6 3" xfId="6062"/>
    <cellStyle name="20% - Accent6 2 2 3 6 4" xfId="11844"/>
    <cellStyle name="20% - Accent6 2 2 3 6 5" xfId="17627"/>
    <cellStyle name="20% - Accent6 2 2 3 7" xfId="4854"/>
    <cellStyle name="20% - Accent6 2 2 3 7 2" xfId="13528"/>
    <cellStyle name="20% - Accent6 2 2 3 7 3" xfId="19311"/>
    <cellStyle name="20% - Accent6 2 2 3 8" xfId="7746"/>
    <cellStyle name="20% - Accent6 2 2 3 9" xfId="3170"/>
    <cellStyle name="20% - Accent6 2 2 4" xfId="228"/>
    <cellStyle name="20% - Accent6 2 2 4 10" xfId="16424"/>
    <cellStyle name="20% - Accent6 2 2 4 2" xfId="229"/>
    <cellStyle name="20% - Accent6 2 2 4 2 2" xfId="1967"/>
    <cellStyle name="20% - Accent6 2 2 4 2 2 2" xfId="9453"/>
    <cellStyle name="20% - Accent6 2 2 4 2 2 2 2" xfId="15235"/>
    <cellStyle name="20% - Accent6 2 2 4 2 2 2 3" xfId="21018"/>
    <cellStyle name="20% - Accent6 2 2 4 2 2 3" xfId="6562"/>
    <cellStyle name="20% - Accent6 2 2 4 2 2 4" xfId="12344"/>
    <cellStyle name="20% - Accent6 2 2 4 2 2 5" xfId="18127"/>
    <cellStyle name="20% - Accent6 2 2 4 2 3" xfId="4859"/>
    <cellStyle name="20% - Accent6 2 2 4 2 3 2" xfId="13533"/>
    <cellStyle name="20% - Accent6 2 2 4 2 3 3" xfId="19316"/>
    <cellStyle name="20% - Accent6 2 2 4 2 4" xfId="7751"/>
    <cellStyle name="20% - Accent6 2 2 4 2 5" xfId="3670"/>
    <cellStyle name="20% - Accent6 2 2 4 2 6" xfId="10642"/>
    <cellStyle name="20% - Accent6 2 2 4 2 7" xfId="16425"/>
    <cellStyle name="20% - Accent6 2 2 4 3" xfId="1003"/>
    <cellStyle name="20% - Accent6 2 2 4 3 2" xfId="2707"/>
    <cellStyle name="20% - Accent6 2 2 4 3 2 2" xfId="10193"/>
    <cellStyle name="20% - Accent6 2 2 4 3 2 2 2" xfId="15975"/>
    <cellStyle name="20% - Accent6 2 2 4 3 2 2 3" xfId="21758"/>
    <cellStyle name="20% - Accent6 2 2 4 3 2 3" xfId="7302"/>
    <cellStyle name="20% - Accent6 2 2 4 3 2 4" xfId="13084"/>
    <cellStyle name="20% - Accent6 2 2 4 3 2 5" xfId="18867"/>
    <cellStyle name="20% - Accent6 2 2 4 3 3" xfId="5599"/>
    <cellStyle name="20% - Accent6 2 2 4 3 3 2" xfId="14273"/>
    <cellStyle name="20% - Accent6 2 2 4 3 3 3" xfId="20056"/>
    <cellStyle name="20% - Accent6 2 2 4 3 4" xfId="8491"/>
    <cellStyle name="20% - Accent6 2 2 4 3 5" xfId="4410"/>
    <cellStyle name="20% - Accent6 2 2 4 3 6" xfId="11382"/>
    <cellStyle name="20% - Accent6 2 2 4 3 7" xfId="17165"/>
    <cellStyle name="20% - Accent6 2 2 4 4" xfId="1966"/>
    <cellStyle name="20% - Accent6 2 2 4 4 2" xfId="6561"/>
    <cellStyle name="20% - Accent6 2 2 4 4 2 2" xfId="15234"/>
    <cellStyle name="20% - Accent6 2 2 4 4 2 3" xfId="21017"/>
    <cellStyle name="20% - Accent6 2 2 4 4 3" xfId="9452"/>
    <cellStyle name="20% - Accent6 2 2 4 4 4" xfId="3669"/>
    <cellStyle name="20% - Accent6 2 2 4 4 5" xfId="12343"/>
    <cellStyle name="20% - Accent6 2 2 4 4 6" xfId="18126"/>
    <cellStyle name="20% - Accent6 2 2 4 5" xfId="1469"/>
    <cellStyle name="20% - Accent6 2 2 4 5 2" xfId="8955"/>
    <cellStyle name="20% - Accent6 2 2 4 5 2 2" xfId="14737"/>
    <cellStyle name="20% - Accent6 2 2 4 5 2 3" xfId="20520"/>
    <cellStyle name="20% - Accent6 2 2 4 5 3" xfId="6064"/>
    <cellStyle name="20% - Accent6 2 2 4 5 4" xfId="11846"/>
    <cellStyle name="20% - Accent6 2 2 4 5 5" xfId="17629"/>
    <cellStyle name="20% - Accent6 2 2 4 6" xfId="4858"/>
    <cellStyle name="20% - Accent6 2 2 4 6 2" xfId="13532"/>
    <cellStyle name="20% - Accent6 2 2 4 6 3" xfId="19315"/>
    <cellStyle name="20% - Accent6 2 2 4 7" xfId="7750"/>
    <cellStyle name="20% - Accent6 2 2 4 8" xfId="3172"/>
    <cellStyle name="20% - Accent6 2 2 4 9" xfId="10641"/>
    <cellStyle name="20% - Accent6 2 2 5" xfId="230"/>
    <cellStyle name="20% - Accent6 2 2 5 10" xfId="16426"/>
    <cellStyle name="20% - Accent6 2 2 5 2" xfId="231"/>
    <cellStyle name="20% - Accent6 2 2 5 2 2" xfId="1969"/>
    <cellStyle name="20% - Accent6 2 2 5 2 2 2" xfId="9455"/>
    <cellStyle name="20% - Accent6 2 2 5 2 2 2 2" xfId="15237"/>
    <cellStyle name="20% - Accent6 2 2 5 2 2 2 3" xfId="21020"/>
    <cellStyle name="20% - Accent6 2 2 5 2 2 3" xfId="6564"/>
    <cellStyle name="20% - Accent6 2 2 5 2 2 4" xfId="12346"/>
    <cellStyle name="20% - Accent6 2 2 5 2 2 5" xfId="18129"/>
    <cellStyle name="20% - Accent6 2 2 5 2 3" xfId="4861"/>
    <cellStyle name="20% - Accent6 2 2 5 2 3 2" xfId="13535"/>
    <cellStyle name="20% - Accent6 2 2 5 2 3 3" xfId="19318"/>
    <cellStyle name="20% - Accent6 2 2 5 2 4" xfId="7753"/>
    <cellStyle name="20% - Accent6 2 2 5 2 5" xfId="3672"/>
    <cellStyle name="20% - Accent6 2 2 5 2 6" xfId="10644"/>
    <cellStyle name="20% - Accent6 2 2 5 2 7" xfId="16427"/>
    <cellStyle name="20% - Accent6 2 2 5 3" xfId="1004"/>
    <cellStyle name="20% - Accent6 2 2 5 3 2" xfId="2708"/>
    <cellStyle name="20% - Accent6 2 2 5 3 2 2" xfId="10194"/>
    <cellStyle name="20% - Accent6 2 2 5 3 2 2 2" xfId="15976"/>
    <cellStyle name="20% - Accent6 2 2 5 3 2 2 3" xfId="21759"/>
    <cellStyle name="20% - Accent6 2 2 5 3 2 3" xfId="7303"/>
    <cellStyle name="20% - Accent6 2 2 5 3 2 4" xfId="13085"/>
    <cellStyle name="20% - Accent6 2 2 5 3 2 5" xfId="18868"/>
    <cellStyle name="20% - Accent6 2 2 5 3 3" xfId="5600"/>
    <cellStyle name="20% - Accent6 2 2 5 3 3 2" xfId="14274"/>
    <cellStyle name="20% - Accent6 2 2 5 3 3 3" xfId="20057"/>
    <cellStyle name="20% - Accent6 2 2 5 3 4" xfId="8492"/>
    <cellStyle name="20% - Accent6 2 2 5 3 5" xfId="4411"/>
    <cellStyle name="20% - Accent6 2 2 5 3 6" xfId="11383"/>
    <cellStyle name="20% - Accent6 2 2 5 3 7" xfId="17166"/>
    <cellStyle name="20% - Accent6 2 2 5 4" xfId="1968"/>
    <cellStyle name="20% - Accent6 2 2 5 4 2" xfId="6563"/>
    <cellStyle name="20% - Accent6 2 2 5 4 2 2" xfId="15236"/>
    <cellStyle name="20% - Accent6 2 2 5 4 2 3" xfId="21019"/>
    <cellStyle name="20% - Accent6 2 2 5 4 3" xfId="9454"/>
    <cellStyle name="20% - Accent6 2 2 5 4 4" xfId="3671"/>
    <cellStyle name="20% - Accent6 2 2 5 4 5" xfId="12345"/>
    <cellStyle name="20% - Accent6 2 2 5 4 6" xfId="18128"/>
    <cellStyle name="20% - Accent6 2 2 5 5" xfId="1470"/>
    <cellStyle name="20% - Accent6 2 2 5 5 2" xfId="8956"/>
    <cellStyle name="20% - Accent6 2 2 5 5 2 2" xfId="14738"/>
    <cellStyle name="20% - Accent6 2 2 5 5 2 3" xfId="20521"/>
    <cellStyle name="20% - Accent6 2 2 5 5 3" xfId="6065"/>
    <cellStyle name="20% - Accent6 2 2 5 5 4" xfId="11847"/>
    <cellStyle name="20% - Accent6 2 2 5 5 5" xfId="17630"/>
    <cellStyle name="20% - Accent6 2 2 5 6" xfId="4860"/>
    <cellStyle name="20% - Accent6 2 2 5 6 2" xfId="13534"/>
    <cellStyle name="20% - Accent6 2 2 5 6 3" xfId="19317"/>
    <cellStyle name="20% - Accent6 2 2 5 7" xfId="7752"/>
    <cellStyle name="20% - Accent6 2 2 5 8" xfId="3173"/>
    <cellStyle name="20% - Accent6 2 2 5 9" xfId="10643"/>
    <cellStyle name="20% - Accent6 2 2 6" xfId="232"/>
    <cellStyle name="20% - Accent6 2 2 6 2" xfId="1970"/>
    <cellStyle name="20% - Accent6 2 2 6 2 2" xfId="6565"/>
    <cellStyle name="20% - Accent6 2 2 6 2 2 2" xfId="15238"/>
    <cellStyle name="20% - Accent6 2 2 6 2 2 3" xfId="21021"/>
    <cellStyle name="20% - Accent6 2 2 6 2 3" xfId="9456"/>
    <cellStyle name="20% - Accent6 2 2 6 2 4" xfId="3673"/>
    <cellStyle name="20% - Accent6 2 2 6 2 5" xfId="12347"/>
    <cellStyle name="20% - Accent6 2 2 6 2 6" xfId="18130"/>
    <cellStyle name="20% - Accent6 2 2 6 3" xfId="1461"/>
    <cellStyle name="20% - Accent6 2 2 6 3 2" xfId="8947"/>
    <cellStyle name="20% - Accent6 2 2 6 3 2 2" xfId="14729"/>
    <cellStyle name="20% - Accent6 2 2 6 3 2 3" xfId="20512"/>
    <cellStyle name="20% - Accent6 2 2 6 3 3" xfId="6056"/>
    <cellStyle name="20% - Accent6 2 2 6 3 4" xfId="11838"/>
    <cellStyle name="20% - Accent6 2 2 6 3 5" xfId="17621"/>
    <cellStyle name="20% - Accent6 2 2 6 4" xfId="4862"/>
    <cellStyle name="20% - Accent6 2 2 6 4 2" xfId="13536"/>
    <cellStyle name="20% - Accent6 2 2 6 4 3" xfId="19319"/>
    <cellStyle name="20% - Accent6 2 2 6 5" xfId="7754"/>
    <cellStyle name="20% - Accent6 2 2 6 6" xfId="3164"/>
    <cellStyle name="20% - Accent6 2 2 6 7" xfId="10645"/>
    <cellStyle name="20% - Accent6 2 2 6 8" xfId="16428"/>
    <cellStyle name="20% - Accent6 2 2 7" xfId="867"/>
    <cellStyle name="20% - Accent6 2 2 7 2" xfId="2573"/>
    <cellStyle name="20% - Accent6 2 2 7 2 2" xfId="10059"/>
    <cellStyle name="20% - Accent6 2 2 7 2 2 2" xfId="15841"/>
    <cellStyle name="20% - Accent6 2 2 7 2 2 3" xfId="21624"/>
    <cellStyle name="20% - Accent6 2 2 7 2 3" xfId="7168"/>
    <cellStyle name="20% - Accent6 2 2 7 2 4" xfId="12950"/>
    <cellStyle name="20% - Accent6 2 2 7 2 5" xfId="18733"/>
    <cellStyle name="20% - Accent6 2 2 7 3" xfId="5465"/>
    <cellStyle name="20% - Accent6 2 2 7 3 2" xfId="14139"/>
    <cellStyle name="20% - Accent6 2 2 7 3 3" xfId="19922"/>
    <cellStyle name="20% - Accent6 2 2 7 4" xfId="8357"/>
    <cellStyle name="20% - Accent6 2 2 7 5" xfId="4276"/>
    <cellStyle name="20% - Accent6 2 2 7 6" xfId="11248"/>
    <cellStyle name="20% - Accent6 2 2 7 7" xfId="17031"/>
    <cellStyle name="20% - Accent6 2 2 8" xfId="1951"/>
    <cellStyle name="20% - Accent6 2 2 8 2" xfId="6546"/>
    <cellStyle name="20% - Accent6 2 2 8 2 2" xfId="15219"/>
    <cellStyle name="20% - Accent6 2 2 8 2 3" xfId="21002"/>
    <cellStyle name="20% - Accent6 2 2 8 3" xfId="9437"/>
    <cellStyle name="20% - Accent6 2 2 8 4" xfId="3654"/>
    <cellStyle name="20% - Accent6 2 2 8 5" xfId="12328"/>
    <cellStyle name="20% - Accent6 2 2 8 6" xfId="18111"/>
    <cellStyle name="20% - Accent6 2 2 9" xfId="1303"/>
    <cellStyle name="20% - Accent6 2 2 9 2" xfId="8789"/>
    <cellStyle name="20% - Accent6 2 2 9 2 2" xfId="14571"/>
    <cellStyle name="20% - Accent6 2 2 9 2 3" xfId="20354"/>
    <cellStyle name="20% - Accent6 2 2 9 3" xfId="5898"/>
    <cellStyle name="20% - Accent6 2 2 9 4" xfId="11680"/>
    <cellStyle name="20% - Accent6 2 2 9 5" xfId="17463"/>
    <cellStyle name="20% - Accent6 2 3" xfId="233"/>
    <cellStyle name="20% - Accent6 2 3 10" xfId="7755"/>
    <cellStyle name="20% - Accent6 2 3 11" xfId="3008"/>
    <cellStyle name="20% - Accent6 2 3 12" xfId="10646"/>
    <cellStyle name="20% - Accent6 2 3 13" xfId="16429"/>
    <cellStyle name="20% - Accent6 2 3 2" xfId="234"/>
    <cellStyle name="20% - Accent6 2 3 2 10" xfId="10647"/>
    <cellStyle name="20% - Accent6 2 3 2 11" xfId="16430"/>
    <cellStyle name="20% - Accent6 2 3 2 2" xfId="235"/>
    <cellStyle name="20% - Accent6 2 3 2 2 10" xfId="16431"/>
    <cellStyle name="20% - Accent6 2 3 2 2 2" xfId="236"/>
    <cellStyle name="20% - Accent6 2 3 2 2 2 2" xfId="1974"/>
    <cellStyle name="20% - Accent6 2 3 2 2 2 2 2" xfId="9460"/>
    <cellStyle name="20% - Accent6 2 3 2 2 2 2 2 2" xfId="15242"/>
    <cellStyle name="20% - Accent6 2 3 2 2 2 2 2 3" xfId="21025"/>
    <cellStyle name="20% - Accent6 2 3 2 2 2 2 3" xfId="6569"/>
    <cellStyle name="20% - Accent6 2 3 2 2 2 2 4" xfId="12351"/>
    <cellStyle name="20% - Accent6 2 3 2 2 2 2 5" xfId="18134"/>
    <cellStyle name="20% - Accent6 2 3 2 2 2 3" xfId="4866"/>
    <cellStyle name="20% - Accent6 2 3 2 2 2 3 2" xfId="13540"/>
    <cellStyle name="20% - Accent6 2 3 2 2 2 3 3" xfId="19323"/>
    <cellStyle name="20% - Accent6 2 3 2 2 2 4" xfId="7758"/>
    <cellStyle name="20% - Accent6 2 3 2 2 2 5" xfId="3677"/>
    <cellStyle name="20% - Accent6 2 3 2 2 2 6" xfId="10649"/>
    <cellStyle name="20% - Accent6 2 3 2 2 2 7" xfId="16432"/>
    <cellStyle name="20% - Accent6 2 3 2 2 3" xfId="1006"/>
    <cellStyle name="20% - Accent6 2 3 2 2 3 2" xfId="2710"/>
    <cellStyle name="20% - Accent6 2 3 2 2 3 2 2" xfId="10196"/>
    <cellStyle name="20% - Accent6 2 3 2 2 3 2 2 2" xfId="15978"/>
    <cellStyle name="20% - Accent6 2 3 2 2 3 2 2 3" xfId="21761"/>
    <cellStyle name="20% - Accent6 2 3 2 2 3 2 3" xfId="7305"/>
    <cellStyle name="20% - Accent6 2 3 2 2 3 2 4" xfId="13087"/>
    <cellStyle name="20% - Accent6 2 3 2 2 3 2 5" xfId="18870"/>
    <cellStyle name="20% - Accent6 2 3 2 2 3 3" xfId="5602"/>
    <cellStyle name="20% - Accent6 2 3 2 2 3 3 2" xfId="14276"/>
    <cellStyle name="20% - Accent6 2 3 2 2 3 3 3" xfId="20059"/>
    <cellStyle name="20% - Accent6 2 3 2 2 3 4" xfId="8494"/>
    <cellStyle name="20% - Accent6 2 3 2 2 3 5" xfId="4413"/>
    <cellStyle name="20% - Accent6 2 3 2 2 3 6" xfId="11385"/>
    <cellStyle name="20% - Accent6 2 3 2 2 3 7" xfId="17168"/>
    <cellStyle name="20% - Accent6 2 3 2 2 4" xfId="1973"/>
    <cellStyle name="20% - Accent6 2 3 2 2 4 2" xfId="6568"/>
    <cellStyle name="20% - Accent6 2 3 2 2 4 2 2" xfId="15241"/>
    <cellStyle name="20% - Accent6 2 3 2 2 4 2 3" xfId="21024"/>
    <cellStyle name="20% - Accent6 2 3 2 2 4 3" xfId="9459"/>
    <cellStyle name="20% - Accent6 2 3 2 2 4 4" xfId="3676"/>
    <cellStyle name="20% - Accent6 2 3 2 2 4 5" xfId="12350"/>
    <cellStyle name="20% - Accent6 2 3 2 2 4 6" xfId="18133"/>
    <cellStyle name="20% - Accent6 2 3 2 2 5" xfId="1473"/>
    <cellStyle name="20% - Accent6 2 3 2 2 5 2" xfId="8959"/>
    <cellStyle name="20% - Accent6 2 3 2 2 5 2 2" xfId="14741"/>
    <cellStyle name="20% - Accent6 2 3 2 2 5 2 3" xfId="20524"/>
    <cellStyle name="20% - Accent6 2 3 2 2 5 3" xfId="6068"/>
    <cellStyle name="20% - Accent6 2 3 2 2 5 4" xfId="11850"/>
    <cellStyle name="20% - Accent6 2 3 2 2 5 5" xfId="17633"/>
    <cellStyle name="20% - Accent6 2 3 2 2 6" xfId="4865"/>
    <cellStyle name="20% - Accent6 2 3 2 2 6 2" xfId="13539"/>
    <cellStyle name="20% - Accent6 2 3 2 2 6 3" xfId="19322"/>
    <cellStyle name="20% - Accent6 2 3 2 2 7" xfId="7757"/>
    <cellStyle name="20% - Accent6 2 3 2 2 8" xfId="3176"/>
    <cellStyle name="20% - Accent6 2 3 2 2 9" xfId="10648"/>
    <cellStyle name="20% - Accent6 2 3 2 3" xfId="237"/>
    <cellStyle name="20% - Accent6 2 3 2 3 2" xfId="1975"/>
    <cellStyle name="20% - Accent6 2 3 2 3 2 2" xfId="9461"/>
    <cellStyle name="20% - Accent6 2 3 2 3 2 2 2" xfId="15243"/>
    <cellStyle name="20% - Accent6 2 3 2 3 2 2 3" xfId="21026"/>
    <cellStyle name="20% - Accent6 2 3 2 3 2 3" xfId="6570"/>
    <cellStyle name="20% - Accent6 2 3 2 3 2 4" xfId="12352"/>
    <cellStyle name="20% - Accent6 2 3 2 3 2 5" xfId="18135"/>
    <cellStyle name="20% - Accent6 2 3 2 3 3" xfId="4867"/>
    <cellStyle name="20% - Accent6 2 3 2 3 3 2" xfId="13541"/>
    <cellStyle name="20% - Accent6 2 3 2 3 3 3" xfId="19324"/>
    <cellStyle name="20% - Accent6 2 3 2 3 4" xfId="7759"/>
    <cellStyle name="20% - Accent6 2 3 2 3 5" xfId="3678"/>
    <cellStyle name="20% - Accent6 2 3 2 3 6" xfId="10650"/>
    <cellStyle name="20% - Accent6 2 3 2 3 7" xfId="16433"/>
    <cellStyle name="20% - Accent6 2 3 2 4" xfId="1005"/>
    <cellStyle name="20% - Accent6 2 3 2 4 2" xfId="2709"/>
    <cellStyle name="20% - Accent6 2 3 2 4 2 2" xfId="10195"/>
    <cellStyle name="20% - Accent6 2 3 2 4 2 2 2" xfId="15977"/>
    <cellStyle name="20% - Accent6 2 3 2 4 2 2 3" xfId="21760"/>
    <cellStyle name="20% - Accent6 2 3 2 4 2 3" xfId="7304"/>
    <cellStyle name="20% - Accent6 2 3 2 4 2 4" xfId="13086"/>
    <cellStyle name="20% - Accent6 2 3 2 4 2 5" xfId="18869"/>
    <cellStyle name="20% - Accent6 2 3 2 4 3" xfId="5601"/>
    <cellStyle name="20% - Accent6 2 3 2 4 3 2" xfId="14275"/>
    <cellStyle name="20% - Accent6 2 3 2 4 3 3" xfId="20058"/>
    <cellStyle name="20% - Accent6 2 3 2 4 4" xfId="8493"/>
    <cellStyle name="20% - Accent6 2 3 2 4 5" xfId="4412"/>
    <cellStyle name="20% - Accent6 2 3 2 4 6" xfId="11384"/>
    <cellStyle name="20% - Accent6 2 3 2 4 7" xfId="17167"/>
    <cellStyle name="20% - Accent6 2 3 2 5" xfId="1972"/>
    <cellStyle name="20% - Accent6 2 3 2 5 2" xfId="6567"/>
    <cellStyle name="20% - Accent6 2 3 2 5 2 2" xfId="15240"/>
    <cellStyle name="20% - Accent6 2 3 2 5 2 3" xfId="21023"/>
    <cellStyle name="20% - Accent6 2 3 2 5 3" xfId="9458"/>
    <cellStyle name="20% - Accent6 2 3 2 5 4" xfId="3675"/>
    <cellStyle name="20% - Accent6 2 3 2 5 5" xfId="12349"/>
    <cellStyle name="20% - Accent6 2 3 2 5 6" xfId="18132"/>
    <cellStyle name="20% - Accent6 2 3 2 6" xfId="1472"/>
    <cellStyle name="20% - Accent6 2 3 2 6 2" xfId="8958"/>
    <cellStyle name="20% - Accent6 2 3 2 6 2 2" xfId="14740"/>
    <cellStyle name="20% - Accent6 2 3 2 6 2 3" xfId="20523"/>
    <cellStyle name="20% - Accent6 2 3 2 6 3" xfId="6067"/>
    <cellStyle name="20% - Accent6 2 3 2 6 4" xfId="11849"/>
    <cellStyle name="20% - Accent6 2 3 2 6 5" xfId="17632"/>
    <cellStyle name="20% - Accent6 2 3 2 7" xfId="4864"/>
    <cellStyle name="20% - Accent6 2 3 2 7 2" xfId="13538"/>
    <cellStyle name="20% - Accent6 2 3 2 7 3" xfId="19321"/>
    <cellStyle name="20% - Accent6 2 3 2 8" xfId="7756"/>
    <cellStyle name="20% - Accent6 2 3 2 9" xfId="3175"/>
    <cellStyle name="20% - Accent6 2 3 3" xfId="238"/>
    <cellStyle name="20% - Accent6 2 3 3 10" xfId="16434"/>
    <cellStyle name="20% - Accent6 2 3 3 2" xfId="239"/>
    <cellStyle name="20% - Accent6 2 3 3 2 2" xfId="1977"/>
    <cellStyle name="20% - Accent6 2 3 3 2 2 2" xfId="9463"/>
    <cellStyle name="20% - Accent6 2 3 3 2 2 2 2" xfId="15245"/>
    <cellStyle name="20% - Accent6 2 3 3 2 2 2 3" xfId="21028"/>
    <cellStyle name="20% - Accent6 2 3 3 2 2 3" xfId="6572"/>
    <cellStyle name="20% - Accent6 2 3 3 2 2 4" xfId="12354"/>
    <cellStyle name="20% - Accent6 2 3 3 2 2 5" xfId="18137"/>
    <cellStyle name="20% - Accent6 2 3 3 2 3" xfId="4869"/>
    <cellStyle name="20% - Accent6 2 3 3 2 3 2" xfId="13543"/>
    <cellStyle name="20% - Accent6 2 3 3 2 3 3" xfId="19326"/>
    <cellStyle name="20% - Accent6 2 3 3 2 4" xfId="7761"/>
    <cellStyle name="20% - Accent6 2 3 3 2 5" xfId="3680"/>
    <cellStyle name="20% - Accent6 2 3 3 2 6" xfId="10652"/>
    <cellStyle name="20% - Accent6 2 3 3 2 7" xfId="16435"/>
    <cellStyle name="20% - Accent6 2 3 3 3" xfId="1007"/>
    <cellStyle name="20% - Accent6 2 3 3 3 2" xfId="2711"/>
    <cellStyle name="20% - Accent6 2 3 3 3 2 2" xfId="10197"/>
    <cellStyle name="20% - Accent6 2 3 3 3 2 2 2" xfId="15979"/>
    <cellStyle name="20% - Accent6 2 3 3 3 2 2 3" xfId="21762"/>
    <cellStyle name="20% - Accent6 2 3 3 3 2 3" xfId="7306"/>
    <cellStyle name="20% - Accent6 2 3 3 3 2 4" xfId="13088"/>
    <cellStyle name="20% - Accent6 2 3 3 3 2 5" xfId="18871"/>
    <cellStyle name="20% - Accent6 2 3 3 3 3" xfId="5603"/>
    <cellStyle name="20% - Accent6 2 3 3 3 3 2" xfId="14277"/>
    <cellStyle name="20% - Accent6 2 3 3 3 3 3" xfId="20060"/>
    <cellStyle name="20% - Accent6 2 3 3 3 4" xfId="8495"/>
    <cellStyle name="20% - Accent6 2 3 3 3 5" xfId="4414"/>
    <cellStyle name="20% - Accent6 2 3 3 3 6" xfId="11386"/>
    <cellStyle name="20% - Accent6 2 3 3 3 7" xfId="17169"/>
    <cellStyle name="20% - Accent6 2 3 3 4" xfId="1976"/>
    <cellStyle name="20% - Accent6 2 3 3 4 2" xfId="6571"/>
    <cellStyle name="20% - Accent6 2 3 3 4 2 2" xfId="15244"/>
    <cellStyle name="20% - Accent6 2 3 3 4 2 3" xfId="21027"/>
    <cellStyle name="20% - Accent6 2 3 3 4 3" xfId="9462"/>
    <cellStyle name="20% - Accent6 2 3 3 4 4" xfId="3679"/>
    <cellStyle name="20% - Accent6 2 3 3 4 5" xfId="12353"/>
    <cellStyle name="20% - Accent6 2 3 3 4 6" xfId="18136"/>
    <cellStyle name="20% - Accent6 2 3 3 5" xfId="1474"/>
    <cellStyle name="20% - Accent6 2 3 3 5 2" xfId="8960"/>
    <cellStyle name="20% - Accent6 2 3 3 5 2 2" xfId="14742"/>
    <cellStyle name="20% - Accent6 2 3 3 5 2 3" xfId="20525"/>
    <cellStyle name="20% - Accent6 2 3 3 5 3" xfId="6069"/>
    <cellStyle name="20% - Accent6 2 3 3 5 4" xfId="11851"/>
    <cellStyle name="20% - Accent6 2 3 3 5 5" xfId="17634"/>
    <cellStyle name="20% - Accent6 2 3 3 6" xfId="4868"/>
    <cellStyle name="20% - Accent6 2 3 3 6 2" xfId="13542"/>
    <cellStyle name="20% - Accent6 2 3 3 6 3" xfId="19325"/>
    <cellStyle name="20% - Accent6 2 3 3 7" xfId="7760"/>
    <cellStyle name="20% - Accent6 2 3 3 8" xfId="3177"/>
    <cellStyle name="20% - Accent6 2 3 3 9" xfId="10651"/>
    <cellStyle name="20% - Accent6 2 3 4" xfId="240"/>
    <cellStyle name="20% - Accent6 2 3 4 10" xfId="16436"/>
    <cellStyle name="20% - Accent6 2 3 4 2" xfId="241"/>
    <cellStyle name="20% - Accent6 2 3 4 2 2" xfId="1979"/>
    <cellStyle name="20% - Accent6 2 3 4 2 2 2" xfId="9465"/>
    <cellStyle name="20% - Accent6 2 3 4 2 2 2 2" xfId="15247"/>
    <cellStyle name="20% - Accent6 2 3 4 2 2 2 3" xfId="21030"/>
    <cellStyle name="20% - Accent6 2 3 4 2 2 3" xfId="6574"/>
    <cellStyle name="20% - Accent6 2 3 4 2 2 4" xfId="12356"/>
    <cellStyle name="20% - Accent6 2 3 4 2 2 5" xfId="18139"/>
    <cellStyle name="20% - Accent6 2 3 4 2 3" xfId="4871"/>
    <cellStyle name="20% - Accent6 2 3 4 2 3 2" xfId="13545"/>
    <cellStyle name="20% - Accent6 2 3 4 2 3 3" xfId="19328"/>
    <cellStyle name="20% - Accent6 2 3 4 2 4" xfId="7763"/>
    <cellStyle name="20% - Accent6 2 3 4 2 5" xfId="3682"/>
    <cellStyle name="20% - Accent6 2 3 4 2 6" xfId="10654"/>
    <cellStyle name="20% - Accent6 2 3 4 2 7" xfId="16437"/>
    <cellStyle name="20% - Accent6 2 3 4 3" xfId="1008"/>
    <cellStyle name="20% - Accent6 2 3 4 3 2" xfId="2712"/>
    <cellStyle name="20% - Accent6 2 3 4 3 2 2" xfId="10198"/>
    <cellStyle name="20% - Accent6 2 3 4 3 2 2 2" xfId="15980"/>
    <cellStyle name="20% - Accent6 2 3 4 3 2 2 3" xfId="21763"/>
    <cellStyle name="20% - Accent6 2 3 4 3 2 3" xfId="7307"/>
    <cellStyle name="20% - Accent6 2 3 4 3 2 4" xfId="13089"/>
    <cellStyle name="20% - Accent6 2 3 4 3 2 5" xfId="18872"/>
    <cellStyle name="20% - Accent6 2 3 4 3 3" xfId="5604"/>
    <cellStyle name="20% - Accent6 2 3 4 3 3 2" xfId="14278"/>
    <cellStyle name="20% - Accent6 2 3 4 3 3 3" xfId="20061"/>
    <cellStyle name="20% - Accent6 2 3 4 3 4" xfId="8496"/>
    <cellStyle name="20% - Accent6 2 3 4 3 5" xfId="4415"/>
    <cellStyle name="20% - Accent6 2 3 4 3 6" xfId="11387"/>
    <cellStyle name="20% - Accent6 2 3 4 3 7" xfId="17170"/>
    <cellStyle name="20% - Accent6 2 3 4 4" xfId="1978"/>
    <cellStyle name="20% - Accent6 2 3 4 4 2" xfId="6573"/>
    <cellStyle name="20% - Accent6 2 3 4 4 2 2" xfId="15246"/>
    <cellStyle name="20% - Accent6 2 3 4 4 2 3" xfId="21029"/>
    <cellStyle name="20% - Accent6 2 3 4 4 3" xfId="9464"/>
    <cellStyle name="20% - Accent6 2 3 4 4 4" xfId="3681"/>
    <cellStyle name="20% - Accent6 2 3 4 4 5" xfId="12355"/>
    <cellStyle name="20% - Accent6 2 3 4 4 6" xfId="18138"/>
    <cellStyle name="20% - Accent6 2 3 4 5" xfId="1475"/>
    <cellStyle name="20% - Accent6 2 3 4 5 2" xfId="8961"/>
    <cellStyle name="20% - Accent6 2 3 4 5 2 2" xfId="14743"/>
    <cellStyle name="20% - Accent6 2 3 4 5 2 3" xfId="20526"/>
    <cellStyle name="20% - Accent6 2 3 4 5 3" xfId="6070"/>
    <cellStyle name="20% - Accent6 2 3 4 5 4" xfId="11852"/>
    <cellStyle name="20% - Accent6 2 3 4 5 5" xfId="17635"/>
    <cellStyle name="20% - Accent6 2 3 4 6" xfId="4870"/>
    <cellStyle name="20% - Accent6 2 3 4 6 2" xfId="13544"/>
    <cellStyle name="20% - Accent6 2 3 4 6 3" xfId="19327"/>
    <cellStyle name="20% - Accent6 2 3 4 7" xfId="7762"/>
    <cellStyle name="20% - Accent6 2 3 4 8" xfId="3178"/>
    <cellStyle name="20% - Accent6 2 3 4 9" xfId="10653"/>
    <cellStyle name="20% - Accent6 2 3 5" xfId="242"/>
    <cellStyle name="20% - Accent6 2 3 5 2" xfId="1980"/>
    <cellStyle name="20% - Accent6 2 3 5 2 2" xfId="6575"/>
    <cellStyle name="20% - Accent6 2 3 5 2 2 2" xfId="15248"/>
    <cellStyle name="20% - Accent6 2 3 5 2 2 3" xfId="21031"/>
    <cellStyle name="20% - Accent6 2 3 5 2 3" xfId="9466"/>
    <cellStyle name="20% - Accent6 2 3 5 2 4" xfId="3683"/>
    <cellStyle name="20% - Accent6 2 3 5 2 5" xfId="12357"/>
    <cellStyle name="20% - Accent6 2 3 5 2 6" xfId="18140"/>
    <cellStyle name="20% - Accent6 2 3 5 3" xfId="1471"/>
    <cellStyle name="20% - Accent6 2 3 5 3 2" xfId="8957"/>
    <cellStyle name="20% - Accent6 2 3 5 3 2 2" xfId="14739"/>
    <cellStyle name="20% - Accent6 2 3 5 3 2 3" xfId="20522"/>
    <cellStyle name="20% - Accent6 2 3 5 3 3" xfId="6066"/>
    <cellStyle name="20% - Accent6 2 3 5 3 4" xfId="11848"/>
    <cellStyle name="20% - Accent6 2 3 5 3 5" xfId="17631"/>
    <cellStyle name="20% - Accent6 2 3 5 4" xfId="4872"/>
    <cellStyle name="20% - Accent6 2 3 5 4 2" xfId="13546"/>
    <cellStyle name="20% - Accent6 2 3 5 4 3" xfId="19329"/>
    <cellStyle name="20% - Accent6 2 3 5 5" xfId="7764"/>
    <cellStyle name="20% - Accent6 2 3 5 6" xfId="3174"/>
    <cellStyle name="20% - Accent6 2 3 5 7" xfId="10655"/>
    <cellStyle name="20% - Accent6 2 3 5 8" xfId="16438"/>
    <cellStyle name="20% - Accent6 2 3 6" xfId="886"/>
    <cellStyle name="20% - Accent6 2 3 6 2" xfId="2592"/>
    <cellStyle name="20% - Accent6 2 3 6 2 2" xfId="10078"/>
    <cellStyle name="20% - Accent6 2 3 6 2 2 2" xfId="15860"/>
    <cellStyle name="20% - Accent6 2 3 6 2 2 3" xfId="21643"/>
    <cellStyle name="20% - Accent6 2 3 6 2 3" xfId="7187"/>
    <cellStyle name="20% - Accent6 2 3 6 2 4" xfId="12969"/>
    <cellStyle name="20% - Accent6 2 3 6 2 5" xfId="18752"/>
    <cellStyle name="20% - Accent6 2 3 6 3" xfId="5484"/>
    <cellStyle name="20% - Accent6 2 3 6 3 2" xfId="14158"/>
    <cellStyle name="20% - Accent6 2 3 6 3 3" xfId="19941"/>
    <cellStyle name="20% - Accent6 2 3 6 4" xfId="8376"/>
    <cellStyle name="20% - Accent6 2 3 6 5" xfId="4295"/>
    <cellStyle name="20% - Accent6 2 3 6 6" xfId="11267"/>
    <cellStyle name="20% - Accent6 2 3 6 7" xfId="17050"/>
    <cellStyle name="20% - Accent6 2 3 7" xfId="1971"/>
    <cellStyle name="20% - Accent6 2 3 7 2" xfId="6566"/>
    <cellStyle name="20% - Accent6 2 3 7 2 2" xfId="15239"/>
    <cellStyle name="20% - Accent6 2 3 7 2 3" xfId="21022"/>
    <cellStyle name="20% - Accent6 2 3 7 3" xfId="9457"/>
    <cellStyle name="20% - Accent6 2 3 7 4" xfId="3674"/>
    <cellStyle name="20% - Accent6 2 3 7 5" xfId="12348"/>
    <cellStyle name="20% - Accent6 2 3 7 6" xfId="18131"/>
    <cellStyle name="20% - Accent6 2 3 8" xfId="1305"/>
    <cellStyle name="20% - Accent6 2 3 8 2" xfId="8791"/>
    <cellStyle name="20% - Accent6 2 3 8 2 2" xfId="14573"/>
    <cellStyle name="20% - Accent6 2 3 8 2 3" xfId="20356"/>
    <cellStyle name="20% - Accent6 2 3 8 3" xfId="5900"/>
    <cellStyle name="20% - Accent6 2 3 8 4" xfId="11682"/>
    <cellStyle name="20% - Accent6 2 3 8 5" xfId="17465"/>
    <cellStyle name="20% - Accent6 2 3 9" xfId="4863"/>
    <cellStyle name="20% - Accent6 2 3 9 2" xfId="13537"/>
    <cellStyle name="20% - Accent6 2 3 9 3" xfId="19320"/>
    <cellStyle name="20% - Accent6 2 4" xfId="243"/>
    <cellStyle name="20% - Accent6 2 4 10" xfId="10656"/>
    <cellStyle name="20% - Accent6 2 4 11" xfId="16439"/>
    <cellStyle name="20% - Accent6 2 4 2" xfId="244"/>
    <cellStyle name="20% - Accent6 2 4 2 10" xfId="16440"/>
    <cellStyle name="20% - Accent6 2 4 2 2" xfId="245"/>
    <cellStyle name="20% - Accent6 2 4 2 2 2" xfId="1983"/>
    <cellStyle name="20% - Accent6 2 4 2 2 2 2" xfId="9469"/>
    <cellStyle name="20% - Accent6 2 4 2 2 2 2 2" xfId="15251"/>
    <cellStyle name="20% - Accent6 2 4 2 2 2 2 3" xfId="21034"/>
    <cellStyle name="20% - Accent6 2 4 2 2 2 3" xfId="6578"/>
    <cellStyle name="20% - Accent6 2 4 2 2 2 4" xfId="12360"/>
    <cellStyle name="20% - Accent6 2 4 2 2 2 5" xfId="18143"/>
    <cellStyle name="20% - Accent6 2 4 2 2 3" xfId="4875"/>
    <cellStyle name="20% - Accent6 2 4 2 2 3 2" xfId="13549"/>
    <cellStyle name="20% - Accent6 2 4 2 2 3 3" xfId="19332"/>
    <cellStyle name="20% - Accent6 2 4 2 2 4" xfId="7767"/>
    <cellStyle name="20% - Accent6 2 4 2 2 5" xfId="3686"/>
    <cellStyle name="20% - Accent6 2 4 2 2 6" xfId="10658"/>
    <cellStyle name="20% - Accent6 2 4 2 2 7" xfId="16441"/>
    <cellStyle name="20% - Accent6 2 4 2 3" xfId="1010"/>
    <cellStyle name="20% - Accent6 2 4 2 3 2" xfId="2714"/>
    <cellStyle name="20% - Accent6 2 4 2 3 2 2" xfId="10200"/>
    <cellStyle name="20% - Accent6 2 4 2 3 2 2 2" xfId="15982"/>
    <cellStyle name="20% - Accent6 2 4 2 3 2 2 3" xfId="21765"/>
    <cellStyle name="20% - Accent6 2 4 2 3 2 3" xfId="7309"/>
    <cellStyle name="20% - Accent6 2 4 2 3 2 4" xfId="13091"/>
    <cellStyle name="20% - Accent6 2 4 2 3 2 5" xfId="18874"/>
    <cellStyle name="20% - Accent6 2 4 2 3 3" xfId="5606"/>
    <cellStyle name="20% - Accent6 2 4 2 3 3 2" xfId="14280"/>
    <cellStyle name="20% - Accent6 2 4 2 3 3 3" xfId="20063"/>
    <cellStyle name="20% - Accent6 2 4 2 3 4" xfId="8498"/>
    <cellStyle name="20% - Accent6 2 4 2 3 5" xfId="4417"/>
    <cellStyle name="20% - Accent6 2 4 2 3 6" xfId="11389"/>
    <cellStyle name="20% - Accent6 2 4 2 3 7" xfId="17172"/>
    <cellStyle name="20% - Accent6 2 4 2 4" xfId="1982"/>
    <cellStyle name="20% - Accent6 2 4 2 4 2" xfId="6577"/>
    <cellStyle name="20% - Accent6 2 4 2 4 2 2" xfId="15250"/>
    <cellStyle name="20% - Accent6 2 4 2 4 2 3" xfId="21033"/>
    <cellStyle name="20% - Accent6 2 4 2 4 3" xfId="9468"/>
    <cellStyle name="20% - Accent6 2 4 2 4 4" xfId="3685"/>
    <cellStyle name="20% - Accent6 2 4 2 4 5" xfId="12359"/>
    <cellStyle name="20% - Accent6 2 4 2 4 6" xfId="18142"/>
    <cellStyle name="20% - Accent6 2 4 2 5" xfId="1477"/>
    <cellStyle name="20% - Accent6 2 4 2 5 2" xfId="8963"/>
    <cellStyle name="20% - Accent6 2 4 2 5 2 2" xfId="14745"/>
    <cellStyle name="20% - Accent6 2 4 2 5 2 3" xfId="20528"/>
    <cellStyle name="20% - Accent6 2 4 2 5 3" xfId="6072"/>
    <cellStyle name="20% - Accent6 2 4 2 5 4" xfId="11854"/>
    <cellStyle name="20% - Accent6 2 4 2 5 5" xfId="17637"/>
    <cellStyle name="20% - Accent6 2 4 2 6" xfId="4874"/>
    <cellStyle name="20% - Accent6 2 4 2 6 2" xfId="13548"/>
    <cellStyle name="20% - Accent6 2 4 2 6 3" xfId="19331"/>
    <cellStyle name="20% - Accent6 2 4 2 7" xfId="7766"/>
    <cellStyle name="20% - Accent6 2 4 2 8" xfId="3180"/>
    <cellStyle name="20% - Accent6 2 4 2 9" xfId="10657"/>
    <cellStyle name="20% - Accent6 2 4 3" xfId="246"/>
    <cellStyle name="20% - Accent6 2 4 3 2" xfId="1984"/>
    <cellStyle name="20% - Accent6 2 4 3 2 2" xfId="6579"/>
    <cellStyle name="20% - Accent6 2 4 3 2 2 2" xfId="15252"/>
    <cellStyle name="20% - Accent6 2 4 3 2 2 3" xfId="21035"/>
    <cellStyle name="20% - Accent6 2 4 3 2 3" xfId="9470"/>
    <cellStyle name="20% - Accent6 2 4 3 2 4" xfId="3687"/>
    <cellStyle name="20% - Accent6 2 4 3 2 5" xfId="12361"/>
    <cellStyle name="20% - Accent6 2 4 3 2 6" xfId="18144"/>
    <cellStyle name="20% - Accent6 2 4 3 3" xfId="1476"/>
    <cellStyle name="20% - Accent6 2 4 3 3 2" xfId="8962"/>
    <cellStyle name="20% - Accent6 2 4 3 3 2 2" xfId="14744"/>
    <cellStyle name="20% - Accent6 2 4 3 3 2 3" xfId="20527"/>
    <cellStyle name="20% - Accent6 2 4 3 3 3" xfId="6071"/>
    <cellStyle name="20% - Accent6 2 4 3 3 4" xfId="11853"/>
    <cellStyle name="20% - Accent6 2 4 3 3 5" xfId="17636"/>
    <cellStyle name="20% - Accent6 2 4 3 4" xfId="4876"/>
    <cellStyle name="20% - Accent6 2 4 3 4 2" xfId="13550"/>
    <cellStyle name="20% - Accent6 2 4 3 4 3" xfId="19333"/>
    <cellStyle name="20% - Accent6 2 4 3 5" xfId="7768"/>
    <cellStyle name="20% - Accent6 2 4 3 6" xfId="3179"/>
    <cellStyle name="20% - Accent6 2 4 3 7" xfId="10659"/>
    <cellStyle name="20% - Accent6 2 4 3 8" xfId="16442"/>
    <cellStyle name="20% - Accent6 2 4 4" xfId="1009"/>
    <cellStyle name="20% - Accent6 2 4 4 2" xfId="2713"/>
    <cellStyle name="20% - Accent6 2 4 4 2 2" xfId="10199"/>
    <cellStyle name="20% - Accent6 2 4 4 2 2 2" xfId="15981"/>
    <cellStyle name="20% - Accent6 2 4 4 2 2 3" xfId="21764"/>
    <cellStyle name="20% - Accent6 2 4 4 2 3" xfId="7308"/>
    <cellStyle name="20% - Accent6 2 4 4 2 4" xfId="13090"/>
    <cellStyle name="20% - Accent6 2 4 4 2 5" xfId="18873"/>
    <cellStyle name="20% - Accent6 2 4 4 3" xfId="5605"/>
    <cellStyle name="20% - Accent6 2 4 4 3 2" xfId="14279"/>
    <cellStyle name="20% - Accent6 2 4 4 3 3" xfId="20062"/>
    <cellStyle name="20% - Accent6 2 4 4 4" xfId="8497"/>
    <cellStyle name="20% - Accent6 2 4 4 5" xfId="4416"/>
    <cellStyle name="20% - Accent6 2 4 4 6" xfId="11388"/>
    <cellStyle name="20% - Accent6 2 4 4 7" xfId="17171"/>
    <cellStyle name="20% - Accent6 2 4 5" xfId="1981"/>
    <cellStyle name="20% - Accent6 2 4 5 2" xfId="6576"/>
    <cellStyle name="20% - Accent6 2 4 5 2 2" xfId="15249"/>
    <cellStyle name="20% - Accent6 2 4 5 2 3" xfId="21032"/>
    <cellStyle name="20% - Accent6 2 4 5 3" xfId="9467"/>
    <cellStyle name="20% - Accent6 2 4 5 4" xfId="3684"/>
    <cellStyle name="20% - Accent6 2 4 5 5" xfId="12358"/>
    <cellStyle name="20% - Accent6 2 4 5 6" xfId="18141"/>
    <cellStyle name="20% - Accent6 2 4 6" xfId="1302"/>
    <cellStyle name="20% - Accent6 2 4 6 2" xfId="8788"/>
    <cellStyle name="20% - Accent6 2 4 6 2 2" xfId="14570"/>
    <cellStyle name="20% - Accent6 2 4 6 2 3" xfId="20353"/>
    <cellStyle name="20% - Accent6 2 4 6 3" xfId="5897"/>
    <cellStyle name="20% - Accent6 2 4 6 4" xfId="11679"/>
    <cellStyle name="20% - Accent6 2 4 6 5" xfId="17462"/>
    <cellStyle name="20% - Accent6 2 4 7" xfId="4873"/>
    <cellStyle name="20% - Accent6 2 4 7 2" xfId="13547"/>
    <cellStyle name="20% - Accent6 2 4 7 3" xfId="19330"/>
    <cellStyle name="20% - Accent6 2 4 8" xfId="7765"/>
    <cellStyle name="20% - Accent6 2 4 9" xfId="3005"/>
    <cellStyle name="20% - Accent6 2 5" xfId="247"/>
    <cellStyle name="20% - Accent6 2 5 10" xfId="16443"/>
    <cellStyle name="20% - Accent6 2 5 2" xfId="248"/>
    <cellStyle name="20% - Accent6 2 5 2 2" xfId="1986"/>
    <cellStyle name="20% - Accent6 2 5 2 2 2" xfId="9472"/>
    <cellStyle name="20% - Accent6 2 5 2 2 2 2" xfId="15254"/>
    <cellStyle name="20% - Accent6 2 5 2 2 2 3" xfId="21037"/>
    <cellStyle name="20% - Accent6 2 5 2 2 3" xfId="6581"/>
    <cellStyle name="20% - Accent6 2 5 2 2 4" xfId="12363"/>
    <cellStyle name="20% - Accent6 2 5 2 2 5" xfId="18146"/>
    <cellStyle name="20% - Accent6 2 5 2 3" xfId="4878"/>
    <cellStyle name="20% - Accent6 2 5 2 3 2" xfId="13552"/>
    <cellStyle name="20% - Accent6 2 5 2 3 3" xfId="19335"/>
    <cellStyle name="20% - Accent6 2 5 2 4" xfId="7770"/>
    <cellStyle name="20% - Accent6 2 5 2 5" xfId="3689"/>
    <cellStyle name="20% - Accent6 2 5 2 6" xfId="10661"/>
    <cellStyle name="20% - Accent6 2 5 2 7" xfId="16444"/>
    <cellStyle name="20% - Accent6 2 5 3" xfId="1011"/>
    <cellStyle name="20% - Accent6 2 5 3 2" xfId="2715"/>
    <cellStyle name="20% - Accent6 2 5 3 2 2" xfId="10201"/>
    <cellStyle name="20% - Accent6 2 5 3 2 2 2" xfId="15983"/>
    <cellStyle name="20% - Accent6 2 5 3 2 2 3" xfId="21766"/>
    <cellStyle name="20% - Accent6 2 5 3 2 3" xfId="7310"/>
    <cellStyle name="20% - Accent6 2 5 3 2 4" xfId="13092"/>
    <cellStyle name="20% - Accent6 2 5 3 2 5" xfId="18875"/>
    <cellStyle name="20% - Accent6 2 5 3 3" xfId="5607"/>
    <cellStyle name="20% - Accent6 2 5 3 3 2" xfId="14281"/>
    <cellStyle name="20% - Accent6 2 5 3 3 3" xfId="20064"/>
    <cellStyle name="20% - Accent6 2 5 3 4" xfId="8499"/>
    <cellStyle name="20% - Accent6 2 5 3 5" xfId="4418"/>
    <cellStyle name="20% - Accent6 2 5 3 6" xfId="11390"/>
    <cellStyle name="20% - Accent6 2 5 3 7" xfId="17173"/>
    <cellStyle name="20% - Accent6 2 5 4" xfId="1985"/>
    <cellStyle name="20% - Accent6 2 5 4 2" xfId="6580"/>
    <cellStyle name="20% - Accent6 2 5 4 2 2" xfId="15253"/>
    <cellStyle name="20% - Accent6 2 5 4 2 3" xfId="21036"/>
    <cellStyle name="20% - Accent6 2 5 4 3" xfId="9471"/>
    <cellStyle name="20% - Accent6 2 5 4 4" xfId="3688"/>
    <cellStyle name="20% - Accent6 2 5 4 5" xfId="12362"/>
    <cellStyle name="20% - Accent6 2 5 4 6" xfId="18145"/>
    <cellStyle name="20% - Accent6 2 5 5" xfId="1478"/>
    <cellStyle name="20% - Accent6 2 5 5 2" xfId="8964"/>
    <cellStyle name="20% - Accent6 2 5 5 2 2" xfId="14746"/>
    <cellStyle name="20% - Accent6 2 5 5 2 3" xfId="20529"/>
    <cellStyle name="20% - Accent6 2 5 5 3" xfId="6073"/>
    <cellStyle name="20% - Accent6 2 5 5 4" xfId="11855"/>
    <cellStyle name="20% - Accent6 2 5 5 5" xfId="17638"/>
    <cellStyle name="20% - Accent6 2 5 6" xfId="4877"/>
    <cellStyle name="20% - Accent6 2 5 6 2" xfId="13551"/>
    <cellStyle name="20% - Accent6 2 5 6 3" xfId="19334"/>
    <cellStyle name="20% - Accent6 2 5 7" xfId="7769"/>
    <cellStyle name="20% - Accent6 2 5 8" xfId="3181"/>
    <cellStyle name="20% - Accent6 2 5 9" xfId="10660"/>
    <cellStyle name="20% - Accent6 2 6" xfId="249"/>
    <cellStyle name="20% - Accent6 2 6 10" xfId="16445"/>
    <cellStyle name="20% - Accent6 2 6 2" xfId="250"/>
    <cellStyle name="20% - Accent6 2 6 2 2" xfId="1988"/>
    <cellStyle name="20% - Accent6 2 6 2 2 2" xfId="9474"/>
    <cellStyle name="20% - Accent6 2 6 2 2 2 2" xfId="15256"/>
    <cellStyle name="20% - Accent6 2 6 2 2 2 3" xfId="21039"/>
    <cellStyle name="20% - Accent6 2 6 2 2 3" xfId="6583"/>
    <cellStyle name="20% - Accent6 2 6 2 2 4" xfId="12365"/>
    <cellStyle name="20% - Accent6 2 6 2 2 5" xfId="18148"/>
    <cellStyle name="20% - Accent6 2 6 2 3" xfId="4880"/>
    <cellStyle name="20% - Accent6 2 6 2 3 2" xfId="13554"/>
    <cellStyle name="20% - Accent6 2 6 2 3 3" xfId="19337"/>
    <cellStyle name="20% - Accent6 2 6 2 4" xfId="7772"/>
    <cellStyle name="20% - Accent6 2 6 2 5" xfId="3691"/>
    <cellStyle name="20% - Accent6 2 6 2 6" xfId="10663"/>
    <cellStyle name="20% - Accent6 2 6 2 7" xfId="16446"/>
    <cellStyle name="20% - Accent6 2 6 3" xfId="1012"/>
    <cellStyle name="20% - Accent6 2 6 3 2" xfId="2716"/>
    <cellStyle name="20% - Accent6 2 6 3 2 2" xfId="10202"/>
    <cellStyle name="20% - Accent6 2 6 3 2 2 2" xfId="15984"/>
    <cellStyle name="20% - Accent6 2 6 3 2 2 3" xfId="21767"/>
    <cellStyle name="20% - Accent6 2 6 3 2 3" xfId="7311"/>
    <cellStyle name="20% - Accent6 2 6 3 2 4" xfId="13093"/>
    <cellStyle name="20% - Accent6 2 6 3 2 5" xfId="18876"/>
    <cellStyle name="20% - Accent6 2 6 3 3" xfId="5608"/>
    <cellStyle name="20% - Accent6 2 6 3 3 2" xfId="14282"/>
    <cellStyle name="20% - Accent6 2 6 3 3 3" xfId="20065"/>
    <cellStyle name="20% - Accent6 2 6 3 4" xfId="8500"/>
    <cellStyle name="20% - Accent6 2 6 3 5" xfId="4419"/>
    <cellStyle name="20% - Accent6 2 6 3 6" xfId="11391"/>
    <cellStyle name="20% - Accent6 2 6 3 7" xfId="17174"/>
    <cellStyle name="20% - Accent6 2 6 4" xfId="1987"/>
    <cellStyle name="20% - Accent6 2 6 4 2" xfId="6582"/>
    <cellStyle name="20% - Accent6 2 6 4 2 2" xfId="15255"/>
    <cellStyle name="20% - Accent6 2 6 4 2 3" xfId="21038"/>
    <cellStyle name="20% - Accent6 2 6 4 3" xfId="9473"/>
    <cellStyle name="20% - Accent6 2 6 4 4" xfId="3690"/>
    <cellStyle name="20% - Accent6 2 6 4 5" xfId="12364"/>
    <cellStyle name="20% - Accent6 2 6 4 6" xfId="18147"/>
    <cellStyle name="20% - Accent6 2 6 5" xfId="1479"/>
    <cellStyle name="20% - Accent6 2 6 5 2" xfId="8965"/>
    <cellStyle name="20% - Accent6 2 6 5 2 2" xfId="14747"/>
    <cellStyle name="20% - Accent6 2 6 5 2 3" xfId="20530"/>
    <cellStyle name="20% - Accent6 2 6 5 3" xfId="6074"/>
    <cellStyle name="20% - Accent6 2 6 5 4" xfId="11856"/>
    <cellStyle name="20% - Accent6 2 6 5 5" xfId="17639"/>
    <cellStyle name="20% - Accent6 2 6 6" xfId="4879"/>
    <cellStyle name="20% - Accent6 2 6 6 2" xfId="13553"/>
    <cellStyle name="20% - Accent6 2 6 6 3" xfId="19336"/>
    <cellStyle name="20% - Accent6 2 6 7" xfId="7771"/>
    <cellStyle name="20% - Accent6 2 6 8" xfId="3182"/>
    <cellStyle name="20% - Accent6 2 6 9" xfId="10662"/>
    <cellStyle name="20% - Accent6 2 7" xfId="251"/>
    <cellStyle name="20% - Accent6 2 7 2" xfId="1989"/>
    <cellStyle name="20% - Accent6 2 7 2 2" xfId="6584"/>
    <cellStyle name="20% - Accent6 2 7 2 2 2" xfId="15257"/>
    <cellStyle name="20% - Accent6 2 7 2 2 3" xfId="21040"/>
    <cellStyle name="20% - Accent6 2 7 2 3" xfId="9475"/>
    <cellStyle name="20% - Accent6 2 7 2 4" xfId="3692"/>
    <cellStyle name="20% - Accent6 2 7 2 5" xfId="12366"/>
    <cellStyle name="20% - Accent6 2 7 2 6" xfId="18149"/>
    <cellStyle name="20% - Accent6 2 7 3" xfId="1460"/>
    <cellStyle name="20% - Accent6 2 7 3 2" xfId="8946"/>
    <cellStyle name="20% - Accent6 2 7 3 2 2" xfId="14728"/>
    <cellStyle name="20% - Accent6 2 7 3 2 3" xfId="20511"/>
    <cellStyle name="20% - Accent6 2 7 3 3" xfId="6055"/>
    <cellStyle name="20% - Accent6 2 7 3 4" xfId="11837"/>
    <cellStyle name="20% - Accent6 2 7 3 5" xfId="17620"/>
    <cellStyle name="20% - Accent6 2 7 4" xfId="4881"/>
    <cellStyle name="20% - Accent6 2 7 4 2" xfId="13555"/>
    <cellStyle name="20% - Accent6 2 7 4 3" xfId="19338"/>
    <cellStyle name="20% - Accent6 2 7 5" xfId="7773"/>
    <cellStyle name="20% - Accent6 2 7 6" xfId="3163"/>
    <cellStyle name="20% - Accent6 2 7 7" xfId="10664"/>
    <cellStyle name="20% - Accent6 2 7 8" xfId="16447"/>
    <cellStyle name="20% - Accent6 2 8" xfId="848"/>
    <cellStyle name="20% - Accent6 2 8 2" xfId="2554"/>
    <cellStyle name="20% - Accent6 2 8 2 2" xfId="10040"/>
    <cellStyle name="20% - Accent6 2 8 2 2 2" xfId="15822"/>
    <cellStyle name="20% - Accent6 2 8 2 2 3" xfId="21605"/>
    <cellStyle name="20% - Accent6 2 8 2 3" xfId="7149"/>
    <cellStyle name="20% - Accent6 2 8 2 4" xfId="12931"/>
    <cellStyle name="20% - Accent6 2 8 2 5" xfId="18714"/>
    <cellStyle name="20% - Accent6 2 8 3" xfId="5446"/>
    <cellStyle name="20% - Accent6 2 8 3 2" xfId="14120"/>
    <cellStyle name="20% - Accent6 2 8 3 3" xfId="19903"/>
    <cellStyle name="20% - Accent6 2 8 4" xfId="8338"/>
    <cellStyle name="20% - Accent6 2 8 5" xfId="4257"/>
    <cellStyle name="20% - Accent6 2 8 6" xfId="11229"/>
    <cellStyle name="20% - Accent6 2 8 7" xfId="17012"/>
    <cellStyle name="20% - Accent6 2 9" xfId="1950"/>
    <cellStyle name="20% - Accent6 2 9 2" xfId="6545"/>
    <cellStyle name="20% - Accent6 2 9 2 2" xfId="15218"/>
    <cellStyle name="20% - Accent6 2 9 2 3" xfId="21001"/>
    <cellStyle name="20% - Accent6 2 9 3" xfId="9436"/>
    <cellStyle name="20% - Accent6 2 9 4" xfId="3653"/>
    <cellStyle name="20% - Accent6 2 9 5" xfId="12327"/>
    <cellStyle name="20% - Accent6 2 9 6" xfId="18110"/>
    <cellStyle name="20% - Accent6 3" xfId="1272"/>
    <cellStyle name="20% - Accent6 3 2" xfId="5868"/>
    <cellStyle name="20% - Accent6 3 2 2" xfId="14541"/>
    <cellStyle name="20% - Accent6 3 2 3" xfId="20324"/>
    <cellStyle name="20% - Accent6 3 3" xfId="8759"/>
    <cellStyle name="20% - Accent6 3 4" xfId="2976"/>
    <cellStyle name="20% - Accent6 3 5" xfId="11650"/>
    <cellStyle name="20% - Accent6 3 6" xfId="17433"/>
    <cellStyle name="20% - Accent6 4" xfId="2540"/>
    <cellStyle name="20% - Accent6 4 2" xfId="7135"/>
    <cellStyle name="20% - Accent6 4 2 2" xfId="15808"/>
    <cellStyle name="20% - Accent6 4 2 3" xfId="21591"/>
    <cellStyle name="20% - Accent6 4 3" xfId="10026"/>
    <cellStyle name="20% - Accent6 4 4" xfId="4243"/>
    <cellStyle name="20% - Accent6 4 5" xfId="12917"/>
    <cellStyle name="20% - Accent6 4 6" xfId="18700"/>
    <cellStyle name="20% - Accent6 5" xfId="1242"/>
    <cellStyle name="20% - Accent6 5 2" xfId="8729"/>
    <cellStyle name="20% - Accent6 5 2 2" xfId="14511"/>
    <cellStyle name="20% - Accent6 5 2 3" xfId="20294"/>
    <cellStyle name="20% - Accent6 5 3" xfId="5838"/>
    <cellStyle name="20% - Accent6 5 4" xfId="11620"/>
    <cellStyle name="20% - Accent6 5 5" xfId="17403"/>
    <cellStyle name="20% - Accent6 6" xfId="5432"/>
    <cellStyle name="20% - Accent6 6 2" xfId="14106"/>
    <cellStyle name="20% - Accent6 6 3" xfId="19889"/>
    <cellStyle name="20% - Accent6 7" xfId="8324"/>
    <cellStyle name="20% - Accent6 8" xfId="2946"/>
    <cellStyle name="20% - Accent6 9" xfId="11215"/>
    <cellStyle name="40% - Accent1" xfId="813" builtinId="31" customBuiltin="1"/>
    <cellStyle name="40% - Accent1 10" xfId="16989"/>
    <cellStyle name="40% - Accent1 2" xfId="252"/>
    <cellStyle name="40% - Accent1 2 10" xfId="1254"/>
    <cellStyle name="40% - Accent1 2 10 2" xfId="8741"/>
    <cellStyle name="40% - Accent1 2 10 2 2" xfId="14523"/>
    <cellStyle name="40% - Accent1 2 10 2 3" xfId="20306"/>
    <cellStyle name="40% - Accent1 2 10 3" xfId="5850"/>
    <cellStyle name="40% - Accent1 2 10 4" xfId="11632"/>
    <cellStyle name="40% - Accent1 2 10 5" xfId="17415"/>
    <cellStyle name="40% - Accent1 2 11" xfId="4882"/>
    <cellStyle name="40% - Accent1 2 11 2" xfId="13556"/>
    <cellStyle name="40% - Accent1 2 11 3" xfId="19339"/>
    <cellStyle name="40% - Accent1 2 12" xfId="7774"/>
    <cellStyle name="40% - Accent1 2 13" xfId="2958"/>
    <cellStyle name="40% - Accent1 2 14" xfId="10665"/>
    <cellStyle name="40% - Accent1 2 15" xfId="16448"/>
    <cellStyle name="40% - Accent1 2 2" xfId="253"/>
    <cellStyle name="40% - Accent1 2 2 10" xfId="4883"/>
    <cellStyle name="40% - Accent1 2 2 10 2" xfId="13557"/>
    <cellStyle name="40% - Accent1 2 2 10 3" xfId="19340"/>
    <cellStyle name="40% - Accent1 2 2 11" xfId="7775"/>
    <cellStyle name="40% - Accent1 2 2 12" xfId="3010"/>
    <cellStyle name="40% - Accent1 2 2 13" xfId="10666"/>
    <cellStyle name="40% - Accent1 2 2 14" xfId="16449"/>
    <cellStyle name="40% - Accent1 2 2 2" xfId="254"/>
    <cellStyle name="40% - Accent1 2 2 2 10" xfId="7776"/>
    <cellStyle name="40% - Accent1 2 2 2 11" xfId="3011"/>
    <cellStyle name="40% - Accent1 2 2 2 12" xfId="10667"/>
    <cellStyle name="40% - Accent1 2 2 2 13" xfId="16450"/>
    <cellStyle name="40% - Accent1 2 2 2 2" xfId="255"/>
    <cellStyle name="40% - Accent1 2 2 2 2 10" xfId="10668"/>
    <cellStyle name="40% - Accent1 2 2 2 2 11" xfId="16451"/>
    <cellStyle name="40% - Accent1 2 2 2 2 2" xfId="256"/>
    <cellStyle name="40% - Accent1 2 2 2 2 2 10" xfId="16452"/>
    <cellStyle name="40% - Accent1 2 2 2 2 2 2" xfId="257"/>
    <cellStyle name="40% - Accent1 2 2 2 2 2 2 2" xfId="1995"/>
    <cellStyle name="40% - Accent1 2 2 2 2 2 2 2 2" xfId="9481"/>
    <cellStyle name="40% - Accent1 2 2 2 2 2 2 2 2 2" xfId="15263"/>
    <cellStyle name="40% - Accent1 2 2 2 2 2 2 2 2 3" xfId="21046"/>
    <cellStyle name="40% - Accent1 2 2 2 2 2 2 2 3" xfId="6590"/>
    <cellStyle name="40% - Accent1 2 2 2 2 2 2 2 4" xfId="12372"/>
    <cellStyle name="40% - Accent1 2 2 2 2 2 2 2 5" xfId="18155"/>
    <cellStyle name="40% - Accent1 2 2 2 2 2 2 3" xfId="4887"/>
    <cellStyle name="40% - Accent1 2 2 2 2 2 2 3 2" xfId="13561"/>
    <cellStyle name="40% - Accent1 2 2 2 2 2 2 3 3" xfId="19344"/>
    <cellStyle name="40% - Accent1 2 2 2 2 2 2 4" xfId="7779"/>
    <cellStyle name="40% - Accent1 2 2 2 2 2 2 5" xfId="3698"/>
    <cellStyle name="40% - Accent1 2 2 2 2 2 2 6" xfId="10670"/>
    <cellStyle name="40% - Accent1 2 2 2 2 2 2 7" xfId="16453"/>
    <cellStyle name="40% - Accent1 2 2 2 2 2 3" xfId="1014"/>
    <cellStyle name="40% - Accent1 2 2 2 2 2 3 2" xfId="2718"/>
    <cellStyle name="40% - Accent1 2 2 2 2 2 3 2 2" xfId="10204"/>
    <cellStyle name="40% - Accent1 2 2 2 2 2 3 2 2 2" xfId="15986"/>
    <cellStyle name="40% - Accent1 2 2 2 2 2 3 2 2 3" xfId="21769"/>
    <cellStyle name="40% - Accent1 2 2 2 2 2 3 2 3" xfId="7313"/>
    <cellStyle name="40% - Accent1 2 2 2 2 2 3 2 4" xfId="13095"/>
    <cellStyle name="40% - Accent1 2 2 2 2 2 3 2 5" xfId="18878"/>
    <cellStyle name="40% - Accent1 2 2 2 2 2 3 3" xfId="5610"/>
    <cellStyle name="40% - Accent1 2 2 2 2 2 3 3 2" xfId="14284"/>
    <cellStyle name="40% - Accent1 2 2 2 2 2 3 3 3" xfId="20067"/>
    <cellStyle name="40% - Accent1 2 2 2 2 2 3 4" xfId="8502"/>
    <cellStyle name="40% - Accent1 2 2 2 2 2 3 5" xfId="4421"/>
    <cellStyle name="40% - Accent1 2 2 2 2 2 3 6" xfId="11393"/>
    <cellStyle name="40% - Accent1 2 2 2 2 2 3 7" xfId="17176"/>
    <cellStyle name="40% - Accent1 2 2 2 2 2 4" xfId="1994"/>
    <cellStyle name="40% - Accent1 2 2 2 2 2 4 2" xfId="6589"/>
    <cellStyle name="40% - Accent1 2 2 2 2 2 4 2 2" xfId="15262"/>
    <cellStyle name="40% - Accent1 2 2 2 2 2 4 2 3" xfId="21045"/>
    <cellStyle name="40% - Accent1 2 2 2 2 2 4 3" xfId="9480"/>
    <cellStyle name="40% - Accent1 2 2 2 2 2 4 4" xfId="3697"/>
    <cellStyle name="40% - Accent1 2 2 2 2 2 4 5" xfId="12371"/>
    <cellStyle name="40% - Accent1 2 2 2 2 2 4 6" xfId="18154"/>
    <cellStyle name="40% - Accent1 2 2 2 2 2 5" xfId="1484"/>
    <cellStyle name="40% - Accent1 2 2 2 2 2 5 2" xfId="8970"/>
    <cellStyle name="40% - Accent1 2 2 2 2 2 5 2 2" xfId="14752"/>
    <cellStyle name="40% - Accent1 2 2 2 2 2 5 2 3" xfId="20535"/>
    <cellStyle name="40% - Accent1 2 2 2 2 2 5 3" xfId="6079"/>
    <cellStyle name="40% - Accent1 2 2 2 2 2 5 4" xfId="11861"/>
    <cellStyle name="40% - Accent1 2 2 2 2 2 5 5" xfId="17644"/>
    <cellStyle name="40% - Accent1 2 2 2 2 2 6" xfId="4886"/>
    <cellStyle name="40% - Accent1 2 2 2 2 2 6 2" xfId="13560"/>
    <cellStyle name="40% - Accent1 2 2 2 2 2 6 3" xfId="19343"/>
    <cellStyle name="40% - Accent1 2 2 2 2 2 7" xfId="7778"/>
    <cellStyle name="40% - Accent1 2 2 2 2 2 8" xfId="3187"/>
    <cellStyle name="40% - Accent1 2 2 2 2 2 9" xfId="10669"/>
    <cellStyle name="40% - Accent1 2 2 2 2 3" xfId="258"/>
    <cellStyle name="40% - Accent1 2 2 2 2 3 2" xfId="1996"/>
    <cellStyle name="40% - Accent1 2 2 2 2 3 2 2" xfId="9482"/>
    <cellStyle name="40% - Accent1 2 2 2 2 3 2 2 2" xfId="15264"/>
    <cellStyle name="40% - Accent1 2 2 2 2 3 2 2 3" xfId="21047"/>
    <cellStyle name="40% - Accent1 2 2 2 2 3 2 3" xfId="6591"/>
    <cellStyle name="40% - Accent1 2 2 2 2 3 2 4" xfId="12373"/>
    <cellStyle name="40% - Accent1 2 2 2 2 3 2 5" xfId="18156"/>
    <cellStyle name="40% - Accent1 2 2 2 2 3 3" xfId="4888"/>
    <cellStyle name="40% - Accent1 2 2 2 2 3 3 2" xfId="13562"/>
    <cellStyle name="40% - Accent1 2 2 2 2 3 3 3" xfId="19345"/>
    <cellStyle name="40% - Accent1 2 2 2 2 3 4" xfId="7780"/>
    <cellStyle name="40% - Accent1 2 2 2 2 3 5" xfId="3699"/>
    <cellStyle name="40% - Accent1 2 2 2 2 3 6" xfId="10671"/>
    <cellStyle name="40% - Accent1 2 2 2 2 3 7" xfId="16454"/>
    <cellStyle name="40% - Accent1 2 2 2 2 4" xfId="1013"/>
    <cellStyle name="40% - Accent1 2 2 2 2 4 2" xfId="2717"/>
    <cellStyle name="40% - Accent1 2 2 2 2 4 2 2" xfId="10203"/>
    <cellStyle name="40% - Accent1 2 2 2 2 4 2 2 2" xfId="15985"/>
    <cellStyle name="40% - Accent1 2 2 2 2 4 2 2 3" xfId="21768"/>
    <cellStyle name="40% - Accent1 2 2 2 2 4 2 3" xfId="7312"/>
    <cellStyle name="40% - Accent1 2 2 2 2 4 2 4" xfId="13094"/>
    <cellStyle name="40% - Accent1 2 2 2 2 4 2 5" xfId="18877"/>
    <cellStyle name="40% - Accent1 2 2 2 2 4 3" xfId="5609"/>
    <cellStyle name="40% - Accent1 2 2 2 2 4 3 2" xfId="14283"/>
    <cellStyle name="40% - Accent1 2 2 2 2 4 3 3" xfId="20066"/>
    <cellStyle name="40% - Accent1 2 2 2 2 4 4" xfId="8501"/>
    <cellStyle name="40% - Accent1 2 2 2 2 4 5" xfId="4420"/>
    <cellStyle name="40% - Accent1 2 2 2 2 4 6" xfId="11392"/>
    <cellStyle name="40% - Accent1 2 2 2 2 4 7" xfId="17175"/>
    <cellStyle name="40% - Accent1 2 2 2 2 5" xfId="1993"/>
    <cellStyle name="40% - Accent1 2 2 2 2 5 2" xfId="6588"/>
    <cellStyle name="40% - Accent1 2 2 2 2 5 2 2" xfId="15261"/>
    <cellStyle name="40% - Accent1 2 2 2 2 5 2 3" xfId="21044"/>
    <cellStyle name="40% - Accent1 2 2 2 2 5 3" xfId="9479"/>
    <cellStyle name="40% - Accent1 2 2 2 2 5 4" xfId="3696"/>
    <cellStyle name="40% - Accent1 2 2 2 2 5 5" xfId="12370"/>
    <cellStyle name="40% - Accent1 2 2 2 2 5 6" xfId="18153"/>
    <cellStyle name="40% - Accent1 2 2 2 2 6" xfId="1483"/>
    <cellStyle name="40% - Accent1 2 2 2 2 6 2" xfId="8969"/>
    <cellStyle name="40% - Accent1 2 2 2 2 6 2 2" xfId="14751"/>
    <cellStyle name="40% - Accent1 2 2 2 2 6 2 3" xfId="20534"/>
    <cellStyle name="40% - Accent1 2 2 2 2 6 3" xfId="6078"/>
    <cellStyle name="40% - Accent1 2 2 2 2 6 4" xfId="11860"/>
    <cellStyle name="40% - Accent1 2 2 2 2 6 5" xfId="17643"/>
    <cellStyle name="40% - Accent1 2 2 2 2 7" xfId="4885"/>
    <cellStyle name="40% - Accent1 2 2 2 2 7 2" xfId="13559"/>
    <cellStyle name="40% - Accent1 2 2 2 2 7 3" xfId="19342"/>
    <cellStyle name="40% - Accent1 2 2 2 2 8" xfId="7777"/>
    <cellStyle name="40% - Accent1 2 2 2 2 9" xfId="3186"/>
    <cellStyle name="40% - Accent1 2 2 2 3" xfId="259"/>
    <cellStyle name="40% - Accent1 2 2 2 3 10" xfId="16455"/>
    <cellStyle name="40% - Accent1 2 2 2 3 2" xfId="260"/>
    <cellStyle name="40% - Accent1 2 2 2 3 2 2" xfId="1998"/>
    <cellStyle name="40% - Accent1 2 2 2 3 2 2 2" xfId="9484"/>
    <cellStyle name="40% - Accent1 2 2 2 3 2 2 2 2" xfId="15266"/>
    <cellStyle name="40% - Accent1 2 2 2 3 2 2 2 3" xfId="21049"/>
    <cellStyle name="40% - Accent1 2 2 2 3 2 2 3" xfId="6593"/>
    <cellStyle name="40% - Accent1 2 2 2 3 2 2 4" xfId="12375"/>
    <cellStyle name="40% - Accent1 2 2 2 3 2 2 5" xfId="18158"/>
    <cellStyle name="40% - Accent1 2 2 2 3 2 3" xfId="4890"/>
    <cellStyle name="40% - Accent1 2 2 2 3 2 3 2" xfId="13564"/>
    <cellStyle name="40% - Accent1 2 2 2 3 2 3 3" xfId="19347"/>
    <cellStyle name="40% - Accent1 2 2 2 3 2 4" xfId="7782"/>
    <cellStyle name="40% - Accent1 2 2 2 3 2 5" xfId="3701"/>
    <cellStyle name="40% - Accent1 2 2 2 3 2 6" xfId="10673"/>
    <cellStyle name="40% - Accent1 2 2 2 3 2 7" xfId="16456"/>
    <cellStyle name="40% - Accent1 2 2 2 3 3" xfId="1015"/>
    <cellStyle name="40% - Accent1 2 2 2 3 3 2" xfId="2719"/>
    <cellStyle name="40% - Accent1 2 2 2 3 3 2 2" xfId="10205"/>
    <cellStyle name="40% - Accent1 2 2 2 3 3 2 2 2" xfId="15987"/>
    <cellStyle name="40% - Accent1 2 2 2 3 3 2 2 3" xfId="21770"/>
    <cellStyle name="40% - Accent1 2 2 2 3 3 2 3" xfId="7314"/>
    <cellStyle name="40% - Accent1 2 2 2 3 3 2 4" xfId="13096"/>
    <cellStyle name="40% - Accent1 2 2 2 3 3 2 5" xfId="18879"/>
    <cellStyle name="40% - Accent1 2 2 2 3 3 3" xfId="5611"/>
    <cellStyle name="40% - Accent1 2 2 2 3 3 3 2" xfId="14285"/>
    <cellStyle name="40% - Accent1 2 2 2 3 3 3 3" xfId="20068"/>
    <cellStyle name="40% - Accent1 2 2 2 3 3 4" xfId="8503"/>
    <cellStyle name="40% - Accent1 2 2 2 3 3 5" xfId="4422"/>
    <cellStyle name="40% - Accent1 2 2 2 3 3 6" xfId="11394"/>
    <cellStyle name="40% - Accent1 2 2 2 3 3 7" xfId="17177"/>
    <cellStyle name="40% - Accent1 2 2 2 3 4" xfId="1997"/>
    <cellStyle name="40% - Accent1 2 2 2 3 4 2" xfId="6592"/>
    <cellStyle name="40% - Accent1 2 2 2 3 4 2 2" xfId="15265"/>
    <cellStyle name="40% - Accent1 2 2 2 3 4 2 3" xfId="21048"/>
    <cellStyle name="40% - Accent1 2 2 2 3 4 3" xfId="9483"/>
    <cellStyle name="40% - Accent1 2 2 2 3 4 4" xfId="3700"/>
    <cellStyle name="40% - Accent1 2 2 2 3 4 5" xfId="12374"/>
    <cellStyle name="40% - Accent1 2 2 2 3 4 6" xfId="18157"/>
    <cellStyle name="40% - Accent1 2 2 2 3 5" xfId="1485"/>
    <cellStyle name="40% - Accent1 2 2 2 3 5 2" xfId="8971"/>
    <cellStyle name="40% - Accent1 2 2 2 3 5 2 2" xfId="14753"/>
    <cellStyle name="40% - Accent1 2 2 2 3 5 2 3" xfId="20536"/>
    <cellStyle name="40% - Accent1 2 2 2 3 5 3" xfId="6080"/>
    <cellStyle name="40% - Accent1 2 2 2 3 5 4" xfId="11862"/>
    <cellStyle name="40% - Accent1 2 2 2 3 5 5" xfId="17645"/>
    <cellStyle name="40% - Accent1 2 2 2 3 6" xfId="4889"/>
    <cellStyle name="40% - Accent1 2 2 2 3 6 2" xfId="13563"/>
    <cellStyle name="40% - Accent1 2 2 2 3 6 3" xfId="19346"/>
    <cellStyle name="40% - Accent1 2 2 2 3 7" xfId="7781"/>
    <cellStyle name="40% - Accent1 2 2 2 3 8" xfId="3188"/>
    <cellStyle name="40% - Accent1 2 2 2 3 9" xfId="10672"/>
    <cellStyle name="40% - Accent1 2 2 2 4" xfId="261"/>
    <cellStyle name="40% - Accent1 2 2 2 4 10" xfId="16457"/>
    <cellStyle name="40% - Accent1 2 2 2 4 2" xfId="262"/>
    <cellStyle name="40% - Accent1 2 2 2 4 2 2" xfId="2000"/>
    <cellStyle name="40% - Accent1 2 2 2 4 2 2 2" xfId="9486"/>
    <cellStyle name="40% - Accent1 2 2 2 4 2 2 2 2" xfId="15268"/>
    <cellStyle name="40% - Accent1 2 2 2 4 2 2 2 3" xfId="21051"/>
    <cellStyle name="40% - Accent1 2 2 2 4 2 2 3" xfId="6595"/>
    <cellStyle name="40% - Accent1 2 2 2 4 2 2 4" xfId="12377"/>
    <cellStyle name="40% - Accent1 2 2 2 4 2 2 5" xfId="18160"/>
    <cellStyle name="40% - Accent1 2 2 2 4 2 3" xfId="4892"/>
    <cellStyle name="40% - Accent1 2 2 2 4 2 3 2" xfId="13566"/>
    <cellStyle name="40% - Accent1 2 2 2 4 2 3 3" xfId="19349"/>
    <cellStyle name="40% - Accent1 2 2 2 4 2 4" xfId="7784"/>
    <cellStyle name="40% - Accent1 2 2 2 4 2 5" xfId="3703"/>
    <cellStyle name="40% - Accent1 2 2 2 4 2 6" xfId="10675"/>
    <cellStyle name="40% - Accent1 2 2 2 4 2 7" xfId="16458"/>
    <cellStyle name="40% - Accent1 2 2 2 4 3" xfId="1016"/>
    <cellStyle name="40% - Accent1 2 2 2 4 3 2" xfId="2720"/>
    <cellStyle name="40% - Accent1 2 2 2 4 3 2 2" xfId="10206"/>
    <cellStyle name="40% - Accent1 2 2 2 4 3 2 2 2" xfId="15988"/>
    <cellStyle name="40% - Accent1 2 2 2 4 3 2 2 3" xfId="21771"/>
    <cellStyle name="40% - Accent1 2 2 2 4 3 2 3" xfId="7315"/>
    <cellStyle name="40% - Accent1 2 2 2 4 3 2 4" xfId="13097"/>
    <cellStyle name="40% - Accent1 2 2 2 4 3 2 5" xfId="18880"/>
    <cellStyle name="40% - Accent1 2 2 2 4 3 3" xfId="5612"/>
    <cellStyle name="40% - Accent1 2 2 2 4 3 3 2" xfId="14286"/>
    <cellStyle name="40% - Accent1 2 2 2 4 3 3 3" xfId="20069"/>
    <cellStyle name="40% - Accent1 2 2 2 4 3 4" xfId="8504"/>
    <cellStyle name="40% - Accent1 2 2 2 4 3 5" xfId="4423"/>
    <cellStyle name="40% - Accent1 2 2 2 4 3 6" xfId="11395"/>
    <cellStyle name="40% - Accent1 2 2 2 4 3 7" xfId="17178"/>
    <cellStyle name="40% - Accent1 2 2 2 4 4" xfId="1999"/>
    <cellStyle name="40% - Accent1 2 2 2 4 4 2" xfId="6594"/>
    <cellStyle name="40% - Accent1 2 2 2 4 4 2 2" xfId="15267"/>
    <cellStyle name="40% - Accent1 2 2 2 4 4 2 3" xfId="21050"/>
    <cellStyle name="40% - Accent1 2 2 2 4 4 3" xfId="9485"/>
    <cellStyle name="40% - Accent1 2 2 2 4 4 4" xfId="3702"/>
    <cellStyle name="40% - Accent1 2 2 2 4 4 5" xfId="12376"/>
    <cellStyle name="40% - Accent1 2 2 2 4 4 6" xfId="18159"/>
    <cellStyle name="40% - Accent1 2 2 2 4 5" xfId="1486"/>
    <cellStyle name="40% - Accent1 2 2 2 4 5 2" xfId="8972"/>
    <cellStyle name="40% - Accent1 2 2 2 4 5 2 2" xfId="14754"/>
    <cellStyle name="40% - Accent1 2 2 2 4 5 2 3" xfId="20537"/>
    <cellStyle name="40% - Accent1 2 2 2 4 5 3" xfId="6081"/>
    <cellStyle name="40% - Accent1 2 2 2 4 5 4" xfId="11863"/>
    <cellStyle name="40% - Accent1 2 2 2 4 5 5" xfId="17646"/>
    <cellStyle name="40% - Accent1 2 2 2 4 6" xfId="4891"/>
    <cellStyle name="40% - Accent1 2 2 2 4 6 2" xfId="13565"/>
    <cellStyle name="40% - Accent1 2 2 2 4 6 3" xfId="19348"/>
    <cellStyle name="40% - Accent1 2 2 2 4 7" xfId="7783"/>
    <cellStyle name="40% - Accent1 2 2 2 4 8" xfId="3189"/>
    <cellStyle name="40% - Accent1 2 2 2 4 9" xfId="10674"/>
    <cellStyle name="40% - Accent1 2 2 2 5" xfId="263"/>
    <cellStyle name="40% - Accent1 2 2 2 5 2" xfId="2001"/>
    <cellStyle name="40% - Accent1 2 2 2 5 2 2" xfId="6596"/>
    <cellStyle name="40% - Accent1 2 2 2 5 2 2 2" xfId="15269"/>
    <cellStyle name="40% - Accent1 2 2 2 5 2 2 3" xfId="21052"/>
    <cellStyle name="40% - Accent1 2 2 2 5 2 3" xfId="9487"/>
    <cellStyle name="40% - Accent1 2 2 2 5 2 4" xfId="3704"/>
    <cellStyle name="40% - Accent1 2 2 2 5 2 5" xfId="12378"/>
    <cellStyle name="40% - Accent1 2 2 2 5 2 6" xfId="18161"/>
    <cellStyle name="40% - Accent1 2 2 2 5 3" xfId="1482"/>
    <cellStyle name="40% - Accent1 2 2 2 5 3 2" xfId="8968"/>
    <cellStyle name="40% - Accent1 2 2 2 5 3 2 2" xfId="14750"/>
    <cellStyle name="40% - Accent1 2 2 2 5 3 2 3" xfId="20533"/>
    <cellStyle name="40% - Accent1 2 2 2 5 3 3" xfId="6077"/>
    <cellStyle name="40% - Accent1 2 2 2 5 3 4" xfId="11859"/>
    <cellStyle name="40% - Accent1 2 2 2 5 3 5" xfId="17642"/>
    <cellStyle name="40% - Accent1 2 2 2 5 4" xfId="4893"/>
    <cellStyle name="40% - Accent1 2 2 2 5 4 2" xfId="13567"/>
    <cellStyle name="40% - Accent1 2 2 2 5 4 3" xfId="19350"/>
    <cellStyle name="40% - Accent1 2 2 2 5 5" xfId="7785"/>
    <cellStyle name="40% - Accent1 2 2 2 5 6" xfId="3185"/>
    <cellStyle name="40% - Accent1 2 2 2 5 7" xfId="10676"/>
    <cellStyle name="40% - Accent1 2 2 2 5 8" xfId="16459"/>
    <cellStyle name="40% - Accent1 2 2 2 6" xfId="906"/>
    <cellStyle name="40% - Accent1 2 2 2 6 2" xfId="2612"/>
    <cellStyle name="40% - Accent1 2 2 2 6 2 2" xfId="10098"/>
    <cellStyle name="40% - Accent1 2 2 2 6 2 2 2" xfId="15880"/>
    <cellStyle name="40% - Accent1 2 2 2 6 2 2 3" xfId="21663"/>
    <cellStyle name="40% - Accent1 2 2 2 6 2 3" xfId="7207"/>
    <cellStyle name="40% - Accent1 2 2 2 6 2 4" xfId="12989"/>
    <cellStyle name="40% - Accent1 2 2 2 6 2 5" xfId="18772"/>
    <cellStyle name="40% - Accent1 2 2 2 6 3" xfId="5504"/>
    <cellStyle name="40% - Accent1 2 2 2 6 3 2" xfId="14178"/>
    <cellStyle name="40% - Accent1 2 2 2 6 3 3" xfId="19961"/>
    <cellStyle name="40% - Accent1 2 2 2 6 4" xfId="8396"/>
    <cellStyle name="40% - Accent1 2 2 2 6 5" xfId="4315"/>
    <cellStyle name="40% - Accent1 2 2 2 6 6" xfId="11287"/>
    <cellStyle name="40% - Accent1 2 2 2 6 7" xfId="17070"/>
    <cellStyle name="40% - Accent1 2 2 2 7" xfId="1992"/>
    <cellStyle name="40% - Accent1 2 2 2 7 2" xfId="6587"/>
    <cellStyle name="40% - Accent1 2 2 2 7 2 2" xfId="15260"/>
    <cellStyle name="40% - Accent1 2 2 2 7 2 3" xfId="21043"/>
    <cellStyle name="40% - Accent1 2 2 2 7 3" xfId="9478"/>
    <cellStyle name="40% - Accent1 2 2 2 7 4" xfId="3695"/>
    <cellStyle name="40% - Accent1 2 2 2 7 5" xfId="12369"/>
    <cellStyle name="40% - Accent1 2 2 2 7 6" xfId="18152"/>
    <cellStyle name="40% - Accent1 2 2 2 8" xfId="1308"/>
    <cellStyle name="40% - Accent1 2 2 2 8 2" xfId="8794"/>
    <cellStyle name="40% - Accent1 2 2 2 8 2 2" xfId="14576"/>
    <cellStyle name="40% - Accent1 2 2 2 8 2 3" xfId="20359"/>
    <cellStyle name="40% - Accent1 2 2 2 8 3" xfId="5903"/>
    <cellStyle name="40% - Accent1 2 2 2 8 4" xfId="11685"/>
    <cellStyle name="40% - Accent1 2 2 2 8 5" xfId="17468"/>
    <cellStyle name="40% - Accent1 2 2 2 9" xfId="4884"/>
    <cellStyle name="40% - Accent1 2 2 2 9 2" xfId="13558"/>
    <cellStyle name="40% - Accent1 2 2 2 9 3" xfId="19341"/>
    <cellStyle name="40% - Accent1 2 2 3" xfId="264"/>
    <cellStyle name="40% - Accent1 2 2 3 10" xfId="10677"/>
    <cellStyle name="40% - Accent1 2 2 3 11" xfId="16460"/>
    <cellStyle name="40% - Accent1 2 2 3 2" xfId="265"/>
    <cellStyle name="40% - Accent1 2 2 3 2 10" xfId="16461"/>
    <cellStyle name="40% - Accent1 2 2 3 2 2" xfId="266"/>
    <cellStyle name="40% - Accent1 2 2 3 2 2 2" xfId="2004"/>
    <cellStyle name="40% - Accent1 2 2 3 2 2 2 2" xfId="9490"/>
    <cellStyle name="40% - Accent1 2 2 3 2 2 2 2 2" xfId="15272"/>
    <cellStyle name="40% - Accent1 2 2 3 2 2 2 2 3" xfId="21055"/>
    <cellStyle name="40% - Accent1 2 2 3 2 2 2 3" xfId="6599"/>
    <cellStyle name="40% - Accent1 2 2 3 2 2 2 4" xfId="12381"/>
    <cellStyle name="40% - Accent1 2 2 3 2 2 2 5" xfId="18164"/>
    <cellStyle name="40% - Accent1 2 2 3 2 2 3" xfId="4896"/>
    <cellStyle name="40% - Accent1 2 2 3 2 2 3 2" xfId="13570"/>
    <cellStyle name="40% - Accent1 2 2 3 2 2 3 3" xfId="19353"/>
    <cellStyle name="40% - Accent1 2 2 3 2 2 4" xfId="7788"/>
    <cellStyle name="40% - Accent1 2 2 3 2 2 5" xfId="3707"/>
    <cellStyle name="40% - Accent1 2 2 3 2 2 6" xfId="10679"/>
    <cellStyle name="40% - Accent1 2 2 3 2 2 7" xfId="16462"/>
    <cellStyle name="40% - Accent1 2 2 3 2 3" xfId="1018"/>
    <cellStyle name="40% - Accent1 2 2 3 2 3 2" xfId="2722"/>
    <cellStyle name="40% - Accent1 2 2 3 2 3 2 2" xfId="10208"/>
    <cellStyle name="40% - Accent1 2 2 3 2 3 2 2 2" xfId="15990"/>
    <cellStyle name="40% - Accent1 2 2 3 2 3 2 2 3" xfId="21773"/>
    <cellStyle name="40% - Accent1 2 2 3 2 3 2 3" xfId="7317"/>
    <cellStyle name="40% - Accent1 2 2 3 2 3 2 4" xfId="13099"/>
    <cellStyle name="40% - Accent1 2 2 3 2 3 2 5" xfId="18882"/>
    <cellStyle name="40% - Accent1 2 2 3 2 3 3" xfId="5614"/>
    <cellStyle name="40% - Accent1 2 2 3 2 3 3 2" xfId="14288"/>
    <cellStyle name="40% - Accent1 2 2 3 2 3 3 3" xfId="20071"/>
    <cellStyle name="40% - Accent1 2 2 3 2 3 4" xfId="8506"/>
    <cellStyle name="40% - Accent1 2 2 3 2 3 5" xfId="4425"/>
    <cellStyle name="40% - Accent1 2 2 3 2 3 6" xfId="11397"/>
    <cellStyle name="40% - Accent1 2 2 3 2 3 7" xfId="17180"/>
    <cellStyle name="40% - Accent1 2 2 3 2 4" xfId="2003"/>
    <cellStyle name="40% - Accent1 2 2 3 2 4 2" xfId="6598"/>
    <cellStyle name="40% - Accent1 2 2 3 2 4 2 2" xfId="15271"/>
    <cellStyle name="40% - Accent1 2 2 3 2 4 2 3" xfId="21054"/>
    <cellStyle name="40% - Accent1 2 2 3 2 4 3" xfId="9489"/>
    <cellStyle name="40% - Accent1 2 2 3 2 4 4" xfId="3706"/>
    <cellStyle name="40% - Accent1 2 2 3 2 4 5" xfId="12380"/>
    <cellStyle name="40% - Accent1 2 2 3 2 4 6" xfId="18163"/>
    <cellStyle name="40% - Accent1 2 2 3 2 5" xfId="1488"/>
    <cellStyle name="40% - Accent1 2 2 3 2 5 2" xfId="8974"/>
    <cellStyle name="40% - Accent1 2 2 3 2 5 2 2" xfId="14756"/>
    <cellStyle name="40% - Accent1 2 2 3 2 5 2 3" xfId="20539"/>
    <cellStyle name="40% - Accent1 2 2 3 2 5 3" xfId="6083"/>
    <cellStyle name="40% - Accent1 2 2 3 2 5 4" xfId="11865"/>
    <cellStyle name="40% - Accent1 2 2 3 2 5 5" xfId="17648"/>
    <cellStyle name="40% - Accent1 2 2 3 2 6" xfId="4895"/>
    <cellStyle name="40% - Accent1 2 2 3 2 6 2" xfId="13569"/>
    <cellStyle name="40% - Accent1 2 2 3 2 6 3" xfId="19352"/>
    <cellStyle name="40% - Accent1 2 2 3 2 7" xfId="7787"/>
    <cellStyle name="40% - Accent1 2 2 3 2 8" xfId="3191"/>
    <cellStyle name="40% - Accent1 2 2 3 2 9" xfId="10678"/>
    <cellStyle name="40% - Accent1 2 2 3 3" xfId="267"/>
    <cellStyle name="40% - Accent1 2 2 3 3 2" xfId="2005"/>
    <cellStyle name="40% - Accent1 2 2 3 3 2 2" xfId="9491"/>
    <cellStyle name="40% - Accent1 2 2 3 3 2 2 2" xfId="15273"/>
    <cellStyle name="40% - Accent1 2 2 3 3 2 2 3" xfId="21056"/>
    <cellStyle name="40% - Accent1 2 2 3 3 2 3" xfId="6600"/>
    <cellStyle name="40% - Accent1 2 2 3 3 2 4" xfId="12382"/>
    <cellStyle name="40% - Accent1 2 2 3 3 2 5" xfId="18165"/>
    <cellStyle name="40% - Accent1 2 2 3 3 3" xfId="4897"/>
    <cellStyle name="40% - Accent1 2 2 3 3 3 2" xfId="13571"/>
    <cellStyle name="40% - Accent1 2 2 3 3 3 3" xfId="19354"/>
    <cellStyle name="40% - Accent1 2 2 3 3 4" xfId="7789"/>
    <cellStyle name="40% - Accent1 2 2 3 3 5" xfId="3708"/>
    <cellStyle name="40% - Accent1 2 2 3 3 6" xfId="10680"/>
    <cellStyle name="40% - Accent1 2 2 3 3 7" xfId="16463"/>
    <cellStyle name="40% - Accent1 2 2 3 4" xfId="1017"/>
    <cellStyle name="40% - Accent1 2 2 3 4 2" xfId="2721"/>
    <cellStyle name="40% - Accent1 2 2 3 4 2 2" xfId="10207"/>
    <cellStyle name="40% - Accent1 2 2 3 4 2 2 2" xfId="15989"/>
    <cellStyle name="40% - Accent1 2 2 3 4 2 2 3" xfId="21772"/>
    <cellStyle name="40% - Accent1 2 2 3 4 2 3" xfId="7316"/>
    <cellStyle name="40% - Accent1 2 2 3 4 2 4" xfId="13098"/>
    <cellStyle name="40% - Accent1 2 2 3 4 2 5" xfId="18881"/>
    <cellStyle name="40% - Accent1 2 2 3 4 3" xfId="5613"/>
    <cellStyle name="40% - Accent1 2 2 3 4 3 2" xfId="14287"/>
    <cellStyle name="40% - Accent1 2 2 3 4 3 3" xfId="20070"/>
    <cellStyle name="40% - Accent1 2 2 3 4 4" xfId="8505"/>
    <cellStyle name="40% - Accent1 2 2 3 4 5" xfId="4424"/>
    <cellStyle name="40% - Accent1 2 2 3 4 6" xfId="11396"/>
    <cellStyle name="40% - Accent1 2 2 3 4 7" xfId="17179"/>
    <cellStyle name="40% - Accent1 2 2 3 5" xfId="2002"/>
    <cellStyle name="40% - Accent1 2 2 3 5 2" xfId="6597"/>
    <cellStyle name="40% - Accent1 2 2 3 5 2 2" xfId="15270"/>
    <cellStyle name="40% - Accent1 2 2 3 5 2 3" xfId="21053"/>
    <cellStyle name="40% - Accent1 2 2 3 5 3" xfId="9488"/>
    <cellStyle name="40% - Accent1 2 2 3 5 4" xfId="3705"/>
    <cellStyle name="40% - Accent1 2 2 3 5 5" xfId="12379"/>
    <cellStyle name="40% - Accent1 2 2 3 5 6" xfId="18162"/>
    <cellStyle name="40% - Accent1 2 2 3 6" xfId="1487"/>
    <cellStyle name="40% - Accent1 2 2 3 6 2" xfId="8973"/>
    <cellStyle name="40% - Accent1 2 2 3 6 2 2" xfId="14755"/>
    <cellStyle name="40% - Accent1 2 2 3 6 2 3" xfId="20538"/>
    <cellStyle name="40% - Accent1 2 2 3 6 3" xfId="6082"/>
    <cellStyle name="40% - Accent1 2 2 3 6 4" xfId="11864"/>
    <cellStyle name="40% - Accent1 2 2 3 6 5" xfId="17647"/>
    <cellStyle name="40% - Accent1 2 2 3 7" xfId="4894"/>
    <cellStyle name="40% - Accent1 2 2 3 7 2" xfId="13568"/>
    <cellStyle name="40% - Accent1 2 2 3 7 3" xfId="19351"/>
    <cellStyle name="40% - Accent1 2 2 3 8" xfId="7786"/>
    <cellStyle name="40% - Accent1 2 2 3 9" xfId="3190"/>
    <cellStyle name="40% - Accent1 2 2 4" xfId="268"/>
    <cellStyle name="40% - Accent1 2 2 4 10" xfId="16464"/>
    <cellStyle name="40% - Accent1 2 2 4 2" xfId="269"/>
    <cellStyle name="40% - Accent1 2 2 4 2 2" xfId="2007"/>
    <cellStyle name="40% - Accent1 2 2 4 2 2 2" xfId="9493"/>
    <cellStyle name="40% - Accent1 2 2 4 2 2 2 2" xfId="15275"/>
    <cellStyle name="40% - Accent1 2 2 4 2 2 2 3" xfId="21058"/>
    <cellStyle name="40% - Accent1 2 2 4 2 2 3" xfId="6602"/>
    <cellStyle name="40% - Accent1 2 2 4 2 2 4" xfId="12384"/>
    <cellStyle name="40% - Accent1 2 2 4 2 2 5" xfId="18167"/>
    <cellStyle name="40% - Accent1 2 2 4 2 3" xfId="4899"/>
    <cellStyle name="40% - Accent1 2 2 4 2 3 2" xfId="13573"/>
    <cellStyle name="40% - Accent1 2 2 4 2 3 3" xfId="19356"/>
    <cellStyle name="40% - Accent1 2 2 4 2 4" xfId="7791"/>
    <cellStyle name="40% - Accent1 2 2 4 2 5" xfId="3710"/>
    <cellStyle name="40% - Accent1 2 2 4 2 6" xfId="10682"/>
    <cellStyle name="40% - Accent1 2 2 4 2 7" xfId="16465"/>
    <cellStyle name="40% - Accent1 2 2 4 3" xfId="1019"/>
    <cellStyle name="40% - Accent1 2 2 4 3 2" xfId="2723"/>
    <cellStyle name="40% - Accent1 2 2 4 3 2 2" xfId="10209"/>
    <cellStyle name="40% - Accent1 2 2 4 3 2 2 2" xfId="15991"/>
    <cellStyle name="40% - Accent1 2 2 4 3 2 2 3" xfId="21774"/>
    <cellStyle name="40% - Accent1 2 2 4 3 2 3" xfId="7318"/>
    <cellStyle name="40% - Accent1 2 2 4 3 2 4" xfId="13100"/>
    <cellStyle name="40% - Accent1 2 2 4 3 2 5" xfId="18883"/>
    <cellStyle name="40% - Accent1 2 2 4 3 3" xfId="5615"/>
    <cellStyle name="40% - Accent1 2 2 4 3 3 2" xfId="14289"/>
    <cellStyle name="40% - Accent1 2 2 4 3 3 3" xfId="20072"/>
    <cellStyle name="40% - Accent1 2 2 4 3 4" xfId="8507"/>
    <cellStyle name="40% - Accent1 2 2 4 3 5" xfId="4426"/>
    <cellStyle name="40% - Accent1 2 2 4 3 6" xfId="11398"/>
    <cellStyle name="40% - Accent1 2 2 4 3 7" xfId="17181"/>
    <cellStyle name="40% - Accent1 2 2 4 4" xfId="2006"/>
    <cellStyle name="40% - Accent1 2 2 4 4 2" xfId="6601"/>
    <cellStyle name="40% - Accent1 2 2 4 4 2 2" xfId="15274"/>
    <cellStyle name="40% - Accent1 2 2 4 4 2 3" xfId="21057"/>
    <cellStyle name="40% - Accent1 2 2 4 4 3" xfId="9492"/>
    <cellStyle name="40% - Accent1 2 2 4 4 4" xfId="3709"/>
    <cellStyle name="40% - Accent1 2 2 4 4 5" xfId="12383"/>
    <cellStyle name="40% - Accent1 2 2 4 4 6" xfId="18166"/>
    <cellStyle name="40% - Accent1 2 2 4 5" xfId="1489"/>
    <cellStyle name="40% - Accent1 2 2 4 5 2" xfId="8975"/>
    <cellStyle name="40% - Accent1 2 2 4 5 2 2" xfId="14757"/>
    <cellStyle name="40% - Accent1 2 2 4 5 2 3" xfId="20540"/>
    <cellStyle name="40% - Accent1 2 2 4 5 3" xfId="6084"/>
    <cellStyle name="40% - Accent1 2 2 4 5 4" xfId="11866"/>
    <cellStyle name="40% - Accent1 2 2 4 5 5" xfId="17649"/>
    <cellStyle name="40% - Accent1 2 2 4 6" xfId="4898"/>
    <cellStyle name="40% - Accent1 2 2 4 6 2" xfId="13572"/>
    <cellStyle name="40% - Accent1 2 2 4 6 3" xfId="19355"/>
    <cellStyle name="40% - Accent1 2 2 4 7" xfId="7790"/>
    <cellStyle name="40% - Accent1 2 2 4 8" xfId="3192"/>
    <cellStyle name="40% - Accent1 2 2 4 9" xfId="10681"/>
    <cellStyle name="40% - Accent1 2 2 5" xfId="270"/>
    <cellStyle name="40% - Accent1 2 2 5 10" xfId="16466"/>
    <cellStyle name="40% - Accent1 2 2 5 2" xfId="271"/>
    <cellStyle name="40% - Accent1 2 2 5 2 2" xfId="2009"/>
    <cellStyle name="40% - Accent1 2 2 5 2 2 2" xfId="9495"/>
    <cellStyle name="40% - Accent1 2 2 5 2 2 2 2" xfId="15277"/>
    <cellStyle name="40% - Accent1 2 2 5 2 2 2 3" xfId="21060"/>
    <cellStyle name="40% - Accent1 2 2 5 2 2 3" xfId="6604"/>
    <cellStyle name="40% - Accent1 2 2 5 2 2 4" xfId="12386"/>
    <cellStyle name="40% - Accent1 2 2 5 2 2 5" xfId="18169"/>
    <cellStyle name="40% - Accent1 2 2 5 2 3" xfId="4901"/>
    <cellStyle name="40% - Accent1 2 2 5 2 3 2" xfId="13575"/>
    <cellStyle name="40% - Accent1 2 2 5 2 3 3" xfId="19358"/>
    <cellStyle name="40% - Accent1 2 2 5 2 4" xfId="7793"/>
    <cellStyle name="40% - Accent1 2 2 5 2 5" xfId="3712"/>
    <cellStyle name="40% - Accent1 2 2 5 2 6" xfId="10684"/>
    <cellStyle name="40% - Accent1 2 2 5 2 7" xfId="16467"/>
    <cellStyle name="40% - Accent1 2 2 5 3" xfId="1020"/>
    <cellStyle name="40% - Accent1 2 2 5 3 2" xfId="2724"/>
    <cellStyle name="40% - Accent1 2 2 5 3 2 2" xfId="10210"/>
    <cellStyle name="40% - Accent1 2 2 5 3 2 2 2" xfId="15992"/>
    <cellStyle name="40% - Accent1 2 2 5 3 2 2 3" xfId="21775"/>
    <cellStyle name="40% - Accent1 2 2 5 3 2 3" xfId="7319"/>
    <cellStyle name="40% - Accent1 2 2 5 3 2 4" xfId="13101"/>
    <cellStyle name="40% - Accent1 2 2 5 3 2 5" xfId="18884"/>
    <cellStyle name="40% - Accent1 2 2 5 3 3" xfId="5616"/>
    <cellStyle name="40% - Accent1 2 2 5 3 3 2" xfId="14290"/>
    <cellStyle name="40% - Accent1 2 2 5 3 3 3" xfId="20073"/>
    <cellStyle name="40% - Accent1 2 2 5 3 4" xfId="8508"/>
    <cellStyle name="40% - Accent1 2 2 5 3 5" xfId="4427"/>
    <cellStyle name="40% - Accent1 2 2 5 3 6" xfId="11399"/>
    <cellStyle name="40% - Accent1 2 2 5 3 7" xfId="17182"/>
    <cellStyle name="40% - Accent1 2 2 5 4" xfId="2008"/>
    <cellStyle name="40% - Accent1 2 2 5 4 2" xfId="6603"/>
    <cellStyle name="40% - Accent1 2 2 5 4 2 2" xfId="15276"/>
    <cellStyle name="40% - Accent1 2 2 5 4 2 3" xfId="21059"/>
    <cellStyle name="40% - Accent1 2 2 5 4 3" xfId="9494"/>
    <cellStyle name="40% - Accent1 2 2 5 4 4" xfId="3711"/>
    <cellStyle name="40% - Accent1 2 2 5 4 5" xfId="12385"/>
    <cellStyle name="40% - Accent1 2 2 5 4 6" xfId="18168"/>
    <cellStyle name="40% - Accent1 2 2 5 5" xfId="1490"/>
    <cellStyle name="40% - Accent1 2 2 5 5 2" xfId="8976"/>
    <cellStyle name="40% - Accent1 2 2 5 5 2 2" xfId="14758"/>
    <cellStyle name="40% - Accent1 2 2 5 5 2 3" xfId="20541"/>
    <cellStyle name="40% - Accent1 2 2 5 5 3" xfId="6085"/>
    <cellStyle name="40% - Accent1 2 2 5 5 4" xfId="11867"/>
    <cellStyle name="40% - Accent1 2 2 5 5 5" xfId="17650"/>
    <cellStyle name="40% - Accent1 2 2 5 6" xfId="4900"/>
    <cellStyle name="40% - Accent1 2 2 5 6 2" xfId="13574"/>
    <cellStyle name="40% - Accent1 2 2 5 6 3" xfId="19357"/>
    <cellStyle name="40% - Accent1 2 2 5 7" xfId="7792"/>
    <cellStyle name="40% - Accent1 2 2 5 8" xfId="3193"/>
    <cellStyle name="40% - Accent1 2 2 5 9" xfId="10683"/>
    <cellStyle name="40% - Accent1 2 2 6" xfId="272"/>
    <cellStyle name="40% - Accent1 2 2 6 2" xfId="2010"/>
    <cellStyle name="40% - Accent1 2 2 6 2 2" xfId="6605"/>
    <cellStyle name="40% - Accent1 2 2 6 2 2 2" xfId="15278"/>
    <cellStyle name="40% - Accent1 2 2 6 2 2 3" xfId="21061"/>
    <cellStyle name="40% - Accent1 2 2 6 2 3" xfId="9496"/>
    <cellStyle name="40% - Accent1 2 2 6 2 4" xfId="3713"/>
    <cellStyle name="40% - Accent1 2 2 6 2 5" xfId="12387"/>
    <cellStyle name="40% - Accent1 2 2 6 2 6" xfId="18170"/>
    <cellStyle name="40% - Accent1 2 2 6 3" xfId="1481"/>
    <cellStyle name="40% - Accent1 2 2 6 3 2" xfId="8967"/>
    <cellStyle name="40% - Accent1 2 2 6 3 2 2" xfId="14749"/>
    <cellStyle name="40% - Accent1 2 2 6 3 2 3" xfId="20532"/>
    <cellStyle name="40% - Accent1 2 2 6 3 3" xfId="6076"/>
    <cellStyle name="40% - Accent1 2 2 6 3 4" xfId="11858"/>
    <cellStyle name="40% - Accent1 2 2 6 3 5" xfId="17641"/>
    <cellStyle name="40% - Accent1 2 2 6 4" xfId="4902"/>
    <cellStyle name="40% - Accent1 2 2 6 4 2" xfId="13576"/>
    <cellStyle name="40% - Accent1 2 2 6 4 3" xfId="19359"/>
    <cellStyle name="40% - Accent1 2 2 6 5" xfId="7794"/>
    <cellStyle name="40% - Accent1 2 2 6 6" xfId="3184"/>
    <cellStyle name="40% - Accent1 2 2 6 7" xfId="10685"/>
    <cellStyle name="40% - Accent1 2 2 6 8" xfId="16468"/>
    <cellStyle name="40% - Accent1 2 2 7" xfId="868"/>
    <cellStyle name="40% - Accent1 2 2 7 2" xfId="2574"/>
    <cellStyle name="40% - Accent1 2 2 7 2 2" xfId="10060"/>
    <cellStyle name="40% - Accent1 2 2 7 2 2 2" xfId="15842"/>
    <cellStyle name="40% - Accent1 2 2 7 2 2 3" xfId="21625"/>
    <cellStyle name="40% - Accent1 2 2 7 2 3" xfId="7169"/>
    <cellStyle name="40% - Accent1 2 2 7 2 4" xfId="12951"/>
    <cellStyle name="40% - Accent1 2 2 7 2 5" xfId="18734"/>
    <cellStyle name="40% - Accent1 2 2 7 3" xfId="5466"/>
    <cellStyle name="40% - Accent1 2 2 7 3 2" xfId="14140"/>
    <cellStyle name="40% - Accent1 2 2 7 3 3" xfId="19923"/>
    <cellStyle name="40% - Accent1 2 2 7 4" xfId="8358"/>
    <cellStyle name="40% - Accent1 2 2 7 5" xfId="4277"/>
    <cellStyle name="40% - Accent1 2 2 7 6" xfId="11249"/>
    <cellStyle name="40% - Accent1 2 2 7 7" xfId="17032"/>
    <cellStyle name="40% - Accent1 2 2 8" xfId="1991"/>
    <cellStyle name="40% - Accent1 2 2 8 2" xfId="6586"/>
    <cellStyle name="40% - Accent1 2 2 8 2 2" xfId="15259"/>
    <cellStyle name="40% - Accent1 2 2 8 2 3" xfId="21042"/>
    <cellStyle name="40% - Accent1 2 2 8 3" xfId="9477"/>
    <cellStyle name="40% - Accent1 2 2 8 4" xfId="3694"/>
    <cellStyle name="40% - Accent1 2 2 8 5" xfId="12368"/>
    <cellStyle name="40% - Accent1 2 2 8 6" xfId="18151"/>
    <cellStyle name="40% - Accent1 2 2 9" xfId="1307"/>
    <cellStyle name="40% - Accent1 2 2 9 2" xfId="8793"/>
    <cellStyle name="40% - Accent1 2 2 9 2 2" xfId="14575"/>
    <cellStyle name="40% - Accent1 2 2 9 2 3" xfId="20358"/>
    <cellStyle name="40% - Accent1 2 2 9 3" xfId="5902"/>
    <cellStyle name="40% - Accent1 2 2 9 4" xfId="11684"/>
    <cellStyle name="40% - Accent1 2 2 9 5" xfId="17467"/>
    <cellStyle name="40% - Accent1 2 3" xfId="273"/>
    <cellStyle name="40% - Accent1 2 3 10" xfId="7795"/>
    <cellStyle name="40% - Accent1 2 3 11" xfId="3012"/>
    <cellStyle name="40% - Accent1 2 3 12" xfId="10686"/>
    <cellStyle name="40% - Accent1 2 3 13" xfId="16469"/>
    <cellStyle name="40% - Accent1 2 3 2" xfId="274"/>
    <cellStyle name="40% - Accent1 2 3 2 10" xfId="10687"/>
    <cellStyle name="40% - Accent1 2 3 2 11" xfId="16470"/>
    <cellStyle name="40% - Accent1 2 3 2 2" xfId="275"/>
    <cellStyle name="40% - Accent1 2 3 2 2 10" xfId="16471"/>
    <cellStyle name="40% - Accent1 2 3 2 2 2" xfId="276"/>
    <cellStyle name="40% - Accent1 2 3 2 2 2 2" xfId="2014"/>
    <cellStyle name="40% - Accent1 2 3 2 2 2 2 2" xfId="9500"/>
    <cellStyle name="40% - Accent1 2 3 2 2 2 2 2 2" xfId="15282"/>
    <cellStyle name="40% - Accent1 2 3 2 2 2 2 2 3" xfId="21065"/>
    <cellStyle name="40% - Accent1 2 3 2 2 2 2 3" xfId="6609"/>
    <cellStyle name="40% - Accent1 2 3 2 2 2 2 4" xfId="12391"/>
    <cellStyle name="40% - Accent1 2 3 2 2 2 2 5" xfId="18174"/>
    <cellStyle name="40% - Accent1 2 3 2 2 2 3" xfId="4906"/>
    <cellStyle name="40% - Accent1 2 3 2 2 2 3 2" xfId="13580"/>
    <cellStyle name="40% - Accent1 2 3 2 2 2 3 3" xfId="19363"/>
    <cellStyle name="40% - Accent1 2 3 2 2 2 4" xfId="7798"/>
    <cellStyle name="40% - Accent1 2 3 2 2 2 5" xfId="3717"/>
    <cellStyle name="40% - Accent1 2 3 2 2 2 6" xfId="10689"/>
    <cellStyle name="40% - Accent1 2 3 2 2 2 7" xfId="16472"/>
    <cellStyle name="40% - Accent1 2 3 2 2 3" xfId="1022"/>
    <cellStyle name="40% - Accent1 2 3 2 2 3 2" xfId="2726"/>
    <cellStyle name="40% - Accent1 2 3 2 2 3 2 2" xfId="10212"/>
    <cellStyle name="40% - Accent1 2 3 2 2 3 2 2 2" xfId="15994"/>
    <cellStyle name="40% - Accent1 2 3 2 2 3 2 2 3" xfId="21777"/>
    <cellStyle name="40% - Accent1 2 3 2 2 3 2 3" xfId="7321"/>
    <cellStyle name="40% - Accent1 2 3 2 2 3 2 4" xfId="13103"/>
    <cellStyle name="40% - Accent1 2 3 2 2 3 2 5" xfId="18886"/>
    <cellStyle name="40% - Accent1 2 3 2 2 3 3" xfId="5618"/>
    <cellStyle name="40% - Accent1 2 3 2 2 3 3 2" xfId="14292"/>
    <cellStyle name="40% - Accent1 2 3 2 2 3 3 3" xfId="20075"/>
    <cellStyle name="40% - Accent1 2 3 2 2 3 4" xfId="8510"/>
    <cellStyle name="40% - Accent1 2 3 2 2 3 5" xfId="4429"/>
    <cellStyle name="40% - Accent1 2 3 2 2 3 6" xfId="11401"/>
    <cellStyle name="40% - Accent1 2 3 2 2 3 7" xfId="17184"/>
    <cellStyle name="40% - Accent1 2 3 2 2 4" xfId="2013"/>
    <cellStyle name="40% - Accent1 2 3 2 2 4 2" xfId="6608"/>
    <cellStyle name="40% - Accent1 2 3 2 2 4 2 2" xfId="15281"/>
    <cellStyle name="40% - Accent1 2 3 2 2 4 2 3" xfId="21064"/>
    <cellStyle name="40% - Accent1 2 3 2 2 4 3" xfId="9499"/>
    <cellStyle name="40% - Accent1 2 3 2 2 4 4" xfId="3716"/>
    <cellStyle name="40% - Accent1 2 3 2 2 4 5" xfId="12390"/>
    <cellStyle name="40% - Accent1 2 3 2 2 4 6" xfId="18173"/>
    <cellStyle name="40% - Accent1 2 3 2 2 5" xfId="1493"/>
    <cellStyle name="40% - Accent1 2 3 2 2 5 2" xfId="8979"/>
    <cellStyle name="40% - Accent1 2 3 2 2 5 2 2" xfId="14761"/>
    <cellStyle name="40% - Accent1 2 3 2 2 5 2 3" xfId="20544"/>
    <cellStyle name="40% - Accent1 2 3 2 2 5 3" xfId="6088"/>
    <cellStyle name="40% - Accent1 2 3 2 2 5 4" xfId="11870"/>
    <cellStyle name="40% - Accent1 2 3 2 2 5 5" xfId="17653"/>
    <cellStyle name="40% - Accent1 2 3 2 2 6" xfId="4905"/>
    <cellStyle name="40% - Accent1 2 3 2 2 6 2" xfId="13579"/>
    <cellStyle name="40% - Accent1 2 3 2 2 6 3" xfId="19362"/>
    <cellStyle name="40% - Accent1 2 3 2 2 7" xfId="7797"/>
    <cellStyle name="40% - Accent1 2 3 2 2 8" xfId="3196"/>
    <cellStyle name="40% - Accent1 2 3 2 2 9" xfId="10688"/>
    <cellStyle name="40% - Accent1 2 3 2 3" xfId="277"/>
    <cellStyle name="40% - Accent1 2 3 2 3 2" xfId="2015"/>
    <cellStyle name="40% - Accent1 2 3 2 3 2 2" xfId="9501"/>
    <cellStyle name="40% - Accent1 2 3 2 3 2 2 2" xfId="15283"/>
    <cellStyle name="40% - Accent1 2 3 2 3 2 2 3" xfId="21066"/>
    <cellStyle name="40% - Accent1 2 3 2 3 2 3" xfId="6610"/>
    <cellStyle name="40% - Accent1 2 3 2 3 2 4" xfId="12392"/>
    <cellStyle name="40% - Accent1 2 3 2 3 2 5" xfId="18175"/>
    <cellStyle name="40% - Accent1 2 3 2 3 3" xfId="4907"/>
    <cellStyle name="40% - Accent1 2 3 2 3 3 2" xfId="13581"/>
    <cellStyle name="40% - Accent1 2 3 2 3 3 3" xfId="19364"/>
    <cellStyle name="40% - Accent1 2 3 2 3 4" xfId="7799"/>
    <cellStyle name="40% - Accent1 2 3 2 3 5" xfId="3718"/>
    <cellStyle name="40% - Accent1 2 3 2 3 6" xfId="10690"/>
    <cellStyle name="40% - Accent1 2 3 2 3 7" xfId="16473"/>
    <cellStyle name="40% - Accent1 2 3 2 4" xfId="1021"/>
    <cellStyle name="40% - Accent1 2 3 2 4 2" xfId="2725"/>
    <cellStyle name="40% - Accent1 2 3 2 4 2 2" xfId="10211"/>
    <cellStyle name="40% - Accent1 2 3 2 4 2 2 2" xfId="15993"/>
    <cellStyle name="40% - Accent1 2 3 2 4 2 2 3" xfId="21776"/>
    <cellStyle name="40% - Accent1 2 3 2 4 2 3" xfId="7320"/>
    <cellStyle name="40% - Accent1 2 3 2 4 2 4" xfId="13102"/>
    <cellStyle name="40% - Accent1 2 3 2 4 2 5" xfId="18885"/>
    <cellStyle name="40% - Accent1 2 3 2 4 3" xfId="5617"/>
    <cellStyle name="40% - Accent1 2 3 2 4 3 2" xfId="14291"/>
    <cellStyle name="40% - Accent1 2 3 2 4 3 3" xfId="20074"/>
    <cellStyle name="40% - Accent1 2 3 2 4 4" xfId="8509"/>
    <cellStyle name="40% - Accent1 2 3 2 4 5" xfId="4428"/>
    <cellStyle name="40% - Accent1 2 3 2 4 6" xfId="11400"/>
    <cellStyle name="40% - Accent1 2 3 2 4 7" xfId="17183"/>
    <cellStyle name="40% - Accent1 2 3 2 5" xfId="2012"/>
    <cellStyle name="40% - Accent1 2 3 2 5 2" xfId="6607"/>
    <cellStyle name="40% - Accent1 2 3 2 5 2 2" xfId="15280"/>
    <cellStyle name="40% - Accent1 2 3 2 5 2 3" xfId="21063"/>
    <cellStyle name="40% - Accent1 2 3 2 5 3" xfId="9498"/>
    <cellStyle name="40% - Accent1 2 3 2 5 4" xfId="3715"/>
    <cellStyle name="40% - Accent1 2 3 2 5 5" xfId="12389"/>
    <cellStyle name="40% - Accent1 2 3 2 5 6" xfId="18172"/>
    <cellStyle name="40% - Accent1 2 3 2 6" xfId="1492"/>
    <cellStyle name="40% - Accent1 2 3 2 6 2" xfId="8978"/>
    <cellStyle name="40% - Accent1 2 3 2 6 2 2" xfId="14760"/>
    <cellStyle name="40% - Accent1 2 3 2 6 2 3" xfId="20543"/>
    <cellStyle name="40% - Accent1 2 3 2 6 3" xfId="6087"/>
    <cellStyle name="40% - Accent1 2 3 2 6 4" xfId="11869"/>
    <cellStyle name="40% - Accent1 2 3 2 6 5" xfId="17652"/>
    <cellStyle name="40% - Accent1 2 3 2 7" xfId="4904"/>
    <cellStyle name="40% - Accent1 2 3 2 7 2" xfId="13578"/>
    <cellStyle name="40% - Accent1 2 3 2 7 3" xfId="19361"/>
    <cellStyle name="40% - Accent1 2 3 2 8" xfId="7796"/>
    <cellStyle name="40% - Accent1 2 3 2 9" xfId="3195"/>
    <cellStyle name="40% - Accent1 2 3 3" xfId="278"/>
    <cellStyle name="40% - Accent1 2 3 3 10" xfId="16474"/>
    <cellStyle name="40% - Accent1 2 3 3 2" xfId="279"/>
    <cellStyle name="40% - Accent1 2 3 3 2 2" xfId="2017"/>
    <cellStyle name="40% - Accent1 2 3 3 2 2 2" xfId="9503"/>
    <cellStyle name="40% - Accent1 2 3 3 2 2 2 2" xfId="15285"/>
    <cellStyle name="40% - Accent1 2 3 3 2 2 2 3" xfId="21068"/>
    <cellStyle name="40% - Accent1 2 3 3 2 2 3" xfId="6612"/>
    <cellStyle name="40% - Accent1 2 3 3 2 2 4" xfId="12394"/>
    <cellStyle name="40% - Accent1 2 3 3 2 2 5" xfId="18177"/>
    <cellStyle name="40% - Accent1 2 3 3 2 3" xfId="4909"/>
    <cellStyle name="40% - Accent1 2 3 3 2 3 2" xfId="13583"/>
    <cellStyle name="40% - Accent1 2 3 3 2 3 3" xfId="19366"/>
    <cellStyle name="40% - Accent1 2 3 3 2 4" xfId="7801"/>
    <cellStyle name="40% - Accent1 2 3 3 2 5" xfId="3720"/>
    <cellStyle name="40% - Accent1 2 3 3 2 6" xfId="10692"/>
    <cellStyle name="40% - Accent1 2 3 3 2 7" xfId="16475"/>
    <cellStyle name="40% - Accent1 2 3 3 3" xfId="1023"/>
    <cellStyle name="40% - Accent1 2 3 3 3 2" xfId="2727"/>
    <cellStyle name="40% - Accent1 2 3 3 3 2 2" xfId="10213"/>
    <cellStyle name="40% - Accent1 2 3 3 3 2 2 2" xfId="15995"/>
    <cellStyle name="40% - Accent1 2 3 3 3 2 2 3" xfId="21778"/>
    <cellStyle name="40% - Accent1 2 3 3 3 2 3" xfId="7322"/>
    <cellStyle name="40% - Accent1 2 3 3 3 2 4" xfId="13104"/>
    <cellStyle name="40% - Accent1 2 3 3 3 2 5" xfId="18887"/>
    <cellStyle name="40% - Accent1 2 3 3 3 3" xfId="5619"/>
    <cellStyle name="40% - Accent1 2 3 3 3 3 2" xfId="14293"/>
    <cellStyle name="40% - Accent1 2 3 3 3 3 3" xfId="20076"/>
    <cellStyle name="40% - Accent1 2 3 3 3 4" xfId="8511"/>
    <cellStyle name="40% - Accent1 2 3 3 3 5" xfId="4430"/>
    <cellStyle name="40% - Accent1 2 3 3 3 6" xfId="11402"/>
    <cellStyle name="40% - Accent1 2 3 3 3 7" xfId="17185"/>
    <cellStyle name="40% - Accent1 2 3 3 4" xfId="2016"/>
    <cellStyle name="40% - Accent1 2 3 3 4 2" xfId="6611"/>
    <cellStyle name="40% - Accent1 2 3 3 4 2 2" xfId="15284"/>
    <cellStyle name="40% - Accent1 2 3 3 4 2 3" xfId="21067"/>
    <cellStyle name="40% - Accent1 2 3 3 4 3" xfId="9502"/>
    <cellStyle name="40% - Accent1 2 3 3 4 4" xfId="3719"/>
    <cellStyle name="40% - Accent1 2 3 3 4 5" xfId="12393"/>
    <cellStyle name="40% - Accent1 2 3 3 4 6" xfId="18176"/>
    <cellStyle name="40% - Accent1 2 3 3 5" xfId="1494"/>
    <cellStyle name="40% - Accent1 2 3 3 5 2" xfId="8980"/>
    <cellStyle name="40% - Accent1 2 3 3 5 2 2" xfId="14762"/>
    <cellStyle name="40% - Accent1 2 3 3 5 2 3" xfId="20545"/>
    <cellStyle name="40% - Accent1 2 3 3 5 3" xfId="6089"/>
    <cellStyle name="40% - Accent1 2 3 3 5 4" xfId="11871"/>
    <cellStyle name="40% - Accent1 2 3 3 5 5" xfId="17654"/>
    <cellStyle name="40% - Accent1 2 3 3 6" xfId="4908"/>
    <cellStyle name="40% - Accent1 2 3 3 6 2" xfId="13582"/>
    <cellStyle name="40% - Accent1 2 3 3 6 3" xfId="19365"/>
    <cellStyle name="40% - Accent1 2 3 3 7" xfId="7800"/>
    <cellStyle name="40% - Accent1 2 3 3 8" xfId="3197"/>
    <cellStyle name="40% - Accent1 2 3 3 9" xfId="10691"/>
    <cellStyle name="40% - Accent1 2 3 4" xfId="280"/>
    <cellStyle name="40% - Accent1 2 3 4 10" xfId="16476"/>
    <cellStyle name="40% - Accent1 2 3 4 2" xfId="281"/>
    <cellStyle name="40% - Accent1 2 3 4 2 2" xfId="2019"/>
    <cellStyle name="40% - Accent1 2 3 4 2 2 2" xfId="9505"/>
    <cellStyle name="40% - Accent1 2 3 4 2 2 2 2" xfId="15287"/>
    <cellStyle name="40% - Accent1 2 3 4 2 2 2 3" xfId="21070"/>
    <cellStyle name="40% - Accent1 2 3 4 2 2 3" xfId="6614"/>
    <cellStyle name="40% - Accent1 2 3 4 2 2 4" xfId="12396"/>
    <cellStyle name="40% - Accent1 2 3 4 2 2 5" xfId="18179"/>
    <cellStyle name="40% - Accent1 2 3 4 2 3" xfId="4911"/>
    <cellStyle name="40% - Accent1 2 3 4 2 3 2" xfId="13585"/>
    <cellStyle name="40% - Accent1 2 3 4 2 3 3" xfId="19368"/>
    <cellStyle name="40% - Accent1 2 3 4 2 4" xfId="7803"/>
    <cellStyle name="40% - Accent1 2 3 4 2 5" xfId="3722"/>
    <cellStyle name="40% - Accent1 2 3 4 2 6" xfId="10694"/>
    <cellStyle name="40% - Accent1 2 3 4 2 7" xfId="16477"/>
    <cellStyle name="40% - Accent1 2 3 4 3" xfId="1024"/>
    <cellStyle name="40% - Accent1 2 3 4 3 2" xfId="2728"/>
    <cellStyle name="40% - Accent1 2 3 4 3 2 2" xfId="10214"/>
    <cellStyle name="40% - Accent1 2 3 4 3 2 2 2" xfId="15996"/>
    <cellStyle name="40% - Accent1 2 3 4 3 2 2 3" xfId="21779"/>
    <cellStyle name="40% - Accent1 2 3 4 3 2 3" xfId="7323"/>
    <cellStyle name="40% - Accent1 2 3 4 3 2 4" xfId="13105"/>
    <cellStyle name="40% - Accent1 2 3 4 3 2 5" xfId="18888"/>
    <cellStyle name="40% - Accent1 2 3 4 3 3" xfId="5620"/>
    <cellStyle name="40% - Accent1 2 3 4 3 3 2" xfId="14294"/>
    <cellStyle name="40% - Accent1 2 3 4 3 3 3" xfId="20077"/>
    <cellStyle name="40% - Accent1 2 3 4 3 4" xfId="8512"/>
    <cellStyle name="40% - Accent1 2 3 4 3 5" xfId="4431"/>
    <cellStyle name="40% - Accent1 2 3 4 3 6" xfId="11403"/>
    <cellStyle name="40% - Accent1 2 3 4 3 7" xfId="17186"/>
    <cellStyle name="40% - Accent1 2 3 4 4" xfId="2018"/>
    <cellStyle name="40% - Accent1 2 3 4 4 2" xfId="6613"/>
    <cellStyle name="40% - Accent1 2 3 4 4 2 2" xfId="15286"/>
    <cellStyle name="40% - Accent1 2 3 4 4 2 3" xfId="21069"/>
    <cellStyle name="40% - Accent1 2 3 4 4 3" xfId="9504"/>
    <cellStyle name="40% - Accent1 2 3 4 4 4" xfId="3721"/>
    <cellStyle name="40% - Accent1 2 3 4 4 5" xfId="12395"/>
    <cellStyle name="40% - Accent1 2 3 4 4 6" xfId="18178"/>
    <cellStyle name="40% - Accent1 2 3 4 5" xfId="1495"/>
    <cellStyle name="40% - Accent1 2 3 4 5 2" xfId="8981"/>
    <cellStyle name="40% - Accent1 2 3 4 5 2 2" xfId="14763"/>
    <cellStyle name="40% - Accent1 2 3 4 5 2 3" xfId="20546"/>
    <cellStyle name="40% - Accent1 2 3 4 5 3" xfId="6090"/>
    <cellStyle name="40% - Accent1 2 3 4 5 4" xfId="11872"/>
    <cellStyle name="40% - Accent1 2 3 4 5 5" xfId="17655"/>
    <cellStyle name="40% - Accent1 2 3 4 6" xfId="4910"/>
    <cellStyle name="40% - Accent1 2 3 4 6 2" xfId="13584"/>
    <cellStyle name="40% - Accent1 2 3 4 6 3" xfId="19367"/>
    <cellStyle name="40% - Accent1 2 3 4 7" xfId="7802"/>
    <cellStyle name="40% - Accent1 2 3 4 8" xfId="3198"/>
    <cellStyle name="40% - Accent1 2 3 4 9" xfId="10693"/>
    <cellStyle name="40% - Accent1 2 3 5" xfId="282"/>
    <cellStyle name="40% - Accent1 2 3 5 2" xfId="2020"/>
    <cellStyle name="40% - Accent1 2 3 5 2 2" xfId="6615"/>
    <cellStyle name="40% - Accent1 2 3 5 2 2 2" xfId="15288"/>
    <cellStyle name="40% - Accent1 2 3 5 2 2 3" xfId="21071"/>
    <cellStyle name="40% - Accent1 2 3 5 2 3" xfId="9506"/>
    <cellStyle name="40% - Accent1 2 3 5 2 4" xfId="3723"/>
    <cellStyle name="40% - Accent1 2 3 5 2 5" xfId="12397"/>
    <cellStyle name="40% - Accent1 2 3 5 2 6" xfId="18180"/>
    <cellStyle name="40% - Accent1 2 3 5 3" xfId="1491"/>
    <cellStyle name="40% - Accent1 2 3 5 3 2" xfId="8977"/>
    <cellStyle name="40% - Accent1 2 3 5 3 2 2" xfId="14759"/>
    <cellStyle name="40% - Accent1 2 3 5 3 2 3" xfId="20542"/>
    <cellStyle name="40% - Accent1 2 3 5 3 3" xfId="6086"/>
    <cellStyle name="40% - Accent1 2 3 5 3 4" xfId="11868"/>
    <cellStyle name="40% - Accent1 2 3 5 3 5" xfId="17651"/>
    <cellStyle name="40% - Accent1 2 3 5 4" xfId="4912"/>
    <cellStyle name="40% - Accent1 2 3 5 4 2" xfId="13586"/>
    <cellStyle name="40% - Accent1 2 3 5 4 3" xfId="19369"/>
    <cellStyle name="40% - Accent1 2 3 5 5" xfId="7804"/>
    <cellStyle name="40% - Accent1 2 3 5 6" xfId="3194"/>
    <cellStyle name="40% - Accent1 2 3 5 7" xfId="10695"/>
    <cellStyle name="40% - Accent1 2 3 5 8" xfId="16478"/>
    <cellStyle name="40% - Accent1 2 3 6" xfId="887"/>
    <cellStyle name="40% - Accent1 2 3 6 2" xfId="2593"/>
    <cellStyle name="40% - Accent1 2 3 6 2 2" xfId="10079"/>
    <cellStyle name="40% - Accent1 2 3 6 2 2 2" xfId="15861"/>
    <cellStyle name="40% - Accent1 2 3 6 2 2 3" xfId="21644"/>
    <cellStyle name="40% - Accent1 2 3 6 2 3" xfId="7188"/>
    <cellStyle name="40% - Accent1 2 3 6 2 4" xfId="12970"/>
    <cellStyle name="40% - Accent1 2 3 6 2 5" xfId="18753"/>
    <cellStyle name="40% - Accent1 2 3 6 3" xfId="5485"/>
    <cellStyle name="40% - Accent1 2 3 6 3 2" xfId="14159"/>
    <cellStyle name="40% - Accent1 2 3 6 3 3" xfId="19942"/>
    <cellStyle name="40% - Accent1 2 3 6 4" xfId="8377"/>
    <cellStyle name="40% - Accent1 2 3 6 5" xfId="4296"/>
    <cellStyle name="40% - Accent1 2 3 6 6" xfId="11268"/>
    <cellStyle name="40% - Accent1 2 3 6 7" xfId="17051"/>
    <cellStyle name="40% - Accent1 2 3 7" xfId="2011"/>
    <cellStyle name="40% - Accent1 2 3 7 2" xfId="6606"/>
    <cellStyle name="40% - Accent1 2 3 7 2 2" xfId="15279"/>
    <cellStyle name="40% - Accent1 2 3 7 2 3" xfId="21062"/>
    <cellStyle name="40% - Accent1 2 3 7 3" xfId="9497"/>
    <cellStyle name="40% - Accent1 2 3 7 4" xfId="3714"/>
    <cellStyle name="40% - Accent1 2 3 7 5" xfId="12388"/>
    <cellStyle name="40% - Accent1 2 3 7 6" xfId="18171"/>
    <cellStyle name="40% - Accent1 2 3 8" xfId="1309"/>
    <cellStyle name="40% - Accent1 2 3 8 2" xfId="8795"/>
    <cellStyle name="40% - Accent1 2 3 8 2 2" xfId="14577"/>
    <cellStyle name="40% - Accent1 2 3 8 2 3" xfId="20360"/>
    <cellStyle name="40% - Accent1 2 3 8 3" xfId="5904"/>
    <cellStyle name="40% - Accent1 2 3 8 4" xfId="11686"/>
    <cellStyle name="40% - Accent1 2 3 8 5" xfId="17469"/>
    <cellStyle name="40% - Accent1 2 3 9" xfId="4903"/>
    <cellStyle name="40% - Accent1 2 3 9 2" xfId="13577"/>
    <cellStyle name="40% - Accent1 2 3 9 3" xfId="19360"/>
    <cellStyle name="40% - Accent1 2 4" xfId="283"/>
    <cellStyle name="40% - Accent1 2 4 10" xfId="10696"/>
    <cellStyle name="40% - Accent1 2 4 11" xfId="16479"/>
    <cellStyle name="40% - Accent1 2 4 2" xfId="284"/>
    <cellStyle name="40% - Accent1 2 4 2 10" xfId="16480"/>
    <cellStyle name="40% - Accent1 2 4 2 2" xfId="285"/>
    <cellStyle name="40% - Accent1 2 4 2 2 2" xfId="2023"/>
    <cellStyle name="40% - Accent1 2 4 2 2 2 2" xfId="9509"/>
    <cellStyle name="40% - Accent1 2 4 2 2 2 2 2" xfId="15291"/>
    <cellStyle name="40% - Accent1 2 4 2 2 2 2 3" xfId="21074"/>
    <cellStyle name="40% - Accent1 2 4 2 2 2 3" xfId="6618"/>
    <cellStyle name="40% - Accent1 2 4 2 2 2 4" xfId="12400"/>
    <cellStyle name="40% - Accent1 2 4 2 2 2 5" xfId="18183"/>
    <cellStyle name="40% - Accent1 2 4 2 2 3" xfId="4915"/>
    <cellStyle name="40% - Accent1 2 4 2 2 3 2" xfId="13589"/>
    <cellStyle name="40% - Accent1 2 4 2 2 3 3" xfId="19372"/>
    <cellStyle name="40% - Accent1 2 4 2 2 4" xfId="7807"/>
    <cellStyle name="40% - Accent1 2 4 2 2 5" xfId="3726"/>
    <cellStyle name="40% - Accent1 2 4 2 2 6" xfId="10698"/>
    <cellStyle name="40% - Accent1 2 4 2 2 7" xfId="16481"/>
    <cellStyle name="40% - Accent1 2 4 2 3" xfId="1026"/>
    <cellStyle name="40% - Accent1 2 4 2 3 2" xfId="2730"/>
    <cellStyle name="40% - Accent1 2 4 2 3 2 2" xfId="10216"/>
    <cellStyle name="40% - Accent1 2 4 2 3 2 2 2" xfId="15998"/>
    <cellStyle name="40% - Accent1 2 4 2 3 2 2 3" xfId="21781"/>
    <cellStyle name="40% - Accent1 2 4 2 3 2 3" xfId="7325"/>
    <cellStyle name="40% - Accent1 2 4 2 3 2 4" xfId="13107"/>
    <cellStyle name="40% - Accent1 2 4 2 3 2 5" xfId="18890"/>
    <cellStyle name="40% - Accent1 2 4 2 3 3" xfId="5622"/>
    <cellStyle name="40% - Accent1 2 4 2 3 3 2" xfId="14296"/>
    <cellStyle name="40% - Accent1 2 4 2 3 3 3" xfId="20079"/>
    <cellStyle name="40% - Accent1 2 4 2 3 4" xfId="8514"/>
    <cellStyle name="40% - Accent1 2 4 2 3 5" xfId="4433"/>
    <cellStyle name="40% - Accent1 2 4 2 3 6" xfId="11405"/>
    <cellStyle name="40% - Accent1 2 4 2 3 7" xfId="17188"/>
    <cellStyle name="40% - Accent1 2 4 2 4" xfId="2022"/>
    <cellStyle name="40% - Accent1 2 4 2 4 2" xfId="6617"/>
    <cellStyle name="40% - Accent1 2 4 2 4 2 2" xfId="15290"/>
    <cellStyle name="40% - Accent1 2 4 2 4 2 3" xfId="21073"/>
    <cellStyle name="40% - Accent1 2 4 2 4 3" xfId="9508"/>
    <cellStyle name="40% - Accent1 2 4 2 4 4" xfId="3725"/>
    <cellStyle name="40% - Accent1 2 4 2 4 5" xfId="12399"/>
    <cellStyle name="40% - Accent1 2 4 2 4 6" xfId="18182"/>
    <cellStyle name="40% - Accent1 2 4 2 5" xfId="1497"/>
    <cellStyle name="40% - Accent1 2 4 2 5 2" xfId="8983"/>
    <cellStyle name="40% - Accent1 2 4 2 5 2 2" xfId="14765"/>
    <cellStyle name="40% - Accent1 2 4 2 5 2 3" xfId="20548"/>
    <cellStyle name="40% - Accent1 2 4 2 5 3" xfId="6092"/>
    <cellStyle name="40% - Accent1 2 4 2 5 4" xfId="11874"/>
    <cellStyle name="40% - Accent1 2 4 2 5 5" xfId="17657"/>
    <cellStyle name="40% - Accent1 2 4 2 6" xfId="4914"/>
    <cellStyle name="40% - Accent1 2 4 2 6 2" xfId="13588"/>
    <cellStyle name="40% - Accent1 2 4 2 6 3" xfId="19371"/>
    <cellStyle name="40% - Accent1 2 4 2 7" xfId="7806"/>
    <cellStyle name="40% - Accent1 2 4 2 8" xfId="3200"/>
    <cellStyle name="40% - Accent1 2 4 2 9" xfId="10697"/>
    <cellStyle name="40% - Accent1 2 4 3" xfId="286"/>
    <cellStyle name="40% - Accent1 2 4 3 2" xfId="2024"/>
    <cellStyle name="40% - Accent1 2 4 3 2 2" xfId="6619"/>
    <cellStyle name="40% - Accent1 2 4 3 2 2 2" xfId="15292"/>
    <cellStyle name="40% - Accent1 2 4 3 2 2 3" xfId="21075"/>
    <cellStyle name="40% - Accent1 2 4 3 2 3" xfId="9510"/>
    <cellStyle name="40% - Accent1 2 4 3 2 4" xfId="3727"/>
    <cellStyle name="40% - Accent1 2 4 3 2 5" xfId="12401"/>
    <cellStyle name="40% - Accent1 2 4 3 2 6" xfId="18184"/>
    <cellStyle name="40% - Accent1 2 4 3 3" xfId="1496"/>
    <cellStyle name="40% - Accent1 2 4 3 3 2" xfId="8982"/>
    <cellStyle name="40% - Accent1 2 4 3 3 2 2" xfId="14764"/>
    <cellStyle name="40% - Accent1 2 4 3 3 2 3" xfId="20547"/>
    <cellStyle name="40% - Accent1 2 4 3 3 3" xfId="6091"/>
    <cellStyle name="40% - Accent1 2 4 3 3 4" xfId="11873"/>
    <cellStyle name="40% - Accent1 2 4 3 3 5" xfId="17656"/>
    <cellStyle name="40% - Accent1 2 4 3 4" xfId="4916"/>
    <cellStyle name="40% - Accent1 2 4 3 4 2" xfId="13590"/>
    <cellStyle name="40% - Accent1 2 4 3 4 3" xfId="19373"/>
    <cellStyle name="40% - Accent1 2 4 3 5" xfId="7808"/>
    <cellStyle name="40% - Accent1 2 4 3 6" xfId="3199"/>
    <cellStyle name="40% - Accent1 2 4 3 7" xfId="10699"/>
    <cellStyle name="40% - Accent1 2 4 3 8" xfId="16482"/>
    <cellStyle name="40% - Accent1 2 4 4" xfId="1025"/>
    <cellStyle name="40% - Accent1 2 4 4 2" xfId="2729"/>
    <cellStyle name="40% - Accent1 2 4 4 2 2" xfId="10215"/>
    <cellStyle name="40% - Accent1 2 4 4 2 2 2" xfId="15997"/>
    <cellStyle name="40% - Accent1 2 4 4 2 2 3" xfId="21780"/>
    <cellStyle name="40% - Accent1 2 4 4 2 3" xfId="7324"/>
    <cellStyle name="40% - Accent1 2 4 4 2 4" xfId="13106"/>
    <cellStyle name="40% - Accent1 2 4 4 2 5" xfId="18889"/>
    <cellStyle name="40% - Accent1 2 4 4 3" xfId="5621"/>
    <cellStyle name="40% - Accent1 2 4 4 3 2" xfId="14295"/>
    <cellStyle name="40% - Accent1 2 4 4 3 3" xfId="20078"/>
    <cellStyle name="40% - Accent1 2 4 4 4" xfId="8513"/>
    <cellStyle name="40% - Accent1 2 4 4 5" xfId="4432"/>
    <cellStyle name="40% - Accent1 2 4 4 6" xfId="11404"/>
    <cellStyle name="40% - Accent1 2 4 4 7" xfId="17187"/>
    <cellStyle name="40% - Accent1 2 4 5" xfId="2021"/>
    <cellStyle name="40% - Accent1 2 4 5 2" xfId="6616"/>
    <cellStyle name="40% - Accent1 2 4 5 2 2" xfId="15289"/>
    <cellStyle name="40% - Accent1 2 4 5 2 3" xfId="21072"/>
    <cellStyle name="40% - Accent1 2 4 5 3" xfId="9507"/>
    <cellStyle name="40% - Accent1 2 4 5 4" xfId="3724"/>
    <cellStyle name="40% - Accent1 2 4 5 5" xfId="12398"/>
    <cellStyle name="40% - Accent1 2 4 5 6" xfId="18181"/>
    <cellStyle name="40% - Accent1 2 4 6" xfId="1306"/>
    <cellStyle name="40% - Accent1 2 4 6 2" xfId="8792"/>
    <cellStyle name="40% - Accent1 2 4 6 2 2" xfId="14574"/>
    <cellStyle name="40% - Accent1 2 4 6 2 3" xfId="20357"/>
    <cellStyle name="40% - Accent1 2 4 6 3" xfId="5901"/>
    <cellStyle name="40% - Accent1 2 4 6 4" xfId="11683"/>
    <cellStyle name="40% - Accent1 2 4 6 5" xfId="17466"/>
    <cellStyle name="40% - Accent1 2 4 7" xfId="4913"/>
    <cellStyle name="40% - Accent1 2 4 7 2" xfId="13587"/>
    <cellStyle name="40% - Accent1 2 4 7 3" xfId="19370"/>
    <cellStyle name="40% - Accent1 2 4 8" xfId="7805"/>
    <cellStyle name="40% - Accent1 2 4 9" xfId="3009"/>
    <cellStyle name="40% - Accent1 2 5" xfId="287"/>
    <cellStyle name="40% - Accent1 2 5 10" xfId="16483"/>
    <cellStyle name="40% - Accent1 2 5 2" xfId="288"/>
    <cellStyle name="40% - Accent1 2 5 2 2" xfId="2026"/>
    <cellStyle name="40% - Accent1 2 5 2 2 2" xfId="9512"/>
    <cellStyle name="40% - Accent1 2 5 2 2 2 2" xfId="15294"/>
    <cellStyle name="40% - Accent1 2 5 2 2 2 3" xfId="21077"/>
    <cellStyle name="40% - Accent1 2 5 2 2 3" xfId="6621"/>
    <cellStyle name="40% - Accent1 2 5 2 2 4" xfId="12403"/>
    <cellStyle name="40% - Accent1 2 5 2 2 5" xfId="18186"/>
    <cellStyle name="40% - Accent1 2 5 2 3" xfId="4918"/>
    <cellStyle name="40% - Accent1 2 5 2 3 2" xfId="13592"/>
    <cellStyle name="40% - Accent1 2 5 2 3 3" xfId="19375"/>
    <cellStyle name="40% - Accent1 2 5 2 4" xfId="7810"/>
    <cellStyle name="40% - Accent1 2 5 2 5" xfId="3729"/>
    <cellStyle name="40% - Accent1 2 5 2 6" xfId="10701"/>
    <cellStyle name="40% - Accent1 2 5 2 7" xfId="16484"/>
    <cellStyle name="40% - Accent1 2 5 3" xfId="1027"/>
    <cellStyle name="40% - Accent1 2 5 3 2" xfId="2731"/>
    <cellStyle name="40% - Accent1 2 5 3 2 2" xfId="10217"/>
    <cellStyle name="40% - Accent1 2 5 3 2 2 2" xfId="15999"/>
    <cellStyle name="40% - Accent1 2 5 3 2 2 3" xfId="21782"/>
    <cellStyle name="40% - Accent1 2 5 3 2 3" xfId="7326"/>
    <cellStyle name="40% - Accent1 2 5 3 2 4" xfId="13108"/>
    <cellStyle name="40% - Accent1 2 5 3 2 5" xfId="18891"/>
    <cellStyle name="40% - Accent1 2 5 3 3" xfId="5623"/>
    <cellStyle name="40% - Accent1 2 5 3 3 2" xfId="14297"/>
    <cellStyle name="40% - Accent1 2 5 3 3 3" xfId="20080"/>
    <cellStyle name="40% - Accent1 2 5 3 4" xfId="8515"/>
    <cellStyle name="40% - Accent1 2 5 3 5" xfId="4434"/>
    <cellStyle name="40% - Accent1 2 5 3 6" xfId="11406"/>
    <cellStyle name="40% - Accent1 2 5 3 7" xfId="17189"/>
    <cellStyle name="40% - Accent1 2 5 4" xfId="2025"/>
    <cellStyle name="40% - Accent1 2 5 4 2" xfId="6620"/>
    <cellStyle name="40% - Accent1 2 5 4 2 2" xfId="15293"/>
    <cellStyle name="40% - Accent1 2 5 4 2 3" xfId="21076"/>
    <cellStyle name="40% - Accent1 2 5 4 3" xfId="9511"/>
    <cellStyle name="40% - Accent1 2 5 4 4" xfId="3728"/>
    <cellStyle name="40% - Accent1 2 5 4 5" xfId="12402"/>
    <cellStyle name="40% - Accent1 2 5 4 6" xfId="18185"/>
    <cellStyle name="40% - Accent1 2 5 5" xfId="1498"/>
    <cellStyle name="40% - Accent1 2 5 5 2" xfId="8984"/>
    <cellStyle name="40% - Accent1 2 5 5 2 2" xfId="14766"/>
    <cellStyle name="40% - Accent1 2 5 5 2 3" xfId="20549"/>
    <cellStyle name="40% - Accent1 2 5 5 3" xfId="6093"/>
    <cellStyle name="40% - Accent1 2 5 5 4" xfId="11875"/>
    <cellStyle name="40% - Accent1 2 5 5 5" xfId="17658"/>
    <cellStyle name="40% - Accent1 2 5 6" xfId="4917"/>
    <cellStyle name="40% - Accent1 2 5 6 2" xfId="13591"/>
    <cellStyle name="40% - Accent1 2 5 6 3" xfId="19374"/>
    <cellStyle name="40% - Accent1 2 5 7" xfId="7809"/>
    <cellStyle name="40% - Accent1 2 5 8" xfId="3201"/>
    <cellStyle name="40% - Accent1 2 5 9" xfId="10700"/>
    <cellStyle name="40% - Accent1 2 6" xfId="289"/>
    <cellStyle name="40% - Accent1 2 6 10" xfId="16485"/>
    <cellStyle name="40% - Accent1 2 6 2" xfId="290"/>
    <cellStyle name="40% - Accent1 2 6 2 2" xfId="2028"/>
    <cellStyle name="40% - Accent1 2 6 2 2 2" xfId="9514"/>
    <cellStyle name="40% - Accent1 2 6 2 2 2 2" xfId="15296"/>
    <cellStyle name="40% - Accent1 2 6 2 2 2 3" xfId="21079"/>
    <cellStyle name="40% - Accent1 2 6 2 2 3" xfId="6623"/>
    <cellStyle name="40% - Accent1 2 6 2 2 4" xfId="12405"/>
    <cellStyle name="40% - Accent1 2 6 2 2 5" xfId="18188"/>
    <cellStyle name="40% - Accent1 2 6 2 3" xfId="4920"/>
    <cellStyle name="40% - Accent1 2 6 2 3 2" xfId="13594"/>
    <cellStyle name="40% - Accent1 2 6 2 3 3" xfId="19377"/>
    <cellStyle name="40% - Accent1 2 6 2 4" xfId="7812"/>
    <cellStyle name="40% - Accent1 2 6 2 5" xfId="3731"/>
    <cellStyle name="40% - Accent1 2 6 2 6" xfId="10703"/>
    <cellStyle name="40% - Accent1 2 6 2 7" xfId="16486"/>
    <cellStyle name="40% - Accent1 2 6 3" xfId="1028"/>
    <cellStyle name="40% - Accent1 2 6 3 2" xfId="2732"/>
    <cellStyle name="40% - Accent1 2 6 3 2 2" xfId="10218"/>
    <cellStyle name="40% - Accent1 2 6 3 2 2 2" xfId="16000"/>
    <cellStyle name="40% - Accent1 2 6 3 2 2 3" xfId="21783"/>
    <cellStyle name="40% - Accent1 2 6 3 2 3" xfId="7327"/>
    <cellStyle name="40% - Accent1 2 6 3 2 4" xfId="13109"/>
    <cellStyle name="40% - Accent1 2 6 3 2 5" xfId="18892"/>
    <cellStyle name="40% - Accent1 2 6 3 3" xfId="5624"/>
    <cellStyle name="40% - Accent1 2 6 3 3 2" xfId="14298"/>
    <cellStyle name="40% - Accent1 2 6 3 3 3" xfId="20081"/>
    <cellStyle name="40% - Accent1 2 6 3 4" xfId="8516"/>
    <cellStyle name="40% - Accent1 2 6 3 5" xfId="4435"/>
    <cellStyle name="40% - Accent1 2 6 3 6" xfId="11407"/>
    <cellStyle name="40% - Accent1 2 6 3 7" xfId="17190"/>
    <cellStyle name="40% - Accent1 2 6 4" xfId="2027"/>
    <cellStyle name="40% - Accent1 2 6 4 2" xfId="6622"/>
    <cellStyle name="40% - Accent1 2 6 4 2 2" xfId="15295"/>
    <cellStyle name="40% - Accent1 2 6 4 2 3" xfId="21078"/>
    <cellStyle name="40% - Accent1 2 6 4 3" xfId="9513"/>
    <cellStyle name="40% - Accent1 2 6 4 4" xfId="3730"/>
    <cellStyle name="40% - Accent1 2 6 4 5" xfId="12404"/>
    <cellStyle name="40% - Accent1 2 6 4 6" xfId="18187"/>
    <cellStyle name="40% - Accent1 2 6 5" xfId="1499"/>
    <cellStyle name="40% - Accent1 2 6 5 2" xfId="8985"/>
    <cellStyle name="40% - Accent1 2 6 5 2 2" xfId="14767"/>
    <cellStyle name="40% - Accent1 2 6 5 2 3" xfId="20550"/>
    <cellStyle name="40% - Accent1 2 6 5 3" xfId="6094"/>
    <cellStyle name="40% - Accent1 2 6 5 4" xfId="11876"/>
    <cellStyle name="40% - Accent1 2 6 5 5" xfId="17659"/>
    <cellStyle name="40% - Accent1 2 6 6" xfId="4919"/>
    <cellStyle name="40% - Accent1 2 6 6 2" xfId="13593"/>
    <cellStyle name="40% - Accent1 2 6 6 3" xfId="19376"/>
    <cellStyle name="40% - Accent1 2 6 7" xfId="7811"/>
    <cellStyle name="40% - Accent1 2 6 8" xfId="3202"/>
    <cellStyle name="40% - Accent1 2 6 9" xfId="10702"/>
    <cellStyle name="40% - Accent1 2 7" xfId="291"/>
    <cellStyle name="40% - Accent1 2 7 2" xfId="2029"/>
    <cellStyle name="40% - Accent1 2 7 2 2" xfId="6624"/>
    <cellStyle name="40% - Accent1 2 7 2 2 2" xfId="15297"/>
    <cellStyle name="40% - Accent1 2 7 2 2 3" xfId="21080"/>
    <cellStyle name="40% - Accent1 2 7 2 3" xfId="9515"/>
    <cellStyle name="40% - Accent1 2 7 2 4" xfId="3732"/>
    <cellStyle name="40% - Accent1 2 7 2 5" xfId="12406"/>
    <cellStyle name="40% - Accent1 2 7 2 6" xfId="18189"/>
    <cellStyle name="40% - Accent1 2 7 3" xfId="1480"/>
    <cellStyle name="40% - Accent1 2 7 3 2" xfId="8966"/>
    <cellStyle name="40% - Accent1 2 7 3 2 2" xfId="14748"/>
    <cellStyle name="40% - Accent1 2 7 3 2 3" xfId="20531"/>
    <cellStyle name="40% - Accent1 2 7 3 3" xfId="6075"/>
    <cellStyle name="40% - Accent1 2 7 3 4" xfId="11857"/>
    <cellStyle name="40% - Accent1 2 7 3 5" xfId="17640"/>
    <cellStyle name="40% - Accent1 2 7 4" xfId="4921"/>
    <cellStyle name="40% - Accent1 2 7 4 2" xfId="13595"/>
    <cellStyle name="40% - Accent1 2 7 4 3" xfId="19378"/>
    <cellStyle name="40% - Accent1 2 7 5" xfId="7813"/>
    <cellStyle name="40% - Accent1 2 7 6" xfId="3183"/>
    <cellStyle name="40% - Accent1 2 7 7" xfId="10704"/>
    <cellStyle name="40% - Accent1 2 7 8" xfId="16487"/>
    <cellStyle name="40% - Accent1 2 8" xfId="849"/>
    <cellStyle name="40% - Accent1 2 8 2" xfId="2555"/>
    <cellStyle name="40% - Accent1 2 8 2 2" xfId="10041"/>
    <cellStyle name="40% - Accent1 2 8 2 2 2" xfId="15823"/>
    <cellStyle name="40% - Accent1 2 8 2 2 3" xfId="21606"/>
    <cellStyle name="40% - Accent1 2 8 2 3" xfId="7150"/>
    <cellStyle name="40% - Accent1 2 8 2 4" xfId="12932"/>
    <cellStyle name="40% - Accent1 2 8 2 5" xfId="18715"/>
    <cellStyle name="40% - Accent1 2 8 3" xfId="5447"/>
    <cellStyle name="40% - Accent1 2 8 3 2" xfId="14121"/>
    <cellStyle name="40% - Accent1 2 8 3 3" xfId="19904"/>
    <cellStyle name="40% - Accent1 2 8 4" xfId="8339"/>
    <cellStyle name="40% - Accent1 2 8 5" xfId="4258"/>
    <cellStyle name="40% - Accent1 2 8 6" xfId="11230"/>
    <cellStyle name="40% - Accent1 2 8 7" xfId="17013"/>
    <cellStyle name="40% - Accent1 2 9" xfId="1990"/>
    <cellStyle name="40% - Accent1 2 9 2" xfId="6585"/>
    <cellStyle name="40% - Accent1 2 9 2 2" xfId="15258"/>
    <cellStyle name="40% - Accent1 2 9 2 3" xfId="21041"/>
    <cellStyle name="40% - Accent1 2 9 3" xfId="9476"/>
    <cellStyle name="40% - Accent1 2 9 4" xfId="3693"/>
    <cellStyle name="40% - Accent1 2 9 5" xfId="12367"/>
    <cellStyle name="40% - Accent1 2 9 6" xfId="18150"/>
    <cellStyle name="40% - Accent1 3" xfId="1263"/>
    <cellStyle name="40% - Accent1 3 2" xfId="5859"/>
    <cellStyle name="40% - Accent1 3 2 2" xfId="14532"/>
    <cellStyle name="40% - Accent1 3 2 3" xfId="20315"/>
    <cellStyle name="40% - Accent1 3 3" xfId="8750"/>
    <cellStyle name="40% - Accent1 3 4" xfId="2967"/>
    <cellStyle name="40% - Accent1 3 5" xfId="11641"/>
    <cellStyle name="40% - Accent1 3 6" xfId="17424"/>
    <cellStyle name="40% - Accent1 4" xfId="2531"/>
    <cellStyle name="40% - Accent1 4 2" xfId="7126"/>
    <cellStyle name="40% - Accent1 4 2 2" xfId="15799"/>
    <cellStyle name="40% - Accent1 4 2 3" xfId="21582"/>
    <cellStyle name="40% - Accent1 4 3" xfId="10017"/>
    <cellStyle name="40% - Accent1 4 4" xfId="4234"/>
    <cellStyle name="40% - Accent1 4 5" xfId="12908"/>
    <cellStyle name="40% - Accent1 4 6" xfId="18691"/>
    <cellStyle name="40% - Accent1 5" xfId="1233"/>
    <cellStyle name="40% - Accent1 5 2" xfId="8720"/>
    <cellStyle name="40% - Accent1 5 2 2" xfId="14502"/>
    <cellStyle name="40% - Accent1 5 2 3" xfId="20285"/>
    <cellStyle name="40% - Accent1 5 3" xfId="5829"/>
    <cellStyle name="40% - Accent1 5 4" xfId="11611"/>
    <cellStyle name="40% - Accent1 5 5" xfId="17394"/>
    <cellStyle name="40% - Accent1 6" xfId="5423"/>
    <cellStyle name="40% - Accent1 6 2" xfId="14097"/>
    <cellStyle name="40% - Accent1 6 3" xfId="19880"/>
    <cellStyle name="40% - Accent1 7" xfId="8315"/>
    <cellStyle name="40% - Accent1 8" xfId="2937"/>
    <cellStyle name="40% - Accent1 9" xfId="11206"/>
    <cellStyle name="40% - Accent2" xfId="817" builtinId="35" customBuiltin="1"/>
    <cellStyle name="40% - Accent2 10" xfId="16991"/>
    <cellStyle name="40% - Accent2 2" xfId="292"/>
    <cellStyle name="40% - Accent2 2 10" xfId="1255"/>
    <cellStyle name="40% - Accent2 2 10 2" xfId="8742"/>
    <cellStyle name="40% - Accent2 2 10 2 2" xfId="14524"/>
    <cellStyle name="40% - Accent2 2 10 2 3" xfId="20307"/>
    <cellStyle name="40% - Accent2 2 10 3" xfId="5851"/>
    <cellStyle name="40% - Accent2 2 10 4" xfId="11633"/>
    <cellStyle name="40% - Accent2 2 10 5" xfId="17416"/>
    <cellStyle name="40% - Accent2 2 11" xfId="4922"/>
    <cellStyle name="40% - Accent2 2 11 2" xfId="13596"/>
    <cellStyle name="40% - Accent2 2 11 3" xfId="19379"/>
    <cellStyle name="40% - Accent2 2 12" xfId="7814"/>
    <cellStyle name="40% - Accent2 2 13" xfId="2959"/>
    <cellStyle name="40% - Accent2 2 14" xfId="10705"/>
    <cellStyle name="40% - Accent2 2 15" xfId="16488"/>
    <cellStyle name="40% - Accent2 2 2" xfId="293"/>
    <cellStyle name="40% - Accent2 2 2 10" xfId="4923"/>
    <cellStyle name="40% - Accent2 2 2 10 2" xfId="13597"/>
    <cellStyle name="40% - Accent2 2 2 10 3" xfId="19380"/>
    <cellStyle name="40% - Accent2 2 2 11" xfId="7815"/>
    <cellStyle name="40% - Accent2 2 2 12" xfId="3014"/>
    <cellStyle name="40% - Accent2 2 2 13" xfId="10706"/>
    <cellStyle name="40% - Accent2 2 2 14" xfId="16489"/>
    <cellStyle name="40% - Accent2 2 2 2" xfId="294"/>
    <cellStyle name="40% - Accent2 2 2 2 10" xfId="7816"/>
    <cellStyle name="40% - Accent2 2 2 2 11" xfId="3015"/>
    <cellStyle name="40% - Accent2 2 2 2 12" xfId="10707"/>
    <cellStyle name="40% - Accent2 2 2 2 13" xfId="16490"/>
    <cellStyle name="40% - Accent2 2 2 2 2" xfId="295"/>
    <cellStyle name="40% - Accent2 2 2 2 2 10" xfId="10708"/>
    <cellStyle name="40% - Accent2 2 2 2 2 11" xfId="16491"/>
    <cellStyle name="40% - Accent2 2 2 2 2 2" xfId="296"/>
    <cellStyle name="40% - Accent2 2 2 2 2 2 10" xfId="16492"/>
    <cellStyle name="40% - Accent2 2 2 2 2 2 2" xfId="297"/>
    <cellStyle name="40% - Accent2 2 2 2 2 2 2 2" xfId="2035"/>
    <cellStyle name="40% - Accent2 2 2 2 2 2 2 2 2" xfId="9521"/>
    <cellStyle name="40% - Accent2 2 2 2 2 2 2 2 2 2" xfId="15303"/>
    <cellStyle name="40% - Accent2 2 2 2 2 2 2 2 2 3" xfId="21086"/>
    <cellStyle name="40% - Accent2 2 2 2 2 2 2 2 3" xfId="6630"/>
    <cellStyle name="40% - Accent2 2 2 2 2 2 2 2 4" xfId="12412"/>
    <cellStyle name="40% - Accent2 2 2 2 2 2 2 2 5" xfId="18195"/>
    <cellStyle name="40% - Accent2 2 2 2 2 2 2 3" xfId="4927"/>
    <cellStyle name="40% - Accent2 2 2 2 2 2 2 3 2" xfId="13601"/>
    <cellStyle name="40% - Accent2 2 2 2 2 2 2 3 3" xfId="19384"/>
    <cellStyle name="40% - Accent2 2 2 2 2 2 2 4" xfId="7819"/>
    <cellStyle name="40% - Accent2 2 2 2 2 2 2 5" xfId="3738"/>
    <cellStyle name="40% - Accent2 2 2 2 2 2 2 6" xfId="10710"/>
    <cellStyle name="40% - Accent2 2 2 2 2 2 2 7" xfId="16493"/>
    <cellStyle name="40% - Accent2 2 2 2 2 2 3" xfId="1030"/>
    <cellStyle name="40% - Accent2 2 2 2 2 2 3 2" xfId="2734"/>
    <cellStyle name="40% - Accent2 2 2 2 2 2 3 2 2" xfId="10220"/>
    <cellStyle name="40% - Accent2 2 2 2 2 2 3 2 2 2" xfId="16002"/>
    <cellStyle name="40% - Accent2 2 2 2 2 2 3 2 2 3" xfId="21785"/>
    <cellStyle name="40% - Accent2 2 2 2 2 2 3 2 3" xfId="7329"/>
    <cellStyle name="40% - Accent2 2 2 2 2 2 3 2 4" xfId="13111"/>
    <cellStyle name="40% - Accent2 2 2 2 2 2 3 2 5" xfId="18894"/>
    <cellStyle name="40% - Accent2 2 2 2 2 2 3 3" xfId="5626"/>
    <cellStyle name="40% - Accent2 2 2 2 2 2 3 3 2" xfId="14300"/>
    <cellStyle name="40% - Accent2 2 2 2 2 2 3 3 3" xfId="20083"/>
    <cellStyle name="40% - Accent2 2 2 2 2 2 3 4" xfId="8518"/>
    <cellStyle name="40% - Accent2 2 2 2 2 2 3 5" xfId="4437"/>
    <cellStyle name="40% - Accent2 2 2 2 2 2 3 6" xfId="11409"/>
    <cellStyle name="40% - Accent2 2 2 2 2 2 3 7" xfId="17192"/>
    <cellStyle name="40% - Accent2 2 2 2 2 2 4" xfId="2034"/>
    <cellStyle name="40% - Accent2 2 2 2 2 2 4 2" xfId="6629"/>
    <cellStyle name="40% - Accent2 2 2 2 2 2 4 2 2" xfId="15302"/>
    <cellStyle name="40% - Accent2 2 2 2 2 2 4 2 3" xfId="21085"/>
    <cellStyle name="40% - Accent2 2 2 2 2 2 4 3" xfId="9520"/>
    <cellStyle name="40% - Accent2 2 2 2 2 2 4 4" xfId="3737"/>
    <cellStyle name="40% - Accent2 2 2 2 2 2 4 5" xfId="12411"/>
    <cellStyle name="40% - Accent2 2 2 2 2 2 4 6" xfId="18194"/>
    <cellStyle name="40% - Accent2 2 2 2 2 2 5" xfId="1504"/>
    <cellStyle name="40% - Accent2 2 2 2 2 2 5 2" xfId="8990"/>
    <cellStyle name="40% - Accent2 2 2 2 2 2 5 2 2" xfId="14772"/>
    <cellStyle name="40% - Accent2 2 2 2 2 2 5 2 3" xfId="20555"/>
    <cellStyle name="40% - Accent2 2 2 2 2 2 5 3" xfId="6099"/>
    <cellStyle name="40% - Accent2 2 2 2 2 2 5 4" xfId="11881"/>
    <cellStyle name="40% - Accent2 2 2 2 2 2 5 5" xfId="17664"/>
    <cellStyle name="40% - Accent2 2 2 2 2 2 6" xfId="4926"/>
    <cellStyle name="40% - Accent2 2 2 2 2 2 6 2" xfId="13600"/>
    <cellStyle name="40% - Accent2 2 2 2 2 2 6 3" xfId="19383"/>
    <cellStyle name="40% - Accent2 2 2 2 2 2 7" xfId="7818"/>
    <cellStyle name="40% - Accent2 2 2 2 2 2 8" xfId="3207"/>
    <cellStyle name="40% - Accent2 2 2 2 2 2 9" xfId="10709"/>
    <cellStyle name="40% - Accent2 2 2 2 2 3" xfId="298"/>
    <cellStyle name="40% - Accent2 2 2 2 2 3 2" xfId="2036"/>
    <cellStyle name="40% - Accent2 2 2 2 2 3 2 2" xfId="9522"/>
    <cellStyle name="40% - Accent2 2 2 2 2 3 2 2 2" xfId="15304"/>
    <cellStyle name="40% - Accent2 2 2 2 2 3 2 2 3" xfId="21087"/>
    <cellStyle name="40% - Accent2 2 2 2 2 3 2 3" xfId="6631"/>
    <cellStyle name="40% - Accent2 2 2 2 2 3 2 4" xfId="12413"/>
    <cellStyle name="40% - Accent2 2 2 2 2 3 2 5" xfId="18196"/>
    <cellStyle name="40% - Accent2 2 2 2 2 3 3" xfId="4928"/>
    <cellStyle name="40% - Accent2 2 2 2 2 3 3 2" xfId="13602"/>
    <cellStyle name="40% - Accent2 2 2 2 2 3 3 3" xfId="19385"/>
    <cellStyle name="40% - Accent2 2 2 2 2 3 4" xfId="7820"/>
    <cellStyle name="40% - Accent2 2 2 2 2 3 5" xfId="3739"/>
    <cellStyle name="40% - Accent2 2 2 2 2 3 6" xfId="10711"/>
    <cellStyle name="40% - Accent2 2 2 2 2 3 7" xfId="16494"/>
    <cellStyle name="40% - Accent2 2 2 2 2 4" xfId="1029"/>
    <cellStyle name="40% - Accent2 2 2 2 2 4 2" xfId="2733"/>
    <cellStyle name="40% - Accent2 2 2 2 2 4 2 2" xfId="10219"/>
    <cellStyle name="40% - Accent2 2 2 2 2 4 2 2 2" xfId="16001"/>
    <cellStyle name="40% - Accent2 2 2 2 2 4 2 2 3" xfId="21784"/>
    <cellStyle name="40% - Accent2 2 2 2 2 4 2 3" xfId="7328"/>
    <cellStyle name="40% - Accent2 2 2 2 2 4 2 4" xfId="13110"/>
    <cellStyle name="40% - Accent2 2 2 2 2 4 2 5" xfId="18893"/>
    <cellStyle name="40% - Accent2 2 2 2 2 4 3" xfId="5625"/>
    <cellStyle name="40% - Accent2 2 2 2 2 4 3 2" xfId="14299"/>
    <cellStyle name="40% - Accent2 2 2 2 2 4 3 3" xfId="20082"/>
    <cellStyle name="40% - Accent2 2 2 2 2 4 4" xfId="8517"/>
    <cellStyle name="40% - Accent2 2 2 2 2 4 5" xfId="4436"/>
    <cellStyle name="40% - Accent2 2 2 2 2 4 6" xfId="11408"/>
    <cellStyle name="40% - Accent2 2 2 2 2 4 7" xfId="17191"/>
    <cellStyle name="40% - Accent2 2 2 2 2 5" xfId="2033"/>
    <cellStyle name="40% - Accent2 2 2 2 2 5 2" xfId="6628"/>
    <cellStyle name="40% - Accent2 2 2 2 2 5 2 2" xfId="15301"/>
    <cellStyle name="40% - Accent2 2 2 2 2 5 2 3" xfId="21084"/>
    <cellStyle name="40% - Accent2 2 2 2 2 5 3" xfId="9519"/>
    <cellStyle name="40% - Accent2 2 2 2 2 5 4" xfId="3736"/>
    <cellStyle name="40% - Accent2 2 2 2 2 5 5" xfId="12410"/>
    <cellStyle name="40% - Accent2 2 2 2 2 5 6" xfId="18193"/>
    <cellStyle name="40% - Accent2 2 2 2 2 6" xfId="1503"/>
    <cellStyle name="40% - Accent2 2 2 2 2 6 2" xfId="8989"/>
    <cellStyle name="40% - Accent2 2 2 2 2 6 2 2" xfId="14771"/>
    <cellStyle name="40% - Accent2 2 2 2 2 6 2 3" xfId="20554"/>
    <cellStyle name="40% - Accent2 2 2 2 2 6 3" xfId="6098"/>
    <cellStyle name="40% - Accent2 2 2 2 2 6 4" xfId="11880"/>
    <cellStyle name="40% - Accent2 2 2 2 2 6 5" xfId="17663"/>
    <cellStyle name="40% - Accent2 2 2 2 2 7" xfId="4925"/>
    <cellStyle name="40% - Accent2 2 2 2 2 7 2" xfId="13599"/>
    <cellStyle name="40% - Accent2 2 2 2 2 7 3" xfId="19382"/>
    <cellStyle name="40% - Accent2 2 2 2 2 8" xfId="7817"/>
    <cellStyle name="40% - Accent2 2 2 2 2 9" xfId="3206"/>
    <cellStyle name="40% - Accent2 2 2 2 3" xfId="299"/>
    <cellStyle name="40% - Accent2 2 2 2 3 10" xfId="16495"/>
    <cellStyle name="40% - Accent2 2 2 2 3 2" xfId="300"/>
    <cellStyle name="40% - Accent2 2 2 2 3 2 2" xfId="2038"/>
    <cellStyle name="40% - Accent2 2 2 2 3 2 2 2" xfId="9524"/>
    <cellStyle name="40% - Accent2 2 2 2 3 2 2 2 2" xfId="15306"/>
    <cellStyle name="40% - Accent2 2 2 2 3 2 2 2 3" xfId="21089"/>
    <cellStyle name="40% - Accent2 2 2 2 3 2 2 3" xfId="6633"/>
    <cellStyle name="40% - Accent2 2 2 2 3 2 2 4" xfId="12415"/>
    <cellStyle name="40% - Accent2 2 2 2 3 2 2 5" xfId="18198"/>
    <cellStyle name="40% - Accent2 2 2 2 3 2 3" xfId="4930"/>
    <cellStyle name="40% - Accent2 2 2 2 3 2 3 2" xfId="13604"/>
    <cellStyle name="40% - Accent2 2 2 2 3 2 3 3" xfId="19387"/>
    <cellStyle name="40% - Accent2 2 2 2 3 2 4" xfId="7822"/>
    <cellStyle name="40% - Accent2 2 2 2 3 2 5" xfId="3741"/>
    <cellStyle name="40% - Accent2 2 2 2 3 2 6" xfId="10713"/>
    <cellStyle name="40% - Accent2 2 2 2 3 2 7" xfId="16496"/>
    <cellStyle name="40% - Accent2 2 2 2 3 3" xfId="1031"/>
    <cellStyle name="40% - Accent2 2 2 2 3 3 2" xfId="2735"/>
    <cellStyle name="40% - Accent2 2 2 2 3 3 2 2" xfId="10221"/>
    <cellStyle name="40% - Accent2 2 2 2 3 3 2 2 2" xfId="16003"/>
    <cellStyle name="40% - Accent2 2 2 2 3 3 2 2 3" xfId="21786"/>
    <cellStyle name="40% - Accent2 2 2 2 3 3 2 3" xfId="7330"/>
    <cellStyle name="40% - Accent2 2 2 2 3 3 2 4" xfId="13112"/>
    <cellStyle name="40% - Accent2 2 2 2 3 3 2 5" xfId="18895"/>
    <cellStyle name="40% - Accent2 2 2 2 3 3 3" xfId="5627"/>
    <cellStyle name="40% - Accent2 2 2 2 3 3 3 2" xfId="14301"/>
    <cellStyle name="40% - Accent2 2 2 2 3 3 3 3" xfId="20084"/>
    <cellStyle name="40% - Accent2 2 2 2 3 3 4" xfId="8519"/>
    <cellStyle name="40% - Accent2 2 2 2 3 3 5" xfId="4438"/>
    <cellStyle name="40% - Accent2 2 2 2 3 3 6" xfId="11410"/>
    <cellStyle name="40% - Accent2 2 2 2 3 3 7" xfId="17193"/>
    <cellStyle name="40% - Accent2 2 2 2 3 4" xfId="2037"/>
    <cellStyle name="40% - Accent2 2 2 2 3 4 2" xfId="6632"/>
    <cellStyle name="40% - Accent2 2 2 2 3 4 2 2" xfId="15305"/>
    <cellStyle name="40% - Accent2 2 2 2 3 4 2 3" xfId="21088"/>
    <cellStyle name="40% - Accent2 2 2 2 3 4 3" xfId="9523"/>
    <cellStyle name="40% - Accent2 2 2 2 3 4 4" xfId="3740"/>
    <cellStyle name="40% - Accent2 2 2 2 3 4 5" xfId="12414"/>
    <cellStyle name="40% - Accent2 2 2 2 3 4 6" xfId="18197"/>
    <cellStyle name="40% - Accent2 2 2 2 3 5" xfId="1505"/>
    <cellStyle name="40% - Accent2 2 2 2 3 5 2" xfId="8991"/>
    <cellStyle name="40% - Accent2 2 2 2 3 5 2 2" xfId="14773"/>
    <cellStyle name="40% - Accent2 2 2 2 3 5 2 3" xfId="20556"/>
    <cellStyle name="40% - Accent2 2 2 2 3 5 3" xfId="6100"/>
    <cellStyle name="40% - Accent2 2 2 2 3 5 4" xfId="11882"/>
    <cellStyle name="40% - Accent2 2 2 2 3 5 5" xfId="17665"/>
    <cellStyle name="40% - Accent2 2 2 2 3 6" xfId="4929"/>
    <cellStyle name="40% - Accent2 2 2 2 3 6 2" xfId="13603"/>
    <cellStyle name="40% - Accent2 2 2 2 3 6 3" xfId="19386"/>
    <cellStyle name="40% - Accent2 2 2 2 3 7" xfId="7821"/>
    <cellStyle name="40% - Accent2 2 2 2 3 8" xfId="3208"/>
    <cellStyle name="40% - Accent2 2 2 2 3 9" xfId="10712"/>
    <cellStyle name="40% - Accent2 2 2 2 4" xfId="301"/>
    <cellStyle name="40% - Accent2 2 2 2 4 10" xfId="16497"/>
    <cellStyle name="40% - Accent2 2 2 2 4 2" xfId="302"/>
    <cellStyle name="40% - Accent2 2 2 2 4 2 2" xfId="2040"/>
    <cellStyle name="40% - Accent2 2 2 2 4 2 2 2" xfId="9526"/>
    <cellStyle name="40% - Accent2 2 2 2 4 2 2 2 2" xfId="15308"/>
    <cellStyle name="40% - Accent2 2 2 2 4 2 2 2 3" xfId="21091"/>
    <cellStyle name="40% - Accent2 2 2 2 4 2 2 3" xfId="6635"/>
    <cellStyle name="40% - Accent2 2 2 2 4 2 2 4" xfId="12417"/>
    <cellStyle name="40% - Accent2 2 2 2 4 2 2 5" xfId="18200"/>
    <cellStyle name="40% - Accent2 2 2 2 4 2 3" xfId="4932"/>
    <cellStyle name="40% - Accent2 2 2 2 4 2 3 2" xfId="13606"/>
    <cellStyle name="40% - Accent2 2 2 2 4 2 3 3" xfId="19389"/>
    <cellStyle name="40% - Accent2 2 2 2 4 2 4" xfId="7824"/>
    <cellStyle name="40% - Accent2 2 2 2 4 2 5" xfId="3743"/>
    <cellStyle name="40% - Accent2 2 2 2 4 2 6" xfId="10715"/>
    <cellStyle name="40% - Accent2 2 2 2 4 2 7" xfId="16498"/>
    <cellStyle name="40% - Accent2 2 2 2 4 3" xfId="1032"/>
    <cellStyle name="40% - Accent2 2 2 2 4 3 2" xfId="2736"/>
    <cellStyle name="40% - Accent2 2 2 2 4 3 2 2" xfId="10222"/>
    <cellStyle name="40% - Accent2 2 2 2 4 3 2 2 2" xfId="16004"/>
    <cellStyle name="40% - Accent2 2 2 2 4 3 2 2 3" xfId="21787"/>
    <cellStyle name="40% - Accent2 2 2 2 4 3 2 3" xfId="7331"/>
    <cellStyle name="40% - Accent2 2 2 2 4 3 2 4" xfId="13113"/>
    <cellStyle name="40% - Accent2 2 2 2 4 3 2 5" xfId="18896"/>
    <cellStyle name="40% - Accent2 2 2 2 4 3 3" xfId="5628"/>
    <cellStyle name="40% - Accent2 2 2 2 4 3 3 2" xfId="14302"/>
    <cellStyle name="40% - Accent2 2 2 2 4 3 3 3" xfId="20085"/>
    <cellStyle name="40% - Accent2 2 2 2 4 3 4" xfId="8520"/>
    <cellStyle name="40% - Accent2 2 2 2 4 3 5" xfId="4439"/>
    <cellStyle name="40% - Accent2 2 2 2 4 3 6" xfId="11411"/>
    <cellStyle name="40% - Accent2 2 2 2 4 3 7" xfId="17194"/>
    <cellStyle name="40% - Accent2 2 2 2 4 4" xfId="2039"/>
    <cellStyle name="40% - Accent2 2 2 2 4 4 2" xfId="6634"/>
    <cellStyle name="40% - Accent2 2 2 2 4 4 2 2" xfId="15307"/>
    <cellStyle name="40% - Accent2 2 2 2 4 4 2 3" xfId="21090"/>
    <cellStyle name="40% - Accent2 2 2 2 4 4 3" xfId="9525"/>
    <cellStyle name="40% - Accent2 2 2 2 4 4 4" xfId="3742"/>
    <cellStyle name="40% - Accent2 2 2 2 4 4 5" xfId="12416"/>
    <cellStyle name="40% - Accent2 2 2 2 4 4 6" xfId="18199"/>
    <cellStyle name="40% - Accent2 2 2 2 4 5" xfId="1506"/>
    <cellStyle name="40% - Accent2 2 2 2 4 5 2" xfId="8992"/>
    <cellStyle name="40% - Accent2 2 2 2 4 5 2 2" xfId="14774"/>
    <cellStyle name="40% - Accent2 2 2 2 4 5 2 3" xfId="20557"/>
    <cellStyle name="40% - Accent2 2 2 2 4 5 3" xfId="6101"/>
    <cellStyle name="40% - Accent2 2 2 2 4 5 4" xfId="11883"/>
    <cellStyle name="40% - Accent2 2 2 2 4 5 5" xfId="17666"/>
    <cellStyle name="40% - Accent2 2 2 2 4 6" xfId="4931"/>
    <cellStyle name="40% - Accent2 2 2 2 4 6 2" xfId="13605"/>
    <cellStyle name="40% - Accent2 2 2 2 4 6 3" xfId="19388"/>
    <cellStyle name="40% - Accent2 2 2 2 4 7" xfId="7823"/>
    <cellStyle name="40% - Accent2 2 2 2 4 8" xfId="3209"/>
    <cellStyle name="40% - Accent2 2 2 2 4 9" xfId="10714"/>
    <cellStyle name="40% - Accent2 2 2 2 5" xfId="303"/>
    <cellStyle name="40% - Accent2 2 2 2 5 2" xfId="2041"/>
    <cellStyle name="40% - Accent2 2 2 2 5 2 2" xfId="6636"/>
    <cellStyle name="40% - Accent2 2 2 2 5 2 2 2" xfId="15309"/>
    <cellStyle name="40% - Accent2 2 2 2 5 2 2 3" xfId="21092"/>
    <cellStyle name="40% - Accent2 2 2 2 5 2 3" xfId="9527"/>
    <cellStyle name="40% - Accent2 2 2 2 5 2 4" xfId="3744"/>
    <cellStyle name="40% - Accent2 2 2 2 5 2 5" xfId="12418"/>
    <cellStyle name="40% - Accent2 2 2 2 5 2 6" xfId="18201"/>
    <cellStyle name="40% - Accent2 2 2 2 5 3" xfId="1502"/>
    <cellStyle name="40% - Accent2 2 2 2 5 3 2" xfId="8988"/>
    <cellStyle name="40% - Accent2 2 2 2 5 3 2 2" xfId="14770"/>
    <cellStyle name="40% - Accent2 2 2 2 5 3 2 3" xfId="20553"/>
    <cellStyle name="40% - Accent2 2 2 2 5 3 3" xfId="6097"/>
    <cellStyle name="40% - Accent2 2 2 2 5 3 4" xfId="11879"/>
    <cellStyle name="40% - Accent2 2 2 2 5 3 5" xfId="17662"/>
    <cellStyle name="40% - Accent2 2 2 2 5 4" xfId="4933"/>
    <cellStyle name="40% - Accent2 2 2 2 5 4 2" xfId="13607"/>
    <cellStyle name="40% - Accent2 2 2 2 5 4 3" xfId="19390"/>
    <cellStyle name="40% - Accent2 2 2 2 5 5" xfId="7825"/>
    <cellStyle name="40% - Accent2 2 2 2 5 6" xfId="3205"/>
    <cellStyle name="40% - Accent2 2 2 2 5 7" xfId="10716"/>
    <cellStyle name="40% - Accent2 2 2 2 5 8" xfId="16499"/>
    <cellStyle name="40% - Accent2 2 2 2 6" xfId="907"/>
    <cellStyle name="40% - Accent2 2 2 2 6 2" xfId="2613"/>
    <cellStyle name="40% - Accent2 2 2 2 6 2 2" xfId="10099"/>
    <cellStyle name="40% - Accent2 2 2 2 6 2 2 2" xfId="15881"/>
    <cellStyle name="40% - Accent2 2 2 2 6 2 2 3" xfId="21664"/>
    <cellStyle name="40% - Accent2 2 2 2 6 2 3" xfId="7208"/>
    <cellStyle name="40% - Accent2 2 2 2 6 2 4" xfId="12990"/>
    <cellStyle name="40% - Accent2 2 2 2 6 2 5" xfId="18773"/>
    <cellStyle name="40% - Accent2 2 2 2 6 3" xfId="5505"/>
    <cellStyle name="40% - Accent2 2 2 2 6 3 2" xfId="14179"/>
    <cellStyle name="40% - Accent2 2 2 2 6 3 3" xfId="19962"/>
    <cellStyle name="40% - Accent2 2 2 2 6 4" xfId="8397"/>
    <cellStyle name="40% - Accent2 2 2 2 6 5" xfId="4316"/>
    <cellStyle name="40% - Accent2 2 2 2 6 6" xfId="11288"/>
    <cellStyle name="40% - Accent2 2 2 2 6 7" xfId="17071"/>
    <cellStyle name="40% - Accent2 2 2 2 7" xfId="2032"/>
    <cellStyle name="40% - Accent2 2 2 2 7 2" xfId="6627"/>
    <cellStyle name="40% - Accent2 2 2 2 7 2 2" xfId="15300"/>
    <cellStyle name="40% - Accent2 2 2 2 7 2 3" xfId="21083"/>
    <cellStyle name="40% - Accent2 2 2 2 7 3" xfId="9518"/>
    <cellStyle name="40% - Accent2 2 2 2 7 4" xfId="3735"/>
    <cellStyle name="40% - Accent2 2 2 2 7 5" xfId="12409"/>
    <cellStyle name="40% - Accent2 2 2 2 7 6" xfId="18192"/>
    <cellStyle name="40% - Accent2 2 2 2 8" xfId="1312"/>
    <cellStyle name="40% - Accent2 2 2 2 8 2" xfId="8798"/>
    <cellStyle name="40% - Accent2 2 2 2 8 2 2" xfId="14580"/>
    <cellStyle name="40% - Accent2 2 2 2 8 2 3" xfId="20363"/>
    <cellStyle name="40% - Accent2 2 2 2 8 3" xfId="5907"/>
    <cellStyle name="40% - Accent2 2 2 2 8 4" xfId="11689"/>
    <cellStyle name="40% - Accent2 2 2 2 8 5" xfId="17472"/>
    <cellStyle name="40% - Accent2 2 2 2 9" xfId="4924"/>
    <cellStyle name="40% - Accent2 2 2 2 9 2" xfId="13598"/>
    <cellStyle name="40% - Accent2 2 2 2 9 3" xfId="19381"/>
    <cellStyle name="40% - Accent2 2 2 3" xfId="304"/>
    <cellStyle name="40% - Accent2 2 2 3 10" xfId="10717"/>
    <cellStyle name="40% - Accent2 2 2 3 11" xfId="16500"/>
    <cellStyle name="40% - Accent2 2 2 3 2" xfId="305"/>
    <cellStyle name="40% - Accent2 2 2 3 2 10" xfId="16501"/>
    <cellStyle name="40% - Accent2 2 2 3 2 2" xfId="306"/>
    <cellStyle name="40% - Accent2 2 2 3 2 2 2" xfId="2044"/>
    <cellStyle name="40% - Accent2 2 2 3 2 2 2 2" xfId="9530"/>
    <cellStyle name="40% - Accent2 2 2 3 2 2 2 2 2" xfId="15312"/>
    <cellStyle name="40% - Accent2 2 2 3 2 2 2 2 3" xfId="21095"/>
    <cellStyle name="40% - Accent2 2 2 3 2 2 2 3" xfId="6639"/>
    <cellStyle name="40% - Accent2 2 2 3 2 2 2 4" xfId="12421"/>
    <cellStyle name="40% - Accent2 2 2 3 2 2 2 5" xfId="18204"/>
    <cellStyle name="40% - Accent2 2 2 3 2 2 3" xfId="4936"/>
    <cellStyle name="40% - Accent2 2 2 3 2 2 3 2" xfId="13610"/>
    <cellStyle name="40% - Accent2 2 2 3 2 2 3 3" xfId="19393"/>
    <cellStyle name="40% - Accent2 2 2 3 2 2 4" xfId="7828"/>
    <cellStyle name="40% - Accent2 2 2 3 2 2 5" xfId="3747"/>
    <cellStyle name="40% - Accent2 2 2 3 2 2 6" xfId="10719"/>
    <cellStyle name="40% - Accent2 2 2 3 2 2 7" xfId="16502"/>
    <cellStyle name="40% - Accent2 2 2 3 2 3" xfId="1034"/>
    <cellStyle name="40% - Accent2 2 2 3 2 3 2" xfId="2738"/>
    <cellStyle name="40% - Accent2 2 2 3 2 3 2 2" xfId="10224"/>
    <cellStyle name="40% - Accent2 2 2 3 2 3 2 2 2" xfId="16006"/>
    <cellStyle name="40% - Accent2 2 2 3 2 3 2 2 3" xfId="21789"/>
    <cellStyle name="40% - Accent2 2 2 3 2 3 2 3" xfId="7333"/>
    <cellStyle name="40% - Accent2 2 2 3 2 3 2 4" xfId="13115"/>
    <cellStyle name="40% - Accent2 2 2 3 2 3 2 5" xfId="18898"/>
    <cellStyle name="40% - Accent2 2 2 3 2 3 3" xfId="5630"/>
    <cellStyle name="40% - Accent2 2 2 3 2 3 3 2" xfId="14304"/>
    <cellStyle name="40% - Accent2 2 2 3 2 3 3 3" xfId="20087"/>
    <cellStyle name="40% - Accent2 2 2 3 2 3 4" xfId="8522"/>
    <cellStyle name="40% - Accent2 2 2 3 2 3 5" xfId="4441"/>
    <cellStyle name="40% - Accent2 2 2 3 2 3 6" xfId="11413"/>
    <cellStyle name="40% - Accent2 2 2 3 2 3 7" xfId="17196"/>
    <cellStyle name="40% - Accent2 2 2 3 2 4" xfId="2043"/>
    <cellStyle name="40% - Accent2 2 2 3 2 4 2" xfId="6638"/>
    <cellStyle name="40% - Accent2 2 2 3 2 4 2 2" xfId="15311"/>
    <cellStyle name="40% - Accent2 2 2 3 2 4 2 3" xfId="21094"/>
    <cellStyle name="40% - Accent2 2 2 3 2 4 3" xfId="9529"/>
    <cellStyle name="40% - Accent2 2 2 3 2 4 4" xfId="3746"/>
    <cellStyle name="40% - Accent2 2 2 3 2 4 5" xfId="12420"/>
    <cellStyle name="40% - Accent2 2 2 3 2 4 6" xfId="18203"/>
    <cellStyle name="40% - Accent2 2 2 3 2 5" xfId="1508"/>
    <cellStyle name="40% - Accent2 2 2 3 2 5 2" xfId="8994"/>
    <cellStyle name="40% - Accent2 2 2 3 2 5 2 2" xfId="14776"/>
    <cellStyle name="40% - Accent2 2 2 3 2 5 2 3" xfId="20559"/>
    <cellStyle name="40% - Accent2 2 2 3 2 5 3" xfId="6103"/>
    <cellStyle name="40% - Accent2 2 2 3 2 5 4" xfId="11885"/>
    <cellStyle name="40% - Accent2 2 2 3 2 5 5" xfId="17668"/>
    <cellStyle name="40% - Accent2 2 2 3 2 6" xfId="4935"/>
    <cellStyle name="40% - Accent2 2 2 3 2 6 2" xfId="13609"/>
    <cellStyle name="40% - Accent2 2 2 3 2 6 3" xfId="19392"/>
    <cellStyle name="40% - Accent2 2 2 3 2 7" xfId="7827"/>
    <cellStyle name="40% - Accent2 2 2 3 2 8" xfId="3211"/>
    <cellStyle name="40% - Accent2 2 2 3 2 9" xfId="10718"/>
    <cellStyle name="40% - Accent2 2 2 3 3" xfId="307"/>
    <cellStyle name="40% - Accent2 2 2 3 3 2" xfId="2045"/>
    <cellStyle name="40% - Accent2 2 2 3 3 2 2" xfId="9531"/>
    <cellStyle name="40% - Accent2 2 2 3 3 2 2 2" xfId="15313"/>
    <cellStyle name="40% - Accent2 2 2 3 3 2 2 3" xfId="21096"/>
    <cellStyle name="40% - Accent2 2 2 3 3 2 3" xfId="6640"/>
    <cellStyle name="40% - Accent2 2 2 3 3 2 4" xfId="12422"/>
    <cellStyle name="40% - Accent2 2 2 3 3 2 5" xfId="18205"/>
    <cellStyle name="40% - Accent2 2 2 3 3 3" xfId="4937"/>
    <cellStyle name="40% - Accent2 2 2 3 3 3 2" xfId="13611"/>
    <cellStyle name="40% - Accent2 2 2 3 3 3 3" xfId="19394"/>
    <cellStyle name="40% - Accent2 2 2 3 3 4" xfId="7829"/>
    <cellStyle name="40% - Accent2 2 2 3 3 5" xfId="3748"/>
    <cellStyle name="40% - Accent2 2 2 3 3 6" xfId="10720"/>
    <cellStyle name="40% - Accent2 2 2 3 3 7" xfId="16503"/>
    <cellStyle name="40% - Accent2 2 2 3 4" xfId="1033"/>
    <cellStyle name="40% - Accent2 2 2 3 4 2" xfId="2737"/>
    <cellStyle name="40% - Accent2 2 2 3 4 2 2" xfId="10223"/>
    <cellStyle name="40% - Accent2 2 2 3 4 2 2 2" xfId="16005"/>
    <cellStyle name="40% - Accent2 2 2 3 4 2 2 3" xfId="21788"/>
    <cellStyle name="40% - Accent2 2 2 3 4 2 3" xfId="7332"/>
    <cellStyle name="40% - Accent2 2 2 3 4 2 4" xfId="13114"/>
    <cellStyle name="40% - Accent2 2 2 3 4 2 5" xfId="18897"/>
    <cellStyle name="40% - Accent2 2 2 3 4 3" xfId="5629"/>
    <cellStyle name="40% - Accent2 2 2 3 4 3 2" xfId="14303"/>
    <cellStyle name="40% - Accent2 2 2 3 4 3 3" xfId="20086"/>
    <cellStyle name="40% - Accent2 2 2 3 4 4" xfId="8521"/>
    <cellStyle name="40% - Accent2 2 2 3 4 5" xfId="4440"/>
    <cellStyle name="40% - Accent2 2 2 3 4 6" xfId="11412"/>
    <cellStyle name="40% - Accent2 2 2 3 4 7" xfId="17195"/>
    <cellStyle name="40% - Accent2 2 2 3 5" xfId="2042"/>
    <cellStyle name="40% - Accent2 2 2 3 5 2" xfId="6637"/>
    <cellStyle name="40% - Accent2 2 2 3 5 2 2" xfId="15310"/>
    <cellStyle name="40% - Accent2 2 2 3 5 2 3" xfId="21093"/>
    <cellStyle name="40% - Accent2 2 2 3 5 3" xfId="9528"/>
    <cellStyle name="40% - Accent2 2 2 3 5 4" xfId="3745"/>
    <cellStyle name="40% - Accent2 2 2 3 5 5" xfId="12419"/>
    <cellStyle name="40% - Accent2 2 2 3 5 6" xfId="18202"/>
    <cellStyle name="40% - Accent2 2 2 3 6" xfId="1507"/>
    <cellStyle name="40% - Accent2 2 2 3 6 2" xfId="8993"/>
    <cellStyle name="40% - Accent2 2 2 3 6 2 2" xfId="14775"/>
    <cellStyle name="40% - Accent2 2 2 3 6 2 3" xfId="20558"/>
    <cellStyle name="40% - Accent2 2 2 3 6 3" xfId="6102"/>
    <cellStyle name="40% - Accent2 2 2 3 6 4" xfId="11884"/>
    <cellStyle name="40% - Accent2 2 2 3 6 5" xfId="17667"/>
    <cellStyle name="40% - Accent2 2 2 3 7" xfId="4934"/>
    <cellStyle name="40% - Accent2 2 2 3 7 2" xfId="13608"/>
    <cellStyle name="40% - Accent2 2 2 3 7 3" xfId="19391"/>
    <cellStyle name="40% - Accent2 2 2 3 8" xfId="7826"/>
    <cellStyle name="40% - Accent2 2 2 3 9" xfId="3210"/>
    <cellStyle name="40% - Accent2 2 2 4" xfId="308"/>
    <cellStyle name="40% - Accent2 2 2 4 10" xfId="16504"/>
    <cellStyle name="40% - Accent2 2 2 4 2" xfId="309"/>
    <cellStyle name="40% - Accent2 2 2 4 2 2" xfId="2047"/>
    <cellStyle name="40% - Accent2 2 2 4 2 2 2" xfId="9533"/>
    <cellStyle name="40% - Accent2 2 2 4 2 2 2 2" xfId="15315"/>
    <cellStyle name="40% - Accent2 2 2 4 2 2 2 3" xfId="21098"/>
    <cellStyle name="40% - Accent2 2 2 4 2 2 3" xfId="6642"/>
    <cellStyle name="40% - Accent2 2 2 4 2 2 4" xfId="12424"/>
    <cellStyle name="40% - Accent2 2 2 4 2 2 5" xfId="18207"/>
    <cellStyle name="40% - Accent2 2 2 4 2 3" xfId="4939"/>
    <cellStyle name="40% - Accent2 2 2 4 2 3 2" xfId="13613"/>
    <cellStyle name="40% - Accent2 2 2 4 2 3 3" xfId="19396"/>
    <cellStyle name="40% - Accent2 2 2 4 2 4" xfId="7831"/>
    <cellStyle name="40% - Accent2 2 2 4 2 5" xfId="3750"/>
    <cellStyle name="40% - Accent2 2 2 4 2 6" xfId="10722"/>
    <cellStyle name="40% - Accent2 2 2 4 2 7" xfId="16505"/>
    <cellStyle name="40% - Accent2 2 2 4 3" xfId="1035"/>
    <cellStyle name="40% - Accent2 2 2 4 3 2" xfId="2739"/>
    <cellStyle name="40% - Accent2 2 2 4 3 2 2" xfId="10225"/>
    <cellStyle name="40% - Accent2 2 2 4 3 2 2 2" xfId="16007"/>
    <cellStyle name="40% - Accent2 2 2 4 3 2 2 3" xfId="21790"/>
    <cellStyle name="40% - Accent2 2 2 4 3 2 3" xfId="7334"/>
    <cellStyle name="40% - Accent2 2 2 4 3 2 4" xfId="13116"/>
    <cellStyle name="40% - Accent2 2 2 4 3 2 5" xfId="18899"/>
    <cellStyle name="40% - Accent2 2 2 4 3 3" xfId="5631"/>
    <cellStyle name="40% - Accent2 2 2 4 3 3 2" xfId="14305"/>
    <cellStyle name="40% - Accent2 2 2 4 3 3 3" xfId="20088"/>
    <cellStyle name="40% - Accent2 2 2 4 3 4" xfId="8523"/>
    <cellStyle name="40% - Accent2 2 2 4 3 5" xfId="4442"/>
    <cellStyle name="40% - Accent2 2 2 4 3 6" xfId="11414"/>
    <cellStyle name="40% - Accent2 2 2 4 3 7" xfId="17197"/>
    <cellStyle name="40% - Accent2 2 2 4 4" xfId="2046"/>
    <cellStyle name="40% - Accent2 2 2 4 4 2" xfId="6641"/>
    <cellStyle name="40% - Accent2 2 2 4 4 2 2" xfId="15314"/>
    <cellStyle name="40% - Accent2 2 2 4 4 2 3" xfId="21097"/>
    <cellStyle name="40% - Accent2 2 2 4 4 3" xfId="9532"/>
    <cellStyle name="40% - Accent2 2 2 4 4 4" xfId="3749"/>
    <cellStyle name="40% - Accent2 2 2 4 4 5" xfId="12423"/>
    <cellStyle name="40% - Accent2 2 2 4 4 6" xfId="18206"/>
    <cellStyle name="40% - Accent2 2 2 4 5" xfId="1509"/>
    <cellStyle name="40% - Accent2 2 2 4 5 2" xfId="8995"/>
    <cellStyle name="40% - Accent2 2 2 4 5 2 2" xfId="14777"/>
    <cellStyle name="40% - Accent2 2 2 4 5 2 3" xfId="20560"/>
    <cellStyle name="40% - Accent2 2 2 4 5 3" xfId="6104"/>
    <cellStyle name="40% - Accent2 2 2 4 5 4" xfId="11886"/>
    <cellStyle name="40% - Accent2 2 2 4 5 5" xfId="17669"/>
    <cellStyle name="40% - Accent2 2 2 4 6" xfId="4938"/>
    <cellStyle name="40% - Accent2 2 2 4 6 2" xfId="13612"/>
    <cellStyle name="40% - Accent2 2 2 4 6 3" xfId="19395"/>
    <cellStyle name="40% - Accent2 2 2 4 7" xfId="7830"/>
    <cellStyle name="40% - Accent2 2 2 4 8" xfId="3212"/>
    <cellStyle name="40% - Accent2 2 2 4 9" xfId="10721"/>
    <cellStyle name="40% - Accent2 2 2 5" xfId="310"/>
    <cellStyle name="40% - Accent2 2 2 5 10" xfId="16506"/>
    <cellStyle name="40% - Accent2 2 2 5 2" xfId="311"/>
    <cellStyle name="40% - Accent2 2 2 5 2 2" xfId="2049"/>
    <cellStyle name="40% - Accent2 2 2 5 2 2 2" xfId="9535"/>
    <cellStyle name="40% - Accent2 2 2 5 2 2 2 2" xfId="15317"/>
    <cellStyle name="40% - Accent2 2 2 5 2 2 2 3" xfId="21100"/>
    <cellStyle name="40% - Accent2 2 2 5 2 2 3" xfId="6644"/>
    <cellStyle name="40% - Accent2 2 2 5 2 2 4" xfId="12426"/>
    <cellStyle name="40% - Accent2 2 2 5 2 2 5" xfId="18209"/>
    <cellStyle name="40% - Accent2 2 2 5 2 3" xfId="4941"/>
    <cellStyle name="40% - Accent2 2 2 5 2 3 2" xfId="13615"/>
    <cellStyle name="40% - Accent2 2 2 5 2 3 3" xfId="19398"/>
    <cellStyle name="40% - Accent2 2 2 5 2 4" xfId="7833"/>
    <cellStyle name="40% - Accent2 2 2 5 2 5" xfId="3752"/>
    <cellStyle name="40% - Accent2 2 2 5 2 6" xfId="10724"/>
    <cellStyle name="40% - Accent2 2 2 5 2 7" xfId="16507"/>
    <cellStyle name="40% - Accent2 2 2 5 3" xfId="1036"/>
    <cellStyle name="40% - Accent2 2 2 5 3 2" xfId="2740"/>
    <cellStyle name="40% - Accent2 2 2 5 3 2 2" xfId="10226"/>
    <cellStyle name="40% - Accent2 2 2 5 3 2 2 2" xfId="16008"/>
    <cellStyle name="40% - Accent2 2 2 5 3 2 2 3" xfId="21791"/>
    <cellStyle name="40% - Accent2 2 2 5 3 2 3" xfId="7335"/>
    <cellStyle name="40% - Accent2 2 2 5 3 2 4" xfId="13117"/>
    <cellStyle name="40% - Accent2 2 2 5 3 2 5" xfId="18900"/>
    <cellStyle name="40% - Accent2 2 2 5 3 3" xfId="5632"/>
    <cellStyle name="40% - Accent2 2 2 5 3 3 2" xfId="14306"/>
    <cellStyle name="40% - Accent2 2 2 5 3 3 3" xfId="20089"/>
    <cellStyle name="40% - Accent2 2 2 5 3 4" xfId="8524"/>
    <cellStyle name="40% - Accent2 2 2 5 3 5" xfId="4443"/>
    <cellStyle name="40% - Accent2 2 2 5 3 6" xfId="11415"/>
    <cellStyle name="40% - Accent2 2 2 5 3 7" xfId="17198"/>
    <cellStyle name="40% - Accent2 2 2 5 4" xfId="2048"/>
    <cellStyle name="40% - Accent2 2 2 5 4 2" xfId="6643"/>
    <cellStyle name="40% - Accent2 2 2 5 4 2 2" xfId="15316"/>
    <cellStyle name="40% - Accent2 2 2 5 4 2 3" xfId="21099"/>
    <cellStyle name="40% - Accent2 2 2 5 4 3" xfId="9534"/>
    <cellStyle name="40% - Accent2 2 2 5 4 4" xfId="3751"/>
    <cellStyle name="40% - Accent2 2 2 5 4 5" xfId="12425"/>
    <cellStyle name="40% - Accent2 2 2 5 4 6" xfId="18208"/>
    <cellStyle name="40% - Accent2 2 2 5 5" xfId="1510"/>
    <cellStyle name="40% - Accent2 2 2 5 5 2" xfId="8996"/>
    <cellStyle name="40% - Accent2 2 2 5 5 2 2" xfId="14778"/>
    <cellStyle name="40% - Accent2 2 2 5 5 2 3" xfId="20561"/>
    <cellStyle name="40% - Accent2 2 2 5 5 3" xfId="6105"/>
    <cellStyle name="40% - Accent2 2 2 5 5 4" xfId="11887"/>
    <cellStyle name="40% - Accent2 2 2 5 5 5" xfId="17670"/>
    <cellStyle name="40% - Accent2 2 2 5 6" xfId="4940"/>
    <cellStyle name="40% - Accent2 2 2 5 6 2" xfId="13614"/>
    <cellStyle name="40% - Accent2 2 2 5 6 3" xfId="19397"/>
    <cellStyle name="40% - Accent2 2 2 5 7" xfId="7832"/>
    <cellStyle name="40% - Accent2 2 2 5 8" xfId="3213"/>
    <cellStyle name="40% - Accent2 2 2 5 9" xfId="10723"/>
    <cellStyle name="40% - Accent2 2 2 6" xfId="312"/>
    <cellStyle name="40% - Accent2 2 2 6 2" xfId="2050"/>
    <cellStyle name="40% - Accent2 2 2 6 2 2" xfId="6645"/>
    <cellStyle name="40% - Accent2 2 2 6 2 2 2" xfId="15318"/>
    <cellStyle name="40% - Accent2 2 2 6 2 2 3" xfId="21101"/>
    <cellStyle name="40% - Accent2 2 2 6 2 3" xfId="9536"/>
    <cellStyle name="40% - Accent2 2 2 6 2 4" xfId="3753"/>
    <cellStyle name="40% - Accent2 2 2 6 2 5" xfId="12427"/>
    <cellStyle name="40% - Accent2 2 2 6 2 6" xfId="18210"/>
    <cellStyle name="40% - Accent2 2 2 6 3" xfId="1501"/>
    <cellStyle name="40% - Accent2 2 2 6 3 2" xfId="8987"/>
    <cellStyle name="40% - Accent2 2 2 6 3 2 2" xfId="14769"/>
    <cellStyle name="40% - Accent2 2 2 6 3 2 3" xfId="20552"/>
    <cellStyle name="40% - Accent2 2 2 6 3 3" xfId="6096"/>
    <cellStyle name="40% - Accent2 2 2 6 3 4" xfId="11878"/>
    <cellStyle name="40% - Accent2 2 2 6 3 5" xfId="17661"/>
    <cellStyle name="40% - Accent2 2 2 6 4" xfId="4942"/>
    <cellStyle name="40% - Accent2 2 2 6 4 2" xfId="13616"/>
    <cellStyle name="40% - Accent2 2 2 6 4 3" xfId="19399"/>
    <cellStyle name="40% - Accent2 2 2 6 5" xfId="7834"/>
    <cellStyle name="40% - Accent2 2 2 6 6" xfId="3204"/>
    <cellStyle name="40% - Accent2 2 2 6 7" xfId="10725"/>
    <cellStyle name="40% - Accent2 2 2 6 8" xfId="16508"/>
    <cellStyle name="40% - Accent2 2 2 7" xfId="869"/>
    <cellStyle name="40% - Accent2 2 2 7 2" xfId="2575"/>
    <cellStyle name="40% - Accent2 2 2 7 2 2" xfId="10061"/>
    <cellStyle name="40% - Accent2 2 2 7 2 2 2" xfId="15843"/>
    <cellStyle name="40% - Accent2 2 2 7 2 2 3" xfId="21626"/>
    <cellStyle name="40% - Accent2 2 2 7 2 3" xfId="7170"/>
    <cellStyle name="40% - Accent2 2 2 7 2 4" xfId="12952"/>
    <cellStyle name="40% - Accent2 2 2 7 2 5" xfId="18735"/>
    <cellStyle name="40% - Accent2 2 2 7 3" xfId="5467"/>
    <cellStyle name="40% - Accent2 2 2 7 3 2" xfId="14141"/>
    <cellStyle name="40% - Accent2 2 2 7 3 3" xfId="19924"/>
    <cellStyle name="40% - Accent2 2 2 7 4" xfId="8359"/>
    <cellStyle name="40% - Accent2 2 2 7 5" xfId="4278"/>
    <cellStyle name="40% - Accent2 2 2 7 6" xfId="11250"/>
    <cellStyle name="40% - Accent2 2 2 7 7" xfId="17033"/>
    <cellStyle name="40% - Accent2 2 2 8" xfId="2031"/>
    <cellStyle name="40% - Accent2 2 2 8 2" xfId="6626"/>
    <cellStyle name="40% - Accent2 2 2 8 2 2" xfId="15299"/>
    <cellStyle name="40% - Accent2 2 2 8 2 3" xfId="21082"/>
    <cellStyle name="40% - Accent2 2 2 8 3" xfId="9517"/>
    <cellStyle name="40% - Accent2 2 2 8 4" xfId="3734"/>
    <cellStyle name="40% - Accent2 2 2 8 5" xfId="12408"/>
    <cellStyle name="40% - Accent2 2 2 8 6" xfId="18191"/>
    <cellStyle name="40% - Accent2 2 2 9" xfId="1311"/>
    <cellStyle name="40% - Accent2 2 2 9 2" xfId="8797"/>
    <cellStyle name="40% - Accent2 2 2 9 2 2" xfId="14579"/>
    <cellStyle name="40% - Accent2 2 2 9 2 3" xfId="20362"/>
    <cellStyle name="40% - Accent2 2 2 9 3" xfId="5906"/>
    <cellStyle name="40% - Accent2 2 2 9 4" xfId="11688"/>
    <cellStyle name="40% - Accent2 2 2 9 5" xfId="17471"/>
    <cellStyle name="40% - Accent2 2 3" xfId="313"/>
    <cellStyle name="40% - Accent2 2 3 10" xfId="7835"/>
    <cellStyle name="40% - Accent2 2 3 11" xfId="3016"/>
    <cellStyle name="40% - Accent2 2 3 12" xfId="10726"/>
    <cellStyle name="40% - Accent2 2 3 13" xfId="16509"/>
    <cellStyle name="40% - Accent2 2 3 2" xfId="314"/>
    <cellStyle name="40% - Accent2 2 3 2 10" xfId="10727"/>
    <cellStyle name="40% - Accent2 2 3 2 11" xfId="16510"/>
    <cellStyle name="40% - Accent2 2 3 2 2" xfId="315"/>
    <cellStyle name="40% - Accent2 2 3 2 2 10" xfId="16511"/>
    <cellStyle name="40% - Accent2 2 3 2 2 2" xfId="316"/>
    <cellStyle name="40% - Accent2 2 3 2 2 2 2" xfId="2054"/>
    <cellStyle name="40% - Accent2 2 3 2 2 2 2 2" xfId="9540"/>
    <cellStyle name="40% - Accent2 2 3 2 2 2 2 2 2" xfId="15322"/>
    <cellStyle name="40% - Accent2 2 3 2 2 2 2 2 3" xfId="21105"/>
    <cellStyle name="40% - Accent2 2 3 2 2 2 2 3" xfId="6649"/>
    <cellStyle name="40% - Accent2 2 3 2 2 2 2 4" xfId="12431"/>
    <cellStyle name="40% - Accent2 2 3 2 2 2 2 5" xfId="18214"/>
    <cellStyle name="40% - Accent2 2 3 2 2 2 3" xfId="4946"/>
    <cellStyle name="40% - Accent2 2 3 2 2 2 3 2" xfId="13620"/>
    <cellStyle name="40% - Accent2 2 3 2 2 2 3 3" xfId="19403"/>
    <cellStyle name="40% - Accent2 2 3 2 2 2 4" xfId="7838"/>
    <cellStyle name="40% - Accent2 2 3 2 2 2 5" xfId="3757"/>
    <cellStyle name="40% - Accent2 2 3 2 2 2 6" xfId="10729"/>
    <cellStyle name="40% - Accent2 2 3 2 2 2 7" xfId="16512"/>
    <cellStyle name="40% - Accent2 2 3 2 2 3" xfId="1038"/>
    <cellStyle name="40% - Accent2 2 3 2 2 3 2" xfId="2742"/>
    <cellStyle name="40% - Accent2 2 3 2 2 3 2 2" xfId="10228"/>
    <cellStyle name="40% - Accent2 2 3 2 2 3 2 2 2" xfId="16010"/>
    <cellStyle name="40% - Accent2 2 3 2 2 3 2 2 3" xfId="21793"/>
    <cellStyle name="40% - Accent2 2 3 2 2 3 2 3" xfId="7337"/>
    <cellStyle name="40% - Accent2 2 3 2 2 3 2 4" xfId="13119"/>
    <cellStyle name="40% - Accent2 2 3 2 2 3 2 5" xfId="18902"/>
    <cellStyle name="40% - Accent2 2 3 2 2 3 3" xfId="5634"/>
    <cellStyle name="40% - Accent2 2 3 2 2 3 3 2" xfId="14308"/>
    <cellStyle name="40% - Accent2 2 3 2 2 3 3 3" xfId="20091"/>
    <cellStyle name="40% - Accent2 2 3 2 2 3 4" xfId="8526"/>
    <cellStyle name="40% - Accent2 2 3 2 2 3 5" xfId="4445"/>
    <cellStyle name="40% - Accent2 2 3 2 2 3 6" xfId="11417"/>
    <cellStyle name="40% - Accent2 2 3 2 2 3 7" xfId="17200"/>
    <cellStyle name="40% - Accent2 2 3 2 2 4" xfId="2053"/>
    <cellStyle name="40% - Accent2 2 3 2 2 4 2" xfId="6648"/>
    <cellStyle name="40% - Accent2 2 3 2 2 4 2 2" xfId="15321"/>
    <cellStyle name="40% - Accent2 2 3 2 2 4 2 3" xfId="21104"/>
    <cellStyle name="40% - Accent2 2 3 2 2 4 3" xfId="9539"/>
    <cellStyle name="40% - Accent2 2 3 2 2 4 4" xfId="3756"/>
    <cellStyle name="40% - Accent2 2 3 2 2 4 5" xfId="12430"/>
    <cellStyle name="40% - Accent2 2 3 2 2 4 6" xfId="18213"/>
    <cellStyle name="40% - Accent2 2 3 2 2 5" xfId="1513"/>
    <cellStyle name="40% - Accent2 2 3 2 2 5 2" xfId="8999"/>
    <cellStyle name="40% - Accent2 2 3 2 2 5 2 2" xfId="14781"/>
    <cellStyle name="40% - Accent2 2 3 2 2 5 2 3" xfId="20564"/>
    <cellStyle name="40% - Accent2 2 3 2 2 5 3" xfId="6108"/>
    <cellStyle name="40% - Accent2 2 3 2 2 5 4" xfId="11890"/>
    <cellStyle name="40% - Accent2 2 3 2 2 5 5" xfId="17673"/>
    <cellStyle name="40% - Accent2 2 3 2 2 6" xfId="4945"/>
    <cellStyle name="40% - Accent2 2 3 2 2 6 2" xfId="13619"/>
    <cellStyle name="40% - Accent2 2 3 2 2 6 3" xfId="19402"/>
    <cellStyle name="40% - Accent2 2 3 2 2 7" xfId="7837"/>
    <cellStyle name="40% - Accent2 2 3 2 2 8" xfId="3216"/>
    <cellStyle name="40% - Accent2 2 3 2 2 9" xfId="10728"/>
    <cellStyle name="40% - Accent2 2 3 2 3" xfId="317"/>
    <cellStyle name="40% - Accent2 2 3 2 3 2" xfId="2055"/>
    <cellStyle name="40% - Accent2 2 3 2 3 2 2" xfId="9541"/>
    <cellStyle name="40% - Accent2 2 3 2 3 2 2 2" xfId="15323"/>
    <cellStyle name="40% - Accent2 2 3 2 3 2 2 3" xfId="21106"/>
    <cellStyle name="40% - Accent2 2 3 2 3 2 3" xfId="6650"/>
    <cellStyle name="40% - Accent2 2 3 2 3 2 4" xfId="12432"/>
    <cellStyle name="40% - Accent2 2 3 2 3 2 5" xfId="18215"/>
    <cellStyle name="40% - Accent2 2 3 2 3 3" xfId="4947"/>
    <cellStyle name="40% - Accent2 2 3 2 3 3 2" xfId="13621"/>
    <cellStyle name="40% - Accent2 2 3 2 3 3 3" xfId="19404"/>
    <cellStyle name="40% - Accent2 2 3 2 3 4" xfId="7839"/>
    <cellStyle name="40% - Accent2 2 3 2 3 5" xfId="3758"/>
    <cellStyle name="40% - Accent2 2 3 2 3 6" xfId="10730"/>
    <cellStyle name="40% - Accent2 2 3 2 3 7" xfId="16513"/>
    <cellStyle name="40% - Accent2 2 3 2 4" xfId="1037"/>
    <cellStyle name="40% - Accent2 2 3 2 4 2" xfId="2741"/>
    <cellStyle name="40% - Accent2 2 3 2 4 2 2" xfId="10227"/>
    <cellStyle name="40% - Accent2 2 3 2 4 2 2 2" xfId="16009"/>
    <cellStyle name="40% - Accent2 2 3 2 4 2 2 3" xfId="21792"/>
    <cellStyle name="40% - Accent2 2 3 2 4 2 3" xfId="7336"/>
    <cellStyle name="40% - Accent2 2 3 2 4 2 4" xfId="13118"/>
    <cellStyle name="40% - Accent2 2 3 2 4 2 5" xfId="18901"/>
    <cellStyle name="40% - Accent2 2 3 2 4 3" xfId="5633"/>
    <cellStyle name="40% - Accent2 2 3 2 4 3 2" xfId="14307"/>
    <cellStyle name="40% - Accent2 2 3 2 4 3 3" xfId="20090"/>
    <cellStyle name="40% - Accent2 2 3 2 4 4" xfId="8525"/>
    <cellStyle name="40% - Accent2 2 3 2 4 5" xfId="4444"/>
    <cellStyle name="40% - Accent2 2 3 2 4 6" xfId="11416"/>
    <cellStyle name="40% - Accent2 2 3 2 4 7" xfId="17199"/>
    <cellStyle name="40% - Accent2 2 3 2 5" xfId="2052"/>
    <cellStyle name="40% - Accent2 2 3 2 5 2" xfId="6647"/>
    <cellStyle name="40% - Accent2 2 3 2 5 2 2" xfId="15320"/>
    <cellStyle name="40% - Accent2 2 3 2 5 2 3" xfId="21103"/>
    <cellStyle name="40% - Accent2 2 3 2 5 3" xfId="9538"/>
    <cellStyle name="40% - Accent2 2 3 2 5 4" xfId="3755"/>
    <cellStyle name="40% - Accent2 2 3 2 5 5" xfId="12429"/>
    <cellStyle name="40% - Accent2 2 3 2 5 6" xfId="18212"/>
    <cellStyle name="40% - Accent2 2 3 2 6" xfId="1512"/>
    <cellStyle name="40% - Accent2 2 3 2 6 2" xfId="8998"/>
    <cellStyle name="40% - Accent2 2 3 2 6 2 2" xfId="14780"/>
    <cellStyle name="40% - Accent2 2 3 2 6 2 3" xfId="20563"/>
    <cellStyle name="40% - Accent2 2 3 2 6 3" xfId="6107"/>
    <cellStyle name="40% - Accent2 2 3 2 6 4" xfId="11889"/>
    <cellStyle name="40% - Accent2 2 3 2 6 5" xfId="17672"/>
    <cellStyle name="40% - Accent2 2 3 2 7" xfId="4944"/>
    <cellStyle name="40% - Accent2 2 3 2 7 2" xfId="13618"/>
    <cellStyle name="40% - Accent2 2 3 2 7 3" xfId="19401"/>
    <cellStyle name="40% - Accent2 2 3 2 8" xfId="7836"/>
    <cellStyle name="40% - Accent2 2 3 2 9" xfId="3215"/>
    <cellStyle name="40% - Accent2 2 3 3" xfId="318"/>
    <cellStyle name="40% - Accent2 2 3 3 10" xfId="16514"/>
    <cellStyle name="40% - Accent2 2 3 3 2" xfId="319"/>
    <cellStyle name="40% - Accent2 2 3 3 2 2" xfId="2057"/>
    <cellStyle name="40% - Accent2 2 3 3 2 2 2" xfId="9543"/>
    <cellStyle name="40% - Accent2 2 3 3 2 2 2 2" xfId="15325"/>
    <cellStyle name="40% - Accent2 2 3 3 2 2 2 3" xfId="21108"/>
    <cellStyle name="40% - Accent2 2 3 3 2 2 3" xfId="6652"/>
    <cellStyle name="40% - Accent2 2 3 3 2 2 4" xfId="12434"/>
    <cellStyle name="40% - Accent2 2 3 3 2 2 5" xfId="18217"/>
    <cellStyle name="40% - Accent2 2 3 3 2 3" xfId="4949"/>
    <cellStyle name="40% - Accent2 2 3 3 2 3 2" xfId="13623"/>
    <cellStyle name="40% - Accent2 2 3 3 2 3 3" xfId="19406"/>
    <cellStyle name="40% - Accent2 2 3 3 2 4" xfId="7841"/>
    <cellStyle name="40% - Accent2 2 3 3 2 5" xfId="3760"/>
    <cellStyle name="40% - Accent2 2 3 3 2 6" xfId="10732"/>
    <cellStyle name="40% - Accent2 2 3 3 2 7" xfId="16515"/>
    <cellStyle name="40% - Accent2 2 3 3 3" xfId="1039"/>
    <cellStyle name="40% - Accent2 2 3 3 3 2" xfId="2743"/>
    <cellStyle name="40% - Accent2 2 3 3 3 2 2" xfId="10229"/>
    <cellStyle name="40% - Accent2 2 3 3 3 2 2 2" xfId="16011"/>
    <cellStyle name="40% - Accent2 2 3 3 3 2 2 3" xfId="21794"/>
    <cellStyle name="40% - Accent2 2 3 3 3 2 3" xfId="7338"/>
    <cellStyle name="40% - Accent2 2 3 3 3 2 4" xfId="13120"/>
    <cellStyle name="40% - Accent2 2 3 3 3 2 5" xfId="18903"/>
    <cellStyle name="40% - Accent2 2 3 3 3 3" xfId="5635"/>
    <cellStyle name="40% - Accent2 2 3 3 3 3 2" xfId="14309"/>
    <cellStyle name="40% - Accent2 2 3 3 3 3 3" xfId="20092"/>
    <cellStyle name="40% - Accent2 2 3 3 3 4" xfId="8527"/>
    <cellStyle name="40% - Accent2 2 3 3 3 5" xfId="4446"/>
    <cellStyle name="40% - Accent2 2 3 3 3 6" xfId="11418"/>
    <cellStyle name="40% - Accent2 2 3 3 3 7" xfId="17201"/>
    <cellStyle name="40% - Accent2 2 3 3 4" xfId="2056"/>
    <cellStyle name="40% - Accent2 2 3 3 4 2" xfId="6651"/>
    <cellStyle name="40% - Accent2 2 3 3 4 2 2" xfId="15324"/>
    <cellStyle name="40% - Accent2 2 3 3 4 2 3" xfId="21107"/>
    <cellStyle name="40% - Accent2 2 3 3 4 3" xfId="9542"/>
    <cellStyle name="40% - Accent2 2 3 3 4 4" xfId="3759"/>
    <cellStyle name="40% - Accent2 2 3 3 4 5" xfId="12433"/>
    <cellStyle name="40% - Accent2 2 3 3 4 6" xfId="18216"/>
    <cellStyle name="40% - Accent2 2 3 3 5" xfId="1514"/>
    <cellStyle name="40% - Accent2 2 3 3 5 2" xfId="9000"/>
    <cellStyle name="40% - Accent2 2 3 3 5 2 2" xfId="14782"/>
    <cellStyle name="40% - Accent2 2 3 3 5 2 3" xfId="20565"/>
    <cellStyle name="40% - Accent2 2 3 3 5 3" xfId="6109"/>
    <cellStyle name="40% - Accent2 2 3 3 5 4" xfId="11891"/>
    <cellStyle name="40% - Accent2 2 3 3 5 5" xfId="17674"/>
    <cellStyle name="40% - Accent2 2 3 3 6" xfId="4948"/>
    <cellStyle name="40% - Accent2 2 3 3 6 2" xfId="13622"/>
    <cellStyle name="40% - Accent2 2 3 3 6 3" xfId="19405"/>
    <cellStyle name="40% - Accent2 2 3 3 7" xfId="7840"/>
    <cellStyle name="40% - Accent2 2 3 3 8" xfId="3217"/>
    <cellStyle name="40% - Accent2 2 3 3 9" xfId="10731"/>
    <cellStyle name="40% - Accent2 2 3 4" xfId="320"/>
    <cellStyle name="40% - Accent2 2 3 4 10" xfId="16516"/>
    <cellStyle name="40% - Accent2 2 3 4 2" xfId="321"/>
    <cellStyle name="40% - Accent2 2 3 4 2 2" xfId="2059"/>
    <cellStyle name="40% - Accent2 2 3 4 2 2 2" xfId="9545"/>
    <cellStyle name="40% - Accent2 2 3 4 2 2 2 2" xfId="15327"/>
    <cellStyle name="40% - Accent2 2 3 4 2 2 2 3" xfId="21110"/>
    <cellStyle name="40% - Accent2 2 3 4 2 2 3" xfId="6654"/>
    <cellStyle name="40% - Accent2 2 3 4 2 2 4" xfId="12436"/>
    <cellStyle name="40% - Accent2 2 3 4 2 2 5" xfId="18219"/>
    <cellStyle name="40% - Accent2 2 3 4 2 3" xfId="4951"/>
    <cellStyle name="40% - Accent2 2 3 4 2 3 2" xfId="13625"/>
    <cellStyle name="40% - Accent2 2 3 4 2 3 3" xfId="19408"/>
    <cellStyle name="40% - Accent2 2 3 4 2 4" xfId="7843"/>
    <cellStyle name="40% - Accent2 2 3 4 2 5" xfId="3762"/>
    <cellStyle name="40% - Accent2 2 3 4 2 6" xfId="10734"/>
    <cellStyle name="40% - Accent2 2 3 4 2 7" xfId="16517"/>
    <cellStyle name="40% - Accent2 2 3 4 3" xfId="1040"/>
    <cellStyle name="40% - Accent2 2 3 4 3 2" xfId="2744"/>
    <cellStyle name="40% - Accent2 2 3 4 3 2 2" xfId="10230"/>
    <cellStyle name="40% - Accent2 2 3 4 3 2 2 2" xfId="16012"/>
    <cellStyle name="40% - Accent2 2 3 4 3 2 2 3" xfId="21795"/>
    <cellStyle name="40% - Accent2 2 3 4 3 2 3" xfId="7339"/>
    <cellStyle name="40% - Accent2 2 3 4 3 2 4" xfId="13121"/>
    <cellStyle name="40% - Accent2 2 3 4 3 2 5" xfId="18904"/>
    <cellStyle name="40% - Accent2 2 3 4 3 3" xfId="5636"/>
    <cellStyle name="40% - Accent2 2 3 4 3 3 2" xfId="14310"/>
    <cellStyle name="40% - Accent2 2 3 4 3 3 3" xfId="20093"/>
    <cellStyle name="40% - Accent2 2 3 4 3 4" xfId="8528"/>
    <cellStyle name="40% - Accent2 2 3 4 3 5" xfId="4447"/>
    <cellStyle name="40% - Accent2 2 3 4 3 6" xfId="11419"/>
    <cellStyle name="40% - Accent2 2 3 4 3 7" xfId="17202"/>
    <cellStyle name="40% - Accent2 2 3 4 4" xfId="2058"/>
    <cellStyle name="40% - Accent2 2 3 4 4 2" xfId="6653"/>
    <cellStyle name="40% - Accent2 2 3 4 4 2 2" xfId="15326"/>
    <cellStyle name="40% - Accent2 2 3 4 4 2 3" xfId="21109"/>
    <cellStyle name="40% - Accent2 2 3 4 4 3" xfId="9544"/>
    <cellStyle name="40% - Accent2 2 3 4 4 4" xfId="3761"/>
    <cellStyle name="40% - Accent2 2 3 4 4 5" xfId="12435"/>
    <cellStyle name="40% - Accent2 2 3 4 4 6" xfId="18218"/>
    <cellStyle name="40% - Accent2 2 3 4 5" xfId="1515"/>
    <cellStyle name="40% - Accent2 2 3 4 5 2" xfId="9001"/>
    <cellStyle name="40% - Accent2 2 3 4 5 2 2" xfId="14783"/>
    <cellStyle name="40% - Accent2 2 3 4 5 2 3" xfId="20566"/>
    <cellStyle name="40% - Accent2 2 3 4 5 3" xfId="6110"/>
    <cellStyle name="40% - Accent2 2 3 4 5 4" xfId="11892"/>
    <cellStyle name="40% - Accent2 2 3 4 5 5" xfId="17675"/>
    <cellStyle name="40% - Accent2 2 3 4 6" xfId="4950"/>
    <cellStyle name="40% - Accent2 2 3 4 6 2" xfId="13624"/>
    <cellStyle name="40% - Accent2 2 3 4 6 3" xfId="19407"/>
    <cellStyle name="40% - Accent2 2 3 4 7" xfId="7842"/>
    <cellStyle name="40% - Accent2 2 3 4 8" xfId="3218"/>
    <cellStyle name="40% - Accent2 2 3 4 9" xfId="10733"/>
    <cellStyle name="40% - Accent2 2 3 5" xfId="322"/>
    <cellStyle name="40% - Accent2 2 3 5 2" xfId="2060"/>
    <cellStyle name="40% - Accent2 2 3 5 2 2" xfId="6655"/>
    <cellStyle name="40% - Accent2 2 3 5 2 2 2" xfId="15328"/>
    <cellStyle name="40% - Accent2 2 3 5 2 2 3" xfId="21111"/>
    <cellStyle name="40% - Accent2 2 3 5 2 3" xfId="9546"/>
    <cellStyle name="40% - Accent2 2 3 5 2 4" xfId="3763"/>
    <cellStyle name="40% - Accent2 2 3 5 2 5" xfId="12437"/>
    <cellStyle name="40% - Accent2 2 3 5 2 6" xfId="18220"/>
    <cellStyle name="40% - Accent2 2 3 5 3" xfId="1511"/>
    <cellStyle name="40% - Accent2 2 3 5 3 2" xfId="8997"/>
    <cellStyle name="40% - Accent2 2 3 5 3 2 2" xfId="14779"/>
    <cellStyle name="40% - Accent2 2 3 5 3 2 3" xfId="20562"/>
    <cellStyle name="40% - Accent2 2 3 5 3 3" xfId="6106"/>
    <cellStyle name="40% - Accent2 2 3 5 3 4" xfId="11888"/>
    <cellStyle name="40% - Accent2 2 3 5 3 5" xfId="17671"/>
    <cellStyle name="40% - Accent2 2 3 5 4" xfId="4952"/>
    <cellStyle name="40% - Accent2 2 3 5 4 2" xfId="13626"/>
    <cellStyle name="40% - Accent2 2 3 5 4 3" xfId="19409"/>
    <cellStyle name="40% - Accent2 2 3 5 5" xfId="7844"/>
    <cellStyle name="40% - Accent2 2 3 5 6" xfId="3214"/>
    <cellStyle name="40% - Accent2 2 3 5 7" xfId="10735"/>
    <cellStyle name="40% - Accent2 2 3 5 8" xfId="16518"/>
    <cellStyle name="40% - Accent2 2 3 6" xfId="888"/>
    <cellStyle name="40% - Accent2 2 3 6 2" xfId="2594"/>
    <cellStyle name="40% - Accent2 2 3 6 2 2" xfId="10080"/>
    <cellStyle name="40% - Accent2 2 3 6 2 2 2" xfId="15862"/>
    <cellStyle name="40% - Accent2 2 3 6 2 2 3" xfId="21645"/>
    <cellStyle name="40% - Accent2 2 3 6 2 3" xfId="7189"/>
    <cellStyle name="40% - Accent2 2 3 6 2 4" xfId="12971"/>
    <cellStyle name="40% - Accent2 2 3 6 2 5" xfId="18754"/>
    <cellStyle name="40% - Accent2 2 3 6 3" xfId="5486"/>
    <cellStyle name="40% - Accent2 2 3 6 3 2" xfId="14160"/>
    <cellStyle name="40% - Accent2 2 3 6 3 3" xfId="19943"/>
    <cellStyle name="40% - Accent2 2 3 6 4" xfId="8378"/>
    <cellStyle name="40% - Accent2 2 3 6 5" xfId="4297"/>
    <cellStyle name="40% - Accent2 2 3 6 6" xfId="11269"/>
    <cellStyle name="40% - Accent2 2 3 6 7" xfId="17052"/>
    <cellStyle name="40% - Accent2 2 3 7" xfId="2051"/>
    <cellStyle name="40% - Accent2 2 3 7 2" xfId="6646"/>
    <cellStyle name="40% - Accent2 2 3 7 2 2" xfId="15319"/>
    <cellStyle name="40% - Accent2 2 3 7 2 3" xfId="21102"/>
    <cellStyle name="40% - Accent2 2 3 7 3" xfId="9537"/>
    <cellStyle name="40% - Accent2 2 3 7 4" xfId="3754"/>
    <cellStyle name="40% - Accent2 2 3 7 5" xfId="12428"/>
    <cellStyle name="40% - Accent2 2 3 7 6" xfId="18211"/>
    <cellStyle name="40% - Accent2 2 3 8" xfId="1313"/>
    <cellStyle name="40% - Accent2 2 3 8 2" xfId="8799"/>
    <cellStyle name="40% - Accent2 2 3 8 2 2" xfId="14581"/>
    <cellStyle name="40% - Accent2 2 3 8 2 3" xfId="20364"/>
    <cellStyle name="40% - Accent2 2 3 8 3" xfId="5908"/>
    <cellStyle name="40% - Accent2 2 3 8 4" xfId="11690"/>
    <cellStyle name="40% - Accent2 2 3 8 5" xfId="17473"/>
    <cellStyle name="40% - Accent2 2 3 9" xfId="4943"/>
    <cellStyle name="40% - Accent2 2 3 9 2" xfId="13617"/>
    <cellStyle name="40% - Accent2 2 3 9 3" xfId="19400"/>
    <cellStyle name="40% - Accent2 2 4" xfId="323"/>
    <cellStyle name="40% - Accent2 2 4 10" xfId="10736"/>
    <cellStyle name="40% - Accent2 2 4 11" xfId="16519"/>
    <cellStyle name="40% - Accent2 2 4 2" xfId="324"/>
    <cellStyle name="40% - Accent2 2 4 2 10" xfId="16520"/>
    <cellStyle name="40% - Accent2 2 4 2 2" xfId="325"/>
    <cellStyle name="40% - Accent2 2 4 2 2 2" xfId="2063"/>
    <cellStyle name="40% - Accent2 2 4 2 2 2 2" xfId="9549"/>
    <cellStyle name="40% - Accent2 2 4 2 2 2 2 2" xfId="15331"/>
    <cellStyle name="40% - Accent2 2 4 2 2 2 2 3" xfId="21114"/>
    <cellStyle name="40% - Accent2 2 4 2 2 2 3" xfId="6658"/>
    <cellStyle name="40% - Accent2 2 4 2 2 2 4" xfId="12440"/>
    <cellStyle name="40% - Accent2 2 4 2 2 2 5" xfId="18223"/>
    <cellStyle name="40% - Accent2 2 4 2 2 3" xfId="4955"/>
    <cellStyle name="40% - Accent2 2 4 2 2 3 2" xfId="13629"/>
    <cellStyle name="40% - Accent2 2 4 2 2 3 3" xfId="19412"/>
    <cellStyle name="40% - Accent2 2 4 2 2 4" xfId="7847"/>
    <cellStyle name="40% - Accent2 2 4 2 2 5" xfId="3766"/>
    <cellStyle name="40% - Accent2 2 4 2 2 6" xfId="10738"/>
    <cellStyle name="40% - Accent2 2 4 2 2 7" xfId="16521"/>
    <cellStyle name="40% - Accent2 2 4 2 3" xfId="1042"/>
    <cellStyle name="40% - Accent2 2 4 2 3 2" xfId="2746"/>
    <cellStyle name="40% - Accent2 2 4 2 3 2 2" xfId="10232"/>
    <cellStyle name="40% - Accent2 2 4 2 3 2 2 2" xfId="16014"/>
    <cellStyle name="40% - Accent2 2 4 2 3 2 2 3" xfId="21797"/>
    <cellStyle name="40% - Accent2 2 4 2 3 2 3" xfId="7341"/>
    <cellStyle name="40% - Accent2 2 4 2 3 2 4" xfId="13123"/>
    <cellStyle name="40% - Accent2 2 4 2 3 2 5" xfId="18906"/>
    <cellStyle name="40% - Accent2 2 4 2 3 3" xfId="5638"/>
    <cellStyle name="40% - Accent2 2 4 2 3 3 2" xfId="14312"/>
    <cellStyle name="40% - Accent2 2 4 2 3 3 3" xfId="20095"/>
    <cellStyle name="40% - Accent2 2 4 2 3 4" xfId="8530"/>
    <cellStyle name="40% - Accent2 2 4 2 3 5" xfId="4449"/>
    <cellStyle name="40% - Accent2 2 4 2 3 6" xfId="11421"/>
    <cellStyle name="40% - Accent2 2 4 2 3 7" xfId="17204"/>
    <cellStyle name="40% - Accent2 2 4 2 4" xfId="2062"/>
    <cellStyle name="40% - Accent2 2 4 2 4 2" xfId="6657"/>
    <cellStyle name="40% - Accent2 2 4 2 4 2 2" xfId="15330"/>
    <cellStyle name="40% - Accent2 2 4 2 4 2 3" xfId="21113"/>
    <cellStyle name="40% - Accent2 2 4 2 4 3" xfId="9548"/>
    <cellStyle name="40% - Accent2 2 4 2 4 4" xfId="3765"/>
    <cellStyle name="40% - Accent2 2 4 2 4 5" xfId="12439"/>
    <cellStyle name="40% - Accent2 2 4 2 4 6" xfId="18222"/>
    <cellStyle name="40% - Accent2 2 4 2 5" xfId="1517"/>
    <cellStyle name="40% - Accent2 2 4 2 5 2" xfId="9003"/>
    <cellStyle name="40% - Accent2 2 4 2 5 2 2" xfId="14785"/>
    <cellStyle name="40% - Accent2 2 4 2 5 2 3" xfId="20568"/>
    <cellStyle name="40% - Accent2 2 4 2 5 3" xfId="6112"/>
    <cellStyle name="40% - Accent2 2 4 2 5 4" xfId="11894"/>
    <cellStyle name="40% - Accent2 2 4 2 5 5" xfId="17677"/>
    <cellStyle name="40% - Accent2 2 4 2 6" xfId="4954"/>
    <cellStyle name="40% - Accent2 2 4 2 6 2" xfId="13628"/>
    <cellStyle name="40% - Accent2 2 4 2 6 3" xfId="19411"/>
    <cellStyle name="40% - Accent2 2 4 2 7" xfId="7846"/>
    <cellStyle name="40% - Accent2 2 4 2 8" xfId="3220"/>
    <cellStyle name="40% - Accent2 2 4 2 9" xfId="10737"/>
    <cellStyle name="40% - Accent2 2 4 3" xfId="326"/>
    <cellStyle name="40% - Accent2 2 4 3 2" xfId="2064"/>
    <cellStyle name="40% - Accent2 2 4 3 2 2" xfId="6659"/>
    <cellStyle name="40% - Accent2 2 4 3 2 2 2" xfId="15332"/>
    <cellStyle name="40% - Accent2 2 4 3 2 2 3" xfId="21115"/>
    <cellStyle name="40% - Accent2 2 4 3 2 3" xfId="9550"/>
    <cellStyle name="40% - Accent2 2 4 3 2 4" xfId="3767"/>
    <cellStyle name="40% - Accent2 2 4 3 2 5" xfId="12441"/>
    <cellStyle name="40% - Accent2 2 4 3 2 6" xfId="18224"/>
    <cellStyle name="40% - Accent2 2 4 3 3" xfId="1516"/>
    <cellStyle name="40% - Accent2 2 4 3 3 2" xfId="9002"/>
    <cellStyle name="40% - Accent2 2 4 3 3 2 2" xfId="14784"/>
    <cellStyle name="40% - Accent2 2 4 3 3 2 3" xfId="20567"/>
    <cellStyle name="40% - Accent2 2 4 3 3 3" xfId="6111"/>
    <cellStyle name="40% - Accent2 2 4 3 3 4" xfId="11893"/>
    <cellStyle name="40% - Accent2 2 4 3 3 5" xfId="17676"/>
    <cellStyle name="40% - Accent2 2 4 3 4" xfId="4956"/>
    <cellStyle name="40% - Accent2 2 4 3 4 2" xfId="13630"/>
    <cellStyle name="40% - Accent2 2 4 3 4 3" xfId="19413"/>
    <cellStyle name="40% - Accent2 2 4 3 5" xfId="7848"/>
    <cellStyle name="40% - Accent2 2 4 3 6" xfId="3219"/>
    <cellStyle name="40% - Accent2 2 4 3 7" xfId="10739"/>
    <cellStyle name="40% - Accent2 2 4 3 8" xfId="16522"/>
    <cellStyle name="40% - Accent2 2 4 4" xfId="1041"/>
    <cellStyle name="40% - Accent2 2 4 4 2" xfId="2745"/>
    <cellStyle name="40% - Accent2 2 4 4 2 2" xfId="10231"/>
    <cellStyle name="40% - Accent2 2 4 4 2 2 2" xfId="16013"/>
    <cellStyle name="40% - Accent2 2 4 4 2 2 3" xfId="21796"/>
    <cellStyle name="40% - Accent2 2 4 4 2 3" xfId="7340"/>
    <cellStyle name="40% - Accent2 2 4 4 2 4" xfId="13122"/>
    <cellStyle name="40% - Accent2 2 4 4 2 5" xfId="18905"/>
    <cellStyle name="40% - Accent2 2 4 4 3" xfId="5637"/>
    <cellStyle name="40% - Accent2 2 4 4 3 2" xfId="14311"/>
    <cellStyle name="40% - Accent2 2 4 4 3 3" xfId="20094"/>
    <cellStyle name="40% - Accent2 2 4 4 4" xfId="8529"/>
    <cellStyle name="40% - Accent2 2 4 4 5" xfId="4448"/>
    <cellStyle name="40% - Accent2 2 4 4 6" xfId="11420"/>
    <cellStyle name="40% - Accent2 2 4 4 7" xfId="17203"/>
    <cellStyle name="40% - Accent2 2 4 5" xfId="2061"/>
    <cellStyle name="40% - Accent2 2 4 5 2" xfId="6656"/>
    <cellStyle name="40% - Accent2 2 4 5 2 2" xfId="15329"/>
    <cellStyle name="40% - Accent2 2 4 5 2 3" xfId="21112"/>
    <cellStyle name="40% - Accent2 2 4 5 3" xfId="9547"/>
    <cellStyle name="40% - Accent2 2 4 5 4" xfId="3764"/>
    <cellStyle name="40% - Accent2 2 4 5 5" xfId="12438"/>
    <cellStyle name="40% - Accent2 2 4 5 6" xfId="18221"/>
    <cellStyle name="40% - Accent2 2 4 6" xfId="1310"/>
    <cellStyle name="40% - Accent2 2 4 6 2" xfId="8796"/>
    <cellStyle name="40% - Accent2 2 4 6 2 2" xfId="14578"/>
    <cellStyle name="40% - Accent2 2 4 6 2 3" xfId="20361"/>
    <cellStyle name="40% - Accent2 2 4 6 3" xfId="5905"/>
    <cellStyle name="40% - Accent2 2 4 6 4" xfId="11687"/>
    <cellStyle name="40% - Accent2 2 4 6 5" xfId="17470"/>
    <cellStyle name="40% - Accent2 2 4 7" xfId="4953"/>
    <cellStyle name="40% - Accent2 2 4 7 2" xfId="13627"/>
    <cellStyle name="40% - Accent2 2 4 7 3" xfId="19410"/>
    <cellStyle name="40% - Accent2 2 4 8" xfId="7845"/>
    <cellStyle name="40% - Accent2 2 4 9" xfId="3013"/>
    <cellStyle name="40% - Accent2 2 5" xfId="327"/>
    <cellStyle name="40% - Accent2 2 5 10" xfId="16523"/>
    <cellStyle name="40% - Accent2 2 5 2" xfId="328"/>
    <cellStyle name="40% - Accent2 2 5 2 2" xfId="2066"/>
    <cellStyle name="40% - Accent2 2 5 2 2 2" xfId="9552"/>
    <cellStyle name="40% - Accent2 2 5 2 2 2 2" xfId="15334"/>
    <cellStyle name="40% - Accent2 2 5 2 2 2 3" xfId="21117"/>
    <cellStyle name="40% - Accent2 2 5 2 2 3" xfId="6661"/>
    <cellStyle name="40% - Accent2 2 5 2 2 4" xfId="12443"/>
    <cellStyle name="40% - Accent2 2 5 2 2 5" xfId="18226"/>
    <cellStyle name="40% - Accent2 2 5 2 3" xfId="4958"/>
    <cellStyle name="40% - Accent2 2 5 2 3 2" xfId="13632"/>
    <cellStyle name="40% - Accent2 2 5 2 3 3" xfId="19415"/>
    <cellStyle name="40% - Accent2 2 5 2 4" xfId="7850"/>
    <cellStyle name="40% - Accent2 2 5 2 5" xfId="3769"/>
    <cellStyle name="40% - Accent2 2 5 2 6" xfId="10741"/>
    <cellStyle name="40% - Accent2 2 5 2 7" xfId="16524"/>
    <cellStyle name="40% - Accent2 2 5 3" xfId="1043"/>
    <cellStyle name="40% - Accent2 2 5 3 2" xfId="2747"/>
    <cellStyle name="40% - Accent2 2 5 3 2 2" xfId="10233"/>
    <cellStyle name="40% - Accent2 2 5 3 2 2 2" xfId="16015"/>
    <cellStyle name="40% - Accent2 2 5 3 2 2 3" xfId="21798"/>
    <cellStyle name="40% - Accent2 2 5 3 2 3" xfId="7342"/>
    <cellStyle name="40% - Accent2 2 5 3 2 4" xfId="13124"/>
    <cellStyle name="40% - Accent2 2 5 3 2 5" xfId="18907"/>
    <cellStyle name="40% - Accent2 2 5 3 3" xfId="5639"/>
    <cellStyle name="40% - Accent2 2 5 3 3 2" xfId="14313"/>
    <cellStyle name="40% - Accent2 2 5 3 3 3" xfId="20096"/>
    <cellStyle name="40% - Accent2 2 5 3 4" xfId="8531"/>
    <cellStyle name="40% - Accent2 2 5 3 5" xfId="4450"/>
    <cellStyle name="40% - Accent2 2 5 3 6" xfId="11422"/>
    <cellStyle name="40% - Accent2 2 5 3 7" xfId="17205"/>
    <cellStyle name="40% - Accent2 2 5 4" xfId="2065"/>
    <cellStyle name="40% - Accent2 2 5 4 2" xfId="6660"/>
    <cellStyle name="40% - Accent2 2 5 4 2 2" xfId="15333"/>
    <cellStyle name="40% - Accent2 2 5 4 2 3" xfId="21116"/>
    <cellStyle name="40% - Accent2 2 5 4 3" xfId="9551"/>
    <cellStyle name="40% - Accent2 2 5 4 4" xfId="3768"/>
    <cellStyle name="40% - Accent2 2 5 4 5" xfId="12442"/>
    <cellStyle name="40% - Accent2 2 5 4 6" xfId="18225"/>
    <cellStyle name="40% - Accent2 2 5 5" xfId="1518"/>
    <cellStyle name="40% - Accent2 2 5 5 2" xfId="9004"/>
    <cellStyle name="40% - Accent2 2 5 5 2 2" xfId="14786"/>
    <cellStyle name="40% - Accent2 2 5 5 2 3" xfId="20569"/>
    <cellStyle name="40% - Accent2 2 5 5 3" xfId="6113"/>
    <cellStyle name="40% - Accent2 2 5 5 4" xfId="11895"/>
    <cellStyle name="40% - Accent2 2 5 5 5" xfId="17678"/>
    <cellStyle name="40% - Accent2 2 5 6" xfId="4957"/>
    <cellStyle name="40% - Accent2 2 5 6 2" xfId="13631"/>
    <cellStyle name="40% - Accent2 2 5 6 3" xfId="19414"/>
    <cellStyle name="40% - Accent2 2 5 7" xfId="7849"/>
    <cellStyle name="40% - Accent2 2 5 8" xfId="3221"/>
    <cellStyle name="40% - Accent2 2 5 9" xfId="10740"/>
    <cellStyle name="40% - Accent2 2 6" xfId="329"/>
    <cellStyle name="40% - Accent2 2 6 10" xfId="16525"/>
    <cellStyle name="40% - Accent2 2 6 2" xfId="330"/>
    <cellStyle name="40% - Accent2 2 6 2 2" xfId="2068"/>
    <cellStyle name="40% - Accent2 2 6 2 2 2" xfId="9554"/>
    <cellStyle name="40% - Accent2 2 6 2 2 2 2" xfId="15336"/>
    <cellStyle name="40% - Accent2 2 6 2 2 2 3" xfId="21119"/>
    <cellStyle name="40% - Accent2 2 6 2 2 3" xfId="6663"/>
    <cellStyle name="40% - Accent2 2 6 2 2 4" xfId="12445"/>
    <cellStyle name="40% - Accent2 2 6 2 2 5" xfId="18228"/>
    <cellStyle name="40% - Accent2 2 6 2 3" xfId="4960"/>
    <cellStyle name="40% - Accent2 2 6 2 3 2" xfId="13634"/>
    <cellStyle name="40% - Accent2 2 6 2 3 3" xfId="19417"/>
    <cellStyle name="40% - Accent2 2 6 2 4" xfId="7852"/>
    <cellStyle name="40% - Accent2 2 6 2 5" xfId="3771"/>
    <cellStyle name="40% - Accent2 2 6 2 6" xfId="10743"/>
    <cellStyle name="40% - Accent2 2 6 2 7" xfId="16526"/>
    <cellStyle name="40% - Accent2 2 6 3" xfId="1044"/>
    <cellStyle name="40% - Accent2 2 6 3 2" xfId="2748"/>
    <cellStyle name="40% - Accent2 2 6 3 2 2" xfId="10234"/>
    <cellStyle name="40% - Accent2 2 6 3 2 2 2" xfId="16016"/>
    <cellStyle name="40% - Accent2 2 6 3 2 2 3" xfId="21799"/>
    <cellStyle name="40% - Accent2 2 6 3 2 3" xfId="7343"/>
    <cellStyle name="40% - Accent2 2 6 3 2 4" xfId="13125"/>
    <cellStyle name="40% - Accent2 2 6 3 2 5" xfId="18908"/>
    <cellStyle name="40% - Accent2 2 6 3 3" xfId="5640"/>
    <cellStyle name="40% - Accent2 2 6 3 3 2" xfId="14314"/>
    <cellStyle name="40% - Accent2 2 6 3 3 3" xfId="20097"/>
    <cellStyle name="40% - Accent2 2 6 3 4" xfId="8532"/>
    <cellStyle name="40% - Accent2 2 6 3 5" xfId="4451"/>
    <cellStyle name="40% - Accent2 2 6 3 6" xfId="11423"/>
    <cellStyle name="40% - Accent2 2 6 3 7" xfId="17206"/>
    <cellStyle name="40% - Accent2 2 6 4" xfId="2067"/>
    <cellStyle name="40% - Accent2 2 6 4 2" xfId="6662"/>
    <cellStyle name="40% - Accent2 2 6 4 2 2" xfId="15335"/>
    <cellStyle name="40% - Accent2 2 6 4 2 3" xfId="21118"/>
    <cellStyle name="40% - Accent2 2 6 4 3" xfId="9553"/>
    <cellStyle name="40% - Accent2 2 6 4 4" xfId="3770"/>
    <cellStyle name="40% - Accent2 2 6 4 5" xfId="12444"/>
    <cellStyle name="40% - Accent2 2 6 4 6" xfId="18227"/>
    <cellStyle name="40% - Accent2 2 6 5" xfId="1519"/>
    <cellStyle name="40% - Accent2 2 6 5 2" xfId="9005"/>
    <cellStyle name="40% - Accent2 2 6 5 2 2" xfId="14787"/>
    <cellStyle name="40% - Accent2 2 6 5 2 3" xfId="20570"/>
    <cellStyle name="40% - Accent2 2 6 5 3" xfId="6114"/>
    <cellStyle name="40% - Accent2 2 6 5 4" xfId="11896"/>
    <cellStyle name="40% - Accent2 2 6 5 5" xfId="17679"/>
    <cellStyle name="40% - Accent2 2 6 6" xfId="4959"/>
    <cellStyle name="40% - Accent2 2 6 6 2" xfId="13633"/>
    <cellStyle name="40% - Accent2 2 6 6 3" xfId="19416"/>
    <cellStyle name="40% - Accent2 2 6 7" xfId="7851"/>
    <cellStyle name="40% - Accent2 2 6 8" xfId="3222"/>
    <cellStyle name="40% - Accent2 2 6 9" xfId="10742"/>
    <cellStyle name="40% - Accent2 2 7" xfId="331"/>
    <cellStyle name="40% - Accent2 2 7 2" xfId="2069"/>
    <cellStyle name="40% - Accent2 2 7 2 2" xfId="6664"/>
    <cellStyle name="40% - Accent2 2 7 2 2 2" xfId="15337"/>
    <cellStyle name="40% - Accent2 2 7 2 2 3" xfId="21120"/>
    <cellStyle name="40% - Accent2 2 7 2 3" xfId="9555"/>
    <cellStyle name="40% - Accent2 2 7 2 4" xfId="3772"/>
    <cellStyle name="40% - Accent2 2 7 2 5" xfId="12446"/>
    <cellStyle name="40% - Accent2 2 7 2 6" xfId="18229"/>
    <cellStyle name="40% - Accent2 2 7 3" xfId="1500"/>
    <cellStyle name="40% - Accent2 2 7 3 2" xfId="8986"/>
    <cellStyle name="40% - Accent2 2 7 3 2 2" xfId="14768"/>
    <cellStyle name="40% - Accent2 2 7 3 2 3" xfId="20551"/>
    <cellStyle name="40% - Accent2 2 7 3 3" xfId="6095"/>
    <cellStyle name="40% - Accent2 2 7 3 4" xfId="11877"/>
    <cellStyle name="40% - Accent2 2 7 3 5" xfId="17660"/>
    <cellStyle name="40% - Accent2 2 7 4" xfId="4961"/>
    <cellStyle name="40% - Accent2 2 7 4 2" xfId="13635"/>
    <cellStyle name="40% - Accent2 2 7 4 3" xfId="19418"/>
    <cellStyle name="40% - Accent2 2 7 5" xfId="7853"/>
    <cellStyle name="40% - Accent2 2 7 6" xfId="3203"/>
    <cellStyle name="40% - Accent2 2 7 7" xfId="10744"/>
    <cellStyle name="40% - Accent2 2 7 8" xfId="16527"/>
    <cellStyle name="40% - Accent2 2 8" xfId="850"/>
    <cellStyle name="40% - Accent2 2 8 2" xfId="2556"/>
    <cellStyle name="40% - Accent2 2 8 2 2" xfId="10042"/>
    <cellStyle name="40% - Accent2 2 8 2 2 2" xfId="15824"/>
    <cellStyle name="40% - Accent2 2 8 2 2 3" xfId="21607"/>
    <cellStyle name="40% - Accent2 2 8 2 3" xfId="7151"/>
    <cellStyle name="40% - Accent2 2 8 2 4" xfId="12933"/>
    <cellStyle name="40% - Accent2 2 8 2 5" xfId="18716"/>
    <cellStyle name="40% - Accent2 2 8 3" xfId="5448"/>
    <cellStyle name="40% - Accent2 2 8 3 2" xfId="14122"/>
    <cellStyle name="40% - Accent2 2 8 3 3" xfId="19905"/>
    <cellStyle name="40% - Accent2 2 8 4" xfId="8340"/>
    <cellStyle name="40% - Accent2 2 8 5" xfId="4259"/>
    <cellStyle name="40% - Accent2 2 8 6" xfId="11231"/>
    <cellStyle name="40% - Accent2 2 8 7" xfId="17014"/>
    <cellStyle name="40% - Accent2 2 9" xfId="2030"/>
    <cellStyle name="40% - Accent2 2 9 2" xfId="6625"/>
    <cellStyle name="40% - Accent2 2 9 2 2" xfId="15298"/>
    <cellStyle name="40% - Accent2 2 9 2 3" xfId="21081"/>
    <cellStyle name="40% - Accent2 2 9 3" xfId="9516"/>
    <cellStyle name="40% - Accent2 2 9 4" xfId="3733"/>
    <cellStyle name="40% - Accent2 2 9 5" xfId="12407"/>
    <cellStyle name="40% - Accent2 2 9 6" xfId="18190"/>
    <cellStyle name="40% - Accent2 3" xfId="1265"/>
    <cellStyle name="40% - Accent2 3 2" xfId="5861"/>
    <cellStyle name="40% - Accent2 3 2 2" xfId="14534"/>
    <cellStyle name="40% - Accent2 3 2 3" xfId="20317"/>
    <cellStyle name="40% - Accent2 3 3" xfId="8752"/>
    <cellStyle name="40% - Accent2 3 4" xfId="2969"/>
    <cellStyle name="40% - Accent2 3 5" xfId="11643"/>
    <cellStyle name="40% - Accent2 3 6" xfId="17426"/>
    <cellStyle name="40% - Accent2 4" xfId="2533"/>
    <cellStyle name="40% - Accent2 4 2" xfId="7128"/>
    <cellStyle name="40% - Accent2 4 2 2" xfId="15801"/>
    <cellStyle name="40% - Accent2 4 2 3" xfId="21584"/>
    <cellStyle name="40% - Accent2 4 3" xfId="10019"/>
    <cellStyle name="40% - Accent2 4 4" xfId="4236"/>
    <cellStyle name="40% - Accent2 4 5" xfId="12910"/>
    <cellStyle name="40% - Accent2 4 6" xfId="18693"/>
    <cellStyle name="40% - Accent2 5" xfId="1235"/>
    <cellStyle name="40% - Accent2 5 2" xfId="8722"/>
    <cellStyle name="40% - Accent2 5 2 2" xfId="14504"/>
    <cellStyle name="40% - Accent2 5 2 3" xfId="20287"/>
    <cellStyle name="40% - Accent2 5 3" xfId="5831"/>
    <cellStyle name="40% - Accent2 5 4" xfId="11613"/>
    <cellStyle name="40% - Accent2 5 5" xfId="17396"/>
    <cellStyle name="40% - Accent2 6" xfId="5425"/>
    <cellStyle name="40% - Accent2 6 2" xfId="14099"/>
    <cellStyle name="40% - Accent2 6 3" xfId="19882"/>
    <cellStyle name="40% - Accent2 7" xfId="8317"/>
    <cellStyle name="40% - Accent2 8" xfId="2939"/>
    <cellStyle name="40% - Accent2 9" xfId="11208"/>
    <cellStyle name="40% - Accent3" xfId="821" builtinId="39" customBuiltin="1"/>
    <cellStyle name="40% - Accent3 10" xfId="16993"/>
    <cellStyle name="40% - Accent3 2" xfId="332"/>
    <cellStyle name="40% - Accent3 2 10" xfId="1256"/>
    <cellStyle name="40% - Accent3 2 10 2" xfId="8743"/>
    <cellStyle name="40% - Accent3 2 10 2 2" xfId="14525"/>
    <cellStyle name="40% - Accent3 2 10 2 3" xfId="20308"/>
    <cellStyle name="40% - Accent3 2 10 3" xfId="5852"/>
    <cellStyle name="40% - Accent3 2 10 4" xfId="11634"/>
    <cellStyle name="40% - Accent3 2 10 5" xfId="17417"/>
    <cellStyle name="40% - Accent3 2 11" xfId="4962"/>
    <cellStyle name="40% - Accent3 2 11 2" xfId="13636"/>
    <cellStyle name="40% - Accent3 2 11 3" xfId="19419"/>
    <cellStyle name="40% - Accent3 2 12" xfId="7854"/>
    <cellStyle name="40% - Accent3 2 13" xfId="2960"/>
    <cellStyle name="40% - Accent3 2 14" xfId="10745"/>
    <cellStyle name="40% - Accent3 2 15" xfId="16528"/>
    <cellStyle name="40% - Accent3 2 2" xfId="333"/>
    <cellStyle name="40% - Accent3 2 2 10" xfId="4963"/>
    <cellStyle name="40% - Accent3 2 2 10 2" xfId="13637"/>
    <cellStyle name="40% - Accent3 2 2 10 3" xfId="19420"/>
    <cellStyle name="40% - Accent3 2 2 11" xfId="7855"/>
    <cellStyle name="40% - Accent3 2 2 12" xfId="3018"/>
    <cellStyle name="40% - Accent3 2 2 13" xfId="10746"/>
    <cellStyle name="40% - Accent3 2 2 14" xfId="16529"/>
    <cellStyle name="40% - Accent3 2 2 2" xfId="334"/>
    <cellStyle name="40% - Accent3 2 2 2 10" xfId="7856"/>
    <cellStyle name="40% - Accent3 2 2 2 11" xfId="3019"/>
    <cellStyle name="40% - Accent3 2 2 2 12" xfId="10747"/>
    <cellStyle name="40% - Accent3 2 2 2 13" xfId="16530"/>
    <cellStyle name="40% - Accent3 2 2 2 2" xfId="335"/>
    <cellStyle name="40% - Accent3 2 2 2 2 10" xfId="10748"/>
    <cellStyle name="40% - Accent3 2 2 2 2 11" xfId="16531"/>
    <cellStyle name="40% - Accent3 2 2 2 2 2" xfId="336"/>
    <cellStyle name="40% - Accent3 2 2 2 2 2 10" xfId="16532"/>
    <cellStyle name="40% - Accent3 2 2 2 2 2 2" xfId="337"/>
    <cellStyle name="40% - Accent3 2 2 2 2 2 2 2" xfId="2075"/>
    <cellStyle name="40% - Accent3 2 2 2 2 2 2 2 2" xfId="9561"/>
    <cellStyle name="40% - Accent3 2 2 2 2 2 2 2 2 2" xfId="15343"/>
    <cellStyle name="40% - Accent3 2 2 2 2 2 2 2 2 3" xfId="21126"/>
    <cellStyle name="40% - Accent3 2 2 2 2 2 2 2 3" xfId="6670"/>
    <cellStyle name="40% - Accent3 2 2 2 2 2 2 2 4" xfId="12452"/>
    <cellStyle name="40% - Accent3 2 2 2 2 2 2 2 5" xfId="18235"/>
    <cellStyle name="40% - Accent3 2 2 2 2 2 2 3" xfId="4967"/>
    <cellStyle name="40% - Accent3 2 2 2 2 2 2 3 2" xfId="13641"/>
    <cellStyle name="40% - Accent3 2 2 2 2 2 2 3 3" xfId="19424"/>
    <cellStyle name="40% - Accent3 2 2 2 2 2 2 4" xfId="7859"/>
    <cellStyle name="40% - Accent3 2 2 2 2 2 2 5" xfId="3778"/>
    <cellStyle name="40% - Accent3 2 2 2 2 2 2 6" xfId="10750"/>
    <cellStyle name="40% - Accent3 2 2 2 2 2 2 7" xfId="16533"/>
    <cellStyle name="40% - Accent3 2 2 2 2 2 3" xfId="1046"/>
    <cellStyle name="40% - Accent3 2 2 2 2 2 3 2" xfId="2750"/>
    <cellStyle name="40% - Accent3 2 2 2 2 2 3 2 2" xfId="10236"/>
    <cellStyle name="40% - Accent3 2 2 2 2 2 3 2 2 2" xfId="16018"/>
    <cellStyle name="40% - Accent3 2 2 2 2 2 3 2 2 3" xfId="21801"/>
    <cellStyle name="40% - Accent3 2 2 2 2 2 3 2 3" xfId="7345"/>
    <cellStyle name="40% - Accent3 2 2 2 2 2 3 2 4" xfId="13127"/>
    <cellStyle name="40% - Accent3 2 2 2 2 2 3 2 5" xfId="18910"/>
    <cellStyle name="40% - Accent3 2 2 2 2 2 3 3" xfId="5642"/>
    <cellStyle name="40% - Accent3 2 2 2 2 2 3 3 2" xfId="14316"/>
    <cellStyle name="40% - Accent3 2 2 2 2 2 3 3 3" xfId="20099"/>
    <cellStyle name="40% - Accent3 2 2 2 2 2 3 4" xfId="8534"/>
    <cellStyle name="40% - Accent3 2 2 2 2 2 3 5" xfId="4453"/>
    <cellStyle name="40% - Accent3 2 2 2 2 2 3 6" xfId="11425"/>
    <cellStyle name="40% - Accent3 2 2 2 2 2 3 7" xfId="17208"/>
    <cellStyle name="40% - Accent3 2 2 2 2 2 4" xfId="2074"/>
    <cellStyle name="40% - Accent3 2 2 2 2 2 4 2" xfId="6669"/>
    <cellStyle name="40% - Accent3 2 2 2 2 2 4 2 2" xfId="15342"/>
    <cellStyle name="40% - Accent3 2 2 2 2 2 4 2 3" xfId="21125"/>
    <cellStyle name="40% - Accent3 2 2 2 2 2 4 3" xfId="9560"/>
    <cellStyle name="40% - Accent3 2 2 2 2 2 4 4" xfId="3777"/>
    <cellStyle name="40% - Accent3 2 2 2 2 2 4 5" xfId="12451"/>
    <cellStyle name="40% - Accent3 2 2 2 2 2 4 6" xfId="18234"/>
    <cellStyle name="40% - Accent3 2 2 2 2 2 5" xfId="1524"/>
    <cellStyle name="40% - Accent3 2 2 2 2 2 5 2" xfId="9010"/>
    <cellStyle name="40% - Accent3 2 2 2 2 2 5 2 2" xfId="14792"/>
    <cellStyle name="40% - Accent3 2 2 2 2 2 5 2 3" xfId="20575"/>
    <cellStyle name="40% - Accent3 2 2 2 2 2 5 3" xfId="6119"/>
    <cellStyle name="40% - Accent3 2 2 2 2 2 5 4" xfId="11901"/>
    <cellStyle name="40% - Accent3 2 2 2 2 2 5 5" xfId="17684"/>
    <cellStyle name="40% - Accent3 2 2 2 2 2 6" xfId="4966"/>
    <cellStyle name="40% - Accent3 2 2 2 2 2 6 2" xfId="13640"/>
    <cellStyle name="40% - Accent3 2 2 2 2 2 6 3" xfId="19423"/>
    <cellStyle name="40% - Accent3 2 2 2 2 2 7" xfId="7858"/>
    <cellStyle name="40% - Accent3 2 2 2 2 2 8" xfId="3227"/>
    <cellStyle name="40% - Accent3 2 2 2 2 2 9" xfId="10749"/>
    <cellStyle name="40% - Accent3 2 2 2 2 3" xfId="338"/>
    <cellStyle name="40% - Accent3 2 2 2 2 3 2" xfId="2076"/>
    <cellStyle name="40% - Accent3 2 2 2 2 3 2 2" xfId="9562"/>
    <cellStyle name="40% - Accent3 2 2 2 2 3 2 2 2" xfId="15344"/>
    <cellStyle name="40% - Accent3 2 2 2 2 3 2 2 3" xfId="21127"/>
    <cellStyle name="40% - Accent3 2 2 2 2 3 2 3" xfId="6671"/>
    <cellStyle name="40% - Accent3 2 2 2 2 3 2 4" xfId="12453"/>
    <cellStyle name="40% - Accent3 2 2 2 2 3 2 5" xfId="18236"/>
    <cellStyle name="40% - Accent3 2 2 2 2 3 3" xfId="4968"/>
    <cellStyle name="40% - Accent3 2 2 2 2 3 3 2" xfId="13642"/>
    <cellStyle name="40% - Accent3 2 2 2 2 3 3 3" xfId="19425"/>
    <cellStyle name="40% - Accent3 2 2 2 2 3 4" xfId="7860"/>
    <cellStyle name="40% - Accent3 2 2 2 2 3 5" xfId="3779"/>
    <cellStyle name="40% - Accent3 2 2 2 2 3 6" xfId="10751"/>
    <cellStyle name="40% - Accent3 2 2 2 2 3 7" xfId="16534"/>
    <cellStyle name="40% - Accent3 2 2 2 2 4" xfId="1045"/>
    <cellStyle name="40% - Accent3 2 2 2 2 4 2" xfId="2749"/>
    <cellStyle name="40% - Accent3 2 2 2 2 4 2 2" xfId="10235"/>
    <cellStyle name="40% - Accent3 2 2 2 2 4 2 2 2" xfId="16017"/>
    <cellStyle name="40% - Accent3 2 2 2 2 4 2 2 3" xfId="21800"/>
    <cellStyle name="40% - Accent3 2 2 2 2 4 2 3" xfId="7344"/>
    <cellStyle name="40% - Accent3 2 2 2 2 4 2 4" xfId="13126"/>
    <cellStyle name="40% - Accent3 2 2 2 2 4 2 5" xfId="18909"/>
    <cellStyle name="40% - Accent3 2 2 2 2 4 3" xfId="5641"/>
    <cellStyle name="40% - Accent3 2 2 2 2 4 3 2" xfId="14315"/>
    <cellStyle name="40% - Accent3 2 2 2 2 4 3 3" xfId="20098"/>
    <cellStyle name="40% - Accent3 2 2 2 2 4 4" xfId="8533"/>
    <cellStyle name="40% - Accent3 2 2 2 2 4 5" xfId="4452"/>
    <cellStyle name="40% - Accent3 2 2 2 2 4 6" xfId="11424"/>
    <cellStyle name="40% - Accent3 2 2 2 2 4 7" xfId="17207"/>
    <cellStyle name="40% - Accent3 2 2 2 2 5" xfId="2073"/>
    <cellStyle name="40% - Accent3 2 2 2 2 5 2" xfId="6668"/>
    <cellStyle name="40% - Accent3 2 2 2 2 5 2 2" xfId="15341"/>
    <cellStyle name="40% - Accent3 2 2 2 2 5 2 3" xfId="21124"/>
    <cellStyle name="40% - Accent3 2 2 2 2 5 3" xfId="9559"/>
    <cellStyle name="40% - Accent3 2 2 2 2 5 4" xfId="3776"/>
    <cellStyle name="40% - Accent3 2 2 2 2 5 5" xfId="12450"/>
    <cellStyle name="40% - Accent3 2 2 2 2 5 6" xfId="18233"/>
    <cellStyle name="40% - Accent3 2 2 2 2 6" xfId="1523"/>
    <cellStyle name="40% - Accent3 2 2 2 2 6 2" xfId="9009"/>
    <cellStyle name="40% - Accent3 2 2 2 2 6 2 2" xfId="14791"/>
    <cellStyle name="40% - Accent3 2 2 2 2 6 2 3" xfId="20574"/>
    <cellStyle name="40% - Accent3 2 2 2 2 6 3" xfId="6118"/>
    <cellStyle name="40% - Accent3 2 2 2 2 6 4" xfId="11900"/>
    <cellStyle name="40% - Accent3 2 2 2 2 6 5" xfId="17683"/>
    <cellStyle name="40% - Accent3 2 2 2 2 7" xfId="4965"/>
    <cellStyle name="40% - Accent3 2 2 2 2 7 2" xfId="13639"/>
    <cellStyle name="40% - Accent3 2 2 2 2 7 3" xfId="19422"/>
    <cellStyle name="40% - Accent3 2 2 2 2 8" xfId="7857"/>
    <cellStyle name="40% - Accent3 2 2 2 2 9" xfId="3226"/>
    <cellStyle name="40% - Accent3 2 2 2 3" xfId="339"/>
    <cellStyle name="40% - Accent3 2 2 2 3 10" xfId="16535"/>
    <cellStyle name="40% - Accent3 2 2 2 3 2" xfId="340"/>
    <cellStyle name="40% - Accent3 2 2 2 3 2 2" xfId="2078"/>
    <cellStyle name="40% - Accent3 2 2 2 3 2 2 2" xfId="9564"/>
    <cellStyle name="40% - Accent3 2 2 2 3 2 2 2 2" xfId="15346"/>
    <cellStyle name="40% - Accent3 2 2 2 3 2 2 2 3" xfId="21129"/>
    <cellStyle name="40% - Accent3 2 2 2 3 2 2 3" xfId="6673"/>
    <cellStyle name="40% - Accent3 2 2 2 3 2 2 4" xfId="12455"/>
    <cellStyle name="40% - Accent3 2 2 2 3 2 2 5" xfId="18238"/>
    <cellStyle name="40% - Accent3 2 2 2 3 2 3" xfId="4970"/>
    <cellStyle name="40% - Accent3 2 2 2 3 2 3 2" xfId="13644"/>
    <cellStyle name="40% - Accent3 2 2 2 3 2 3 3" xfId="19427"/>
    <cellStyle name="40% - Accent3 2 2 2 3 2 4" xfId="7862"/>
    <cellStyle name="40% - Accent3 2 2 2 3 2 5" xfId="3781"/>
    <cellStyle name="40% - Accent3 2 2 2 3 2 6" xfId="10753"/>
    <cellStyle name="40% - Accent3 2 2 2 3 2 7" xfId="16536"/>
    <cellStyle name="40% - Accent3 2 2 2 3 3" xfId="1047"/>
    <cellStyle name="40% - Accent3 2 2 2 3 3 2" xfId="2751"/>
    <cellStyle name="40% - Accent3 2 2 2 3 3 2 2" xfId="10237"/>
    <cellStyle name="40% - Accent3 2 2 2 3 3 2 2 2" xfId="16019"/>
    <cellStyle name="40% - Accent3 2 2 2 3 3 2 2 3" xfId="21802"/>
    <cellStyle name="40% - Accent3 2 2 2 3 3 2 3" xfId="7346"/>
    <cellStyle name="40% - Accent3 2 2 2 3 3 2 4" xfId="13128"/>
    <cellStyle name="40% - Accent3 2 2 2 3 3 2 5" xfId="18911"/>
    <cellStyle name="40% - Accent3 2 2 2 3 3 3" xfId="5643"/>
    <cellStyle name="40% - Accent3 2 2 2 3 3 3 2" xfId="14317"/>
    <cellStyle name="40% - Accent3 2 2 2 3 3 3 3" xfId="20100"/>
    <cellStyle name="40% - Accent3 2 2 2 3 3 4" xfId="8535"/>
    <cellStyle name="40% - Accent3 2 2 2 3 3 5" xfId="4454"/>
    <cellStyle name="40% - Accent3 2 2 2 3 3 6" xfId="11426"/>
    <cellStyle name="40% - Accent3 2 2 2 3 3 7" xfId="17209"/>
    <cellStyle name="40% - Accent3 2 2 2 3 4" xfId="2077"/>
    <cellStyle name="40% - Accent3 2 2 2 3 4 2" xfId="6672"/>
    <cellStyle name="40% - Accent3 2 2 2 3 4 2 2" xfId="15345"/>
    <cellStyle name="40% - Accent3 2 2 2 3 4 2 3" xfId="21128"/>
    <cellStyle name="40% - Accent3 2 2 2 3 4 3" xfId="9563"/>
    <cellStyle name="40% - Accent3 2 2 2 3 4 4" xfId="3780"/>
    <cellStyle name="40% - Accent3 2 2 2 3 4 5" xfId="12454"/>
    <cellStyle name="40% - Accent3 2 2 2 3 4 6" xfId="18237"/>
    <cellStyle name="40% - Accent3 2 2 2 3 5" xfId="1525"/>
    <cellStyle name="40% - Accent3 2 2 2 3 5 2" xfId="9011"/>
    <cellStyle name="40% - Accent3 2 2 2 3 5 2 2" xfId="14793"/>
    <cellStyle name="40% - Accent3 2 2 2 3 5 2 3" xfId="20576"/>
    <cellStyle name="40% - Accent3 2 2 2 3 5 3" xfId="6120"/>
    <cellStyle name="40% - Accent3 2 2 2 3 5 4" xfId="11902"/>
    <cellStyle name="40% - Accent3 2 2 2 3 5 5" xfId="17685"/>
    <cellStyle name="40% - Accent3 2 2 2 3 6" xfId="4969"/>
    <cellStyle name="40% - Accent3 2 2 2 3 6 2" xfId="13643"/>
    <cellStyle name="40% - Accent3 2 2 2 3 6 3" xfId="19426"/>
    <cellStyle name="40% - Accent3 2 2 2 3 7" xfId="7861"/>
    <cellStyle name="40% - Accent3 2 2 2 3 8" xfId="3228"/>
    <cellStyle name="40% - Accent3 2 2 2 3 9" xfId="10752"/>
    <cellStyle name="40% - Accent3 2 2 2 4" xfId="341"/>
    <cellStyle name="40% - Accent3 2 2 2 4 10" xfId="16537"/>
    <cellStyle name="40% - Accent3 2 2 2 4 2" xfId="342"/>
    <cellStyle name="40% - Accent3 2 2 2 4 2 2" xfId="2080"/>
    <cellStyle name="40% - Accent3 2 2 2 4 2 2 2" xfId="9566"/>
    <cellStyle name="40% - Accent3 2 2 2 4 2 2 2 2" xfId="15348"/>
    <cellStyle name="40% - Accent3 2 2 2 4 2 2 2 3" xfId="21131"/>
    <cellStyle name="40% - Accent3 2 2 2 4 2 2 3" xfId="6675"/>
    <cellStyle name="40% - Accent3 2 2 2 4 2 2 4" xfId="12457"/>
    <cellStyle name="40% - Accent3 2 2 2 4 2 2 5" xfId="18240"/>
    <cellStyle name="40% - Accent3 2 2 2 4 2 3" xfId="4972"/>
    <cellStyle name="40% - Accent3 2 2 2 4 2 3 2" xfId="13646"/>
    <cellStyle name="40% - Accent3 2 2 2 4 2 3 3" xfId="19429"/>
    <cellStyle name="40% - Accent3 2 2 2 4 2 4" xfId="7864"/>
    <cellStyle name="40% - Accent3 2 2 2 4 2 5" xfId="3783"/>
    <cellStyle name="40% - Accent3 2 2 2 4 2 6" xfId="10755"/>
    <cellStyle name="40% - Accent3 2 2 2 4 2 7" xfId="16538"/>
    <cellStyle name="40% - Accent3 2 2 2 4 3" xfId="1048"/>
    <cellStyle name="40% - Accent3 2 2 2 4 3 2" xfId="2752"/>
    <cellStyle name="40% - Accent3 2 2 2 4 3 2 2" xfId="10238"/>
    <cellStyle name="40% - Accent3 2 2 2 4 3 2 2 2" xfId="16020"/>
    <cellStyle name="40% - Accent3 2 2 2 4 3 2 2 3" xfId="21803"/>
    <cellStyle name="40% - Accent3 2 2 2 4 3 2 3" xfId="7347"/>
    <cellStyle name="40% - Accent3 2 2 2 4 3 2 4" xfId="13129"/>
    <cellStyle name="40% - Accent3 2 2 2 4 3 2 5" xfId="18912"/>
    <cellStyle name="40% - Accent3 2 2 2 4 3 3" xfId="5644"/>
    <cellStyle name="40% - Accent3 2 2 2 4 3 3 2" xfId="14318"/>
    <cellStyle name="40% - Accent3 2 2 2 4 3 3 3" xfId="20101"/>
    <cellStyle name="40% - Accent3 2 2 2 4 3 4" xfId="8536"/>
    <cellStyle name="40% - Accent3 2 2 2 4 3 5" xfId="4455"/>
    <cellStyle name="40% - Accent3 2 2 2 4 3 6" xfId="11427"/>
    <cellStyle name="40% - Accent3 2 2 2 4 3 7" xfId="17210"/>
    <cellStyle name="40% - Accent3 2 2 2 4 4" xfId="2079"/>
    <cellStyle name="40% - Accent3 2 2 2 4 4 2" xfId="6674"/>
    <cellStyle name="40% - Accent3 2 2 2 4 4 2 2" xfId="15347"/>
    <cellStyle name="40% - Accent3 2 2 2 4 4 2 3" xfId="21130"/>
    <cellStyle name="40% - Accent3 2 2 2 4 4 3" xfId="9565"/>
    <cellStyle name="40% - Accent3 2 2 2 4 4 4" xfId="3782"/>
    <cellStyle name="40% - Accent3 2 2 2 4 4 5" xfId="12456"/>
    <cellStyle name="40% - Accent3 2 2 2 4 4 6" xfId="18239"/>
    <cellStyle name="40% - Accent3 2 2 2 4 5" xfId="1526"/>
    <cellStyle name="40% - Accent3 2 2 2 4 5 2" xfId="9012"/>
    <cellStyle name="40% - Accent3 2 2 2 4 5 2 2" xfId="14794"/>
    <cellStyle name="40% - Accent3 2 2 2 4 5 2 3" xfId="20577"/>
    <cellStyle name="40% - Accent3 2 2 2 4 5 3" xfId="6121"/>
    <cellStyle name="40% - Accent3 2 2 2 4 5 4" xfId="11903"/>
    <cellStyle name="40% - Accent3 2 2 2 4 5 5" xfId="17686"/>
    <cellStyle name="40% - Accent3 2 2 2 4 6" xfId="4971"/>
    <cellStyle name="40% - Accent3 2 2 2 4 6 2" xfId="13645"/>
    <cellStyle name="40% - Accent3 2 2 2 4 6 3" xfId="19428"/>
    <cellStyle name="40% - Accent3 2 2 2 4 7" xfId="7863"/>
    <cellStyle name="40% - Accent3 2 2 2 4 8" xfId="3229"/>
    <cellStyle name="40% - Accent3 2 2 2 4 9" xfId="10754"/>
    <cellStyle name="40% - Accent3 2 2 2 5" xfId="343"/>
    <cellStyle name="40% - Accent3 2 2 2 5 2" xfId="2081"/>
    <cellStyle name="40% - Accent3 2 2 2 5 2 2" xfId="6676"/>
    <cellStyle name="40% - Accent3 2 2 2 5 2 2 2" xfId="15349"/>
    <cellStyle name="40% - Accent3 2 2 2 5 2 2 3" xfId="21132"/>
    <cellStyle name="40% - Accent3 2 2 2 5 2 3" xfId="9567"/>
    <cellStyle name="40% - Accent3 2 2 2 5 2 4" xfId="3784"/>
    <cellStyle name="40% - Accent3 2 2 2 5 2 5" xfId="12458"/>
    <cellStyle name="40% - Accent3 2 2 2 5 2 6" xfId="18241"/>
    <cellStyle name="40% - Accent3 2 2 2 5 3" xfId="1522"/>
    <cellStyle name="40% - Accent3 2 2 2 5 3 2" xfId="9008"/>
    <cellStyle name="40% - Accent3 2 2 2 5 3 2 2" xfId="14790"/>
    <cellStyle name="40% - Accent3 2 2 2 5 3 2 3" xfId="20573"/>
    <cellStyle name="40% - Accent3 2 2 2 5 3 3" xfId="6117"/>
    <cellStyle name="40% - Accent3 2 2 2 5 3 4" xfId="11899"/>
    <cellStyle name="40% - Accent3 2 2 2 5 3 5" xfId="17682"/>
    <cellStyle name="40% - Accent3 2 2 2 5 4" xfId="4973"/>
    <cellStyle name="40% - Accent3 2 2 2 5 4 2" xfId="13647"/>
    <cellStyle name="40% - Accent3 2 2 2 5 4 3" xfId="19430"/>
    <cellStyle name="40% - Accent3 2 2 2 5 5" xfId="7865"/>
    <cellStyle name="40% - Accent3 2 2 2 5 6" xfId="3225"/>
    <cellStyle name="40% - Accent3 2 2 2 5 7" xfId="10756"/>
    <cellStyle name="40% - Accent3 2 2 2 5 8" xfId="16539"/>
    <cellStyle name="40% - Accent3 2 2 2 6" xfId="908"/>
    <cellStyle name="40% - Accent3 2 2 2 6 2" xfId="2614"/>
    <cellStyle name="40% - Accent3 2 2 2 6 2 2" xfId="10100"/>
    <cellStyle name="40% - Accent3 2 2 2 6 2 2 2" xfId="15882"/>
    <cellStyle name="40% - Accent3 2 2 2 6 2 2 3" xfId="21665"/>
    <cellStyle name="40% - Accent3 2 2 2 6 2 3" xfId="7209"/>
    <cellStyle name="40% - Accent3 2 2 2 6 2 4" xfId="12991"/>
    <cellStyle name="40% - Accent3 2 2 2 6 2 5" xfId="18774"/>
    <cellStyle name="40% - Accent3 2 2 2 6 3" xfId="5506"/>
    <cellStyle name="40% - Accent3 2 2 2 6 3 2" xfId="14180"/>
    <cellStyle name="40% - Accent3 2 2 2 6 3 3" xfId="19963"/>
    <cellStyle name="40% - Accent3 2 2 2 6 4" xfId="8398"/>
    <cellStyle name="40% - Accent3 2 2 2 6 5" xfId="4317"/>
    <cellStyle name="40% - Accent3 2 2 2 6 6" xfId="11289"/>
    <cellStyle name="40% - Accent3 2 2 2 6 7" xfId="17072"/>
    <cellStyle name="40% - Accent3 2 2 2 7" xfId="2072"/>
    <cellStyle name="40% - Accent3 2 2 2 7 2" xfId="6667"/>
    <cellStyle name="40% - Accent3 2 2 2 7 2 2" xfId="15340"/>
    <cellStyle name="40% - Accent3 2 2 2 7 2 3" xfId="21123"/>
    <cellStyle name="40% - Accent3 2 2 2 7 3" xfId="9558"/>
    <cellStyle name="40% - Accent3 2 2 2 7 4" xfId="3775"/>
    <cellStyle name="40% - Accent3 2 2 2 7 5" xfId="12449"/>
    <cellStyle name="40% - Accent3 2 2 2 7 6" xfId="18232"/>
    <cellStyle name="40% - Accent3 2 2 2 8" xfId="1316"/>
    <cellStyle name="40% - Accent3 2 2 2 8 2" xfId="8802"/>
    <cellStyle name="40% - Accent3 2 2 2 8 2 2" xfId="14584"/>
    <cellStyle name="40% - Accent3 2 2 2 8 2 3" xfId="20367"/>
    <cellStyle name="40% - Accent3 2 2 2 8 3" xfId="5911"/>
    <cellStyle name="40% - Accent3 2 2 2 8 4" xfId="11693"/>
    <cellStyle name="40% - Accent3 2 2 2 8 5" xfId="17476"/>
    <cellStyle name="40% - Accent3 2 2 2 9" xfId="4964"/>
    <cellStyle name="40% - Accent3 2 2 2 9 2" xfId="13638"/>
    <cellStyle name="40% - Accent3 2 2 2 9 3" xfId="19421"/>
    <cellStyle name="40% - Accent3 2 2 3" xfId="344"/>
    <cellStyle name="40% - Accent3 2 2 3 10" xfId="10757"/>
    <cellStyle name="40% - Accent3 2 2 3 11" xfId="16540"/>
    <cellStyle name="40% - Accent3 2 2 3 2" xfId="345"/>
    <cellStyle name="40% - Accent3 2 2 3 2 10" xfId="16541"/>
    <cellStyle name="40% - Accent3 2 2 3 2 2" xfId="346"/>
    <cellStyle name="40% - Accent3 2 2 3 2 2 2" xfId="2084"/>
    <cellStyle name="40% - Accent3 2 2 3 2 2 2 2" xfId="9570"/>
    <cellStyle name="40% - Accent3 2 2 3 2 2 2 2 2" xfId="15352"/>
    <cellStyle name="40% - Accent3 2 2 3 2 2 2 2 3" xfId="21135"/>
    <cellStyle name="40% - Accent3 2 2 3 2 2 2 3" xfId="6679"/>
    <cellStyle name="40% - Accent3 2 2 3 2 2 2 4" xfId="12461"/>
    <cellStyle name="40% - Accent3 2 2 3 2 2 2 5" xfId="18244"/>
    <cellStyle name="40% - Accent3 2 2 3 2 2 3" xfId="4976"/>
    <cellStyle name="40% - Accent3 2 2 3 2 2 3 2" xfId="13650"/>
    <cellStyle name="40% - Accent3 2 2 3 2 2 3 3" xfId="19433"/>
    <cellStyle name="40% - Accent3 2 2 3 2 2 4" xfId="7868"/>
    <cellStyle name="40% - Accent3 2 2 3 2 2 5" xfId="3787"/>
    <cellStyle name="40% - Accent3 2 2 3 2 2 6" xfId="10759"/>
    <cellStyle name="40% - Accent3 2 2 3 2 2 7" xfId="16542"/>
    <cellStyle name="40% - Accent3 2 2 3 2 3" xfId="1050"/>
    <cellStyle name="40% - Accent3 2 2 3 2 3 2" xfId="2754"/>
    <cellStyle name="40% - Accent3 2 2 3 2 3 2 2" xfId="10240"/>
    <cellStyle name="40% - Accent3 2 2 3 2 3 2 2 2" xfId="16022"/>
    <cellStyle name="40% - Accent3 2 2 3 2 3 2 2 3" xfId="21805"/>
    <cellStyle name="40% - Accent3 2 2 3 2 3 2 3" xfId="7349"/>
    <cellStyle name="40% - Accent3 2 2 3 2 3 2 4" xfId="13131"/>
    <cellStyle name="40% - Accent3 2 2 3 2 3 2 5" xfId="18914"/>
    <cellStyle name="40% - Accent3 2 2 3 2 3 3" xfId="5646"/>
    <cellStyle name="40% - Accent3 2 2 3 2 3 3 2" xfId="14320"/>
    <cellStyle name="40% - Accent3 2 2 3 2 3 3 3" xfId="20103"/>
    <cellStyle name="40% - Accent3 2 2 3 2 3 4" xfId="8538"/>
    <cellStyle name="40% - Accent3 2 2 3 2 3 5" xfId="4457"/>
    <cellStyle name="40% - Accent3 2 2 3 2 3 6" xfId="11429"/>
    <cellStyle name="40% - Accent3 2 2 3 2 3 7" xfId="17212"/>
    <cellStyle name="40% - Accent3 2 2 3 2 4" xfId="2083"/>
    <cellStyle name="40% - Accent3 2 2 3 2 4 2" xfId="6678"/>
    <cellStyle name="40% - Accent3 2 2 3 2 4 2 2" xfId="15351"/>
    <cellStyle name="40% - Accent3 2 2 3 2 4 2 3" xfId="21134"/>
    <cellStyle name="40% - Accent3 2 2 3 2 4 3" xfId="9569"/>
    <cellStyle name="40% - Accent3 2 2 3 2 4 4" xfId="3786"/>
    <cellStyle name="40% - Accent3 2 2 3 2 4 5" xfId="12460"/>
    <cellStyle name="40% - Accent3 2 2 3 2 4 6" xfId="18243"/>
    <cellStyle name="40% - Accent3 2 2 3 2 5" xfId="1528"/>
    <cellStyle name="40% - Accent3 2 2 3 2 5 2" xfId="9014"/>
    <cellStyle name="40% - Accent3 2 2 3 2 5 2 2" xfId="14796"/>
    <cellStyle name="40% - Accent3 2 2 3 2 5 2 3" xfId="20579"/>
    <cellStyle name="40% - Accent3 2 2 3 2 5 3" xfId="6123"/>
    <cellStyle name="40% - Accent3 2 2 3 2 5 4" xfId="11905"/>
    <cellStyle name="40% - Accent3 2 2 3 2 5 5" xfId="17688"/>
    <cellStyle name="40% - Accent3 2 2 3 2 6" xfId="4975"/>
    <cellStyle name="40% - Accent3 2 2 3 2 6 2" xfId="13649"/>
    <cellStyle name="40% - Accent3 2 2 3 2 6 3" xfId="19432"/>
    <cellStyle name="40% - Accent3 2 2 3 2 7" xfId="7867"/>
    <cellStyle name="40% - Accent3 2 2 3 2 8" xfId="3231"/>
    <cellStyle name="40% - Accent3 2 2 3 2 9" xfId="10758"/>
    <cellStyle name="40% - Accent3 2 2 3 3" xfId="347"/>
    <cellStyle name="40% - Accent3 2 2 3 3 2" xfId="2085"/>
    <cellStyle name="40% - Accent3 2 2 3 3 2 2" xfId="9571"/>
    <cellStyle name="40% - Accent3 2 2 3 3 2 2 2" xfId="15353"/>
    <cellStyle name="40% - Accent3 2 2 3 3 2 2 3" xfId="21136"/>
    <cellStyle name="40% - Accent3 2 2 3 3 2 3" xfId="6680"/>
    <cellStyle name="40% - Accent3 2 2 3 3 2 4" xfId="12462"/>
    <cellStyle name="40% - Accent3 2 2 3 3 2 5" xfId="18245"/>
    <cellStyle name="40% - Accent3 2 2 3 3 3" xfId="4977"/>
    <cellStyle name="40% - Accent3 2 2 3 3 3 2" xfId="13651"/>
    <cellStyle name="40% - Accent3 2 2 3 3 3 3" xfId="19434"/>
    <cellStyle name="40% - Accent3 2 2 3 3 4" xfId="7869"/>
    <cellStyle name="40% - Accent3 2 2 3 3 5" xfId="3788"/>
    <cellStyle name="40% - Accent3 2 2 3 3 6" xfId="10760"/>
    <cellStyle name="40% - Accent3 2 2 3 3 7" xfId="16543"/>
    <cellStyle name="40% - Accent3 2 2 3 4" xfId="1049"/>
    <cellStyle name="40% - Accent3 2 2 3 4 2" xfId="2753"/>
    <cellStyle name="40% - Accent3 2 2 3 4 2 2" xfId="10239"/>
    <cellStyle name="40% - Accent3 2 2 3 4 2 2 2" xfId="16021"/>
    <cellStyle name="40% - Accent3 2 2 3 4 2 2 3" xfId="21804"/>
    <cellStyle name="40% - Accent3 2 2 3 4 2 3" xfId="7348"/>
    <cellStyle name="40% - Accent3 2 2 3 4 2 4" xfId="13130"/>
    <cellStyle name="40% - Accent3 2 2 3 4 2 5" xfId="18913"/>
    <cellStyle name="40% - Accent3 2 2 3 4 3" xfId="5645"/>
    <cellStyle name="40% - Accent3 2 2 3 4 3 2" xfId="14319"/>
    <cellStyle name="40% - Accent3 2 2 3 4 3 3" xfId="20102"/>
    <cellStyle name="40% - Accent3 2 2 3 4 4" xfId="8537"/>
    <cellStyle name="40% - Accent3 2 2 3 4 5" xfId="4456"/>
    <cellStyle name="40% - Accent3 2 2 3 4 6" xfId="11428"/>
    <cellStyle name="40% - Accent3 2 2 3 4 7" xfId="17211"/>
    <cellStyle name="40% - Accent3 2 2 3 5" xfId="2082"/>
    <cellStyle name="40% - Accent3 2 2 3 5 2" xfId="6677"/>
    <cellStyle name="40% - Accent3 2 2 3 5 2 2" xfId="15350"/>
    <cellStyle name="40% - Accent3 2 2 3 5 2 3" xfId="21133"/>
    <cellStyle name="40% - Accent3 2 2 3 5 3" xfId="9568"/>
    <cellStyle name="40% - Accent3 2 2 3 5 4" xfId="3785"/>
    <cellStyle name="40% - Accent3 2 2 3 5 5" xfId="12459"/>
    <cellStyle name="40% - Accent3 2 2 3 5 6" xfId="18242"/>
    <cellStyle name="40% - Accent3 2 2 3 6" xfId="1527"/>
    <cellStyle name="40% - Accent3 2 2 3 6 2" xfId="9013"/>
    <cellStyle name="40% - Accent3 2 2 3 6 2 2" xfId="14795"/>
    <cellStyle name="40% - Accent3 2 2 3 6 2 3" xfId="20578"/>
    <cellStyle name="40% - Accent3 2 2 3 6 3" xfId="6122"/>
    <cellStyle name="40% - Accent3 2 2 3 6 4" xfId="11904"/>
    <cellStyle name="40% - Accent3 2 2 3 6 5" xfId="17687"/>
    <cellStyle name="40% - Accent3 2 2 3 7" xfId="4974"/>
    <cellStyle name="40% - Accent3 2 2 3 7 2" xfId="13648"/>
    <cellStyle name="40% - Accent3 2 2 3 7 3" xfId="19431"/>
    <cellStyle name="40% - Accent3 2 2 3 8" xfId="7866"/>
    <cellStyle name="40% - Accent3 2 2 3 9" xfId="3230"/>
    <cellStyle name="40% - Accent3 2 2 4" xfId="348"/>
    <cellStyle name="40% - Accent3 2 2 4 10" xfId="16544"/>
    <cellStyle name="40% - Accent3 2 2 4 2" xfId="349"/>
    <cellStyle name="40% - Accent3 2 2 4 2 2" xfId="2087"/>
    <cellStyle name="40% - Accent3 2 2 4 2 2 2" xfId="9573"/>
    <cellStyle name="40% - Accent3 2 2 4 2 2 2 2" xfId="15355"/>
    <cellStyle name="40% - Accent3 2 2 4 2 2 2 3" xfId="21138"/>
    <cellStyle name="40% - Accent3 2 2 4 2 2 3" xfId="6682"/>
    <cellStyle name="40% - Accent3 2 2 4 2 2 4" xfId="12464"/>
    <cellStyle name="40% - Accent3 2 2 4 2 2 5" xfId="18247"/>
    <cellStyle name="40% - Accent3 2 2 4 2 3" xfId="4979"/>
    <cellStyle name="40% - Accent3 2 2 4 2 3 2" xfId="13653"/>
    <cellStyle name="40% - Accent3 2 2 4 2 3 3" xfId="19436"/>
    <cellStyle name="40% - Accent3 2 2 4 2 4" xfId="7871"/>
    <cellStyle name="40% - Accent3 2 2 4 2 5" xfId="3790"/>
    <cellStyle name="40% - Accent3 2 2 4 2 6" xfId="10762"/>
    <cellStyle name="40% - Accent3 2 2 4 2 7" xfId="16545"/>
    <cellStyle name="40% - Accent3 2 2 4 3" xfId="1051"/>
    <cellStyle name="40% - Accent3 2 2 4 3 2" xfId="2755"/>
    <cellStyle name="40% - Accent3 2 2 4 3 2 2" xfId="10241"/>
    <cellStyle name="40% - Accent3 2 2 4 3 2 2 2" xfId="16023"/>
    <cellStyle name="40% - Accent3 2 2 4 3 2 2 3" xfId="21806"/>
    <cellStyle name="40% - Accent3 2 2 4 3 2 3" xfId="7350"/>
    <cellStyle name="40% - Accent3 2 2 4 3 2 4" xfId="13132"/>
    <cellStyle name="40% - Accent3 2 2 4 3 2 5" xfId="18915"/>
    <cellStyle name="40% - Accent3 2 2 4 3 3" xfId="5647"/>
    <cellStyle name="40% - Accent3 2 2 4 3 3 2" xfId="14321"/>
    <cellStyle name="40% - Accent3 2 2 4 3 3 3" xfId="20104"/>
    <cellStyle name="40% - Accent3 2 2 4 3 4" xfId="8539"/>
    <cellStyle name="40% - Accent3 2 2 4 3 5" xfId="4458"/>
    <cellStyle name="40% - Accent3 2 2 4 3 6" xfId="11430"/>
    <cellStyle name="40% - Accent3 2 2 4 3 7" xfId="17213"/>
    <cellStyle name="40% - Accent3 2 2 4 4" xfId="2086"/>
    <cellStyle name="40% - Accent3 2 2 4 4 2" xfId="6681"/>
    <cellStyle name="40% - Accent3 2 2 4 4 2 2" xfId="15354"/>
    <cellStyle name="40% - Accent3 2 2 4 4 2 3" xfId="21137"/>
    <cellStyle name="40% - Accent3 2 2 4 4 3" xfId="9572"/>
    <cellStyle name="40% - Accent3 2 2 4 4 4" xfId="3789"/>
    <cellStyle name="40% - Accent3 2 2 4 4 5" xfId="12463"/>
    <cellStyle name="40% - Accent3 2 2 4 4 6" xfId="18246"/>
    <cellStyle name="40% - Accent3 2 2 4 5" xfId="1529"/>
    <cellStyle name="40% - Accent3 2 2 4 5 2" xfId="9015"/>
    <cellStyle name="40% - Accent3 2 2 4 5 2 2" xfId="14797"/>
    <cellStyle name="40% - Accent3 2 2 4 5 2 3" xfId="20580"/>
    <cellStyle name="40% - Accent3 2 2 4 5 3" xfId="6124"/>
    <cellStyle name="40% - Accent3 2 2 4 5 4" xfId="11906"/>
    <cellStyle name="40% - Accent3 2 2 4 5 5" xfId="17689"/>
    <cellStyle name="40% - Accent3 2 2 4 6" xfId="4978"/>
    <cellStyle name="40% - Accent3 2 2 4 6 2" xfId="13652"/>
    <cellStyle name="40% - Accent3 2 2 4 6 3" xfId="19435"/>
    <cellStyle name="40% - Accent3 2 2 4 7" xfId="7870"/>
    <cellStyle name="40% - Accent3 2 2 4 8" xfId="3232"/>
    <cellStyle name="40% - Accent3 2 2 4 9" xfId="10761"/>
    <cellStyle name="40% - Accent3 2 2 5" xfId="350"/>
    <cellStyle name="40% - Accent3 2 2 5 10" xfId="16546"/>
    <cellStyle name="40% - Accent3 2 2 5 2" xfId="351"/>
    <cellStyle name="40% - Accent3 2 2 5 2 2" xfId="2089"/>
    <cellStyle name="40% - Accent3 2 2 5 2 2 2" xfId="9575"/>
    <cellStyle name="40% - Accent3 2 2 5 2 2 2 2" xfId="15357"/>
    <cellStyle name="40% - Accent3 2 2 5 2 2 2 3" xfId="21140"/>
    <cellStyle name="40% - Accent3 2 2 5 2 2 3" xfId="6684"/>
    <cellStyle name="40% - Accent3 2 2 5 2 2 4" xfId="12466"/>
    <cellStyle name="40% - Accent3 2 2 5 2 2 5" xfId="18249"/>
    <cellStyle name="40% - Accent3 2 2 5 2 3" xfId="4981"/>
    <cellStyle name="40% - Accent3 2 2 5 2 3 2" xfId="13655"/>
    <cellStyle name="40% - Accent3 2 2 5 2 3 3" xfId="19438"/>
    <cellStyle name="40% - Accent3 2 2 5 2 4" xfId="7873"/>
    <cellStyle name="40% - Accent3 2 2 5 2 5" xfId="3792"/>
    <cellStyle name="40% - Accent3 2 2 5 2 6" xfId="10764"/>
    <cellStyle name="40% - Accent3 2 2 5 2 7" xfId="16547"/>
    <cellStyle name="40% - Accent3 2 2 5 3" xfId="1052"/>
    <cellStyle name="40% - Accent3 2 2 5 3 2" xfId="2756"/>
    <cellStyle name="40% - Accent3 2 2 5 3 2 2" xfId="10242"/>
    <cellStyle name="40% - Accent3 2 2 5 3 2 2 2" xfId="16024"/>
    <cellStyle name="40% - Accent3 2 2 5 3 2 2 3" xfId="21807"/>
    <cellStyle name="40% - Accent3 2 2 5 3 2 3" xfId="7351"/>
    <cellStyle name="40% - Accent3 2 2 5 3 2 4" xfId="13133"/>
    <cellStyle name="40% - Accent3 2 2 5 3 2 5" xfId="18916"/>
    <cellStyle name="40% - Accent3 2 2 5 3 3" xfId="5648"/>
    <cellStyle name="40% - Accent3 2 2 5 3 3 2" xfId="14322"/>
    <cellStyle name="40% - Accent3 2 2 5 3 3 3" xfId="20105"/>
    <cellStyle name="40% - Accent3 2 2 5 3 4" xfId="8540"/>
    <cellStyle name="40% - Accent3 2 2 5 3 5" xfId="4459"/>
    <cellStyle name="40% - Accent3 2 2 5 3 6" xfId="11431"/>
    <cellStyle name="40% - Accent3 2 2 5 3 7" xfId="17214"/>
    <cellStyle name="40% - Accent3 2 2 5 4" xfId="2088"/>
    <cellStyle name="40% - Accent3 2 2 5 4 2" xfId="6683"/>
    <cellStyle name="40% - Accent3 2 2 5 4 2 2" xfId="15356"/>
    <cellStyle name="40% - Accent3 2 2 5 4 2 3" xfId="21139"/>
    <cellStyle name="40% - Accent3 2 2 5 4 3" xfId="9574"/>
    <cellStyle name="40% - Accent3 2 2 5 4 4" xfId="3791"/>
    <cellStyle name="40% - Accent3 2 2 5 4 5" xfId="12465"/>
    <cellStyle name="40% - Accent3 2 2 5 4 6" xfId="18248"/>
    <cellStyle name="40% - Accent3 2 2 5 5" xfId="1530"/>
    <cellStyle name="40% - Accent3 2 2 5 5 2" xfId="9016"/>
    <cellStyle name="40% - Accent3 2 2 5 5 2 2" xfId="14798"/>
    <cellStyle name="40% - Accent3 2 2 5 5 2 3" xfId="20581"/>
    <cellStyle name="40% - Accent3 2 2 5 5 3" xfId="6125"/>
    <cellStyle name="40% - Accent3 2 2 5 5 4" xfId="11907"/>
    <cellStyle name="40% - Accent3 2 2 5 5 5" xfId="17690"/>
    <cellStyle name="40% - Accent3 2 2 5 6" xfId="4980"/>
    <cellStyle name="40% - Accent3 2 2 5 6 2" xfId="13654"/>
    <cellStyle name="40% - Accent3 2 2 5 6 3" xfId="19437"/>
    <cellStyle name="40% - Accent3 2 2 5 7" xfId="7872"/>
    <cellStyle name="40% - Accent3 2 2 5 8" xfId="3233"/>
    <cellStyle name="40% - Accent3 2 2 5 9" xfId="10763"/>
    <cellStyle name="40% - Accent3 2 2 6" xfId="352"/>
    <cellStyle name="40% - Accent3 2 2 6 2" xfId="2090"/>
    <cellStyle name="40% - Accent3 2 2 6 2 2" xfId="6685"/>
    <cellStyle name="40% - Accent3 2 2 6 2 2 2" xfId="15358"/>
    <cellStyle name="40% - Accent3 2 2 6 2 2 3" xfId="21141"/>
    <cellStyle name="40% - Accent3 2 2 6 2 3" xfId="9576"/>
    <cellStyle name="40% - Accent3 2 2 6 2 4" xfId="3793"/>
    <cellStyle name="40% - Accent3 2 2 6 2 5" xfId="12467"/>
    <cellStyle name="40% - Accent3 2 2 6 2 6" xfId="18250"/>
    <cellStyle name="40% - Accent3 2 2 6 3" xfId="1521"/>
    <cellStyle name="40% - Accent3 2 2 6 3 2" xfId="9007"/>
    <cellStyle name="40% - Accent3 2 2 6 3 2 2" xfId="14789"/>
    <cellStyle name="40% - Accent3 2 2 6 3 2 3" xfId="20572"/>
    <cellStyle name="40% - Accent3 2 2 6 3 3" xfId="6116"/>
    <cellStyle name="40% - Accent3 2 2 6 3 4" xfId="11898"/>
    <cellStyle name="40% - Accent3 2 2 6 3 5" xfId="17681"/>
    <cellStyle name="40% - Accent3 2 2 6 4" xfId="4982"/>
    <cellStyle name="40% - Accent3 2 2 6 4 2" xfId="13656"/>
    <cellStyle name="40% - Accent3 2 2 6 4 3" xfId="19439"/>
    <cellStyle name="40% - Accent3 2 2 6 5" xfId="7874"/>
    <cellStyle name="40% - Accent3 2 2 6 6" xfId="3224"/>
    <cellStyle name="40% - Accent3 2 2 6 7" xfId="10765"/>
    <cellStyle name="40% - Accent3 2 2 6 8" xfId="16548"/>
    <cellStyle name="40% - Accent3 2 2 7" xfId="870"/>
    <cellStyle name="40% - Accent3 2 2 7 2" xfId="2576"/>
    <cellStyle name="40% - Accent3 2 2 7 2 2" xfId="10062"/>
    <cellStyle name="40% - Accent3 2 2 7 2 2 2" xfId="15844"/>
    <cellStyle name="40% - Accent3 2 2 7 2 2 3" xfId="21627"/>
    <cellStyle name="40% - Accent3 2 2 7 2 3" xfId="7171"/>
    <cellStyle name="40% - Accent3 2 2 7 2 4" xfId="12953"/>
    <cellStyle name="40% - Accent3 2 2 7 2 5" xfId="18736"/>
    <cellStyle name="40% - Accent3 2 2 7 3" xfId="5468"/>
    <cellStyle name="40% - Accent3 2 2 7 3 2" xfId="14142"/>
    <cellStyle name="40% - Accent3 2 2 7 3 3" xfId="19925"/>
    <cellStyle name="40% - Accent3 2 2 7 4" xfId="8360"/>
    <cellStyle name="40% - Accent3 2 2 7 5" xfId="4279"/>
    <cellStyle name="40% - Accent3 2 2 7 6" xfId="11251"/>
    <cellStyle name="40% - Accent3 2 2 7 7" xfId="17034"/>
    <cellStyle name="40% - Accent3 2 2 8" xfId="2071"/>
    <cellStyle name="40% - Accent3 2 2 8 2" xfId="6666"/>
    <cellStyle name="40% - Accent3 2 2 8 2 2" xfId="15339"/>
    <cellStyle name="40% - Accent3 2 2 8 2 3" xfId="21122"/>
    <cellStyle name="40% - Accent3 2 2 8 3" xfId="9557"/>
    <cellStyle name="40% - Accent3 2 2 8 4" xfId="3774"/>
    <cellStyle name="40% - Accent3 2 2 8 5" xfId="12448"/>
    <cellStyle name="40% - Accent3 2 2 8 6" xfId="18231"/>
    <cellStyle name="40% - Accent3 2 2 9" xfId="1315"/>
    <cellStyle name="40% - Accent3 2 2 9 2" xfId="8801"/>
    <cellStyle name="40% - Accent3 2 2 9 2 2" xfId="14583"/>
    <cellStyle name="40% - Accent3 2 2 9 2 3" xfId="20366"/>
    <cellStyle name="40% - Accent3 2 2 9 3" xfId="5910"/>
    <cellStyle name="40% - Accent3 2 2 9 4" xfId="11692"/>
    <cellStyle name="40% - Accent3 2 2 9 5" xfId="17475"/>
    <cellStyle name="40% - Accent3 2 3" xfId="353"/>
    <cellStyle name="40% - Accent3 2 3 10" xfId="7875"/>
    <cellStyle name="40% - Accent3 2 3 11" xfId="3020"/>
    <cellStyle name="40% - Accent3 2 3 12" xfId="10766"/>
    <cellStyle name="40% - Accent3 2 3 13" xfId="16549"/>
    <cellStyle name="40% - Accent3 2 3 2" xfId="354"/>
    <cellStyle name="40% - Accent3 2 3 2 10" xfId="10767"/>
    <cellStyle name="40% - Accent3 2 3 2 11" xfId="16550"/>
    <cellStyle name="40% - Accent3 2 3 2 2" xfId="355"/>
    <cellStyle name="40% - Accent3 2 3 2 2 10" xfId="16551"/>
    <cellStyle name="40% - Accent3 2 3 2 2 2" xfId="356"/>
    <cellStyle name="40% - Accent3 2 3 2 2 2 2" xfId="2094"/>
    <cellStyle name="40% - Accent3 2 3 2 2 2 2 2" xfId="9580"/>
    <cellStyle name="40% - Accent3 2 3 2 2 2 2 2 2" xfId="15362"/>
    <cellStyle name="40% - Accent3 2 3 2 2 2 2 2 3" xfId="21145"/>
    <cellStyle name="40% - Accent3 2 3 2 2 2 2 3" xfId="6689"/>
    <cellStyle name="40% - Accent3 2 3 2 2 2 2 4" xfId="12471"/>
    <cellStyle name="40% - Accent3 2 3 2 2 2 2 5" xfId="18254"/>
    <cellStyle name="40% - Accent3 2 3 2 2 2 3" xfId="4986"/>
    <cellStyle name="40% - Accent3 2 3 2 2 2 3 2" xfId="13660"/>
    <cellStyle name="40% - Accent3 2 3 2 2 2 3 3" xfId="19443"/>
    <cellStyle name="40% - Accent3 2 3 2 2 2 4" xfId="7878"/>
    <cellStyle name="40% - Accent3 2 3 2 2 2 5" xfId="3797"/>
    <cellStyle name="40% - Accent3 2 3 2 2 2 6" xfId="10769"/>
    <cellStyle name="40% - Accent3 2 3 2 2 2 7" xfId="16552"/>
    <cellStyle name="40% - Accent3 2 3 2 2 3" xfId="1054"/>
    <cellStyle name="40% - Accent3 2 3 2 2 3 2" xfId="2758"/>
    <cellStyle name="40% - Accent3 2 3 2 2 3 2 2" xfId="10244"/>
    <cellStyle name="40% - Accent3 2 3 2 2 3 2 2 2" xfId="16026"/>
    <cellStyle name="40% - Accent3 2 3 2 2 3 2 2 3" xfId="21809"/>
    <cellStyle name="40% - Accent3 2 3 2 2 3 2 3" xfId="7353"/>
    <cellStyle name="40% - Accent3 2 3 2 2 3 2 4" xfId="13135"/>
    <cellStyle name="40% - Accent3 2 3 2 2 3 2 5" xfId="18918"/>
    <cellStyle name="40% - Accent3 2 3 2 2 3 3" xfId="5650"/>
    <cellStyle name="40% - Accent3 2 3 2 2 3 3 2" xfId="14324"/>
    <cellStyle name="40% - Accent3 2 3 2 2 3 3 3" xfId="20107"/>
    <cellStyle name="40% - Accent3 2 3 2 2 3 4" xfId="8542"/>
    <cellStyle name="40% - Accent3 2 3 2 2 3 5" xfId="4461"/>
    <cellStyle name="40% - Accent3 2 3 2 2 3 6" xfId="11433"/>
    <cellStyle name="40% - Accent3 2 3 2 2 3 7" xfId="17216"/>
    <cellStyle name="40% - Accent3 2 3 2 2 4" xfId="2093"/>
    <cellStyle name="40% - Accent3 2 3 2 2 4 2" xfId="6688"/>
    <cellStyle name="40% - Accent3 2 3 2 2 4 2 2" xfId="15361"/>
    <cellStyle name="40% - Accent3 2 3 2 2 4 2 3" xfId="21144"/>
    <cellStyle name="40% - Accent3 2 3 2 2 4 3" xfId="9579"/>
    <cellStyle name="40% - Accent3 2 3 2 2 4 4" xfId="3796"/>
    <cellStyle name="40% - Accent3 2 3 2 2 4 5" xfId="12470"/>
    <cellStyle name="40% - Accent3 2 3 2 2 4 6" xfId="18253"/>
    <cellStyle name="40% - Accent3 2 3 2 2 5" xfId="1533"/>
    <cellStyle name="40% - Accent3 2 3 2 2 5 2" xfId="9019"/>
    <cellStyle name="40% - Accent3 2 3 2 2 5 2 2" xfId="14801"/>
    <cellStyle name="40% - Accent3 2 3 2 2 5 2 3" xfId="20584"/>
    <cellStyle name="40% - Accent3 2 3 2 2 5 3" xfId="6128"/>
    <cellStyle name="40% - Accent3 2 3 2 2 5 4" xfId="11910"/>
    <cellStyle name="40% - Accent3 2 3 2 2 5 5" xfId="17693"/>
    <cellStyle name="40% - Accent3 2 3 2 2 6" xfId="4985"/>
    <cellStyle name="40% - Accent3 2 3 2 2 6 2" xfId="13659"/>
    <cellStyle name="40% - Accent3 2 3 2 2 6 3" xfId="19442"/>
    <cellStyle name="40% - Accent3 2 3 2 2 7" xfId="7877"/>
    <cellStyle name="40% - Accent3 2 3 2 2 8" xfId="3236"/>
    <cellStyle name="40% - Accent3 2 3 2 2 9" xfId="10768"/>
    <cellStyle name="40% - Accent3 2 3 2 3" xfId="357"/>
    <cellStyle name="40% - Accent3 2 3 2 3 2" xfId="2095"/>
    <cellStyle name="40% - Accent3 2 3 2 3 2 2" xfId="9581"/>
    <cellStyle name="40% - Accent3 2 3 2 3 2 2 2" xfId="15363"/>
    <cellStyle name="40% - Accent3 2 3 2 3 2 2 3" xfId="21146"/>
    <cellStyle name="40% - Accent3 2 3 2 3 2 3" xfId="6690"/>
    <cellStyle name="40% - Accent3 2 3 2 3 2 4" xfId="12472"/>
    <cellStyle name="40% - Accent3 2 3 2 3 2 5" xfId="18255"/>
    <cellStyle name="40% - Accent3 2 3 2 3 3" xfId="4987"/>
    <cellStyle name="40% - Accent3 2 3 2 3 3 2" xfId="13661"/>
    <cellStyle name="40% - Accent3 2 3 2 3 3 3" xfId="19444"/>
    <cellStyle name="40% - Accent3 2 3 2 3 4" xfId="7879"/>
    <cellStyle name="40% - Accent3 2 3 2 3 5" xfId="3798"/>
    <cellStyle name="40% - Accent3 2 3 2 3 6" xfId="10770"/>
    <cellStyle name="40% - Accent3 2 3 2 3 7" xfId="16553"/>
    <cellStyle name="40% - Accent3 2 3 2 4" xfId="1053"/>
    <cellStyle name="40% - Accent3 2 3 2 4 2" xfId="2757"/>
    <cellStyle name="40% - Accent3 2 3 2 4 2 2" xfId="10243"/>
    <cellStyle name="40% - Accent3 2 3 2 4 2 2 2" xfId="16025"/>
    <cellStyle name="40% - Accent3 2 3 2 4 2 2 3" xfId="21808"/>
    <cellStyle name="40% - Accent3 2 3 2 4 2 3" xfId="7352"/>
    <cellStyle name="40% - Accent3 2 3 2 4 2 4" xfId="13134"/>
    <cellStyle name="40% - Accent3 2 3 2 4 2 5" xfId="18917"/>
    <cellStyle name="40% - Accent3 2 3 2 4 3" xfId="5649"/>
    <cellStyle name="40% - Accent3 2 3 2 4 3 2" xfId="14323"/>
    <cellStyle name="40% - Accent3 2 3 2 4 3 3" xfId="20106"/>
    <cellStyle name="40% - Accent3 2 3 2 4 4" xfId="8541"/>
    <cellStyle name="40% - Accent3 2 3 2 4 5" xfId="4460"/>
    <cellStyle name="40% - Accent3 2 3 2 4 6" xfId="11432"/>
    <cellStyle name="40% - Accent3 2 3 2 4 7" xfId="17215"/>
    <cellStyle name="40% - Accent3 2 3 2 5" xfId="2092"/>
    <cellStyle name="40% - Accent3 2 3 2 5 2" xfId="6687"/>
    <cellStyle name="40% - Accent3 2 3 2 5 2 2" xfId="15360"/>
    <cellStyle name="40% - Accent3 2 3 2 5 2 3" xfId="21143"/>
    <cellStyle name="40% - Accent3 2 3 2 5 3" xfId="9578"/>
    <cellStyle name="40% - Accent3 2 3 2 5 4" xfId="3795"/>
    <cellStyle name="40% - Accent3 2 3 2 5 5" xfId="12469"/>
    <cellStyle name="40% - Accent3 2 3 2 5 6" xfId="18252"/>
    <cellStyle name="40% - Accent3 2 3 2 6" xfId="1532"/>
    <cellStyle name="40% - Accent3 2 3 2 6 2" xfId="9018"/>
    <cellStyle name="40% - Accent3 2 3 2 6 2 2" xfId="14800"/>
    <cellStyle name="40% - Accent3 2 3 2 6 2 3" xfId="20583"/>
    <cellStyle name="40% - Accent3 2 3 2 6 3" xfId="6127"/>
    <cellStyle name="40% - Accent3 2 3 2 6 4" xfId="11909"/>
    <cellStyle name="40% - Accent3 2 3 2 6 5" xfId="17692"/>
    <cellStyle name="40% - Accent3 2 3 2 7" xfId="4984"/>
    <cellStyle name="40% - Accent3 2 3 2 7 2" xfId="13658"/>
    <cellStyle name="40% - Accent3 2 3 2 7 3" xfId="19441"/>
    <cellStyle name="40% - Accent3 2 3 2 8" xfId="7876"/>
    <cellStyle name="40% - Accent3 2 3 2 9" xfId="3235"/>
    <cellStyle name="40% - Accent3 2 3 3" xfId="358"/>
    <cellStyle name="40% - Accent3 2 3 3 10" xfId="16554"/>
    <cellStyle name="40% - Accent3 2 3 3 2" xfId="359"/>
    <cellStyle name="40% - Accent3 2 3 3 2 2" xfId="2097"/>
    <cellStyle name="40% - Accent3 2 3 3 2 2 2" xfId="9583"/>
    <cellStyle name="40% - Accent3 2 3 3 2 2 2 2" xfId="15365"/>
    <cellStyle name="40% - Accent3 2 3 3 2 2 2 3" xfId="21148"/>
    <cellStyle name="40% - Accent3 2 3 3 2 2 3" xfId="6692"/>
    <cellStyle name="40% - Accent3 2 3 3 2 2 4" xfId="12474"/>
    <cellStyle name="40% - Accent3 2 3 3 2 2 5" xfId="18257"/>
    <cellStyle name="40% - Accent3 2 3 3 2 3" xfId="4989"/>
    <cellStyle name="40% - Accent3 2 3 3 2 3 2" xfId="13663"/>
    <cellStyle name="40% - Accent3 2 3 3 2 3 3" xfId="19446"/>
    <cellStyle name="40% - Accent3 2 3 3 2 4" xfId="7881"/>
    <cellStyle name="40% - Accent3 2 3 3 2 5" xfId="3800"/>
    <cellStyle name="40% - Accent3 2 3 3 2 6" xfId="10772"/>
    <cellStyle name="40% - Accent3 2 3 3 2 7" xfId="16555"/>
    <cellStyle name="40% - Accent3 2 3 3 3" xfId="1055"/>
    <cellStyle name="40% - Accent3 2 3 3 3 2" xfId="2759"/>
    <cellStyle name="40% - Accent3 2 3 3 3 2 2" xfId="10245"/>
    <cellStyle name="40% - Accent3 2 3 3 3 2 2 2" xfId="16027"/>
    <cellStyle name="40% - Accent3 2 3 3 3 2 2 3" xfId="21810"/>
    <cellStyle name="40% - Accent3 2 3 3 3 2 3" xfId="7354"/>
    <cellStyle name="40% - Accent3 2 3 3 3 2 4" xfId="13136"/>
    <cellStyle name="40% - Accent3 2 3 3 3 2 5" xfId="18919"/>
    <cellStyle name="40% - Accent3 2 3 3 3 3" xfId="5651"/>
    <cellStyle name="40% - Accent3 2 3 3 3 3 2" xfId="14325"/>
    <cellStyle name="40% - Accent3 2 3 3 3 3 3" xfId="20108"/>
    <cellStyle name="40% - Accent3 2 3 3 3 4" xfId="8543"/>
    <cellStyle name="40% - Accent3 2 3 3 3 5" xfId="4462"/>
    <cellStyle name="40% - Accent3 2 3 3 3 6" xfId="11434"/>
    <cellStyle name="40% - Accent3 2 3 3 3 7" xfId="17217"/>
    <cellStyle name="40% - Accent3 2 3 3 4" xfId="2096"/>
    <cellStyle name="40% - Accent3 2 3 3 4 2" xfId="6691"/>
    <cellStyle name="40% - Accent3 2 3 3 4 2 2" xfId="15364"/>
    <cellStyle name="40% - Accent3 2 3 3 4 2 3" xfId="21147"/>
    <cellStyle name="40% - Accent3 2 3 3 4 3" xfId="9582"/>
    <cellStyle name="40% - Accent3 2 3 3 4 4" xfId="3799"/>
    <cellStyle name="40% - Accent3 2 3 3 4 5" xfId="12473"/>
    <cellStyle name="40% - Accent3 2 3 3 4 6" xfId="18256"/>
    <cellStyle name="40% - Accent3 2 3 3 5" xfId="1534"/>
    <cellStyle name="40% - Accent3 2 3 3 5 2" xfId="9020"/>
    <cellStyle name="40% - Accent3 2 3 3 5 2 2" xfId="14802"/>
    <cellStyle name="40% - Accent3 2 3 3 5 2 3" xfId="20585"/>
    <cellStyle name="40% - Accent3 2 3 3 5 3" xfId="6129"/>
    <cellStyle name="40% - Accent3 2 3 3 5 4" xfId="11911"/>
    <cellStyle name="40% - Accent3 2 3 3 5 5" xfId="17694"/>
    <cellStyle name="40% - Accent3 2 3 3 6" xfId="4988"/>
    <cellStyle name="40% - Accent3 2 3 3 6 2" xfId="13662"/>
    <cellStyle name="40% - Accent3 2 3 3 6 3" xfId="19445"/>
    <cellStyle name="40% - Accent3 2 3 3 7" xfId="7880"/>
    <cellStyle name="40% - Accent3 2 3 3 8" xfId="3237"/>
    <cellStyle name="40% - Accent3 2 3 3 9" xfId="10771"/>
    <cellStyle name="40% - Accent3 2 3 4" xfId="360"/>
    <cellStyle name="40% - Accent3 2 3 4 10" xfId="16556"/>
    <cellStyle name="40% - Accent3 2 3 4 2" xfId="361"/>
    <cellStyle name="40% - Accent3 2 3 4 2 2" xfId="2099"/>
    <cellStyle name="40% - Accent3 2 3 4 2 2 2" xfId="9585"/>
    <cellStyle name="40% - Accent3 2 3 4 2 2 2 2" xfId="15367"/>
    <cellStyle name="40% - Accent3 2 3 4 2 2 2 3" xfId="21150"/>
    <cellStyle name="40% - Accent3 2 3 4 2 2 3" xfId="6694"/>
    <cellStyle name="40% - Accent3 2 3 4 2 2 4" xfId="12476"/>
    <cellStyle name="40% - Accent3 2 3 4 2 2 5" xfId="18259"/>
    <cellStyle name="40% - Accent3 2 3 4 2 3" xfId="4991"/>
    <cellStyle name="40% - Accent3 2 3 4 2 3 2" xfId="13665"/>
    <cellStyle name="40% - Accent3 2 3 4 2 3 3" xfId="19448"/>
    <cellStyle name="40% - Accent3 2 3 4 2 4" xfId="7883"/>
    <cellStyle name="40% - Accent3 2 3 4 2 5" xfId="3802"/>
    <cellStyle name="40% - Accent3 2 3 4 2 6" xfId="10774"/>
    <cellStyle name="40% - Accent3 2 3 4 2 7" xfId="16557"/>
    <cellStyle name="40% - Accent3 2 3 4 3" xfId="1056"/>
    <cellStyle name="40% - Accent3 2 3 4 3 2" xfId="2760"/>
    <cellStyle name="40% - Accent3 2 3 4 3 2 2" xfId="10246"/>
    <cellStyle name="40% - Accent3 2 3 4 3 2 2 2" xfId="16028"/>
    <cellStyle name="40% - Accent3 2 3 4 3 2 2 3" xfId="21811"/>
    <cellStyle name="40% - Accent3 2 3 4 3 2 3" xfId="7355"/>
    <cellStyle name="40% - Accent3 2 3 4 3 2 4" xfId="13137"/>
    <cellStyle name="40% - Accent3 2 3 4 3 2 5" xfId="18920"/>
    <cellStyle name="40% - Accent3 2 3 4 3 3" xfId="5652"/>
    <cellStyle name="40% - Accent3 2 3 4 3 3 2" xfId="14326"/>
    <cellStyle name="40% - Accent3 2 3 4 3 3 3" xfId="20109"/>
    <cellStyle name="40% - Accent3 2 3 4 3 4" xfId="8544"/>
    <cellStyle name="40% - Accent3 2 3 4 3 5" xfId="4463"/>
    <cellStyle name="40% - Accent3 2 3 4 3 6" xfId="11435"/>
    <cellStyle name="40% - Accent3 2 3 4 3 7" xfId="17218"/>
    <cellStyle name="40% - Accent3 2 3 4 4" xfId="2098"/>
    <cellStyle name="40% - Accent3 2 3 4 4 2" xfId="6693"/>
    <cellStyle name="40% - Accent3 2 3 4 4 2 2" xfId="15366"/>
    <cellStyle name="40% - Accent3 2 3 4 4 2 3" xfId="21149"/>
    <cellStyle name="40% - Accent3 2 3 4 4 3" xfId="9584"/>
    <cellStyle name="40% - Accent3 2 3 4 4 4" xfId="3801"/>
    <cellStyle name="40% - Accent3 2 3 4 4 5" xfId="12475"/>
    <cellStyle name="40% - Accent3 2 3 4 4 6" xfId="18258"/>
    <cellStyle name="40% - Accent3 2 3 4 5" xfId="1535"/>
    <cellStyle name="40% - Accent3 2 3 4 5 2" xfId="9021"/>
    <cellStyle name="40% - Accent3 2 3 4 5 2 2" xfId="14803"/>
    <cellStyle name="40% - Accent3 2 3 4 5 2 3" xfId="20586"/>
    <cellStyle name="40% - Accent3 2 3 4 5 3" xfId="6130"/>
    <cellStyle name="40% - Accent3 2 3 4 5 4" xfId="11912"/>
    <cellStyle name="40% - Accent3 2 3 4 5 5" xfId="17695"/>
    <cellStyle name="40% - Accent3 2 3 4 6" xfId="4990"/>
    <cellStyle name="40% - Accent3 2 3 4 6 2" xfId="13664"/>
    <cellStyle name="40% - Accent3 2 3 4 6 3" xfId="19447"/>
    <cellStyle name="40% - Accent3 2 3 4 7" xfId="7882"/>
    <cellStyle name="40% - Accent3 2 3 4 8" xfId="3238"/>
    <cellStyle name="40% - Accent3 2 3 4 9" xfId="10773"/>
    <cellStyle name="40% - Accent3 2 3 5" xfId="362"/>
    <cellStyle name="40% - Accent3 2 3 5 2" xfId="2100"/>
    <cellStyle name="40% - Accent3 2 3 5 2 2" xfId="6695"/>
    <cellStyle name="40% - Accent3 2 3 5 2 2 2" xfId="15368"/>
    <cellStyle name="40% - Accent3 2 3 5 2 2 3" xfId="21151"/>
    <cellStyle name="40% - Accent3 2 3 5 2 3" xfId="9586"/>
    <cellStyle name="40% - Accent3 2 3 5 2 4" xfId="3803"/>
    <cellStyle name="40% - Accent3 2 3 5 2 5" xfId="12477"/>
    <cellStyle name="40% - Accent3 2 3 5 2 6" xfId="18260"/>
    <cellStyle name="40% - Accent3 2 3 5 3" xfId="1531"/>
    <cellStyle name="40% - Accent3 2 3 5 3 2" xfId="9017"/>
    <cellStyle name="40% - Accent3 2 3 5 3 2 2" xfId="14799"/>
    <cellStyle name="40% - Accent3 2 3 5 3 2 3" xfId="20582"/>
    <cellStyle name="40% - Accent3 2 3 5 3 3" xfId="6126"/>
    <cellStyle name="40% - Accent3 2 3 5 3 4" xfId="11908"/>
    <cellStyle name="40% - Accent3 2 3 5 3 5" xfId="17691"/>
    <cellStyle name="40% - Accent3 2 3 5 4" xfId="4992"/>
    <cellStyle name="40% - Accent3 2 3 5 4 2" xfId="13666"/>
    <cellStyle name="40% - Accent3 2 3 5 4 3" xfId="19449"/>
    <cellStyle name="40% - Accent3 2 3 5 5" xfId="7884"/>
    <cellStyle name="40% - Accent3 2 3 5 6" xfId="3234"/>
    <cellStyle name="40% - Accent3 2 3 5 7" xfId="10775"/>
    <cellStyle name="40% - Accent3 2 3 5 8" xfId="16558"/>
    <cellStyle name="40% - Accent3 2 3 6" xfId="889"/>
    <cellStyle name="40% - Accent3 2 3 6 2" xfId="2595"/>
    <cellStyle name="40% - Accent3 2 3 6 2 2" xfId="10081"/>
    <cellStyle name="40% - Accent3 2 3 6 2 2 2" xfId="15863"/>
    <cellStyle name="40% - Accent3 2 3 6 2 2 3" xfId="21646"/>
    <cellStyle name="40% - Accent3 2 3 6 2 3" xfId="7190"/>
    <cellStyle name="40% - Accent3 2 3 6 2 4" xfId="12972"/>
    <cellStyle name="40% - Accent3 2 3 6 2 5" xfId="18755"/>
    <cellStyle name="40% - Accent3 2 3 6 3" xfId="5487"/>
    <cellStyle name="40% - Accent3 2 3 6 3 2" xfId="14161"/>
    <cellStyle name="40% - Accent3 2 3 6 3 3" xfId="19944"/>
    <cellStyle name="40% - Accent3 2 3 6 4" xfId="8379"/>
    <cellStyle name="40% - Accent3 2 3 6 5" xfId="4298"/>
    <cellStyle name="40% - Accent3 2 3 6 6" xfId="11270"/>
    <cellStyle name="40% - Accent3 2 3 6 7" xfId="17053"/>
    <cellStyle name="40% - Accent3 2 3 7" xfId="2091"/>
    <cellStyle name="40% - Accent3 2 3 7 2" xfId="6686"/>
    <cellStyle name="40% - Accent3 2 3 7 2 2" xfId="15359"/>
    <cellStyle name="40% - Accent3 2 3 7 2 3" xfId="21142"/>
    <cellStyle name="40% - Accent3 2 3 7 3" xfId="9577"/>
    <cellStyle name="40% - Accent3 2 3 7 4" xfId="3794"/>
    <cellStyle name="40% - Accent3 2 3 7 5" xfId="12468"/>
    <cellStyle name="40% - Accent3 2 3 7 6" xfId="18251"/>
    <cellStyle name="40% - Accent3 2 3 8" xfId="1317"/>
    <cellStyle name="40% - Accent3 2 3 8 2" xfId="8803"/>
    <cellStyle name="40% - Accent3 2 3 8 2 2" xfId="14585"/>
    <cellStyle name="40% - Accent3 2 3 8 2 3" xfId="20368"/>
    <cellStyle name="40% - Accent3 2 3 8 3" xfId="5912"/>
    <cellStyle name="40% - Accent3 2 3 8 4" xfId="11694"/>
    <cellStyle name="40% - Accent3 2 3 8 5" xfId="17477"/>
    <cellStyle name="40% - Accent3 2 3 9" xfId="4983"/>
    <cellStyle name="40% - Accent3 2 3 9 2" xfId="13657"/>
    <cellStyle name="40% - Accent3 2 3 9 3" xfId="19440"/>
    <cellStyle name="40% - Accent3 2 4" xfId="363"/>
    <cellStyle name="40% - Accent3 2 4 10" xfId="10776"/>
    <cellStyle name="40% - Accent3 2 4 11" xfId="16559"/>
    <cellStyle name="40% - Accent3 2 4 2" xfId="364"/>
    <cellStyle name="40% - Accent3 2 4 2 10" xfId="16560"/>
    <cellStyle name="40% - Accent3 2 4 2 2" xfId="365"/>
    <cellStyle name="40% - Accent3 2 4 2 2 2" xfId="2103"/>
    <cellStyle name="40% - Accent3 2 4 2 2 2 2" xfId="9589"/>
    <cellStyle name="40% - Accent3 2 4 2 2 2 2 2" xfId="15371"/>
    <cellStyle name="40% - Accent3 2 4 2 2 2 2 3" xfId="21154"/>
    <cellStyle name="40% - Accent3 2 4 2 2 2 3" xfId="6698"/>
    <cellStyle name="40% - Accent3 2 4 2 2 2 4" xfId="12480"/>
    <cellStyle name="40% - Accent3 2 4 2 2 2 5" xfId="18263"/>
    <cellStyle name="40% - Accent3 2 4 2 2 3" xfId="4995"/>
    <cellStyle name="40% - Accent3 2 4 2 2 3 2" xfId="13669"/>
    <cellStyle name="40% - Accent3 2 4 2 2 3 3" xfId="19452"/>
    <cellStyle name="40% - Accent3 2 4 2 2 4" xfId="7887"/>
    <cellStyle name="40% - Accent3 2 4 2 2 5" xfId="3806"/>
    <cellStyle name="40% - Accent3 2 4 2 2 6" xfId="10778"/>
    <cellStyle name="40% - Accent3 2 4 2 2 7" xfId="16561"/>
    <cellStyle name="40% - Accent3 2 4 2 3" xfId="1058"/>
    <cellStyle name="40% - Accent3 2 4 2 3 2" xfId="2762"/>
    <cellStyle name="40% - Accent3 2 4 2 3 2 2" xfId="10248"/>
    <cellStyle name="40% - Accent3 2 4 2 3 2 2 2" xfId="16030"/>
    <cellStyle name="40% - Accent3 2 4 2 3 2 2 3" xfId="21813"/>
    <cellStyle name="40% - Accent3 2 4 2 3 2 3" xfId="7357"/>
    <cellStyle name="40% - Accent3 2 4 2 3 2 4" xfId="13139"/>
    <cellStyle name="40% - Accent3 2 4 2 3 2 5" xfId="18922"/>
    <cellStyle name="40% - Accent3 2 4 2 3 3" xfId="5654"/>
    <cellStyle name="40% - Accent3 2 4 2 3 3 2" xfId="14328"/>
    <cellStyle name="40% - Accent3 2 4 2 3 3 3" xfId="20111"/>
    <cellStyle name="40% - Accent3 2 4 2 3 4" xfId="8546"/>
    <cellStyle name="40% - Accent3 2 4 2 3 5" xfId="4465"/>
    <cellStyle name="40% - Accent3 2 4 2 3 6" xfId="11437"/>
    <cellStyle name="40% - Accent3 2 4 2 3 7" xfId="17220"/>
    <cellStyle name="40% - Accent3 2 4 2 4" xfId="2102"/>
    <cellStyle name="40% - Accent3 2 4 2 4 2" xfId="6697"/>
    <cellStyle name="40% - Accent3 2 4 2 4 2 2" xfId="15370"/>
    <cellStyle name="40% - Accent3 2 4 2 4 2 3" xfId="21153"/>
    <cellStyle name="40% - Accent3 2 4 2 4 3" xfId="9588"/>
    <cellStyle name="40% - Accent3 2 4 2 4 4" xfId="3805"/>
    <cellStyle name="40% - Accent3 2 4 2 4 5" xfId="12479"/>
    <cellStyle name="40% - Accent3 2 4 2 4 6" xfId="18262"/>
    <cellStyle name="40% - Accent3 2 4 2 5" xfId="1537"/>
    <cellStyle name="40% - Accent3 2 4 2 5 2" xfId="9023"/>
    <cellStyle name="40% - Accent3 2 4 2 5 2 2" xfId="14805"/>
    <cellStyle name="40% - Accent3 2 4 2 5 2 3" xfId="20588"/>
    <cellStyle name="40% - Accent3 2 4 2 5 3" xfId="6132"/>
    <cellStyle name="40% - Accent3 2 4 2 5 4" xfId="11914"/>
    <cellStyle name="40% - Accent3 2 4 2 5 5" xfId="17697"/>
    <cellStyle name="40% - Accent3 2 4 2 6" xfId="4994"/>
    <cellStyle name="40% - Accent3 2 4 2 6 2" xfId="13668"/>
    <cellStyle name="40% - Accent3 2 4 2 6 3" xfId="19451"/>
    <cellStyle name="40% - Accent3 2 4 2 7" xfId="7886"/>
    <cellStyle name="40% - Accent3 2 4 2 8" xfId="3240"/>
    <cellStyle name="40% - Accent3 2 4 2 9" xfId="10777"/>
    <cellStyle name="40% - Accent3 2 4 3" xfId="366"/>
    <cellStyle name="40% - Accent3 2 4 3 2" xfId="2104"/>
    <cellStyle name="40% - Accent3 2 4 3 2 2" xfId="6699"/>
    <cellStyle name="40% - Accent3 2 4 3 2 2 2" xfId="15372"/>
    <cellStyle name="40% - Accent3 2 4 3 2 2 3" xfId="21155"/>
    <cellStyle name="40% - Accent3 2 4 3 2 3" xfId="9590"/>
    <cellStyle name="40% - Accent3 2 4 3 2 4" xfId="3807"/>
    <cellStyle name="40% - Accent3 2 4 3 2 5" xfId="12481"/>
    <cellStyle name="40% - Accent3 2 4 3 2 6" xfId="18264"/>
    <cellStyle name="40% - Accent3 2 4 3 3" xfId="1536"/>
    <cellStyle name="40% - Accent3 2 4 3 3 2" xfId="9022"/>
    <cellStyle name="40% - Accent3 2 4 3 3 2 2" xfId="14804"/>
    <cellStyle name="40% - Accent3 2 4 3 3 2 3" xfId="20587"/>
    <cellStyle name="40% - Accent3 2 4 3 3 3" xfId="6131"/>
    <cellStyle name="40% - Accent3 2 4 3 3 4" xfId="11913"/>
    <cellStyle name="40% - Accent3 2 4 3 3 5" xfId="17696"/>
    <cellStyle name="40% - Accent3 2 4 3 4" xfId="4996"/>
    <cellStyle name="40% - Accent3 2 4 3 4 2" xfId="13670"/>
    <cellStyle name="40% - Accent3 2 4 3 4 3" xfId="19453"/>
    <cellStyle name="40% - Accent3 2 4 3 5" xfId="7888"/>
    <cellStyle name="40% - Accent3 2 4 3 6" xfId="3239"/>
    <cellStyle name="40% - Accent3 2 4 3 7" xfId="10779"/>
    <cellStyle name="40% - Accent3 2 4 3 8" xfId="16562"/>
    <cellStyle name="40% - Accent3 2 4 4" xfId="1057"/>
    <cellStyle name="40% - Accent3 2 4 4 2" xfId="2761"/>
    <cellStyle name="40% - Accent3 2 4 4 2 2" xfId="10247"/>
    <cellStyle name="40% - Accent3 2 4 4 2 2 2" xfId="16029"/>
    <cellStyle name="40% - Accent3 2 4 4 2 2 3" xfId="21812"/>
    <cellStyle name="40% - Accent3 2 4 4 2 3" xfId="7356"/>
    <cellStyle name="40% - Accent3 2 4 4 2 4" xfId="13138"/>
    <cellStyle name="40% - Accent3 2 4 4 2 5" xfId="18921"/>
    <cellStyle name="40% - Accent3 2 4 4 3" xfId="5653"/>
    <cellStyle name="40% - Accent3 2 4 4 3 2" xfId="14327"/>
    <cellStyle name="40% - Accent3 2 4 4 3 3" xfId="20110"/>
    <cellStyle name="40% - Accent3 2 4 4 4" xfId="8545"/>
    <cellStyle name="40% - Accent3 2 4 4 5" xfId="4464"/>
    <cellStyle name="40% - Accent3 2 4 4 6" xfId="11436"/>
    <cellStyle name="40% - Accent3 2 4 4 7" xfId="17219"/>
    <cellStyle name="40% - Accent3 2 4 5" xfId="2101"/>
    <cellStyle name="40% - Accent3 2 4 5 2" xfId="6696"/>
    <cellStyle name="40% - Accent3 2 4 5 2 2" xfId="15369"/>
    <cellStyle name="40% - Accent3 2 4 5 2 3" xfId="21152"/>
    <cellStyle name="40% - Accent3 2 4 5 3" xfId="9587"/>
    <cellStyle name="40% - Accent3 2 4 5 4" xfId="3804"/>
    <cellStyle name="40% - Accent3 2 4 5 5" xfId="12478"/>
    <cellStyle name="40% - Accent3 2 4 5 6" xfId="18261"/>
    <cellStyle name="40% - Accent3 2 4 6" xfId="1314"/>
    <cellStyle name="40% - Accent3 2 4 6 2" xfId="8800"/>
    <cellStyle name="40% - Accent3 2 4 6 2 2" xfId="14582"/>
    <cellStyle name="40% - Accent3 2 4 6 2 3" xfId="20365"/>
    <cellStyle name="40% - Accent3 2 4 6 3" xfId="5909"/>
    <cellStyle name="40% - Accent3 2 4 6 4" xfId="11691"/>
    <cellStyle name="40% - Accent3 2 4 6 5" xfId="17474"/>
    <cellStyle name="40% - Accent3 2 4 7" xfId="4993"/>
    <cellStyle name="40% - Accent3 2 4 7 2" xfId="13667"/>
    <cellStyle name="40% - Accent3 2 4 7 3" xfId="19450"/>
    <cellStyle name="40% - Accent3 2 4 8" xfId="7885"/>
    <cellStyle name="40% - Accent3 2 4 9" xfId="3017"/>
    <cellStyle name="40% - Accent3 2 5" xfId="367"/>
    <cellStyle name="40% - Accent3 2 5 10" xfId="16563"/>
    <cellStyle name="40% - Accent3 2 5 2" xfId="368"/>
    <cellStyle name="40% - Accent3 2 5 2 2" xfId="2106"/>
    <cellStyle name="40% - Accent3 2 5 2 2 2" xfId="9592"/>
    <cellStyle name="40% - Accent3 2 5 2 2 2 2" xfId="15374"/>
    <cellStyle name="40% - Accent3 2 5 2 2 2 3" xfId="21157"/>
    <cellStyle name="40% - Accent3 2 5 2 2 3" xfId="6701"/>
    <cellStyle name="40% - Accent3 2 5 2 2 4" xfId="12483"/>
    <cellStyle name="40% - Accent3 2 5 2 2 5" xfId="18266"/>
    <cellStyle name="40% - Accent3 2 5 2 3" xfId="4998"/>
    <cellStyle name="40% - Accent3 2 5 2 3 2" xfId="13672"/>
    <cellStyle name="40% - Accent3 2 5 2 3 3" xfId="19455"/>
    <cellStyle name="40% - Accent3 2 5 2 4" xfId="7890"/>
    <cellStyle name="40% - Accent3 2 5 2 5" xfId="3809"/>
    <cellStyle name="40% - Accent3 2 5 2 6" xfId="10781"/>
    <cellStyle name="40% - Accent3 2 5 2 7" xfId="16564"/>
    <cellStyle name="40% - Accent3 2 5 3" xfId="1059"/>
    <cellStyle name="40% - Accent3 2 5 3 2" xfId="2763"/>
    <cellStyle name="40% - Accent3 2 5 3 2 2" xfId="10249"/>
    <cellStyle name="40% - Accent3 2 5 3 2 2 2" xfId="16031"/>
    <cellStyle name="40% - Accent3 2 5 3 2 2 3" xfId="21814"/>
    <cellStyle name="40% - Accent3 2 5 3 2 3" xfId="7358"/>
    <cellStyle name="40% - Accent3 2 5 3 2 4" xfId="13140"/>
    <cellStyle name="40% - Accent3 2 5 3 2 5" xfId="18923"/>
    <cellStyle name="40% - Accent3 2 5 3 3" xfId="5655"/>
    <cellStyle name="40% - Accent3 2 5 3 3 2" xfId="14329"/>
    <cellStyle name="40% - Accent3 2 5 3 3 3" xfId="20112"/>
    <cellStyle name="40% - Accent3 2 5 3 4" xfId="8547"/>
    <cellStyle name="40% - Accent3 2 5 3 5" xfId="4466"/>
    <cellStyle name="40% - Accent3 2 5 3 6" xfId="11438"/>
    <cellStyle name="40% - Accent3 2 5 3 7" xfId="17221"/>
    <cellStyle name="40% - Accent3 2 5 4" xfId="2105"/>
    <cellStyle name="40% - Accent3 2 5 4 2" xfId="6700"/>
    <cellStyle name="40% - Accent3 2 5 4 2 2" xfId="15373"/>
    <cellStyle name="40% - Accent3 2 5 4 2 3" xfId="21156"/>
    <cellStyle name="40% - Accent3 2 5 4 3" xfId="9591"/>
    <cellStyle name="40% - Accent3 2 5 4 4" xfId="3808"/>
    <cellStyle name="40% - Accent3 2 5 4 5" xfId="12482"/>
    <cellStyle name="40% - Accent3 2 5 4 6" xfId="18265"/>
    <cellStyle name="40% - Accent3 2 5 5" xfId="1538"/>
    <cellStyle name="40% - Accent3 2 5 5 2" xfId="9024"/>
    <cellStyle name="40% - Accent3 2 5 5 2 2" xfId="14806"/>
    <cellStyle name="40% - Accent3 2 5 5 2 3" xfId="20589"/>
    <cellStyle name="40% - Accent3 2 5 5 3" xfId="6133"/>
    <cellStyle name="40% - Accent3 2 5 5 4" xfId="11915"/>
    <cellStyle name="40% - Accent3 2 5 5 5" xfId="17698"/>
    <cellStyle name="40% - Accent3 2 5 6" xfId="4997"/>
    <cellStyle name="40% - Accent3 2 5 6 2" xfId="13671"/>
    <cellStyle name="40% - Accent3 2 5 6 3" xfId="19454"/>
    <cellStyle name="40% - Accent3 2 5 7" xfId="7889"/>
    <cellStyle name="40% - Accent3 2 5 8" xfId="3241"/>
    <cellStyle name="40% - Accent3 2 5 9" xfId="10780"/>
    <cellStyle name="40% - Accent3 2 6" xfId="369"/>
    <cellStyle name="40% - Accent3 2 6 10" xfId="16565"/>
    <cellStyle name="40% - Accent3 2 6 2" xfId="370"/>
    <cellStyle name="40% - Accent3 2 6 2 2" xfId="2108"/>
    <cellStyle name="40% - Accent3 2 6 2 2 2" xfId="9594"/>
    <cellStyle name="40% - Accent3 2 6 2 2 2 2" xfId="15376"/>
    <cellStyle name="40% - Accent3 2 6 2 2 2 3" xfId="21159"/>
    <cellStyle name="40% - Accent3 2 6 2 2 3" xfId="6703"/>
    <cellStyle name="40% - Accent3 2 6 2 2 4" xfId="12485"/>
    <cellStyle name="40% - Accent3 2 6 2 2 5" xfId="18268"/>
    <cellStyle name="40% - Accent3 2 6 2 3" xfId="5000"/>
    <cellStyle name="40% - Accent3 2 6 2 3 2" xfId="13674"/>
    <cellStyle name="40% - Accent3 2 6 2 3 3" xfId="19457"/>
    <cellStyle name="40% - Accent3 2 6 2 4" xfId="7892"/>
    <cellStyle name="40% - Accent3 2 6 2 5" xfId="3811"/>
    <cellStyle name="40% - Accent3 2 6 2 6" xfId="10783"/>
    <cellStyle name="40% - Accent3 2 6 2 7" xfId="16566"/>
    <cellStyle name="40% - Accent3 2 6 3" xfId="1060"/>
    <cellStyle name="40% - Accent3 2 6 3 2" xfId="2764"/>
    <cellStyle name="40% - Accent3 2 6 3 2 2" xfId="10250"/>
    <cellStyle name="40% - Accent3 2 6 3 2 2 2" xfId="16032"/>
    <cellStyle name="40% - Accent3 2 6 3 2 2 3" xfId="21815"/>
    <cellStyle name="40% - Accent3 2 6 3 2 3" xfId="7359"/>
    <cellStyle name="40% - Accent3 2 6 3 2 4" xfId="13141"/>
    <cellStyle name="40% - Accent3 2 6 3 2 5" xfId="18924"/>
    <cellStyle name="40% - Accent3 2 6 3 3" xfId="5656"/>
    <cellStyle name="40% - Accent3 2 6 3 3 2" xfId="14330"/>
    <cellStyle name="40% - Accent3 2 6 3 3 3" xfId="20113"/>
    <cellStyle name="40% - Accent3 2 6 3 4" xfId="8548"/>
    <cellStyle name="40% - Accent3 2 6 3 5" xfId="4467"/>
    <cellStyle name="40% - Accent3 2 6 3 6" xfId="11439"/>
    <cellStyle name="40% - Accent3 2 6 3 7" xfId="17222"/>
    <cellStyle name="40% - Accent3 2 6 4" xfId="2107"/>
    <cellStyle name="40% - Accent3 2 6 4 2" xfId="6702"/>
    <cellStyle name="40% - Accent3 2 6 4 2 2" xfId="15375"/>
    <cellStyle name="40% - Accent3 2 6 4 2 3" xfId="21158"/>
    <cellStyle name="40% - Accent3 2 6 4 3" xfId="9593"/>
    <cellStyle name="40% - Accent3 2 6 4 4" xfId="3810"/>
    <cellStyle name="40% - Accent3 2 6 4 5" xfId="12484"/>
    <cellStyle name="40% - Accent3 2 6 4 6" xfId="18267"/>
    <cellStyle name="40% - Accent3 2 6 5" xfId="1539"/>
    <cellStyle name="40% - Accent3 2 6 5 2" xfId="9025"/>
    <cellStyle name="40% - Accent3 2 6 5 2 2" xfId="14807"/>
    <cellStyle name="40% - Accent3 2 6 5 2 3" xfId="20590"/>
    <cellStyle name="40% - Accent3 2 6 5 3" xfId="6134"/>
    <cellStyle name="40% - Accent3 2 6 5 4" xfId="11916"/>
    <cellStyle name="40% - Accent3 2 6 5 5" xfId="17699"/>
    <cellStyle name="40% - Accent3 2 6 6" xfId="4999"/>
    <cellStyle name="40% - Accent3 2 6 6 2" xfId="13673"/>
    <cellStyle name="40% - Accent3 2 6 6 3" xfId="19456"/>
    <cellStyle name="40% - Accent3 2 6 7" xfId="7891"/>
    <cellStyle name="40% - Accent3 2 6 8" xfId="3242"/>
    <cellStyle name="40% - Accent3 2 6 9" xfId="10782"/>
    <cellStyle name="40% - Accent3 2 7" xfId="371"/>
    <cellStyle name="40% - Accent3 2 7 2" xfId="2109"/>
    <cellStyle name="40% - Accent3 2 7 2 2" xfId="6704"/>
    <cellStyle name="40% - Accent3 2 7 2 2 2" xfId="15377"/>
    <cellStyle name="40% - Accent3 2 7 2 2 3" xfId="21160"/>
    <cellStyle name="40% - Accent3 2 7 2 3" xfId="9595"/>
    <cellStyle name="40% - Accent3 2 7 2 4" xfId="3812"/>
    <cellStyle name="40% - Accent3 2 7 2 5" xfId="12486"/>
    <cellStyle name="40% - Accent3 2 7 2 6" xfId="18269"/>
    <cellStyle name="40% - Accent3 2 7 3" xfId="1520"/>
    <cellStyle name="40% - Accent3 2 7 3 2" xfId="9006"/>
    <cellStyle name="40% - Accent3 2 7 3 2 2" xfId="14788"/>
    <cellStyle name="40% - Accent3 2 7 3 2 3" xfId="20571"/>
    <cellStyle name="40% - Accent3 2 7 3 3" xfId="6115"/>
    <cellStyle name="40% - Accent3 2 7 3 4" xfId="11897"/>
    <cellStyle name="40% - Accent3 2 7 3 5" xfId="17680"/>
    <cellStyle name="40% - Accent3 2 7 4" xfId="5001"/>
    <cellStyle name="40% - Accent3 2 7 4 2" xfId="13675"/>
    <cellStyle name="40% - Accent3 2 7 4 3" xfId="19458"/>
    <cellStyle name="40% - Accent3 2 7 5" xfId="7893"/>
    <cellStyle name="40% - Accent3 2 7 6" xfId="3223"/>
    <cellStyle name="40% - Accent3 2 7 7" xfId="10784"/>
    <cellStyle name="40% - Accent3 2 7 8" xfId="16567"/>
    <cellStyle name="40% - Accent3 2 8" xfId="851"/>
    <cellStyle name="40% - Accent3 2 8 2" xfId="2557"/>
    <cellStyle name="40% - Accent3 2 8 2 2" xfId="10043"/>
    <cellStyle name="40% - Accent3 2 8 2 2 2" xfId="15825"/>
    <cellStyle name="40% - Accent3 2 8 2 2 3" xfId="21608"/>
    <cellStyle name="40% - Accent3 2 8 2 3" xfId="7152"/>
    <cellStyle name="40% - Accent3 2 8 2 4" xfId="12934"/>
    <cellStyle name="40% - Accent3 2 8 2 5" xfId="18717"/>
    <cellStyle name="40% - Accent3 2 8 3" xfId="5449"/>
    <cellStyle name="40% - Accent3 2 8 3 2" xfId="14123"/>
    <cellStyle name="40% - Accent3 2 8 3 3" xfId="19906"/>
    <cellStyle name="40% - Accent3 2 8 4" xfId="8341"/>
    <cellStyle name="40% - Accent3 2 8 5" xfId="4260"/>
    <cellStyle name="40% - Accent3 2 8 6" xfId="11232"/>
    <cellStyle name="40% - Accent3 2 8 7" xfId="17015"/>
    <cellStyle name="40% - Accent3 2 9" xfId="2070"/>
    <cellStyle name="40% - Accent3 2 9 2" xfId="6665"/>
    <cellStyle name="40% - Accent3 2 9 2 2" xfId="15338"/>
    <cellStyle name="40% - Accent3 2 9 2 3" xfId="21121"/>
    <cellStyle name="40% - Accent3 2 9 3" xfId="9556"/>
    <cellStyle name="40% - Accent3 2 9 4" xfId="3773"/>
    <cellStyle name="40% - Accent3 2 9 5" xfId="12447"/>
    <cellStyle name="40% - Accent3 2 9 6" xfId="18230"/>
    <cellStyle name="40% - Accent3 3" xfId="1267"/>
    <cellStyle name="40% - Accent3 3 2" xfId="5863"/>
    <cellStyle name="40% - Accent3 3 2 2" xfId="14536"/>
    <cellStyle name="40% - Accent3 3 2 3" xfId="20319"/>
    <cellStyle name="40% - Accent3 3 3" xfId="8754"/>
    <cellStyle name="40% - Accent3 3 4" xfId="2971"/>
    <cellStyle name="40% - Accent3 3 5" xfId="11645"/>
    <cellStyle name="40% - Accent3 3 6" xfId="17428"/>
    <cellStyle name="40% - Accent3 4" xfId="2535"/>
    <cellStyle name="40% - Accent3 4 2" xfId="7130"/>
    <cellStyle name="40% - Accent3 4 2 2" xfId="15803"/>
    <cellStyle name="40% - Accent3 4 2 3" xfId="21586"/>
    <cellStyle name="40% - Accent3 4 3" xfId="10021"/>
    <cellStyle name="40% - Accent3 4 4" xfId="4238"/>
    <cellStyle name="40% - Accent3 4 5" xfId="12912"/>
    <cellStyle name="40% - Accent3 4 6" xfId="18695"/>
    <cellStyle name="40% - Accent3 5" xfId="1237"/>
    <cellStyle name="40% - Accent3 5 2" xfId="8724"/>
    <cellStyle name="40% - Accent3 5 2 2" xfId="14506"/>
    <cellStyle name="40% - Accent3 5 2 3" xfId="20289"/>
    <cellStyle name="40% - Accent3 5 3" xfId="5833"/>
    <cellStyle name="40% - Accent3 5 4" xfId="11615"/>
    <cellStyle name="40% - Accent3 5 5" xfId="17398"/>
    <cellStyle name="40% - Accent3 6" xfId="5427"/>
    <cellStyle name="40% - Accent3 6 2" xfId="14101"/>
    <cellStyle name="40% - Accent3 6 3" xfId="19884"/>
    <cellStyle name="40% - Accent3 7" xfId="8319"/>
    <cellStyle name="40% - Accent3 8" xfId="2941"/>
    <cellStyle name="40% - Accent3 9" xfId="11210"/>
    <cellStyle name="40% - Accent4" xfId="825" builtinId="43" customBuiltin="1"/>
    <cellStyle name="40% - Accent4 10" xfId="16995"/>
    <cellStyle name="40% - Accent4 2" xfId="372"/>
    <cellStyle name="40% - Accent4 2 10" xfId="1257"/>
    <cellStyle name="40% - Accent4 2 10 2" xfId="8744"/>
    <cellStyle name="40% - Accent4 2 10 2 2" xfId="14526"/>
    <cellStyle name="40% - Accent4 2 10 2 3" xfId="20309"/>
    <cellStyle name="40% - Accent4 2 10 3" xfId="5853"/>
    <cellStyle name="40% - Accent4 2 10 4" xfId="11635"/>
    <cellStyle name="40% - Accent4 2 10 5" xfId="17418"/>
    <cellStyle name="40% - Accent4 2 11" xfId="5002"/>
    <cellStyle name="40% - Accent4 2 11 2" xfId="13676"/>
    <cellStyle name="40% - Accent4 2 11 3" xfId="19459"/>
    <cellStyle name="40% - Accent4 2 12" xfId="7894"/>
    <cellStyle name="40% - Accent4 2 13" xfId="2961"/>
    <cellStyle name="40% - Accent4 2 14" xfId="10785"/>
    <cellStyle name="40% - Accent4 2 15" xfId="16568"/>
    <cellStyle name="40% - Accent4 2 2" xfId="373"/>
    <cellStyle name="40% - Accent4 2 2 10" xfId="5003"/>
    <cellStyle name="40% - Accent4 2 2 10 2" xfId="13677"/>
    <cellStyle name="40% - Accent4 2 2 10 3" xfId="19460"/>
    <cellStyle name="40% - Accent4 2 2 11" xfId="7895"/>
    <cellStyle name="40% - Accent4 2 2 12" xfId="3022"/>
    <cellStyle name="40% - Accent4 2 2 13" xfId="10786"/>
    <cellStyle name="40% - Accent4 2 2 14" xfId="16569"/>
    <cellStyle name="40% - Accent4 2 2 2" xfId="374"/>
    <cellStyle name="40% - Accent4 2 2 2 10" xfId="7896"/>
    <cellStyle name="40% - Accent4 2 2 2 11" xfId="3023"/>
    <cellStyle name="40% - Accent4 2 2 2 12" xfId="10787"/>
    <cellStyle name="40% - Accent4 2 2 2 13" xfId="16570"/>
    <cellStyle name="40% - Accent4 2 2 2 2" xfId="375"/>
    <cellStyle name="40% - Accent4 2 2 2 2 10" xfId="10788"/>
    <cellStyle name="40% - Accent4 2 2 2 2 11" xfId="16571"/>
    <cellStyle name="40% - Accent4 2 2 2 2 2" xfId="376"/>
    <cellStyle name="40% - Accent4 2 2 2 2 2 10" xfId="16572"/>
    <cellStyle name="40% - Accent4 2 2 2 2 2 2" xfId="377"/>
    <cellStyle name="40% - Accent4 2 2 2 2 2 2 2" xfId="2115"/>
    <cellStyle name="40% - Accent4 2 2 2 2 2 2 2 2" xfId="9601"/>
    <cellStyle name="40% - Accent4 2 2 2 2 2 2 2 2 2" xfId="15383"/>
    <cellStyle name="40% - Accent4 2 2 2 2 2 2 2 2 3" xfId="21166"/>
    <cellStyle name="40% - Accent4 2 2 2 2 2 2 2 3" xfId="6710"/>
    <cellStyle name="40% - Accent4 2 2 2 2 2 2 2 4" xfId="12492"/>
    <cellStyle name="40% - Accent4 2 2 2 2 2 2 2 5" xfId="18275"/>
    <cellStyle name="40% - Accent4 2 2 2 2 2 2 3" xfId="5007"/>
    <cellStyle name="40% - Accent4 2 2 2 2 2 2 3 2" xfId="13681"/>
    <cellStyle name="40% - Accent4 2 2 2 2 2 2 3 3" xfId="19464"/>
    <cellStyle name="40% - Accent4 2 2 2 2 2 2 4" xfId="7899"/>
    <cellStyle name="40% - Accent4 2 2 2 2 2 2 5" xfId="3818"/>
    <cellStyle name="40% - Accent4 2 2 2 2 2 2 6" xfId="10790"/>
    <cellStyle name="40% - Accent4 2 2 2 2 2 2 7" xfId="16573"/>
    <cellStyle name="40% - Accent4 2 2 2 2 2 3" xfId="1062"/>
    <cellStyle name="40% - Accent4 2 2 2 2 2 3 2" xfId="2766"/>
    <cellStyle name="40% - Accent4 2 2 2 2 2 3 2 2" xfId="10252"/>
    <cellStyle name="40% - Accent4 2 2 2 2 2 3 2 2 2" xfId="16034"/>
    <cellStyle name="40% - Accent4 2 2 2 2 2 3 2 2 3" xfId="21817"/>
    <cellStyle name="40% - Accent4 2 2 2 2 2 3 2 3" xfId="7361"/>
    <cellStyle name="40% - Accent4 2 2 2 2 2 3 2 4" xfId="13143"/>
    <cellStyle name="40% - Accent4 2 2 2 2 2 3 2 5" xfId="18926"/>
    <cellStyle name="40% - Accent4 2 2 2 2 2 3 3" xfId="5658"/>
    <cellStyle name="40% - Accent4 2 2 2 2 2 3 3 2" xfId="14332"/>
    <cellStyle name="40% - Accent4 2 2 2 2 2 3 3 3" xfId="20115"/>
    <cellStyle name="40% - Accent4 2 2 2 2 2 3 4" xfId="8550"/>
    <cellStyle name="40% - Accent4 2 2 2 2 2 3 5" xfId="4469"/>
    <cellStyle name="40% - Accent4 2 2 2 2 2 3 6" xfId="11441"/>
    <cellStyle name="40% - Accent4 2 2 2 2 2 3 7" xfId="17224"/>
    <cellStyle name="40% - Accent4 2 2 2 2 2 4" xfId="2114"/>
    <cellStyle name="40% - Accent4 2 2 2 2 2 4 2" xfId="6709"/>
    <cellStyle name="40% - Accent4 2 2 2 2 2 4 2 2" xfId="15382"/>
    <cellStyle name="40% - Accent4 2 2 2 2 2 4 2 3" xfId="21165"/>
    <cellStyle name="40% - Accent4 2 2 2 2 2 4 3" xfId="9600"/>
    <cellStyle name="40% - Accent4 2 2 2 2 2 4 4" xfId="3817"/>
    <cellStyle name="40% - Accent4 2 2 2 2 2 4 5" xfId="12491"/>
    <cellStyle name="40% - Accent4 2 2 2 2 2 4 6" xfId="18274"/>
    <cellStyle name="40% - Accent4 2 2 2 2 2 5" xfId="1544"/>
    <cellStyle name="40% - Accent4 2 2 2 2 2 5 2" xfId="9030"/>
    <cellStyle name="40% - Accent4 2 2 2 2 2 5 2 2" xfId="14812"/>
    <cellStyle name="40% - Accent4 2 2 2 2 2 5 2 3" xfId="20595"/>
    <cellStyle name="40% - Accent4 2 2 2 2 2 5 3" xfId="6139"/>
    <cellStyle name="40% - Accent4 2 2 2 2 2 5 4" xfId="11921"/>
    <cellStyle name="40% - Accent4 2 2 2 2 2 5 5" xfId="17704"/>
    <cellStyle name="40% - Accent4 2 2 2 2 2 6" xfId="5006"/>
    <cellStyle name="40% - Accent4 2 2 2 2 2 6 2" xfId="13680"/>
    <cellStyle name="40% - Accent4 2 2 2 2 2 6 3" xfId="19463"/>
    <cellStyle name="40% - Accent4 2 2 2 2 2 7" xfId="7898"/>
    <cellStyle name="40% - Accent4 2 2 2 2 2 8" xfId="3247"/>
    <cellStyle name="40% - Accent4 2 2 2 2 2 9" xfId="10789"/>
    <cellStyle name="40% - Accent4 2 2 2 2 3" xfId="378"/>
    <cellStyle name="40% - Accent4 2 2 2 2 3 2" xfId="2116"/>
    <cellStyle name="40% - Accent4 2 2 2 2 3 2 2" xfId="9602"/>
    <cellStyle name="40% - Accent4 2 2 2 2 3 2 2 2" xfId="15384"/>
    <cellStyle name="40% - Accent4 2 2 2 2 3 2 2 3" xfId="21167"/>
    <cellStyle name="40% - Accent4 2 2 2 2 3 2 3" xfId="6711"/>
    <cellStyle name="40% - Accent4 2 2 2 2 3 2 4" xfId="12493"/>
    <cellStyle name="40% - Accent4 2 2 2 2 3 2 5" xfId="18276"/>
    <cellStyle name="40% - Accent4 2 2 2 2 3 3" xfId="5008"/>
    <cellStyle name="40% - Accent4 2 2 2 2 3 3 2" xfId="13682"/>
    <cellStyle name="40% - Accent4 2 2 2 2 3 3 3" xfId="19465"/>
    <cellStyle name="40% - Accent4 2 2 2 2 3 4" xfId="7900"/>
    <cellStyle name="40% - Accent4 2 2 2 2 3 5" xfId="3819"/>
    <cellStyle name="40% - Accent4 2 2 2 2 3 6" xfId="10791"/>
    <cellStyle name="40% - Accent4 2 2 2 2 3 7" xfId="16574"/>
    <cellStyle name="40% - Accent4 2 2 2 2 4" xfId="1061"/>
    <cellStyle name="40% - Accent4 2 2 2 2 4 2" xfId="2765"/>
    <cellStyle name="40% - Accent4 2 2 2 2 4 2 2" xfId="10251"/>
    <cellStyle name="40% - Accent4 2 2 2 2 4 2 2 2" xfId="16033"/>
    <cellStyle name="40% - Accent4 2 2 2 2 4 2 2 3" xfId="21816"/>
    <cellStyle name="40% - Accent4 2 2 2 2 4 2 3" xfId="7360"/>
    <cellStyle name="40% - Accent4 2 2 2 2 4 2 4" xfId="13142"/>
    <cellStyle name="40% - Accent4 2 2 2 2 4 2 5" xfId="18925"/>
    <cellStyle name="40% - Accent4 2 2 2 2 4 3" xfId="5657"/>
    <cellStyle name="40% - Accent4 2 2 2 2 4 3 2" xfId="14331"/>
    <cellStyle name="40% - Accent4 2 2 2 2 4 3 3" xfId="20114"/>
    <cellStyle name="40% - Accent4 2 2 2 2 4 4" xfId="8549"/>
    <cellStyle name="40% - Accent4 2 2 2 2 4 5" xfId="4468"/>
    <cellStyle name="40% - Accent4 2 2 2 2 4 6" xfId="11440"/>
    <cellStyle name="40% - Accent4 2 2 2 2 4 7" xfId="17223"/>
    <cellStyle name="40% - Accent4 2 2 2 2 5" xfId="2113"/>
    <cellStyle name="40% - Accent4 2 2 2 2 5 2" xfId="6708"/>
    <cellStyle name="40% - Accent4 2 2 2 2 5 2 2" xfId="15381"/>
    <cellStyle name="40% - Accent4 2 2 2 2 5 2 3" xfId="21164"/>
    <cellStyle name="40% - Accent4 2 2 2 2 5 3" xfId="9599"/>
    <cellStyle name="40% - Accent4 2 2 2 2 5 4" xfId="3816"/>
    <cellStyle name="40% - Accent4 2 2 2 2 5 5" xfId="12490"/>
    <cellStyle name="40% - Accent4 2 2 2 2 5 6" xfId="18273"/>
    <cellStyle name="40% - Accent4 2 2 2 2 6" xfId="1543"/>
    <cellStyle name="40% - Accent4 2 2 2 2 6 2" xfId="9029"/>
    <cellStyle name="40% - Accent4 2 2 2 2 6 2 2" xfId="14811"/>
    <cellStyle name="40% - Accent4 2 2 2 2 6 2 3" xfId="20594"/>
    <cellStyle name="40% - Accent4 2 2 2 2 6 3" xfId="6138"/>
    <cellStyle name="40% - Accent4 2 2 2 2 6 4" xfId="11920"/>
    <cellStyle name="40% - Accent4 2 2 2 2 6 5" xfId="17703"/>
    <cellStyle name="40% - Accent4 2 2 2 2 7" xfId="5005"/>
    <cellStyle name="40% - Accent4 2 2 2 2 7 2" xfId="13679"/>
    <cellStyle name="40% - Accent4 2 2 2 2 7 3" xfId="19462"/>
    <cellStyle name="40% - Accent4 2 2 2 2 8" xfId="7897"/>
    <cellStyle name="40% - Accent4 2 2 2 2 9" xfId="3246"/>
    <cellStyle name="40% - Accent4 2 2 2 3" xfId="379"/>
    <cellStyle name="40% - Accent4 2 2 2 3 10" xfId="16575"/>
    <cellStyle name="40% - Accent4 2 2 2 3 2" xfId="380"/>
    <cellStyle name="40% - Accent4 2 2 2 3 2 2" xfId="2118"/>
    <cellStyle name="40% - Accent4 2 2 2 3 2 2 2" xfId="9604"/>
    <cellStyle name="40% - Accent4 2 2 2 3 2 2 2 2" xfId="15386"/>
    <cellStyle name="40% - Accent4 2 2 2 3 2 2 2 3" xfId="21169"/>
    <cellStyle name="40% - Accent4 2 2 2 3 2 2 3" xfId="6713"/>
    <cellStyle name="40% - Accent4 2 2 2 3 2 2 4" xfId="12495"/>
    <cellStyle name="40% - Accent4 2 2 2 3 2 2 5" xfId="18278"/>
    <cellStyle name="40% - Accent4 2 2 2 3 2 3" xfId="5010"/>
    <cellStyle name="40% - Accent4 2 2 2 3 2 3 2" xfId="13684"/>
    <cellStyle name="40% - Accent4 2 2 2 3 2 3 3" xfId="19467"/>
    <cellStyle name="40% - Accent4 2 2 2 3 2 4" xfId="7902"/>
    <cellStyle name="40% - Accent4 2 2 2 3 2 5" xfId="3821"/>
    <cellStyle name="40% - Accent4 2 2 2 3 2 6" xfId="10793"/>
    <cellStyle name="40% - Accent4 2 2 2 3 2 7" xfId="16576"/>
    <cellStyle name="40% - Accent4 2 2 2 3 3" xfId="1063"/>
    <cellStyle name="40% - Accent4 2 2 2 3 3 2" xfId="2767"/>
    <cellStyle name="40% - Accent4 2 2 2 3 3 2 2" xfId="10253"/>
    <cellStyle name="40% - Accent4 2 2 2 3 3 2 2 2" xfId="16035"/>
    <cellStyle name="40% - Accent4 2 2 2 3 3 2 2 3" xfId="21818"/>
    <cellStyle name="40% - Accent4 2 2 2 3 3 2 3" xfId="7362"/>
    <cellStyle name="40% - Accent4 2 2 2 3 3 2 4" xfId="13144"/>
    <cellStyle name="40% - Accent4 2 2 2 3 3 2 5" xfId="18927"/>
    <cellStyle name="40% - Accent4 2 2 2 3 3 3" xfId="5659"/>
    <cellStyle name="40% - Accent4 2 2 2 3 3 3 2" xfId="14333"/>
    <cellStyle name="40% - Accent4 2 2 2 3 3 3 3" xfId="20116"/>
    <cellStyle name="40% - Accent4 2 2 2 3 3 4" xfId="8551"/>
    <cellStyle name="40% - Accent4 2 2 2 3 3 5" xfId="4470"/>
    <cellStyle name="40% - Accent4 2 2 2 3 3 6" xfId="11442"/>
    <cellStyle name="40% - Accent4 2 2 2 3 3 7" xfId="17225"/>
    <cellStyle name="40% - Accent4 2 2 2 3 4" xfId="2117"/>
    <cellStyle name="40% - Accent4 2 2 2 3 4 2" xfId="6712"/>
    <cellStyle name="40% - Accent4 2 2 2 3 4 2 2" xfId="15385"/>
    <cellStyle name="40% - Accent4 2 2 2 3 4 2 3" xfId="21168"/>
    <cellStyle name="40% - Accent4 2 2 2 3 4 3" xfId="9603"/>
    <cellStyle name="40% - Accent4 2 2 2 3 4 4" xfId="3820"/>
    <cellStyle name="40% - Accent4 2 2 2 3 4 5" xfId="12494"/>
    <cellStyle name="40% - Accent4 2 2 2 3 4 6" xfId="18277"/>
    <cellStyle name="40% - Accent4 2 2 2 3 5" xfId="1545"/>
    <cellStyle name="40% - Accent4 2 2 2 3 5 2" xfId="9031"/>
    <cellStyle name="40% - Accent4 2 2 2 3 5 2 2" xfId="14813"/>
    <cellStyle name="40% - Accent4 2 2 2 3 5 2 3" xfId="20596"/>
    <cellStyle name="40% - Accent4 2 2 2 3 5 3" xfId="6140"/>
    <cellStyle name="40% - Accent4 2 2 2 3 5 4" xfId="11922"/>
    <cellStyle name="40% - Accent4 2 2 2 3 5 5" xfId="17705"/>
    <cellStyle name="40% - Accent4 2 2 2 3 6" xfId="5009"/>
    <cellStyle name="40% - Accent4 2 2 2 3 6 2" xfId="13683"/>
    <cellStyle name="40% - Accent4 2 2 2 3 6 3" xfId="19466"/>
    <cellStyle name="40% - Accent4 2 2 2 3 7" xfId="7901"/>
    <cellStyle name="40% - Accent4 2 2 2 3 8" xfId="3248"/>
    <cellStyle name="40% - Accent4 2 2 2 3 9" xfId="10792"/>
    <cellStyle name="40% - Accent4 2 2 2 4" xfId="381"/>
    <cellStyle name="40% - Accent4 2 2 2 4 10" xfId="16577"/>
    <cellStyle name="40% - Accent4 2 2 2 4 2" xfId="382"/>
    <cellStyle name="40% - Accent4 2 2 2 4 2 2" xfId="2120"/>
    <cellStyle name="40% - Accent4 2 2 2 4 2 2 2" xfId="9606"/>
    <cellStyle name="40% - Accent4 2 2 2 4 2 2 2 2" xfId="15388"/>
    <cellStyle name="40% - Accent4 2 2 2 4 2 2 2 3" xfId="21171"/>
    <cellStyle name="40% - Accent4 2 2 2 4 2 2 3" xfId="6715"/>
    <cellStyle name="40% - Accent4 2 2 2 4 2 2 4" xfId="12497"/>
    <cellStyle name="40% - Accent4 2 2 2 4 2 2 5" xfId="18280"/>
    <cellStyle name="40% - Accent4 2 2 2 4 2 3" xfId="5012"/>
    <cellStyle name="40% - Accent4 2 2 2 4 2 3 2" xfId="13686"/>
    <cellStyle name="40% - Accent4 2 2 2 4 2 3 3" xfId="19469"/>
    <cellStyle name="40% - Accent4 2 2 2 4 2 4" xfId="7904"/>
    <cellStyle name="40% - Accent4 2 2 2 4 2 5" xfId="3823"/>
    <cellStyle name="40% - Accent4 2 2 2 4 2 6" xfId="10795"/>
    <cellStyle name="40% - Accent4 2 2 2 4 2 7" xfId="16578"/>
    <cellStyle name="40% - Accent4 2 2 2 4 3" xfId="1064"/>
    <cellStyle name="40% - Accent4 2 2 2 4 3 2" xfId="2768"/>
    <cellStyle name="40% - Accent4 2 2 2 4 3 2 2" xfId="10254"/>
    <cellStyle name="40% - Accent4 2 2 2 4 3 2 2 2" xfId="16036"/>
    <cellStyle name="40% - Accent4 2 2 2 4 3 2 2 3" xfId="21819"/>
    <cellStyle name="40% - Accent4 2 2 2 4 3 2 3" xfId="7363"/>
    <cellStyle name="40% - Accent4 2 2 2 4 3 2 4" xfId="13145"/>
    <cellStyle name="40% - Accent4 2 2 2 4 3 2 5" xfId="18928"/>
    <cellStyle name="40% - Accent4 2 2 2 4 3 3" xfId="5660"/>
    <cellStyle name="40% - Accent4 2 2 2 4 3 3 2" xfId="14334"/>
    <cellStyle name="40% - Accent4 2 2 2 4 3 3 3" xfId="20117"/>
    <cellStyle name="40% - Accent4 2 2 2 4 3 4" xfId="8552"/>
    <cellStyle name="40% - Accent4 2 2 2 4 3 5" xfId="4471"/>
    <cellStyle name="40% - Accent4 2 2 2 4 3 6" xfId="11443"/>
    <cellStyle name="40% - Accent4 2 2 2 4 3 7" xfId="17226"/>
    <cellStyle name="40% - Accent4 2 2 2 4 4" xfId="2119"/>
    <cellStyle name="40% - Accent4 2 2 2 4 4 2" xfId="6714"/>
    <cellStyle name="40% - Accent4 2 2 2 4 4 2 2" xfId="15387"/>
    <cellStyle name="40% - Accent4 2 2 2 4 4 2 3" xfId="21170"/>
    <cellStyle name="40% - Accent4 2 2 2 4 4 3" xfId="9605"/>
    <cellStyle name="40% - Accent4 2 2 2 4 4 4" xfId="3822"/>
    <cellStyle name="40% - Accent4 2 2 2 4 4 5" xfId="12496"/>
    <cellStyle name="40% - Accent4 2 2 2 4 4 6" xfId="18279"/>
    <cellStyle name="40% - Accent4 2 2 2 4 5" xfId="1546"/>
    <cellStyle name="40% - Accent4 2 2 2 4 5 2" xfId="9032"/>
    <cellStyle name="40% - Accent4 2 2 2 4 5 2 2" xfId="14814"/>
    <cellStyle name="40% - Accent4 2 2 2 4 5 2 3" xfId="20597"/>
    <cellStyle name="40% - Accent4 2 2 2 4 5 3" xfId="6141"/>
    <cellStyle name="40% - Accent4 2 2 2 4 5 4" xfId="11923"/>
    <cellStyle name="40% - Accent4 2 2 2 4 5 5" xfId="17706"/>
    <cellStyle name="40% - Accent4 2 2 2 4 6" xfId="5011"/>
    <cellStyle name="40% - Accent4 2 2 2 4 6 2" xfId="13685"/>
    <cellStyle name="40% - Accent4 2 2 2 4 6 3" xfId="19468"/>
    <cellStyle name="40% - Accent4 2 2 2 4 7" xfId="7903"/>
    <cellStyle name="40% - Accent4 2 2 2 4 8" xfId="3249"/>
    <cellStyle name="40% - Accent4 2 2 2 4 9" xfId="10794"/>
    <cellStyle name="40% - Accent4 2 2 2 5" xfId="383"/>
    <cellStyle name="40% - Accent4 2 2 2 5 2" xfId="2121"/>
    <cellStyle name="40% - Accent4 2 2 2 5 2 2" xfId="6716"/>
    <cellStyle name="40% - Accent4 2 2 2 5 2 2 2" xfId="15389"/>
    <cellStyle name="40% - Accent4 2 2 2 5 2 2 3" xfId="21172"/>
    <cellStyle name="40% - Accent4 2 2 2 5 2 3" xfId="9607"/>
    <cellStyle name="40% - Accent4 2 2 2 5 2 4" xfId="3824"/>
    <cellStyle name="40% - Accent4 2 2 2 5 2 5" xfId="12498"/>
    <cellStyle name="40% - Accent4 2 2 2 5 2 6" xfId="18281"/>
    <cellStyle name="40% - Accent4 2 2 2 5 3" xfId="1542"/>
    <cellStyle name="40% - Accent4 2 2 2 5 3 2" xfId="9028"/>
    <cellStyle name="40% - Accent4 2 2 2 5 3 2 2" xfId="14810"/>
    <cellStyle name="40% - Accent4 2 2 2 5 3 2 3" xfId="20593"/>
    <cellStyle name="40% - Accent4 2 2 2 5 3 3" xfId="6137"/>
    <cellStyle name="40% - Accent4 2 2 2 5 3 4" xfId="11919"/>
    <cellStyle name="40% - Accent4 2 2 2 5 3 5" xfId="17702"/>
    <cellStyle name="40% - Accent4 2 2 2 5 4" xfId="5013"/>
    <cellStyle name="40% - Accent4 2 2 2 5 4 2" xfId="13687"/>
    <cellStyle name="40% - Accent4 2 2 2 5 4 3" xfId="19470"/>
    <cellStyle name="40% - Accent4 2 2 2 5 5" xfId="7905"/>
    <cellStyle name="40% - Accent4 2 2 2 5 6" xfId="3245"/>
    <cellStyle name="40% - Accent4 2 2 2 5 7" xfId="10796"/>
    <cellStyle name="40% - Accent4 2 2 2 5 8" xfId="16579"/>
    <cellStyle name="40% - Accent4 2 2 2 6" xfId="909"/>
    <cellStyle name="40% - Accent4 2 2 2 6 2" xfId="2615"/>
    <cellStyle name="40% - Accent4 2 2 2 6 2 2" xfId="10101"/>
    <cellStyle name="40% - Accent4 2 2 2 6 2 2 2" xfId="15883"/>
    <cellStyle name="40% - Accent4 2 2 2 6 2 2 3" xfId="21666"/>
    <cellStyle name="40% - Accent4 2 2 2 6 2 3" xfId="7210"/>
    <cellStyle name="40% - Accent4 2 2 2 6 2 4" xfId="12992"/>
    <cellStyle name="40% - Accent4 2 2 2 6 2 5" xfId="18775"/>
    <cellStyle name="40% - Accent4 2 2 2 6 3" xfId="5507"/>
    <cellStyle name="40% - Accent4 2 2 2 6 3 2" xfId="14181"/>
    <cellStyle name="40% - Accent4 2 2 2 6 3 3" xfId="19964"/>
    <cellStyle name="40% - Accent4 2 2 2 6 4" xfId="8399"/>
    <cellStyle name="40% - Accent4 2 2 2 6 5" xfId="4318"/>
    <cellStyle name="40% - Accent4 2 2 2 6 6" xfId="11290"/>
    <cellStyle name="40% - Accent4 2 2 2 6 7" xfId="17073"/>
    <cellStyle name="40% - Accent4 2 2 2 7" xfId="2112"/>
    <cellStyle name="40% - Accent4 2 2 2 7 2" xfId="6707"/>
    <cellStyle name="40% - Accent4 2 2 2 7 2 2" xfId="15380"/>
    <cellStyle name="40% - Accent4 2 2 2 7 2 3" xfId="21163"/>
    <cellStyle name="40% - Accent4 2 2 2 7 3" xfId="9598"/>
    <cellStyle name="40% - Accent4 2 2 2 7 4" xfId="3815"/>
    <cellStyle name="40% - Accent4 2 2 2 7 5" xfId="12489"/>
    <cellStyle name="40% - Accent4 2 2 2 7 6" xfId="18272"/>
    <cellStyle name="40% - Accent4 2 2 2 8" xfId="1320"/>
    <cellStyle name="40% - Accent4 2 2 2 8 2" xfId="8806"/>
    <cellStyle name="40% - Accent4 2 2 2 8 2 2" xfId="14588"/>
    <cellStyle name="40% - Accent4 2 2 2 8 2 3" xfId="20371"/>
    <cellStyle name="40% - Accent4 2 2 2 8 3" xfId="5915"/>
    <cellStyle name="40% - Accent4 2 2 2 8 4" xfId="11697"/>
    <cellStyle name="40% - Accent4 2 2 2 8 5" xfId="17480"/>
    <cellStyle name="40% - Accent4 2 2 2 9" xfId="5004"/>
    <cellStyle name="40% - Accent4 2 2 2 9 2" xfId="13678"/>
    <cellStyle name="40% - Accent4 2 2 2 9 3" xfId="19461"/>
    <cellStyle name="40% - Accent4 2 2 3" xfId="384"/>
    <cellStyle name="40% - Accent4 2 2 3 10" xfId="10797"/>
    <cellStyle name="40% - Accent4 2 2 3 11" xfId="16580"/>
    <cellStyle name="40% - Accent4 2 2 3 2" xfId="385"/>
    <cellStyle name="40% - Accent4 2 2 3 2 10" xfId="16581"/>
    <cellStyle name="40% - Accent4 2 2 3 2 2" xfId="386"/>
    <cellStyle name="40% - Accent4 2 2 3 2 2 2" xfId="2124"/>
    <cellStyle name="40% - Accent4 2 2 3 2 2 2 2" xfId="9610"/>
    <cellStyle name="40% - Accent4 2 2 3 2 2 2 2 2" xfId="15392"/>
    <cellStyle name="40% - Accent4 2 2 3 2 2 2 2 3" xfId="21175"/>
    <cellStyle name="40% - Accent4 2 2 3 2 2 2 3" xfId="6719"/>
    <cellStyle name="40% - Accent4 2 2 3 2 2 2 4" xfId="12501"/>
    <cellStyle name="40% - Accent4 2 2 3 2 2 2 5" xfId="18284"/>
    <cellStyle name="40% - Accent4 2 2 3 2 2 3" xfId="5016"/>
    <cellStyle name="40% - Accent4 2 2 3 2 2 3 2" xfId="13690"/>
    <cellStyle name="40% - Accent4 2 2 3 2 2 3 3" xfId="19473"/>
    <cellStyle name="40% - Accent4 2 2 3 2 2 4" xfId="7908"/>
    <cellStyle name="40% - Accent4 2 2 3 2 2 5" xfId="3827"/>
    <cellStyle name="40% - Accent4 2 2 3 2 2 6" xfId="10799"/>
    <cellStyle name="40% - Accent4 2 2 3 2 2 7" xfId="16582"/>
    <cellStyle name="40% - Accent4 2 2 3 2 3" xfId="1066"/>
    <cellStyle name="40% - Accent4 2 2 3 2 3 2" xfId="2770"/>
    <cellStyle name="40% - Accent4 2 2 3 2 3 2 2" xfId="10256"/>
    <cellStyle name="40% - Accent4 2 2 3 2 3 2 2 2" xfId="16038"/>
    <cellStyle name="40% - Accent4 2 2 3 2 3 2 2 3" xfId="21821"/>
    <cellStyle name="40% - Accent4 2 2 3 2 3 2 3" xfId="7365"/>
    <cellStyle name="40% - Accent4 2 2 3 2 3 2 4" xfId="13147"/>
    <cellStyle name="40% - Accent4 2 2 3 2 3 2 5" xfId="18930"/>
    <cellStyle name="40% - Accent4 2 2 3 2 3 3" xfId="5662"/>
    <cellStyle name="40% - Accent4 2 2 3 2 3 3 2" xfId="14336"/>
    <cellStyle name="40% - Accent4 2 2 3 2 3 3 3" xfId="20119"/>
    <cellStyle name="40% - Accent4 2 2 3 2 3 4" xfId="8554"/>
    <cellStyle name="40% - Accent4 2 2 3 2 3 5" xfId="4473"/>
    <cellStyle name="40% - Accent4 2 2 3 2 3 6" xfId="11445"/>
    <cellStyle name="40% - Accent4 2 2 3 2 3 7" xfId="17228"/>
    <cellStyle name="40% - Accent4 2 2 3 2 4" xfId="2123"/>
    <cellStyle name="40% - Accent4 2 2 3 2 4 2" xfId="6718"/>
    <cellStyle name="40% - Accent4 2 2 3 2 4 2 2" xfId="15391"/>
    <cellStyle name="40% - Accent4 2 2 3 2 4 2 3" xfId="21174"/>
    <cellStyle name="40% - Accent4 2 2 3 2 4 3" xfId="9609"/>
    <cellStyle name="40% - Accent4 2 2 3 2 4 4" xfId="3826"/>
    <cellStyle name="40% - Accent4 2 2 3 2 4 5" xfId="12500"/>
    <cellStyle name="40% - Accent4 2 2 3 2 4 6" xfId="18283"/>
    <cellStyle name="40% - Accent4 2 2 3 2 5" xfId="1548"/>
    <cellStyle name="40% - Accent4 2 2 3 2 5 2" xfId="9034"/>
    <cellStyle name="40% - Accent4 2 2 3 2 5 2 2" xfId="14816"/>
    <cellStyle name="40% - Accent4 2 2 3 2 5 2 3" xfId="20599"/>
    <cellStyle name="40% - Accent4 2 2 3 2 5 3" xfId="6143"/>
    <cellStyle name="40% - Accent4 2 2 3 2 5 4" xfId="11925"/>
    <cellStyle name="40% - Accent4 2 2 3 2 5 5" xfId="17708"/>
    <cellStyle name="40% - Accent4 2 2 3 2 6" xfId="5015"/>
    <cellStyle name="40% - Accent4 2 2 3 2 6 2" xfId="13689"/>
    <cellStyle name="40% - Accent4 2 2 3 2 6 3" xfId="19472"/>
    <cellStyle name="40% - Accent4 2 2 3 2 7" xfId="7907"/>
    <cellStyle name="40% - Accent4 2 2 3 2 8" xfId="3251"/>
    <cellStyle name="40% - Accent4 2 2 3 2 9" xfId="10798"/>
    <cellStyle name="40% - Accent4 2 2 3 3" xfId="387"/>
    <cellStyle name="40% - Accent4 2 2 3 3 2" xfId="2125"/>
    <cellStyle name="40% - Accent4 2 2 3 3 2 2" xfId="9611"/>
    <cellStyle name="40% - Accent4 2 2 3 3 2 2 2" xfId="15393"/>
    <cellStyle name="40% - Accent4 2 2 3 3 2 2 3" xfId="21176"/>
    <cellStyle name="40% - Accent4 2 2 3 3 2 3" xfId="6720"/>
    <cellStyle name="40% - Accent4 2 2 3 3 2 4" xfId="12502"/>
    <cellStyle name="40% - Accent4 2 2 3 3 2 5" xfId="18285"/>
    <cellStyle name="40% - Accent4 2 2 3 3 3" xfId="5017"/>
    <cellStyle name="40% - Accent4 2 2 3 3 3 2" xfId="13691"/>
    <cellStyle name="40% - Accent4 2 2 3 3 3 3" xfId="19474"/>
    <cellStyle name="40% - Accent4 2 2 3 3 4" xfId="7909"/>
    <cellStyle name="40% - Accent4 2 2 3 3 5" xfId="3828"/>
    <cellStyle name="40% - Accent4 2 2 3 3 6" xfId="10800"/>
    <cellStyle name="40% - Accent4 2 2 3 3 7" xfId="16583"/>
    <cellStyle name="40% - Accent4 2 2 3 4" xfId="1065"/>
    <cellStyle name="40% - Accent4 2 2 3 4 2" xfId="2769"/>
    <cellStyle name="40% - Accent4 2 2 3 4 2 2" xfId="10255"/>
    <cellStyle name="40% - Accent4 2 2 3 4 2 2 2" xfId="16037"/>
    <cellStyle name="40% - Accent4 2 2 3 4 2 2 3" xfId="21820"/>
    <cellStyle name="40% - Accent4 2 2 3 4 2 3" xfId="7364"/>
    <cellStyle name="40% - Accent4 2 2 3 4 2 4" xfId="13146"/>
    <cellStyle name="40% - Accent4 2 2 3 4 2 5" xfId="18929"/>
    <cellStyle name="40% - Accent4 2 2 3 4 3" xfId="5661"/>
    <cellStyle name="40% - Accent4 2 2 3 4 3 2" xfId="14335"/>
    <cellStyle name="40% - Accent4 2 2 3 4 3 3" xfId="20118"/>
    <cellStyle name="40% - Accent4 2 2 3 4 4" xfId="8553"/>
    <cellStyle name="40% - Accent4 2 2 3 4 5" xfId="4472"/>
    <cellStyle name="40% - Accent4 2 2 3 4 6" xfId="11444"/>
    <cellStyle name="40% - Accent4 2 2 3 4 7" xfId="17227"/>
    <cellStyle name="40% - Accent4 2 2 3 5" xfId="2122"/>
    <cellStyle name="40% - Accent4 2 2 3 5 2" xfId="6717"/>
    <cellStyle name="40% - Accent4 2 2 3 5 2 2" xfId="15390"/>
    <cellStyle name="40% - Accent4 2 2 3 5 2 3" xfId="21173"/>
    <cellStyle name="40% - Accent4 2 2 3 5 3" xfId="9608"/>
    <cellStyle name="40% - Accent4 2 2 3 5 4" xfId="3825"/>
    <cellStyle name="40% - Accent4 2 2 3 5 5" xfId="12499"/>
    <cellStyle name="40% - Accent4 2 2 3 5 6" xfId="18282"/>
    <cellStyle name="40% - Accent4 2 2 3 6" xfId="1547"/>
    <cellStyle name="40% - Accent4 2 2 3 6 2" xfId="9033"/>
    <cellStyle name="40% - Accent4 2 2 3 6 2 2" xfId="14815"/>
    <cellStyle name="40% - Accent4 2 2 3 6 2 3" xfId="20598"/>
    <cellStyle name="40% - Accent4 2 2 3 6 3" xfId="6142"/>
    <cellStyle name="40% - Accent4 2 2 3 6 4" xfId="11924"/>
    <cellStyle name="40% - Accent4 2 2 3 6 5" xfId="17707"/>
    <cellStyle name="40% - Accent4 2 2 3 7" xfId="5014"/>
    <cellStyle name="40% - Accent4 2 2 3 7 2" xfId="13688"/>
    <cellStyle name="40% - Accent4 2 2 3 7 3" xfId="19471"/>
    <cellStyle name="40% - Accent4 2 2 3 8" xfId="7906"/>
    <cellStyle name="40% - Accent4 2 2 3 9" xfId="3250"/>
    <cellStyle name="40% - Accent4 2 2 4" xfId="388"/>
    <cellStyle name="40% - Accent4 2 2 4 10" xfId="16584"/>
    <cellStyle name="40% - Accent4 2 2 4 2" xfId="389"/>
    <cellStyle name="40% - Accent4 2 2 4 2 2" xfId="2127"/>
    <cellStyle name="40% - Accent4 2 2 4 2 2 2" xfId="9613"/>
    <cellStyle name="40% - Accent4 2 2 4 2 2 2 2" xfId="15395"/>
    <cellStyle name="40% - Accent4 2 2 4 2 2 2 3" xfId="21178"/>
    <cellStyle name="40% - Accent4 2 2 4 2 2 3" xfId="6722"/>
    <cellStyle name="40% - Accent4 2 2 4 2 2 4" xfId="12504"/>
    <cellStyle name="40% - Accent4 2 2 4 2 2 5" xfId="18287"/>
    <cellStyle name="40% - Accent4 2 2 4 2 3" xfId="5019"/>
    <cellStyle name="40% - Accent4 2 2 4 2 3 2" xfId="13693"/>
    <cellStyle name="40% - Accent4 2 2 4 2 3 3" xfId="19476"/>
    <cellStyle name="40% - Accent4 2 2 4 2 4" xfId="7911"/>
    <cellStyle name="40% - Accent4 2 2 4 2 5" xfId="3830"/>
    <cellStyle name="40% - Accent4 2 2 4 2 6" xfId="10802"/>
    <cellStyle name="40% - Accent4 2 2 4 2 7" xfId="16585"/>
    <cellStyle name="40% - Accent4 2 2 4 3" xfId="1067"/>
    <cellStyle name="40% - Accent4 2 2 4 3 2" xfId="2771"/>
    <cellStyle name="40% - Accent4 2 2 4 3 2 2" xfId="10257"/>
    <cellStyle name="40% - Accent4 2 2 4 3 2 2 2" xfId="16039"/>
    <cellStyle name="40% - Accent4 2 2 4 3 2 2 3" xfId="21822"/>
    <cellStyle name="40% - Accent4 2 2 4 3 2 3" xfId="7366"/>
    <cellStyle name="40% - Accent4 2 2 4 3 2 4" xfId="13148"/>
    <cellStyle name="40% - Accent4 2 2 4 3 2 5" xfId="18931"/>
    <cellStyle name="40% - Accent4 2 2 4 3 3" xfId="5663"/>
    <cellStyle name="40% - Accent4 2 2 4 3 3 2" xfId="14337"/>
    <cellStyle name="40% - Accent4 2 2 4 3 3 3" xfId="20120"/>
    <cellStyle name="40% - Accent4 2 2 4 3 4" xfId="8555"/>
    <cellStyle name="40% - Accent4 2 2 4 3 5" xfId="4474"/>
    <cellStyle name="40% - Accent4 2 2 4 3 6" xfId="11446"/>
    <cellStyle name="40% - Accent4 2 2 4 3 7" xfId="17229"/>
    <cellStyle name="40% - Accent4 2 2 4 4" xfId="2126"/>
    <cellStyle name="40% - Accent4 2 2 4 4 2" xfId="6721"/>
    <cellStyle name="40% - Accent4 2 2 4 4 2 2" xfId="15394"/>
    <cellStyle name="40% - Accent4 2 2 4 4 2 3" xfId="21177"/>
    <cellStyle name="40% - Accent4 2 2 4 4 3" xfId="9612"/>
    <cellStyle name="40% - Accent4 2 2 4 4 4" xfId="3829"/>
    <cellStyle name="40% - Accent4 2 2 4 4 5" xfId="12503"/>
    <cellStyle name="40% - Accent4 2 2 4 4 6" xfId="18286"/>
    <cellStyle name="40% - Accent4 2 2 4 5" xfId="1549"/>
    <cellStyle name="40% - Accent4 2 2 4 5 2" xfId="9035"/>
    <cellStyle name="40% - Accent4 2 2 4 5 2 2" xfId="14817"/>
    <cellStyle name="40% - Accent4 2 2 4 5 2 3" xfId="20600"/>
    <cellStyle name="40% - Accent4 2 2 4 5 3" xfId="6144"/>
    <cellStyle name="40% - Accent4 2 2 4 5 4" xfId="11926"/>
    <cellStyle name="40% - Accent4 2 2 4 5 5" xfId="17709"/>
    <cellStyle name="40% - Accent4 2 2 4 6" xfId="5018"/>
    <cellStyle name="40% - Accent4 2 2 4 6 2" xfId="13692"/>
    <cellStyle name="40% - Accent4 2 2 4 6 3" xfId="19475"/>
    <cellStyle name="40% - Accent4 2 2 4 7" xfId="7910"/>
    <cellStyle name="40% - Accent4 2 2 4 8" xfId="3252"/>
    <cellStyle name="40% - Accent4 2 2 4 9" xfId="10801"/>
    <cellStyle name="40% - Accent4 2 2 5" xfId="390"/>
    <cellStyle name="40% - Accent4 2 2 5 10" xfId="16586"/>
    <cellStyle name="40% - Accent4 2 2 5 2" xfId="391"/>
    <cellStyle name="40% - Accent4 2 2 5 2 2" xfId="2129"/>
    <cellStyle name="40% - Accent4 2 2 5 2 2 2" xfId="9615"/>
    <cellStyle name="40% - Accent4 2 2 5 2 2 2 2" xfId="15397"/>
    <cellStyle name="40% - Accent4 2 2 5 2 2 2 3" xfId="21180"/>
    <cellStyle name="40% - Accent4 2 2 5 2 2 3" xfId="6724"/>
    <cellStyle name="40% - Accent4 2 2 5 2 2 4" xfId="12506"/>
    <cellStyle name="40% - Accent4 2 2 5 2 2 5" xfId="18289"/>
    <cellStyle name="40% - Accent4 2 2 5 2 3" xfId="5021"/>
    <cellStyle name="40% - Accent4 2 2 5 2 3 2" xfId="13695"/>
    <cellStyle name="40% - Accent4 2 2 5 2 3 3" xfId="19478"/>
    <cellStyle name="40% - Accent4 2 2 5 2 4" xfId="7913"/>
    <cellStyle name="40% - Accent4 2 2 5 2 5" xfId="3832"/>
    <cellStyle name="40% - Accent4 2 2 5 2 6" xfId="10804"/>
    <cellStyle name="40% - Accent4 2 2 5 2 7" xfId="16587"/>
    <cellStyle name="40% - Accent4 2 2 5 3" xfId="1068"/>
    <cellStyle name="40% - Accent4 2 2 5 3 2" xfId="2772"/>
    <cellStyle name="40% - Accent4 2 2 5 3 2 2" xfId="10258"/>
    <cellStyle name="40% - Accent4 2 2 5 3 2 2 2" xfId="16040"/>
    <cellStyle name="40% - Accent4 2 2 5 3 2 2 3" xfId="21823"/>
    <cellStyle name="40% - Accent4 2 2 5 3 2 3" xfId="7367"/>
    <cellStyle name="40% - Accent4 2 2 5 3 2 4" xfId="13149"/>
    <cellStyle name="40% - Accent4 2 2 5 3 2 5" xfId="18932"/>
    <cellStyle name="40% - Accent4 2 2 5 3 3" xfId="5664"/>
    <cellStyle name="40% - Accent4 2 2 5 3 3 2" xfId="14338"/>
    <cellStyle name="40% - Accent4 2 2 5 3 3 3" xfId="20121"/>
    <cellStyle name="40% - Accent4 2 2 5 3 4" xfId="8556"/>
    <cellStyle name="40% - Accent4 2 2 5 3 5" xfId="4475"/>
    <cellStyle name="40% - Accent4 2 2 5 3 6" xfId="11447"/>
    <cellStyle name="40% - Accent4 2 2 5 3 7" xfId="17230"/>
    <cellStyle name="40% - Accent4 2 2 5 4" xfId="2128"/>
    <cellStyle name="40% - Accent4 2 2 5 4 2" xfId="6723"/>
    <cellStyle name="40% - Accent4 2 2 5 4 2 2" xfId="15396"/>
    <cellStyle name="40% - Accent4 2 2 5 4 2 3" xfId="21179"/>
    <cellStyle name="40% - Accent4 2 2 5 4 3" xfId="9614"/>
    <cellStyle name="40% - Accent4 2 2 5 4 4" xfId="3831"/>
    <cellStyle name="40% - Accent4 2 2 5 4 5" xfId="12505"/>
    <cellStyle name="40% - Accent4 2 2 5 4 6" xfId="18288"/>
    <cellStyle name="40% - Accent4 2 2 5 5" xfId="1550"/>
    <cellStyle name="40% - Accent4 2 2 5 5 2" xfId="9036"/>
    <cellStyle name="40% - Accent4 2 2 5 5 2 2" xfId="14818"/>
    <cellStyle name="40% - Accent4 2 2 5 5 2 3" xfId="20601"/>
    <cellStyle name="40% - Accent4 2 2 5 5 3" xfId="6145"/>
    <cellStyle name="40% - Accent4 2 2 5 5 4" xfId="11927"/>
    <cellStyle name="40% - Accent4 2 2 5 5 5" xfId="17710"/>
    <cellStyle name="40% - Accent4 2 2 5 6" xfId="5020"/>
    <cellStyle name="40% - Accent4 2 2 5 6 2" xfId="13694"/>
    <cellStyle name="40% - Accent4 2 2 5 6 3" xfId="19477"/>
    <cellStyle name="40% - Accent4 2 2 5 7" xfId="7912"/>
    <cellStyle name="40% - Accent4 2 2 5 8" xfId="3253"/>
    <cellStyle name="40% - Accent4 2 2 5 9" xfId="10803"/>
    <cellStyle name="40% - Accent4 2 2 6" xfId="392"/>
    <cellStyle name="40% - Accent4 2 2 6 2" xfId="2130"/>
    <cellStyle name="40% - Accent4 2 2 6 2 2" xfId="6725"/>
    <cellStyle name="40% - Accent4 2 2 6 2 2 2" xfId="15398"/>
    <cellStyle name="40% - Accent4 2 2 6 2 2 3" xfId="21181"/>
    <cellStyle name="40% - Accent4 2 2 6 2 3" xfId="9616"/>
    <cellStyle name="40% - Accent4 2 2 6 2 4" xfId="3833"/>
    <cellStyle name="40% - Accent4 2 2 6 2 5" xfId="12507"/>
    <cellStyle name="40% - Accent4 2 2 6 2 6" xfId="18290"/>
    <cellStyle name="40% - Accent4 2 2 6 3" xfId="1541"/>
    <cellStyle name="40% - Accent4 2 2 6 3 2" xfId="9027"/>
    <cellStyle name="40% - Accent4 2 2 6 3 2 2" xfId="14809"/>
    <cellStyle name="40% - Accent4 2 2 6 3 2 3" xfId="20592"/>
    <cellStyle name="40% - Accent4 2 2 6 3 3" xfId="6136"/>
    <cellStyle name="40% - Accent4 2 2 6 3 4" xfId="11918"/>
    <cellStyle name="40% - Accent4 2 2 6 3 5" xfId="17701"/>
    <cellStyle name="40% - Accent4 2 2 6 4" xfId="5022"/>
    <cellStyle name="40% - Accent4 2 2 6 4 2" xfId="13696"/>
    <cellStyle name="40% - Accent4 2 2 6 4 3" xfId="19479"/>
    <cellStyle name="40% - Accent4 2 2 6 5" xfId="7914"/>
    <cellStyle name="40% - Accent4 2 2 6 6" xfId="3244"/>
    <cellStyle name="40% - Accent4 2 2 6 7" xfId="10805"/>
    <cellStyle name="40% - Accent4 2 2 6 8" xfId="16588"/>
    <cellStyle name="40% - Accent4 2 2 7" xfId="871"/>
    <cellStyle name="40% - Accent4 2 2 7 2" xfId="2577"/>
    <cellStyle name="40% - Accent4 2 2 7 2 2" xfId="10063"/>
    <cellStyle name="40% - Accent4 2 2 7 2 2 2" xfId="15845"/>
    <cellStyle name="40% - Accent4 2 2 7 2 2 3" xfId="21628"/>
    <cellStyle name="40% - Accent4 2 2 7 2 3" xfId="7172"/>
    <cellStyle name="40% - Accent4 2 2 7 2 4" xfId="12954"/>
    <cellStyle name="40% - Accent4 2 2 7 2 5" xfId="18737"/>
    <cellStyle name="40% - Accent4 2 2 7 3" xfId="5469"/>
    <cellStyle name="40% - Accent4 2 2 7 3 2" xfId="14143"/>
    <cellStyle name="40% - Accent4 2 2 7 3 3" xfId="19926"/>
    <cellStyle name="40% - Accent4 2 2 7 4" xfId="8361"/>
    <cellStyle name="40% - Accent4 2 2 7 5" xfId="4280"/>
    <cellStyle name="40% - Accent4 2 2 7 6" xfId="11252"/>
    <cellStyle name="40% - Accent4 2 2 7 7" xfId="17035"/>
    <cellStyle name="40% - Accent4 2 2 8" xfId="2111"/>
    <cellStyle name="40% - Accent4 2 2 8 2" xfId="6706"/>
    <cellStyle name="40% - Accent4 2 2 8 2 2" xfId="15379"/>
    <cellStyle name="40% - Accent4 2 2 8 2 3" xfId="21162"/>
    <cellStyle name="40% - Accent4 2 2 8 3" xfId="9597"/>
    <cellStyle name="40% - Accent4 2 2 8 4" xfId="3814"/>
    <cellStyle name="40% - Accent4 2 2 8 5" xfId="12488"/>
    <cellStyle name="40% - Accent4 2 2 8 6" xfId="18271"/>
    <cellStyle name="40% - Accent4 2 2 9" xfId="1319"/>
    <cellStyle name="40% - Accent4 2 2 9 2" xfId="8805"/>
    <cellStyle name="40% - Accent4 2 2 9 2 2" xfId="14587"/>
    <cellStyle name="40% - Accent4 2 2 9 2 3" xfId="20370"/>
    <cellStyle name="40% - Accent4 2 2 9 3" xfId="5914"/>
    <cellStyle name="40% - Accent4 2 2 9 4" xfId="11696"/>
    <cellStyle name="40% - Accent4 2 2 9 5" xfId="17479"/>
    <cellStyle name="40% - Accent4 2 3" xfId="393"/>
    <cellStyle name="40% - Accent4 2 3 10" xfId="7915"/>
    <cellStyle name="40% - Accent4 2 3 11" xfId="3024"/>
    <cellStyle name="40% - Accent4 2 3 12" xfId="10806"/>
    <cellStyle name="40% - Accent4 2 3 13" xfId="16589"/>
    <cellStyle name="40% - Accent4 2 3 2" xfId="394"/>
    <cellStyle name="40% - Accent4 2 3 2 10" xfId="10807"/>
    <cellStyle name="40% - Accent4 2 3 2 11" xfId="16590"/>
    <cellStyle name="40% - Accent4 2 3 2 2" xfId="395"/>
    <cellStyle name="40% - Accent4 2 3 2 2 10" xfId="16591"/>
    <cellStyle name="40% - Accent4 2 3 2 2 2" xfId="396"/>
    <cellStyle name="40% - Accent4 2 3 2 2 2 2" xfId="2134"/>
    <cellStyle name="40% - Accent4 2 3 2 2 2 2 2" xfId="9620"/>
    <cellStyle name="40% - Accent4 2 3 2 2 2 2 2 2" xfId="15402"/>
    <cellStyle name="40% - Accent4 2 3 2 2 2 2 2 3" xfId="21185"/>
    <cellStyle name="40% - Accent4 2 3 2 2 2 2 3" xfId="6729"/>
    <cellStyle name="40% - Accent4 2 3 2 2 2 2 4" xfId="12511"/>
    <cellStyle name="40% - Accent4 2 3 2 2 2 2 5" xfId="18294"/>
    <cellStyle name="40% - Accent4 2 3 2 2 2 3" xfId="5026"/>
    <cellStyle name="40% - Accent4 2 3 2 2 2 3 2" xfId="13700"/>
    <cellStyle name="40% - Accent4 2 3 2 2 2 3 3" xfId="19483"/>
    <cellStyle name="40% - Accent4 2 3 2 2 2 4" xfId="7918"/>
    <cellStyle name="40% - Accent4 2 3 2 2 2 5" xfId="3837"/>
    <cellStyle name="40% - Accent4 2 3 2 2 2 6" xfId="10809"/>
    <cellStyle name="40% - Accent4 2 3 2 2 2 7" xfId="16592"/>
    <cellStyle name="40% - Accent4 2 3 2 2 3" xfId="1070"/>
    <cellStyle name="40% - Accent4 2 3 2 2 3 2" xfId="2774"/>
    <cellStyle name="40% - Accent4 2 3 2 2 3 2 2" xfId="10260"/>
    <cellStyle name="40% - Accent4 2 3 2 2 3 2 2 2" xfId="16042"/>
    <cellStyle name="40% - Accent4 2 3 2 2 3 2 2 3" xfId="21825"/>
    <cellStyle name="40% - Accent4 2 3 2 2 3 2 3" xfId="7369"/>
    <cellStyle name="40% - Accent4 2 3 2 2 3 2 4" xfId="13151"/>
    <cellStyle name="40% - Accent4 2 3 2 2 3 2 5" xfId="18934"/>
    <cellStyle name="40% - Accent4 2 3 2 2 3 3" xfId="5666"/>
    <cellStyle name="40% - Accent4 2 3 2 2 3 3 2" xfId="14340"/>
    <cellStyle name="40% - Accent4 2 3 2 2 3 3 3" xfId="20123"/>
    <cellStyle name="40% - Accent4 2 3 2 2 3 4" xfId="8558"/>
    <cellStyle name="40% - Accent4 2 3 2 2 3 5" xfId="4477"/>
    <cellStyle name="40% - Accent4 2 3 2 2 3 6" xfId="11449"/>
    <cellStyle name="40% - Accent4 2 3 2 2 3 7" xfId="17232"/>
    <cellStyle name="40% - Accent4 2 3 2 2 4" xfId="2133"/>
    <cellStyle name="40% - Accent4 2 3 2 2 4 2" xfId="6728"/>
    <cellStyle name="40% - Accent4 2 3 2 2 4 2 2" xfId="15401"/>
    <cellStyle name="40% - Accent4 2 3 2 2 4 2 3" xfId="21184"/>
    <cellStyle name="40% - Accent4 2 3 2 2 4 3" xfId="9619"/>
    <cellStyle name="40% - Accent4 2 3 2 2 4 4" xfId="3836"/>
    <cellStyle name="40% - Accent4 2 3 2 2 4 5" xfId="12510"/>
    <cellStyle name="40% - Accent4 2 3 2 2 4 6" xfId="18293"/>
    <cellStyle name="40% - Accent4 2 3 2 2 5" xfId="1553"/>
    <cellStyle name="40% - Accent4 2 3 2 2 5 2" xfId="9039"/>
    <cellStyle name="40% - Accent4 2 3 2 2 5 2 2" xfId="14821"/>
    <cellStyle name="40% - Accent4 2 3 2 2 5 2 3" xfId="20604"/>
    <cellStyle name="40% - Accent4 2 3 2 2 5 3" xfId="6148"/>
    <cellStyle name="40% - Accent4 2 3 2 2 5 4" xfId="11930"/>
    <cellStyle name="40% - Accent4 2 3 2 2 5 5" xfId="17713"/>
    <cellStyle name="40% - Accent4 2 3 2 2 6" xfId="5025"/>
    <cellStyle name="40% - Accent4 2 3 2 2 6 2" xfId="13699"/>
    <cellStyle name="40% - Accent4 2 3 2 2 6 3" xfId="19482"/>
    <cellStyle name="40% - Accent4 2 3 2 2 7" xfId="7917"/>
    <cellStyle name="40% - Accent4 2 3 2 2 8" xfId="3256"/>
    <cellStyle name="40% - Accent4 2 3 2 2 9" xfId="10808"/>
    <cellStyle name="40% - Accent4 2 3 2 3" xfId="397"/>
    <cellStyle name="40% - Accent4 2 3 2 3 2" xfId="2135"/>
    <cellStyle name="40% - Accent4 2 3 2 3 2 2" xfId="9621"/>
    <cellStyle name="40% - Accent4 2 3 2 3 2 2 2" xfId="15403"/>
    <cellStyle name="40% - Accent4 2 3 2 3 2 2 3" xfId="21186"/>
    <cellStyle name="40% - Accent4 2 3 2 3 2 3" xfId="6730"/>
    <cellStyle name="40% - Accent4 2 3 2 3 2 4" xfId="12512"/>
    <cellStyle name="40% - Accent4 2 3 2 3 2 5" xfId="18295"/>
    <cellStyle name="40% - Accent4 2 3 2 3 3" xfId="5027"/>
    <cellStyle name="40% - Accent4 2 3 2 3 3 2" xfId="13701"/>
    <cellStyle name="40% - Accent4 2 3 2 3 3 3" xfId="19484"/>
    <cellStyle name="40% - Accent4 2 3 2 3 4" xfId="7919"/>
    <cellStyle name="40% - Accent4 2 3 2 3 5" xfId="3838"/>
    <cellStyle name="40% - Accent4 2 3 2 3 6" xfId="10810"/>
    <cellStyle name="40% - Accent4 2 3 2 3 7" xfId="16593"/>
    <cellStyle name="40% - Accent4 2 3 2 4" xfId="1069"/>
    <cellStyle name="40% - Accent4 2 3 2 4 2" xfId="2773"/>
    <cellStyle name="40% - Accent4 2 3 2 4 2 2" xfId="10259"/>
    <cellStyle name="40% - Accent4 2 3 2 4 2 2 2" xfId="16041"/>
    <cellStyle name="40% - Accent4 2 3 2 4 2 2 3" xfId="21824"/>
    <cellStyle name="40% - Accent4 2 3 2 4 2 3" xfId="7368"/>
    <cellStyle name="40% - Accent4 2 3 2 4 2 4" xfId="13150"/>
    <cellStyle name="40% - Accent4 2 3 2 4 2 5" xfId="18933"/>
    <cellStyle name="40% - Accent4 2 3 2 4 3" xfId="5665"/>
    <cellStyle name="40% - Accent4 2 3 2 4 3 2" xfId="14339"/>
    <cellStyle name="40% - Accent4 2 3 2 4 3 3" xfId="20122"/>
    <cellStyle name="40% - Accent4 2 3 2 4 4" xfId="8557"/>
    <cellStyle name="40% - Accent4 2 3 2 4 5" xfId="4476"/>
    <cellStyle name="40% - Accent4 2 3 2 4 6" xfId="11448"/>
    <cellStyle name="40% - Accent4 2 3 2 4 7" xfId="17231"/>
    <cellStyle name="40% - Accent4 2 3 2 5" xfId="2132"/>
    <cellStyle name="40% - Accent4 2 3 2 5 2" xfId="6727"/>
    <cellStyle name="40% - Accent4 2 3 2 5 2 2" xfId="15400"/>
    <cellStyle name="40% - Accent4 2 3 2 5 2 3" xfId="21183"/>
    <cellStyle name="40% - Accent4 2 3 2 5 3" xfId="9618"/>
    <cellStyle name="40% - Accent4 2 3 2 5 4" xfId="3835"/>
    <cellStyle name="40% - Accent4 2 3 2 5 5" xfId="12509"/>
    <cellStyle name="40% - Accent4 2 3 2 5 6" xfId="18292"/>
    <cellStyle name="40% - Accent4 2 3 2 6" xfId="1552"/>
    <cellStyle name="40% - Accent4 2 3 2 6 2" xfId="9038"/>
    <cellStyle name="40% - Accent4 2 3 2 6 2 2" xfId="14820"/>
    <cellStyle name="40% - Accent4 2 3 2 6 2 3" xfId="20603"/>
    <cellStyle name="40% - Accent4 2 3 2 6 3" xfId="6147"/>
    <cellStyle name="40% - Accent4 2 3 2 6 4" xfId="11929"/>
    <cellStyle name="40% - Accent4 2 3 2 6 5" xfId="17712"/>
    <cellStyle name="40% - Accent4 2 3 2 7" xfId="5024"/>
    <cellStyle name="40% - Accent4 2 3 2 7 2" xfId="13698"/>
    <cellStyle name="40% - Accent4 2 3 2 7 3" xfId="19481"/>
    <cellStyle name="40% - Accent4 2 3 2 8" xfId="7916"/>
    <cellStyle name="40% - Accent4 2 3 2 9" xfId="3255"/>
    <cellStyle name="40% - Accent4 2 3 3" xfId="398"/>
    <cellStyle name="40% - Accent4 2 3 3 10" xfId="16594"/>
    <cellStyle name="40% - Accent4 2 3 3 2" xfId="399"/>
    <cellStyle name="40% - Accent4 2 3 3 2 2" xfId="2137"/>
    <cellStyle name="40% - Accent4 2 3 3 2 2 2" xfId="9623"/>
    <cellStyle name="40% - Accent4 2 3 3 2 2 2 2" xfId="15405"/>
    <cellStyle name="40% - Accent4 2 3 3 2 2 2 3" xfId="21188"/>
    <cellStyle name="40% - Accent4 2 3 3 2 2 3" xfId="6732"/>
    <cellStyle name="40% - Accent4 2 3 3 2 2 4" xfId="12514"/>
    <cellStyle name="40% - Accent4 2 3 3 2 2 5" xfId="18297"/>
    <cellStyle name="40% - Accent4 2 3 3 2 3" xfId="5029"/>
    <cellStyle name="40% - Accent4 2 3 3 2 3 2" xfId="13703"/>
    <cellStyle name="40% - Accent4 2 3 3 2 3 3" xfId="19486"/>
    <cellStyle name="40% - Accent4 2 3 3 2 4" xfId="7921"/>
    <cellStyle name="40% - Accent4 2 3 3 2 5" xfId="3840"/>
    <cellStyle name="40% - Accent4 2 3 3 2 6" xfId="10812"/>
    <cellStyle name="40% - Accent4 2 3 3 2 7" xfId="16595"/>
    <cellStyle name="40% - Accent4 2 3 3 3" xfId="1071"/>
    <cellStyle name="40% - Accent4 2 3 3 3 2" xfId="2775"/>
    <cellStyle name="40% - Accent4 2 3 3 3 2 2" xfId="10261"/>
    <cellStyle name="40% - Accent4 2 3 3 3 2 2 2" xfId="16043"/>
    <cellStyle name="40% - Accent4 2 3 3 3 2 2 3" xfId="21826"/>
    <cellStyle name="40% - Accent4 2 3 3 3 2 3" xfId="7370"/>
    <cellStyle name="40% - Accent4 2 3 3 3 2 4" xfId="13152"/>
    <cellStyle name="40% - Accent4 2 3 3 3 2 5" xfId="18935"/>
    <cellStyle name="40% - Accent4 2 3 3 3 3" xfId="5667"/>
    <cellStyle name="40% - Accent4 2 3 3 3 3 2" xfId="14341"/>
    <cellStyle name="40% - Accent4 2 3 3 3 3 3" xfId="20124"/>
    <cellStyle name="40% - Accent4 2 3 3 3 4" xfId="8559"/>
    <cellStyle name="40% - Accent4 2 3 3 3 5" xfId="4478"/>
    <cellStyle name="40% - Accent4 2 3 3 3 6" xfId="11450"/>
    <cellStyle name="40% - Accent4 2 3 3 3 7" xfId="17233"/>
    <cellStyle name="40% - Accent4 2 3 3 4" xfId="2136"/>
    <cellStyle name="40% - Accent4 2 3 3 4 2" xfId="6731"/>
    <cellStyle name="40% - Accent4 2 3 3 4 2 2" xfId="15404"/>
    <cellStyle name="40% - Accent4 2 3 3 4 2 3" xfId="21187"/>
    <cellStyle name="40% - Accent4 2 3 3 4 3" xfId="9622"/>
    <cellStyle name="40% - Accent4 2 3 3 4 4" xfId="3839"/>
    <cellStyle name="40% - Accent4 2 3 3 4 5" xfId="12513"/>
    <cellStyle name="40% - Accent4 2 3 3 4 6" xfId="18296"/>
    <cellStyle name="40% - Accent4 2 3 3 5" xfId="1554"/>
    <cellStyle name="40% - Accent4 2 3 3 5 2" xfId="9040"/>
    <cellStyle name="40% - Accent4 2 3 3 5 2 2" xfId="14822"/>
    <cellStyle name="40% - Accent4 2 3 3 5 2 3" xfId="20605"/>
    <cellStyle name="40% - Accent4 2 3 3 5 3" xfId="6149"/>
    <cellStyle name="40% - Accent4 2 3 3 5 4" xfId="11931"/>
    <cellStyle name="40% - Accent4 2 3 3 5 5" xfId="17714"/>
    <cellStyle name="40% - Accent4 2 3 3 6" xfId="5028"/>
    <cellStyle name="40% - Accent4 2 3 3 6 2" xfId="13702"/>
    <cellStyle name="40% - Accent4 2 3 3 6 3" xfId="19485"/>
    <cellStyle name="40% - Accent4 2 3 3 7" xfId="7920"/>
    <cellStyle name="40% - Accent4 2 3 3 8" xfId="3257"/>
    <cellStyle name="40% - Accent4 2 3 3 9" xfId="10811"/>
    <cellStyle name="40% - Accent4 2 3 4" xfId="400"/>
    <cellStyle name="40% - Accent4 2 3 4 10" xfId="16596"/>
    <cellStyle name="40% - Accent4 2 3 4 2" xfId="401"/>
    <cellStyle name="40% - Accent4 2 3 4 2 2" xfId="2139"/>
    <cellStyle name="40% - Accent4 2 3 4 2 2 2" xfId="9625"/>
    <cellStyle name="40% - Accent4 2 3 4 2 2 2 2" xfId="15407"/>
    <cellStyle name="40% - Accent4 2 3 4 2 2 2 3" xfId="21190"/>
    <cellStyle name="40% - Accent4 2 3 4 2 2 3" xfId="6734"/>
    <cellStyle name="40% - Accent4 2 3 4 2 2 4" xfId="12516"/>
    <cellStyle name="40% - Accent4 2 3 4 2 2 5" xfId="18299"/>
    <cellStyle name="40% - Accent4 2 3 4 2 3" xfId="5031"/>
    <cellStyle name="40% - Accent4 2 3 4 2 3 2" xfId="13705"/>
    <cellStyle name="40% - Accent4 2 3 4 2 3 3" xfId="19488"/>
    <cellStyle name="40% - Accent4 2 3 4 2 4" xfId="7923"/>
    <cellStyle name="40% - Accent4 2 3 4 2 5" xfId="3842"/>
    <cellStyle name="40% - Accent4 2 3 4 2 6" xfId="10814"/>
    <cellStyle name="40% - Accent4 2 3 4 2 7" xfId="16597"/>
    <cellStyle name="40% - Accent4 2 3 4 3" xfId="1072"/>
    <cellStyle name="40% - Accent4 2 3 4 3 2" xfId="2776"/>
    <cellStyle name="40% - Accent4 2 3 4 3 2 2" xfId="10262"/>
    <cellStyle name="40% - Accent4 2 3 4 3 2 2 2" xfId="16044"/>
    <cellStyle name="40% - Accent4 2 3 4 3 2 2 3" xfId="21827"/>
    <cellStyle name="40% - Accent4 2 3 4 3 2 3" xfId="7371"/>
    <cellStyle name="40% - Accent4 2 3 4 3 2 4" xfId="13153"/>
    <cellStyle name="40% - Accent4 2 3 4 3 2 5" xfId="18936"/>
    <cellStyle name="40% - Accent4 2 3 4 3 3" xfId="5668"/>
    <cellStyle name="40% - Accent4 2 3 4 3 3 2" xfId="14342"/>
    <cellStyle name="40% - Accent4 2 3 4 3 3 3" xfId="20125"/>
    <cellStyle name="40% - Accent4 2 3 4 3 4" xfId="8560"/>
    <cellStyle name="40% - Accent4 2 3 4 3 5" xfId="4479"/>
    <cellStyle name="40% - Accent4 2 3 4 3 6" xfId="11451"/>
    <cellStyle name="40% - Accent4 2 3 4 3 7" xfId="17234"/>
    <cellStyle name="40% - Accent4 2 3 4 4" xfId="2138"/>
    <cellStyle name="40% - Accent4 2 3 4 4 2" xfId="6733"/>
    <cellStyle name="40% - Accent4 2 3 4 4 2 2" xfId="15406"/>
    <cellStyle name="40% - Accent4 2 3 4 4 2 3" xfId="21189"/>
    <cellStyle name="40% - Accent4 2 3 4 4 3" xfId="9624"/>
    <cellStyle name="40% - Accent4 2 3 4 4 4" xfId="3841"/>
    <cellStyle name="40% - Accent4 2 3 4 4 5" xfId="12515"/>
    <cellStyle name="40% - Accent4 2 3 4 4 6" xfId="18298"/>
    <cellStyle name="40% - Accent4 2 3 4 5" xfId="1555"/>
    <cellStyle name="40% - Accent4 2 3 4 5 2" xfId="9041"/>
    <cellStyle name="40% - Accent4 2 3 4 5 2 2" xfId="14823"/>
    <cellStyle name="40% - Accent4 2 3 4 5 2 3" xfId="20606"/>
    <cellStyle name="40% - Accent4 2 3 4 5 3" xfId="6150"/>
    <cellStyle name="40% - Accent4 2 3 4 5 4" xfId="11932"/>
    <cellStyle name="40% - Accent4 2 3 4 5 5" xfId="17715"/>
    <cellStyle name="40% - Accent4 2 3 4 6" xfId="5030"/>
    <cellStyle name="40% - Accent4 2 3 4 6 2" xfId="13704"/>
    <cellStyle name="40% - Accent4 2 3 4 6 3" xfId="19487"/>
    <cellStyle name="40% - Accent4 2 3 4 7" xfId="7922"/>
    <cellStyle name="40% - Accent4 2 3 4 8" xfId="3258"/>
    <cellStyle name="40% - Accent4 2 3 4 9" xfId="10813"/>
    <cellStyle name="40% - Accent4 2 3 5" xfId="402"/>
    <cellStyle name="40% - Accent4 2 3 5 2" xfId="2140"/>
    <cellStyle name="40% - Accent4 2 3 5 2 2" xfId="6735"/>
    <cellStyle name="40% - Accent4 2 3 5 2 2 2" xfId="15408"/>
    <cellStyle name="40% - Accent4 2 3 5 2 2 3" xfId="21191"/>
    <cellStyle name="40% - Accent4 2 3 5 2 3" xfId="9626"/>
    <cellStyle name="40% - Accent4 2 3 5 2 4" xfId="3843"/>
    <cellStyle name="40% - Accent4 2 3 5 2 5" xfId="12517"/>
    <cellStyle name="40% - Accent4 2 3 5 2 6" xfId="18300"/>
    <cellStyle name="40% - Accent4 2 3 5 3" xfId="1551"/>
    <cellStyle name="40% - Accent4 2 3 5 3 2" xfId="9037"/>
    <cellStyle name="40% - Accent4 2 3 5 3 2 2" xfId="14819"/>
    <cellStyle name="40% - Accent4 2 3 5 3 2 3" xfId="20602"/>
    <cellStyle name="40% - Accent4 2 3 5 3 3" xfId="6146"/>
    <cellStyle name="40% - Accent4 2 3 5 3 4" xfId="11928"/>
    <cellStyle name="40% - Accent4 2 3 5 3 5" xfId="17711"/>
    <cellStyle name="40% - Accent4 2 3 5 4" xfId="5032"/>
    <cellStyle name="40% - Accent4 2 3 5 4 2" xfId="13706"/>
    <cellStyle name="40% - Accent4 2 3 5 4 3" xfId="19489"/>
    <cellStyle name="40% - Accent4 2 3 5 5" xfId="7924"/>
    <cellStyle name="40% - Accent4 2 3 5 6" xfId="3254"/>
    <cellStyle name="40% - Accent4 2 3 5 7" xfId="10815"/>
    <cellStyle name="40% - Accent4 2 3 5 8" xfId="16598"/>
    <cellStyle name="40% - Accent4 2 3 6" xfId="890"/>
    <cellStyle name="40% - Accent4 2 3 6 2" xfId="2596"/>
    <cellStyle name="40% - Accent4 2 3 6 2 2" xfId="10082"/>
    <cellStyle name="40% - Accent4 2 3 6 2 2 2" xfId="15864"/>
    <cellStyle name="40% - Accent4 2 3 6 2 2 3" xfId="21647"/>
    <cellStyle name="40% - Accent4 2 3 6 2 3" xfId="7191"/>
    <cellStyle name="40% - Accent4 2 3 6 2 4" xfId="12973"/>
    <cellStyle name="40% - Accent4 2 3 6 2 5" xfId="18756"/>
    <cellStyle name="40% - Accent4 2 3 6 3" xfId="5488"/>
    <cellStyle name="40% - Accent4 2 3 6 3 2" xfId="14162"/>
    <cellStyle name="40% - Accent4 2 3 6 3 3" xfId="19945"/>
    <cellStyle name="40% - Accent4 2 3 6 4" xfId="8380"/>
    <cellStyle name="40% - Accent4 2 3 6 5" xfId="4299"/>
    <cellStyle name="40% - Accent4 2 3 6 6" xfId="11271"/>
    <cellStyle name="40% - Accent4 2 3 6 7" xfId="17054"/>
    <cellStyle name="40% - Accent4 2 3 7" xfId="2131"/>
    <cellStyle name="40% - Accent4 2 3 7 2" xfId="6726"/>
    <cellStyle name="40% - Accent4 2 3 7 2 2" xfId="15399"/>
    <cellStyle name="40% - Accent4 2 3 7 2 3" xfId="21182"/>
    <cellStyle name="40% - Accent4 2 3 7 3" xfId="9617"/>
    <cellStyle name="40% - Accent4 2 3 7 4" xfId="3834"/>
    <cellStyle name="40% - Accent4 2 3 7 5" xfId="12508"/>
    <cellStyle name="40% - Accent4 2 3 7 6" xfId="18291"/>
    <cellStyle name="40% - Accent4 2 3 8" xfId="1321"/>
    <cellStyle name="40% - Accent4 2 3 8 2" xfId="8807"/>
    <cellStyle name="40% - Accent4 2 3 8 2 2" xfId="14589"/>
    <cellStyle name="40% - Accent4 2 3 8 2 3" xfId="20372"/>
    <cellStyle name="40% - Accent4 2 3 8 3" xfId="5916"/>
    <cellStyle name="40% - Accent4 2 3 8 4" xfId="11698"/>
    <cellStyle name="40% - Accent4 2 3 8 5" xfId="17481"/>
    <cellStyle name="40% - Accent4 2 3 9" xfId="5023"/>
    <cellStyle name="40% - Accent4 2 3 9 2" xfId="13697"/>
    <cellStyle name="40% - Accent4 2 3 9 3" xfId="19480"/>
    <cellStyle name="40% - Accent4 2 4" xfId="403"/>
    <cellStyle name="40% - Accent4 2 4 10" xfId="10816"/>
    <cellStyle name="40% - Accent4 2 4 11" xfId="16599"/>
    <cellStyle name="40% - Accent4 2 4 2" xfId="404"/>
    <cellStyle name="40% - Accent4 2 4 2 10" xfId="16600"/>
    <cellStyle name="40% - Accent4 2 4 2 2" xfId="405"/>
    <cellStyle name="40% - Accent4 2 4 2 2 2" xfId="2143"/>
    <cellStyle name="40% - Accent4 2 4 2 2 2 2" xfId="9629"/>
    <cellStyle name="40% - Accent4 2 4 2 2 2 2 2" xfId="15411"/>
    <cellStyle name="40% - Accent4 2 4 2 2 2 2 3" xfId="21194"/>
    <cellStyle name="40% - Accent4 2 4 2 2 2 3" xfId="6738"/>
    <cellStyle name="40% - Accent4 2 4 2 2 2 4" xfId="12520"/>
    <cellStyle name="40% - Accent4 2 4 2 2 2 5" xfId="18303"/>
    <cellStyle name="40% - Accent4 2 4 2 2 3" xfId="5035"/>
    <cellStyle name="40% - Accent4 2 4 2 2 3 2" xfId="13709"/>
    <cellStyle name="40% - Accent4 2 4 2 2 3 3" xfId="19492"/>
    <cellStyle name="40% - Accent4 2 4 2 2 4" xfId="7927"/>
    <cellStyle name="40% - Accent4 2 4 2 2 5" xfId="3846"/>
    <cellStyle name="40% - Accent4 2 4 2 2 6" xfId="10818"/>
    <cellStyle name="40% - Accent4 2 4 2 2 7" xfId="16601"/>
    <cellStyle name="40% - Accent4 2 4 2 3" xfId="1074"/>
    <cellStyle name="40% - Accent4 2 4 2 3 2" xfId="2778"/>
    <cellStyle name="40% - Accent4 2 4 2 3 2 2" xfId="10264"/>
    <cellStyle name="40% - Accent4 2 4 2 3 2 2 2" xfId="16046"/>
    <cellStyle name="40% - Accent4 2 4 2 3 2 2 3" xfId="21829"/>
    <cellStyle name="40% - Accent4 2 4 2 3 2 3" xfId="7373"/>
    <cellStyle name="40% - Accent4 2 4 2 3 2 4" xfId="13155"/>
    <cellStyle name="40% - Accent4 2 4 2 3 2 5" xfId="18938"/>
    <cellStyle name="40% - Accent4 2 4 2 3 3" xfId="5670"/>
    <cellStyle name="40% - Accent4 2 4 2 3 3 2" xfId="14344"/>
    <cellStyle name="40% - Accent4 2 4 2 3 3 3" xfId="20127"/>
    <cellStyle name="40% - Accent4 2 4 2 3 4" xfId="8562"/>
    <cellStyle name="40% - Accent4 2 4 2 3 5" xfId="4481"/>
    <cellStyle name="40% - Accent4 2 4 2 3 6" xfId="11453"/>
    <cellStyle name="40% - Accent4 2 4 2 3 7" xfId="17236"/>
    <cellStyle name="40% - Accent4 2 4 2 4" xfId="2142"/>
    <cellStyle name="40% - Accent4 2 4 2 4 2" xfId="6737"/>
    <cellStyle name="40% - Accent4 2 4 2 4 2 2" xfId="15410"/>
    <cellStyle name="40% - Accent4 2 4 2 4 2 3" xfId="21193"/>
    <cellStyle name="40% - Accent4 2 4 2 4 3" xfId="9628"/>
    <cellStyle name="40% - Accent4 2 4 2 4 4" xfId="3845"/>
    <cellStyle name="40% - Accent4 2 4 2 4 5" xfId="12519"/>
    <cellStyle name="40% - Accent4 2 4 2 4 6" xfId="18302"/>
    <cellStyle name="40% - Accent4 2 4 2 5" xfId="1557"/>
    <cellStyle name="40% - Accent4 2 4 2 5 2" xfId="9043"/>
    <cellStyle name="40% - Accent4 2 4 2 5 2 2" xfId="14825"/>
    <cellStyle name="40% - Accent4 2 4 2 5 2 3" xfId="20608"/>
    <cellStyle name="40% - Accent4 2 4 2 5 3" xfId="6152"/>
    <cellStyle name="40% - Accent4 2 4 2 5 4" xfId="11934"/>
    <cellStyle name="40% - Accent4 2 4 2 5 5" xfId="17717"/>
    <cellStyle name="40% - Accent4 2 4 2 6" xfId="5034"/>
    <cellStyle name="40% - Accent4 2 4 2 6 2" xfId="13708"/>
    <cellStyle name="40% - Accent4 2 4 2 6 3" xfId="19491"/>
    <cellStyle name="40% - Accent4 2 4 2 7" xfId="7926"/>
    <cellStyle name="40% - Accent4 2 4 2 8" xfId="3260"/>
    <cellStyle name="40% - Accent4 2 4 2 9" xfId="10817"/>
    <cellStyle name="40% - Accent4 2 4 3" xfId="406"/>
    <cellStyle name="40% - Accent4 2 4 3 2" xfId="2144"/>
    <cellStyle name="40% - Accent4 2 4 3 2 2" xfId="6739"/>
    <cellStyle name="40% - Accent4 2 4 3 2 2 2" xfId="15412"/>
    <cellStyle name="40% - Accent4 2 4 3 2 2 3" xfId="21195"/>
    <cellStyle name="40% - Accent4 2 4 3 2 3" xfId="9630"/>
    <cellStyle name="40% - Accent4 2 4 3 2 4" xfId="3847"/>
    <cellStyle name="40% - Accent4 2 4 3 2 5" xfId="12521"/>
    <cellStyle name="40% - Accent4 2 4 3 2 6" xfId="18304"/>
    <cellStyle name="40% - Accent4 2 4 3 3" xfId="1556"/>
    <cellStyle name="40% - Accent4 2 4 3 3 2" xfId="9042"/>
    <cellStyle name="40% - Accent4 2 4 3 3 2 2" xfId="14824"/>
    <cellStyle name="40% - Accent4 2 4 3 3 2 3" xfId="20607"/>
    <cellStyle name="40% - Accent4 2 4 3 3 3" xfId="6151"/>
    <cellStyle name="40% - Accent4 2 4 3 3 4" xfId="11933"/>
    <cellStyle name="40% - Accent4 2 4 3 3 5" xfId="17716"/>
    <cellStyle name="40% - Accent4 2 4 3 4" xfId="5036"/>
    <cellStyle name="40% - Accent4 2 4 3 4 2" xfId="13710"/>
    <cellStyle name="40% - Accent4 2 4 3 4 3" xfId="19493"/>
    <cellStyle name="40% - Accent4 2 4 3 5" xfId="7928"/>
    <cellStyle name="40% - Accent4 2 4 3 6" xfId="3259"/>
    <cellStyle name="40% - Accent4 2 4 3 7" xfId="10819"/>
    <cellStyle name="40% - Accent4 2 4 3 8" xfId="16602"/>
    <cellStyle name="40% - Accent4 2 4 4" xfId="1073"/>
    <cellStyle name="40% - Accent4 2 4 4 2" xfId="2777"/>
    <cellStyle name="40% - Accent4 2 4 4 2 2" xfId="10263"/>
    <cellStyle name="40% - Accent4 2 4 4 2 2 2" xfId="16045"/>
    <cellStyle name="40% - Accent4 2 4 4 2 2 3" xfId="21828"/>
    <cellStyle name="40% - Accent4 2 4 4 2 3" xfId="7372"/>
    <cellStyle name="40% - Accent4 2 4 4 2 4" xfId="13154"/>
    <cellStyle name="40% - Accent4 2 4 4 2 5" xfId="18937"/>
    <cellStyle name="40% - Accent4 2 4 4 3" xfId="5669"/>
    <cellStyle name="40% - Accent4 2 4 4 3 2" xfId="14343"/>
    <cellStyle name="40% - Accent4 2 4 4 3 3" xfId="20126"/>
    <cellStyle name="40% - Accent4 2 4 4 4" xfId="8561"/>
    <cellStyle name="40% - Accent4 2 4 4 5" xfId="4480"/>
    <cellStyle name="40% - Accent4 2 4 4 6" xfId="11452"/>
    <cellStyle name="40% - Accent4 2 4 4 7" xfId="17235"/>
    <cellStyle name="40% - Accent4 2 4 5" xfId="2141"/>
    <cellStyle name="40% - Accent4 2 4 5 2" xfId="6736"/>
    <cellStyle name="40% - Accent4 2 4 5 2 2" xfId="15409"/>
    <cellStyle name="40% - Accent4 2 4 5 2 3" xfId="21192"/>
    <cellStyle name="40% - Accent4 2 4 5 3" xfId="9627"/>
    <cellStyle name="40% - Accent4 2 4 5 4" xfId="3844"/>
    <cellStyle name="40% - Accent4 2 4 5 5" xfId="12518"/>
    <cellStyle name="40% - Accent4 2 4 5 6" xfId="18301"/>
    <cellStyle name="40% - Accent4 2 4 6" xfId="1318"/>
    <cellStyle name="40% - Accent4 2 4 6 2" xfId="8804"/>
    <cellStyle name="40% - Accent4 2 4 6 2 2" xfId="14586"/>
    <cellStyle name="40% - Accent4 2 4 6 2 3" xfId="20369"/>
    <cellStyle name="40% - Accent4 2 4 6 3" xfId="5913"/>
    <cellStyle name="40% - Accent4 2 4 6 4" xfId="11695"/>
    <cellStyle name="40% - Accent4 2 4 6 5" xfId="17478"/>
    <cellStyle name="40% - Accent4 2 4 7" xfId="5033"/>
    <cellStyle name="40% - Accent4 2 4 7 2" xfId="13707"/>
    <cellStyle name="40% - Accent4 2 4 7 3" xfId="19490"/>
    <cellStyle name="40% - Accent4 2 4 8" xfId="7925"/>
    <cellStyle name="40% - Accent4 2 4 9" xfId="3021"/>
    <cellStyle name="40% - Accent4 2 5" xfId="407"/>
    <cellStyle name="40% - Accent4 2 5 10" xfId="16603"/>
    <cellStyle name="40% - Accent4 2 5 2" xfId="408"/>
    <cellStyle name="40% - Accent4 2 5 2 2" xfId="2146"/>
    <cellStyle name="40% - Accent4 2 5 2 2 2" xfId="9632"/>
    <cellStyle name="40% - Accent4 2 5 2 2 2 2" xfId="15414"/>
    <cellStyle name="40% - Accent4 2 5 2 2 2 3" xfId="21197"/>
    <cellStyle name="40% - Accent4 2 5 2 2 3" xfId="6741"/>
    <cellStyle name="40% - Accent4 2 5 2 2 4" xfId="12523"/>
    <cellStyle name="40% - Accent4 2 5 2 2 5" xfId="18306"/>
    <cellStyle name="40% - Accent4 2 5 2 3" xfId="5038"/>
    <cellStyle name="40% - Accent4 2 5 2 3 2" xfId="13712"/>
    <cellStyle name="40% - Accent4 2 5 2 3 3" xfId="19495"/>
    <cellStyle name="40% - Accent4 2 5 2 4" xfId="7930"/>
    <cellStyle name="40% - Accent4 2 5 2 5" xfId="3849"/>
    <cellStyle name="40% - Accent4 2 5 2 6" xfId="10821"/>
    <cellStyle name="40% - Accent4 2 5 2 7" xfId="16604"/>
    <cellStyle name="40% - Accent4 2 5 3" xfId="1075"/>
    <cellStyle name="40% - Accent4 2 5 3 2" xfId="2779"/>
    <cellStyle name="40% - Accent4 2 5 3 2 2" xfId="10265"/>
    <cellStyle name="40% - Accent4 2 5 3 2 2 2" xfId="16047"/>
    <cellStyle name="40% - Accent4 2 5 3 2 2 3" xfId="21830"/>
    <cellStyle name="40% - Accent4 2 5 3 2 3" xfId="7374"/>
    <cellStyle name="40% - Accent4 2 5 3 2 4" xfId="13156"/>
    <cellStyle name="40% - Accent4 2 5 3 2 5" xfId="18939"/>
    <cellStyle name="40% - Accent4 2 5 3 3" xfId="5671"/>
    <cellStyle name="40% - Accent4 2 5 3 3 2" xfId="14345"/>
    <cellStyle name="40% - Accent4 2 5 3 3 3" xfId="20128"/>
    <cellStyle name="40% - Accent4 2 5 3 4" xfId="8563"/>
    <cellStyle name="40% - Accent4 2 5 3 5" xfId="4482"/>
    <cellStyle name="40% - Accent4 2 5 3 6" xfId="11454"/>
    <cellStyle name="40% - Accent4 2 5 3 7" xfId="17237"/>
    <cellStyle name="40% - Accent4 2 5 4" xfId="2145"/>
    <cellStyle name="40% - Accent4 2 5 4 2" xfId="6740"/>
    <cellStyle name="40% - Accent4 2 5 4 2 2" xfId="15413"/>
    <cellStyle name="40% - Accent4 2 5 4 2 3" xfId="21196"/>
    <cellStyle name="40% - Accent4 2 5 4 3" xfId="9631"/>
    <cellStyle name="40% - Accent4 2 5 4 4" xfId="3848"/>
    <cellStyle name="40% - Accent4 2 5 4 5" xfId="12522"/>
    <cellStyle name="40% - Accent4 2 5 4 6" xfId="18305"/>
    <cellStyle name="40% - Accent4 2 5 5" xfId="1558"/>
    <cellStyle name="40% - Accent4 2 5 5 2" xfId="9044"/>
    <cellStyle name="40% - Accent4 2 5 5 2 2" xfId="14826"/>
    <cellStyle name="40% - Accent4 2 5 5 2 3" xfId="20609"/>
    <cellStyle name="40% - Accent4 2 5 5 3" xfId="6153"/>
    <cellStyle name="40% - Accent4 2 5 5 4" xfId="11935"/>
    <cellStyle name="40% - Accent4 2 5 5 5" xfId="17718"/>
    <cellStyle name="40% - Accent4 2 5 6" xfId="5037"/>
    <cellStyle name="40% - Accent4 2 5 6 2" xfId="13711"/>
    <cellStyle name="40% - Accent4 2 5 6 3" xfId="19494"/>
    <cellStyle name="40% - Accent4 2 5 7" xfId="7929"/>
    <cellStyle name="40% - Accent4 2 5 8" xfId="3261"/>
    <cellStyle name="40% - Accent4 2 5 9" xfId="10820"/>
    <cellStyle name="40% - Accent4 2 6" xfId="409"/>
    <cellStyle name="40% - Accent4 2 6 10" xfId="16605"/>
    <cellStyle name="40% - Accent4 2 6 2" xfId="410"/>
    <cellStyle name="40% - Accent4 2 6 2 2" xfId="2148"/>
    <cellStyle name="40% - Accent4 2 6 2 2 2" xfId="9634"/>
    <cellStyle name="40% - Accent4 2 6 2 2 2 2" xfId="15416"/>
    <cellStyle name="40% - Accent4 2 6 2 2 2 3" xfId="21199"/>
    <cellStyle name="40% - Accent4 2 6 2 2 3" xfId="6743"/>
    <cellStyle name="40% - Accent4 2 6 2 2 4" xfId="12525"/>
    <cellStyle name="40% - Accent4 2 6 2 2 5" xfId="18308"/>
    <cellStyle name="40% - Accent4 2 6 2 3" xfId="5040"/>
    <cellStyle name="40% - Accent4 2 6 2 3 2" xfId="13714"/>
    <cellStyle name="40% - Accent4 2 6 2 3 3" xfId="19497"/>
    <cellStyle name="40% - Accent4 2 6 2 4" xfId="7932"/>
    <cellStyle name="40% - Accent4 2 6 2 5" xfId="3851"/>
    <cellStyle name="40% - Accent4 2 6 2 6" xfId="10823"/>
    <cellStyle name="40% - Accent4 2 6 2 7" xfId="16606"/>
    <cellStyle name="40% - Accent4 2 6 3" xfId="1076"/>
    <cellStyle name="40% - Accent4 2 6 3 2" xfId="2780"/>
    <cellStyle name="40% - Accent4 2 6 3 2 2" xfId="10266"/>
    <cellStyle name="40% - Accent4 2 6 3 2 2 2" xfId="16048"/>
    <cellStyle name="40% - Accent4 2 6 3 2 2 3" xfId="21831"/>
    <cellStyle name="40% - Accent4 2 6 3 2 3" xfId="7375"/>
    <cellStyle name="40% - Accent4 2 6 3 2 4" xfId="13157"/>
    <cellStyle name="40% - Accent4 2 6 3 2 5" xfId="18940"/>
    <cellStyle name="40% - Accent4 2 6 3 3" xfId="5672"/>
    <cellStyle name="40% - Accent4 2 6 3 3 2" xfId="14346"/>
    <cellStyle name="40% - Accent4 2 6 3 3 3" xfId="20129"/>
    <cellStyle name="40% - Accent4 2 6 3 4" xfId="8564"/>
    <cellStyle name="40% - Accent4 2 6 3 5" xfId="4483"/>
    <cellStyle name="40% - Accent4 2 6 3 6" xfId="11455"/>
    <cellStyle name="40% - Accent4 2 6 3 7" xfId="17238"/>
    <cellStyle name="40% - Accent4 2 6 4" xfId="2147"/>
    <cellStyle name="40% - Accent4 2 6 4 2" xfId="6742"/>
    <cellStyle name="40% - Accent4 2 6 4 2 2" xfId="15415"/>
    <cellStyle name="40% - Accent4 2 6 4 2 3" xfId="21198"/>
    <cellStyle name="40% - Accent4 2 6 4 3" xfId="9633"/>
    <cellStyle name="40% - Accent4 2 6 4 4" xfId="3850"/>
    <cellStyle name="40% - Accent4 2 6 4 5" xfId="12524"/>
    <cellStyle name="40% - Accent4 2 6 4 6" xfId="18307"/>
    <cellStyle name="40% - Accent4 2 6 5" xfId="1559"/>
    <cellStyle name="40% - Accent4 2 6 5 2" xfId="9045"/>
    <cellStyle name="40% - Accent4 2 6 5 2 2" xfId="14827"/>
    <cellStyle name="40% - Accent4 2 6 5 2 3" xfId="20610"/>
    <cellStyle name="40% - Accent4 2 6 5 3" xfId="6154"/>
    <cellStyle name="40% - Accent4 2 6 5 4" xfId="11936"/>
    <cellStyle name="40% - Accent4 2 6 5 5" xfId="17719"/>
    <cellStyle name="40% - Accent4 2 6 6" xfId="5039"/>
    <cellStyle name="40% - Accent4 2 6 6 2" xfId="13713"/>
    <cellStyle name="40% - Accent4 2 6 6 3" xfId="19496"/>
    <cellStyle name="40% - Accent4 2 6 7" xfId="7931"/>
    <cellStyle name="40% - Accent4 2 6 8" xfId="3262"/>
    <cellStyle name="40% - Accent4 2 6 9" xfId="10822"/>
    <cellStyle name="40% - Accent4 2 7" xfId="411"/>
    <cellStyle name="40% - Accent4 2 7 2" xfId="2149"/>
    <cellStyle name="40% - Accent4 2 7 2 2" xfId="6744"/>
    <cellStyle name="40% - Accent4 2 7 2 2 2" xfId="15417"/>
    <cellStyle name="40% - Accent4 2 7 2 2 3" xfId="21200"/>
    <cellStyle name="40% - Accent4 2 7 2 3" xfId="9635"/>
    <cellStyle name="40% - Accent4 2 7 2 4" xfId="3852"/>
    <cellStyle name="40% - Accent4 2 7 2 5" xfId="12526"/>
    <cellStyle name="40% - Accent4 2 7 2 6" xfId="18309"/>
    <cellStyle name="40% - Accent4 2 7 3" xfId="1540"/>
    <cellStyle name="40% - Accent4 2 7 3 2" xfId="9026"/>
    <cellStyle name="40% - Accent4 2 7 3 2 2" xfId="14808"/>
    <cellStyle name="40% - Accent4 2 7 3 2 3" xfId="20591"/>
    <cellStyle name="40% - Accent4 2 7 3 3" xfId="6135"/>
    <cellStyle name="40% - Accent4 2 7 3 4" xfId="11917"/>
    <cellStyle name="40% - Accent4 2 7 3 5" xfId="17700"/>
    <cellStyle name="40% - Accent4 2 7 4" xfId="5041"/>
    <cellStyle name="40% - Accent4 2 7 4 2" xfId="13715"/>
    <cellStyle name="40% - Accent4 2 7 4 3" xfId="19498"/>
    <cellStyle name="40% - Accent4 2 7 5" xfId="7933"/>
    <cellStyle name="40% - Accent4 2 7 6" xfId="3243"/>
    <cellStyle name="40% - Accent4 2 7 7" xfId="10824"/>
    <cellStyle name="40% - Accent4 2 7 8" xfId="16607"/>
    <cellStyle name="40% - Accent4 2 8" xfId="852"/>
    <cellStyle name="40% - Accent4 2 8 2" xfId="2558"/>
    <cellStyle name="40% - Accent4 2 8 2 2" xfId="10044"/>
    <cellStyle name="40% - Accent4 2 8 2 2 2" xfId="15826"/>
    <cellStyle name="40% - Accent4 2 8 2 2 3" xfId="21609"/>
    <cellStyle name="40% - Accent4 2 8 2 3" xfId="7153"/>
    <cellStyle name="40% - Accent4 2 8 2 4" xfId="12935"/>
    <cellStyle name="40% - Accent4 2 8 2 5" xfId="18718"/>
    <cellStyle name="40% - Accent4 2 8 3" xfId="5450"/>
    <cellStyle name="40% - Accent4 2 8 3 2" xfId="14124"/>
    <cellStyle name="40% - Accent4 2 8 3 3" xfId="19907"/>
    <cellStyle name="40% - Accent4 2 8 4" xfId="8342"/>
    <cellStyle name="40% - Accent4 2 8 5" xfId="4261"/>
    <cellStyle name="40% - Accent4 2 8 6" xfId="11233"/>
    <cellStyle name="40% - Accent4 2 8 7" xfId="17016"/>
    <cellStyle name="40% - Accent4 2 9" xfId="2110"/>
    <cellStyle name="40% - Accent4 2 9 2" xfId="6705"/>
    <cellStyle name="40% - Accent4 2 9 2 2" xfId="15378"/>
    <cellStyle name="40% - Accent4 2 9 2 3" xfId="21161"/>
    <cellStyle name="40% - Accent4 2 9 3" xfId="9596"/>
    <cellStyle name="40% - Accent4 2 9 4" xfId="3813"/>
    <cellStyle name="40% - Accent4 2 9 5" xfId="12487"/>
    <cellStyle name="40% - Accent4 2 9 6" xfId="18270"/>
    <cellStyle name="40% - Accent4 3" xfId="1269"/>
    <cellStyle name="40% - Accent4 3 2" xfId="5865"/>
    <cellStyle name="40% - Accent4 3 2 2" xfId="14538"/>
    <cellStyle name="40% - Accent4 3 2 3" xfId="20321"/>
    <cellStyle name="40% - Accent4 3 3" xfId="8756"/>
    <cellStyle name="40% - Accent4 3 4" xfId="2973"/>
    <cellStyle name="40% - Accent4 3 5" xfId="11647"/>
    <cellStyle name="40% - Accent4 3 6" xfId="17430"/>
    <cellStyle name="40% - Accent4 4" xfId="2537"/>
    <cellStyle name="40% - Accent4 4 2" xfId="7132"/>
    <cellStyle name="40% - Accent4 4 2 2" xfId="15805"/>
    <cellStyle name="40% - Accent4 4 2 3" xfId="21588"/>
    <cellStyle name="40% - Accent4 4 3" xfId="10023"/>
    <cellStyle name="40% - Accent4 4 4" xfId="4240"/>
    <cellStyle name="40% - Accent4 4 5" xfId="12914"/>
    <cellStyle name="40% - Accent4 4 6" xfId="18697"/>
    <cellStyle name="40% - Accent4 5" xfId="1239"/>
    <cellStyle name="40% - Accent4 5 2" xfId="8726"/>
    <cellStyle name="40% - Accent4 5 2 2" xfId="14508"/>
    <cellStyle name="40% - Accent4 5 2 3" xfId="20291"/>
    <cellStyle name="40% - Accent4 5 3" xfId="5835"/>
    <cellStyle name="40% - Accent4 5 4" xfId="11617"/>
    <cellStyle name="40% - Accent4 5 5" xfId="17400"/>
    <cellStyle name="40% - Accent4 6" xfId="5429"/>
    <cellStyle name="40% - Accent4 6 2" xfId="14103"/>
    <cellStyle name="40% - Accent4 6 3" xfId="19886"/>
    <cellStyle name="40% - Accent4 7" xfId="8321"/>
    <cellStyle name="40% - Accent4 8" xfId="2943"/>
    <cellStyle name="40% - Accent4 9" xfId="11212"/>
    <cellStyle name="40% - Accent5" xfId="829" builtinId="47" customBuiltin="1"/>
    <cellStyle name="40% - Accent5 10" xfId="16997"/>
    <cellStyle name="40% - Accent5 2" xfId="412"/>
    <cellStyle name="40% - Accent5 2 10" xfId="1258"/>
    <cellStyle name="40% - Accent5 2 10 2" xfId="8745"/>
    <cellStyle name="40% - Accent5 2 10 2 2" xfId="14527"/>
    <cellStyle name="40% - Accent5 2 10 2 3" xfId="20310"/>
    <cellStyle name="40% - Accent5 2 10 3" xfId="5854"/>
    <cellStyle name="40% - Accent5 2 10 4" xfId="11636"/>
    <cellStyle name="40% - Accent5 2 10 5" xfId="17419"/>
    <cellStyle name="40% - Accent5 2 11" xfId="5042"/>
    <cellStyle name="40% - Accent5 2 11 2" xfId="13716"/>
    <cellStyle name="40% - Accent5 2 11 3" xfId="19499"/>
    <cellStyle name="40% - Accent5 2 12" xfId="7934"/>
    <cellStyle name="40% - Accent5 2 13" xfId="2962"/>
    <cellStyle name="40% - Accent5 2 14" xfId="10825"/>
    <cellStyle name="40% - Accent5 2 15" xfId="16608"/>
    <cellStyle name="40% - Accent5 2 2" xfId="413"/>
    <cellStyle name="40% - Accent5 2 2 10" xfId="5043"/>
    <cellStyle name="40% - Accent5 2 2 10 2" xfId="13717"/>
    <cellStyle name="40% - Accent5 2 2 10 3" xfId="19500"/>
    <cellStyle name="40% - Accent5 2 2 11" xfId="7935"/>
    <cellStyle name="40% - Accent5 2 2 12" xfId="3026"/>
    <cellStyle name="40% - Accent5 2 2 13" xfId="10826"/>
    <cellStyle name="40% - Accent5 2 2 14" xfId="16609"/>
    <cellStyle name="40% - Accent5 2 2 2" xfId="414"/>
    <cellStyle name="40% - Accent5 2 2 2 10" xfId="7936"/>
    <cellStyle name="40% - Accent5 2 2 2 11" xfId="3027"/>
    <cellStyle name="40% - Accent5 2 2 2 12" xfId="10827"/>
    <cellStyle name="40% - Accent5 2 2 2 13" xfId="16610"/>
    <cellStyle name="40% - Accent5 2 2 2 2" xfId="415"/>
    <cellStyle name="40% - Accent5 2 2 2 2 10" xfId="10828"/>
    <cellStyle name="40% - Accent5 2 2 2 2 11" xfId="16611"/>
    <cellStyle name="40% - Accent5 2 2 2 2 2" xfId="416"/>
    <cellStyle name="40% - Accent5 2 2 2 2 2 10" xfId="16612"/>
    <cellStyle name="40% - Accent5 2 2 2 2 2 2" xfId="417"/>
    <cellStyle name="40% - Accent5 2 2 2 2 2 2 2" xfId="2155"/>
    <cellStyle name="40% - Accent5 2 2 2 2 2 2 2 2" xfId="9641"/>
    <cellStyle name="40% - Accent5 2 2 2 2 2 2 2 2 2" xfId="15423"/>
    <cellStyle name="40% - Accent5 2 2 2 2 2 2 2 2 3" xfId="21206"/>
    <cellStyle name="40% - Accent5 2 2 2 2 2 2 2 3" xfId="6750"/>
    <cellStyle name="40% - Accent5 2 2 2 2 2 2 2 4" xfId="12532"/>
    <cellStyle name="40% - Accent5 2 2 2 2 2 2 2 5" xfId="18315"/>
    <cellStyle name="40% - Accent5 2 2 2 2 2 2 3" xfId="5047"/>
    <cellStyle name="40% - Accent5 2 2 2 2 2 2 3 2" xfId="13721"/>
    <cellStyle name="40% - Accent5 2 2 2 2 2 2 3 3" xfId="19504"/>
    <cellStyle name="40% - Accent5 2 2 2 2 2 2 4" xfId="7939"/>
    <cellStyle name="40% - Accent5 2 2 2 2 2 2 5" xfId="3858"/>
    <cellStyle name="40% - Accent5 2 2 2 2 2 2 6" xfId="10830"/>
    <cellStyle name="40% - Accent5 2 2 2 2 2 2 7" xfId="16613"/>
    <cellStyle name="40% - Accent5 2 2 2 2 2 3" xfId="1078"/>
    <cellStyle name="40% - Accent5 2 2 2 2 2 3 2" xfId="2782"/>
    <cellStyle name="40% - Accent5 2 2 2 2 2 3 2 2" xfId="10268"/>
    <cellStyle name="40% - Accent5 2 2 2 2 2 3 2 2 2" xfId="16050"/>
    <cellStyle name="40% - Accent5 2 2 2 2 2 3 2 2 3" xfId="21833"/>
    <cellStyle name="40% - Accent5 2 2 2 2 2 3 2 3" xfId="7377"/>
    <cellStyle name="40% - Accent5 2 2 2 2 2 3 2 4" xfId="13159"/>
    <cellStyle name="40% - Accent5 2 2 2 2 2 3 2 5" xfId="18942"/>
    <cellStyle name="40% - Accent5 2 2 2 2 2 3 3" xfId="5674"/>
    <cellStyle name="40% - Accent5 2 2 2 2 2 3 3 2" xfId="14348"/>
    <cellStyle name="40% - Accent5 2 2 2 2 2 3 3 3" xfId="20131"/>
    <cellStyle name="40% - Accent5 2 2 2 2 2 3 4" xfId="8566"/>
    <cellStyle name="40% - Accent5 2 2 2 2 2 3 5" xfId="4485"/>
    <cellStyle name="40% - Accent5 2 2 2 2 2 3 6" xfId="11457"/>
    <cellStyle name="40% - Accent5 2 2 2 2 2 3 7" xfId="17240"/>
    <cellStyle name="40% - Accent5 2 2 2 2 2 4" xfId="2154"/>
    <cellStyle name="40% - Accent5 2 2 2 2 2 4 2" xfId="6749"/>
    <cellStyle name="40% - Accent5 2 2 2 2 2 4 2 2" xfId="15422"/>
    <cellStyle name="40% - Accent5 2 2 2 2 2 4 2 3" xfId="21205"/>
    <cellStyle name="40% - Accent5 2 2 2 2 2 4 3" xfId="9640"/>
    <cellStyle name="40% - Accent5 2 2 2 2 2 4 4" xfId="3857"/>
    <cellStyle name="40% - Accent5 2 2 2 2 2 4 5" xfId="12531"/>
    <cellStyle name="40% - Accent5 2 2 2 2 2 4 6" xfId="18314"/>
    <cellStyle name="40% - Accent5 2 2 2 2 2 5" xfId="1564"/>
    <cellStyle name="40% - Accent5 2 2 2 2 2 5 2" xfId="9050"/>
    <cellStyle name="40% - Accent5 2 2 2 2 2 5 2 2" xfId="14832"/>
    <cellStyle name="40% - Accent5 2 2 2 2 2 5 2 3" xfId="20615"/>
    <cellStyle name="40% - Accent5 2 2 2 2 2 5 3" xfId="6159"/>
    <cellStyle name="40% - Accent5 2 2 2 2 2 5 4" xfId="11941"/>
    <cellStyle name="40% - Accent5 2 2 2 2 2 5 5" xfId="17724"/>
    <cellStyle name="40% - Accent5 2 2 2 2 2 6" xfId="5046"/>
    <cellStyle name="40% - Accent5 2 2 2 2 2 6 2" xfId="13720"/>
    <cellStyle name="40% - Accent5 2 2 2 2 2 6 3" xfId="19503"/>
    <cellStyle name="40% - Accent5 2 2 2 2 2 7" xfId="7938"/>
    <cellStyle name="40% - Accent5 2 2 2 2 2 8" xfId="3267"/>
    <cellStyle name="40% - Accent5 2 2 2 2 2 9" xfId="10829"/>
    <cellStyle name="40% - Accent5 2 2 2 2 3" xfId="418"/>
    <cellStyle name="40% - Accent5 2 2 2 2 3 2" xfId="2156"/>
    <cellStyle name="40% - Accent5 2 2 2 2 3 2 2" xfId="9642"/>
    <cellStyle name="40% - Accent5 2 2 2 2 3 2 2 2" xfId="15424"/>
    <cellStyle name="40% - Accent5 2 2 2 2 3 2 2 3" xfId="21207"/>
    <cellStyle name="40% - Accent5 2 2 2 2 3 2 3" xfId="6751"/>
    <cellStyle name="40% - Accent5 2 2 2 2 3 2 4" xfId="12533"/>
    <cellStyle name="40% - Accent5 2 2 2 2 3 2 5" xfId="18316"/>
    <cellStyle name="40% - Accent5 2 2 2 2 3 3" xfId="5048"/>
    <cellStyle name="40% - Accent5 2 2 2 2 3 3 2" xfId="13722"/>
    <cellStyle name="40% - Accent5 2 2 2 2 3 3 3" xfId="19505"/>
    <cellStyle name="40% - Accent5 2 2 2 2 3 4" xfId="7940"/>
    <cellStyle name="40% - Accent5 2 2 2 2 3 5" xfId="3859"/>
    <cellStyle name="40% - Accent5 2 2 2 2 3 6" xfId="10831"/>
    <cellStyle name="40% - Accent5 2 2 2 2 3 7" xfId="16614"/>
    <cellStyle name="40% - Accent5 2 2 2 2 4" xfId="1077"/>
    <cellStyle name="40% - Accent5 2 2 2 2 4 2" xfId="2781"/>
    <cellStyle name="40% - Accent5 2 2 2 2 4 2 2" xfId="10267"/>
    <cellStyle name="40% - Accent5 2 2 2 2 4 2 2 2" xfId="16049"/>
    <cellStyle name="40% - Accent5 2 2 2 2 4 2 2 3" xfId="21832"/>
    <cellStyle name="40% - Accent5 2 2 2 2 4 2 3" xfId="7376"/>
    <cellStyle name="40% - Accent5 2 2 2 2 4 2 4" xfId="13158"/>
    <cellStyle name="40% - Accent5 2 2 2 2 4 2 5" xfId="18941"/>
    <cellStyle name="40% - Accent5 2 2 2 2 4 3" xfId="5673"/>
    <cellStyle name="40% - Accent5 2 2 2 2 4 3 2" xfId="14347"/>
    <cellStyle name="40% - Accent5 2 2 2 2 4 3 3" xfId="20130"/>
    <cellStyle name="40% - Accent5 2 2 2 2 4 4" xfId="8565"/>
    <cellStyle name="40% - Accent5 2 2 2 2 4 5" xfId="4484"/>
    <cellStyle name="40% - Accent5 2 2 2 2 4 6" xfId="11456"/>
    <cellStyle name="40% - Accent5 2 2 2 2 4 7" xfId="17239"/>
    <cellStyle name="40% - Accent5 2 2 2 2 5" xfId="2153"/>
    <cellStyle name="40% - Accent5 2 2 2 2 5 2" xfId="6748"/>
    <cellStyle name="40% - Accent5 2 2 2 2 5 2 2" xfId="15421"/>
    <cellStyle name="40% - Accent5 2 2 2 2 5 2 3" xfId="21204"/>
    <cellStyle name="40% - Accent5 2 2 2 2 5 3" xfId="9639"/>
    <cellStyle name="40% - Accent5 2 2 2 2 5 4" xfId="3856"/>
    <cellStyle name="40% - Accent5 2 2 2 2 5 5" xfId="12530"/>
    <cellStyle name="40% - Accent5 2 2 2 2 5 6" xfId="18313"/>
    <cellStyle name="40% - Accent5 2 2 2 2 6" xfId="1563"/>
    <cellStyle name="40% - Accent5 2 2 2 2 6 2" xfId="9049"/>
    <cellStyle name="40% - Accent5 2 2 2 2 6 2 2" xfId="14831"/>
    <cellStyle name="40% - Accent5 2 2 2 2 6 2 3" xfId="20614"/>
    <cellStyle name="40% - Accent5 2 2 2 2 6 3" xfId="6158"/>
    <cellStyle name="40% - Accent5 2 2 2 2 6 4" xfId="11940"/>
    <cellStyle name="40% - Accent5 2 2 2 2 6 5" xfId="17723"/>
    <cellStyle name="40% - Accent5 2 2 2 2 7" xfId="5045"/>
    <cellStyle name="40% - Accent5 2 2 2 2 7 2" xfId="13719"/>
    <cellStyle name="40% - Accent5 2 2 2 2 7 3" xfId="19502"/>
    <cellStyle name="40% - Accent5 2 2 2 2 8" xfId="7937"/>
    <cellStyle name="40% - Accent5 2 2 2 2 9" xfId="3266"/>
    <cellStyle name="40% - Accent5 2 2 2 3" xfId="419"/>
    <cellStyle name="40% - Accent5 2 2 2 3 10" xfId="16615"/>
    <cellStyle name="40% - Accent5 2 2 2 3 2" xfId="420"/>
    <cellStyle name="40% - Accent5 2 2 2 3 2 2" xfId="2158"/>
    <cellStyle name="40% - Accent5 2 2 2 3 2 2 2" xfId="9644"/>
    <cellStyle name="40% - Accent5 2 2 2 3 2 2 2 2" xfId="15426"/>
    <cellStyle name="40% - Accent5 2 2 2 3 2 2 2 3" xfId="21209"/>
    <cellStyle name="40% - Accent5 2 2 2 3 2 2 3" xfId="6753"/>
    <cellStyle name="40% - Accent5 2 2 2 3 2 2 4" xfId="12535"/>
    <cellStyle name="40% - Accent5 2 2 2 3 2 2 5" xfId="18318"/>
    <cellStyle name="40% - Accent5 2 2 2 3 2 3" xfId="5050"/>
    <cellStyle name="40% - Accent5 2 2 2 3 2 3 2" xfId="13724"/>
    <cellStyle name="40% - Accent5 2 2 2 3 2 3 3" xfId="19507"/>
    <cellStyle name="40% - Accent5 2 2 2 3 2 4" xfId="7942"/>
    <cellStyle name="40% - Accent5 2 2 2 3 2 5" xfId="3861"/>
    <cellStyle name="40% - Accent5 2 2 2 3 2 6" xfId="10833"/>
    <cellStyle name="40% - Accent5 2 2 2 3 2 7" xfId="16616"/>
    <cellStyle name="40% - Accent5 2 2 2 3 3" xfId="1079"/>
    <cellStyle name="40% - Accent5 2 2 2 3 3 2" xfId="2783"/>
    <cellStyle name="40% - Accent5 2 2 2 3 3 2 2" xfId="10269"/>
    <cellStyle name="40% - Accent5 2 2 2 3 3 2 2 2" xfId="16051"/>
    <cellStyle name="40% - Accent5 2 2 2 3 3 2 2 3" xfId="21834"/>
    <cellStyle name="40% - Accent5 2 2 2 3 3 2 3" xfId="7378"/>
    <cellStyle name="40% - Accent5 2 2 2 3 3 2 4" xfId="13160"/>
    <cellStyle name="40% - Accent5 2 2 2 3 3 2 5" xfId="18943"/>
    <cellStyle name="40% - Accent5 2 2 2 3 3 3" xfId="5675"/>
    <cellStyle name="40% - Accent5 2 2 2 3 3 3 2" xfId="14349"/>
    <cellStyle name="40% - Accent5 2 2 2 3 3 3 3" xfId="20132"/>
    <cellStyle name="40% - Accent5 2 2 2 3 3 4" xfId="8567"/>
    <cellStyle name="40% - Accent5 2 2 2 3 3 5" xfId="4486"/>
    <cellStyle name="40% - Accent5 2 2 2 3 3 6" xfId="11458"/>
    <cellStyle name="40% - Accent5 2 2 2 3 3 7" xfId="17241"/>
    <cellStyle name="40% - Accent5 2 2 2 3 4" xfId="2157"/>
    <cellStyle name="40% - Accent5 2 2 2 3 4 2" xfId="6752"/>
    <cellStyle name="40% - Accent5 2 2 2 3 4 2 2" xfId="15425"/>
    <cellStyle name="40% - Accent5 2 2 2 3 4 2 3" xfId="21208"/>
    <cellStyle name="40% - Accent5 2 2 2 3 4 3" xfId="9643"/>
    <cellStyle name="40% - Accent5 2 2 2 3 4 4" xfId="3860"/>
    <cellStyle name="40% - Accent5 2 2 2 3 4 5" xfId="12534"/>
    <cellStyle name="40% - Accent5 2 2 2 3 4 6" xfId="18317"/>
    <cellStyle name="40% - Accent5 2 2 2 3 5" xfId="1565"/>
    <cellStyle name="40% - Accent5 2 2 2 3 5 2" xfId="9051"/>
    <cellStyle name="40% - Accent5 2 2 2 3 5 2 2" xfId="14833"/>
    <cellStyle name="40% - Accent5 2 2 2 3 5 2 3" xfId="20616"/>
    <cellStyle name="40% - Accent5 2 2 2 3 5 3" xfId="6160"/>
    <cellStyle name="40% - Accent5 2 2 2 3 5 4" xfId="11942"/>
    <cellStyle name="40% - Accent5 2 2 2 3 5 5" xfId="17725"/>
    <cellStyle name="40% - Accent5 2 2 2 3 6" xfId="5049"/>
    <cellStyle name="40% - Accent5 2 2 2 3 6 2" xfId="13723"/>
    <cellStyle name="40% - Accent5 2 2 2 3 6 3" xfId="19506"/>
    <cellStyle name="40% - Accent5 2 2 2 3 7" xfId="7941"/>
    <cellStyle name="40% - Accent5 2 2 2 3 8" xfId="3268"/>
    <cellStyle name="40% - Accent5 2 2 2 3 9" xfId="10832"/>
    <cellStyle name="40% - Accent5 2 2 2 4" xfId="421"/>
    <cellStyle name="40% - Accent5 2 2 2 4 10" xfId="16617"/>
    <cellStyle name="40% - Accent5 2 2 2 4 2" xfId="422"/>
    <cellStyle name="40% - Accent5 2 2 2 4 2 2" xfId="2160"/>
    <cellStyle name="40% - Accent5 2 2 2 4 2 2 2" xfId="9646"/>
    <cellStyle name="40% - Accent5 2 2 2 4 2 2 2 2" xfId="15428"/>
    <cellStyle name="40% - Accent5 2 2 2 4 2 2 2 3" xfId="21211"/>
    <cellStyle name="40% - Accent5 2 2 2 4 2 2 3" xfId="6755"/>
    <cellStyle name="40% - Accent5 2 2 2 4 2 2 4" xfId="12537"/>
    <cellStyle name="40% - Accent5 2 2 2 4 2 2 5" xfId="18320"/>
    <cellStyle name="40% - Accent5 2 2 2 4 2 3" xfId="5052"/>
    <cellStyle name="40% - Accent5 2 2 2 4 2 3 2" xfId="13726"/>
    <cellStyle name="40% - Accent5 2 2 2 4 2 3 3" xfId="19509"/>
    <cellStyle name="40% - Accent5 2 2 2 4 2 4" xfId="7944"/>
    <cellStyle name="40% - Accent5 2 2 2 4 2 5" xfId="3863"/>
    <cellStyle name="40% - Accent5 2 2 2 4 2 6" xfId="10835"/>
    <cellStyle name="40% - Accent5 2 2 2 4 2 7" xfId="16618"/>
    <cellStyle name="40% - Accent5 2 2 2 4 3" xfId="1080"/>
    <cellStyle name="40% - Accent5 2 2 2 4 3 2" xfId="2784"/>
    <cellStyle name="40% - Accent5 2 2 2 4 3 2 2" xfId="10270"/>
    <cellStyle name="40% - Accent5 2 2 2 4 3 2 2 2" xfId="16052"/>
    <cellStyle name="40% - Accent5 2 2 2 4 3 2 2 3" xfId="21835"/>
    <cellStyle name="40% - Accent5 2 2 2 4 3 2 3" xfId="7379"/>
    <cellStyle name="40% - Accent5 2 2 2 4 3 2 4" xfId="13161"/>
    <cellStyle name="40% - Accent5 2 2 2 4 3 2 5" xfId="18944"/>
    <cellStyle name="40% - Accent5 2 2 2 4 3 3" xfId="5676"/>
    <cellStyle name="40% - Accent5 2 2 2 4 3 3 2" xfId="14350"/>
    <cellStyle name="40% - Accent5 2 2 2 4 3 3 3" xfId="20133"/>
    <cellStyle name="40% - Accent5 2 2 2 4 3 4" xfId="8568"/>
    <cellStyle name="40% - Accent5 2 2 2 4 3 5" xfId="4487"/>
    <cellStyle name="40% - Accent5 2 2 2 4 3 6" xfId="11459"/>
    <cellStyle name="40% - Accent5 2 2 2 4 3 7" xfId="17242"/>
    <cellStyle name="40% - Accent5 2 2 2 4 4" xfId="2159"/>
    <cellStyle name="40% - Accent5 2 2 2 4 4 2" xfId="6754"/>
    <cellStyle name="40% - Accent5 2 2 2 4 4 2 2" xfId="15427"/>
    <cellStyle name="40% - Accent5 2 2 2 4 4 2 3" xfId="21210"/>
    <cellStyle name="40% - Accent5 2 2 2 4 4 3" xfId="9645"/>
    <cellStyle name="40% - Accent5 2 2 2 4 4 4" xfId="3862"/>
    <cellStyle name="40% - Accent5 2 2 2 4 4 5" xfId="12536"/>
    <cellStyle name="40% - Accent5 2 2 2 4 4 6" xfId="18319"/>
    <cellStyle name="40% - Accent5 2 2 2 4 5" xfId="1566"/>
    <cellStyle name="40% - Accent5 2 2 2 4 5 2" xfId="9052"/>
    <cellStyle name="40% - Accent5 2 2 2 4 5 2 2" xfId="14834"/>
    <cellStyle name="40% - Accent5 2 2 2 4 5 2 3" xfId="20617"/>
    <cellStyle name="40% - Accent5 2 2 2 4 5 3" xfId="6161"/>
    <cellStyle name="40% - Accent5 2 2 2 4 5 4" xfId="11943"/>
    <cellStyle name="40% - Accent5 2 2 2 4 5 5" xfId="17726"/>
    <cellStyle name="40% - Accent5 2 2 2 4 6" xfId="5051"/>
    <cellStyle name="40% - Accent5 2 2 2 4 6 2" xfId="13725"/>
    <cellStyle name="40% - Accent5 2 2 2 4 6 3" xfId="19508"/>
    <cellStyle name="40% - Accent5 2 2 2 4 7" xfId="7943"/>
    <cellStyle name="40% - Accent5 2 2 2 4 8" xfId="3269"/>
    <cellStyle name="40% - Accent5 2 2 2 4 9" xfId="10834"/>
    <cellStyle name="40% - Accent5 2 2 2 5" xfId="423"/>
    <cellStyle name="40% - Accent5 2 2 2 5 2" xfId="2161"/>
    <cellStyle name="40% - Accent5 2 2 2 5 2 2" xfId="6756"/>
    <cellStyle name="40% - Accent5 2 2 2 5 2 2 2" xfId="15429"/>
    <cellStyle name="40% - Accent5 2 2 2 5 2 2 3" xfId="21212"/>
    <cellStyle name="40% - Accent5 2 2 2 5 2 3" xfId="9647"/>
    <cellStyle name="40% - Accent5 2 2 2 5 2 4" xfId="3864"/>
    <cellStyle name="40% - Accent5 2 2 2 5 2 5" xfId="12538"/>
    <cellStyle name="40% - Accent5 2 2 2 5 2 6" xfId="18321"/>
    <cellStyle name="40% - Accent5 2 2 2 5 3" xfId="1562"/>
    <cellStyle name="40% - Accent5 2 2 2 5 3 2" xfId="9048"/>
    <cellStyle name="40% - Accent5 2 2 2 5 3 2 2" xfId="14830"/>
    <cellStyle name="40% - Accent5 2 2 2 5 3 2 3" xfId="20613"/>
    <cellStyle name="40% - Accent5 2 2 2 5 3 3" xfId="6157"/>
    <cellStyle name="40% - Accent5 2 2 2 5 3 4" xfId="11939"/>
    <cellStyle name="40% - Accent5 2 2 2 5 3 5" xfId="17722"/>
    <cellStyle name="40% - Accent5 2 2 2 5 4" xfId="5053"/>
    <cellStyle name="40% - Accent5 2 2 2 5 4 2" xfId="13727"/>
    <cellStyle name="40% - Accent5 2 2 2 5 4 3" xfId="19510"/>
    <cellStyle name="40% - Accent5 2 2 2 5 5" xfId="7945"/>
    <cellStyle name="40% - Accent5 2 2 2 5 6" xfId="3265"/>
    <cellStyle name="40% - Accent5 2 2 2 5 7" xfId="10836"/>
    <cellStyle name="40% - Accent5 2 2 2 5 8" xfId="16619"/>
    <cellStyle name="40% - Accent5 2 2 2 6" xfId="910"/>
    <cellStyle name="40% - Accent5 2 2 2 6 2" xfId="2616"/>
    <cellStyle name="40% - Accent5 2 2 2 6 2 2" xfId="10102"/>
    <cellStyle name="40% - Accent5 2 2 2 6 2 2 2" xfId="15884"/>
    <cellStyle name="40% - Accent5 2 2 2 6 2 2 3" xfId="21667"/>
    <cellStyle name="40% - Accent5 2 2 2 6 2 3" xfId="7211"/>
    <cellStyle name="40% - Accent5 2 2 2 6 2 4" xfId="12993"/>
    <cellStyle name="40% - Accent5 2 2 2 6 2 5" xfId="18776"/>
    <cellStyle name="40% - Accent5 2 2 2 6 3" xfId="5508"/>
    <cellStyle name="40% - Accent5 2 2 2 6 3 2" xfId="14182"/>
    <cellStyle name="40% - Accent5 2 2 2 6 3 3" xfId="19965"/>
    <cellStyle name="40% - Accent5 2 2 2 6 4" xfId="8400"/>
    <cellStyle name="40% - Accent5 2 2 2 6 5" xfId="4319"/>
    <cellStyle name="40% - Accent5 2 2 2 6 6" xfId="11291"/>
    <cellStyle name="40% - Accent5 2 2 2 6 7" xfId="17074"/>
    <cellStyle name="40% - Accent5 2 2 2 7" xfId="2152"/>
    <cellStyle name="40% - Accent5 2 2 2 7 2" xfId="6747"/>
    <cellStyle name="40% - Accent5 2 2 2 7 2 2" xfId="15420"/>
    <cellStyle name="40% - Accent5 2 2 2 7 2 3" xfId="21203"/>
    <cellStyle name="40% - Accent5 2 2 2 7 3" xfId="9638"/>
    <cellStyle name="40% - Accent5 2 2 2 7 4" xfId="3855"/>
    <cellStyle name="40% - Accent5 2 2 2 7 5" xfId="12529"/>
    <cellStyle name="40% - Accent5 2 2 2 7 6" xfId="18312"/>
    <cellStyle name="40% - Accent5 2 2 2 8" xfId="1324"/>
    <cellStyle name="40% - Accent5 2 2 2 8 2" xfId="8810"/>
    <cellStyle name="40% - Accent5 2 2 2 8 2 2" xfId="14592"/>
    <cellStyle name="40% - Accent5 2 2 2 8 2 3" xfId="20375"/>
    <cellStyle name="40% - Accent5 2 2 2 8 3" xfId="5919"/>
    <cellStyle name="40% - Accent5 2 2 2 8 4" xfId="11701"/>
    <cellStyle name="40% - Accent5 2 2 2 8 5" xfId="17484"/>
    <cellStyle name="40% - Accent5 2 2 2 9" xfId="5044"/>
    <cellStyle name="40% - Accent5 2 2 2 9 2" xfId="13718"/>
    <cellStyle name="40% - Accent5 2 2 2 9 3" xfId="19501"/>
    <cellStyle name="40% - Accent5 2 2 3" xfId="424"/>
    <cellStyle name="40% - Accent5 2 2 3 10" xfId="10837"/>
    <cellStyle name="40% - Accent5 2 2 3 11" xfId="16620"/>
    <cellStyle name="40% - Accent5 2 2 3 2" xfId="425"/>
    <cellStyle name="40% - Accent5 2 2 3 2 10" xfId="16621"/>
    <cellStyle name="40% - Accent5 2 2 3 2 2" xfId="426"/>
    <cellStyle name="40% - Accent5 2 2 3 2 2 2" xfId="2164"/>
    <cellStyle name="40% - Accent5 2 2 3 2 2 2 2" xfId="9650"/>
    <cellStyle name="40% - Accent5 2 2 3 2 2 2 2 2" xfId="15432"/>
    <cellStyle name="40% - Accent5 2 2 3 2 2 2 2 3" xfId="21215"/>
    <cellStyle name="40% - Accent5 2 2 3 2 2 2 3" xfId="6759"/>
    <cellStyle name="40% - Accent5 2 2 3 2 2 2 4" xfId="12541"/>
    <cellStyle name="40% - Accent5 2 2 3 2 2 2 5" xfId="18324"/>
    <cellStyle name="40% - Accent5 2 2 3 2 2 3" xfId="5056"/>
    <cellStyle name="40% - Accent5 2 2 3 2 2 3 2" xfId="13730"/>
    <cellStyle name="40% - Accent5 2 2 3 2 2 3 3" xfId="19513"/>
    <cellStyle name="40% - Accent5 2 2 3 2 2 4" xfId="7948"/>
    <cellStyle name="40% - Accent5 2 2 3 2 2 5" xfId="3867"/>
    <cellStyle name="40% - Accent5 2 2 3 2 2 6" xfId="10839"/>
    <cellStyle name="40% - Accent5 2 2 3 2 2 7" xfId="16622"/>
    <cellStyle name="40% - Accent5 2 2 3 2 3" xfId="1082"/>
    <cellStyle name="40% - Accent5 2 2 3 2 3 2" xfId="2786"/>
    <cellStyle name="40% - Accent5 2 2 3 2 3 2 2" xfId="10272"/>
    <cellStyle name="40% - Accent5 2 2 3 2 3 2 2 2" xfId="16054"/>
    <cellStyle name="40% - Accent5 2 2 3 2 3 2 2 3" xfId="21837"/>
    <cellStyle name="40% - Accent5 2 2 3 2 3 2 3" xfId="7381"/>
    <cellStyle name="40% - Accent5 2 2 3 2 3 2 4" xfId="13163"/>
    <cellStyle name="40% - Accent5 2 2 3 2 3 2 5" xfId="18946"/>
    <cellStyle name="40% - Accent5 2 2 3 2 3 3" xfId="5678"/>
    <cellStyle name="40% - Accent5 2 2 3 2 3 3 2" xfId="14352"/>
    <cellStyle name="40% - Accent5 2 2 3 2 3 3 3" xfId="20135"/>
    <cellStyle name="40% - Accent5 2 2 3 2 3 4" xfId="8570"/>
    <cellStyle name="40% - Accent5 2 2 3 2 3 5" xfId="4489"/>
    <cellStyle name="40% - Accent5 2 2 3 2 3 6" xfId="11461"/>
    <cellStyle name="40% - Accent5 2 2 3 2 3 7" xfId="17244"/>
    <cellStyle name="40% - Accent5 2 2 3 2 4" xfId="2163"/>
    <cellStyle name="40% - Accent5 2 2 3 2 4 2" xfId="6758"/>
    <cellStyle name="40% - Accent5 2 2 3 2 4 2 2" xfId="15431"/>
    <cellStyle name="40% - Accent5 2 2 3 2 4 2 3" xfId="21214"/>
    <cellStyle name="40% - Accent5 2 2 3 2 4 3" xfId="9649"/>
    <cellStyle name="40% - Accent5 2 2 3 2 4 4" xfId="3866"/>
    <cellStyle name="40% - Accent5 2 2 3 2 4 5" xfId="12540"/>
    <cellStyle name="40% - Accent5 2 2 3 2 4 6" xfId="18323"/>
    <cellStyle name="40% - Accent5 2 2 3 2 5" xfId="1568"/>
    <cellStyle name="40% - Accent5 2 2 3 2 5 2" xfId="9054"/>
    <cellStyle name="40% - Accent5 2 2 3 2 5 2 2" xfId="14836"/>
    <cellStyle name="40% - Accent5 2 2 3 2 5 2 3" xfId="20619"/>
    <cellStyle name="40% - Accent5 2 2 3 2 5 3" xfId="6163"/>
    <cellStyle name="40% - Accent5 2 2 3 2 5 4" xfId="11945"/>
    <cellStyle name="40% - Accent5 2 2 3 2 5 5" xfId="17728"/>
    <cellStyle name="40% - Accent5 2 2 3 2 6" xfId="5055"/>
    <cellStyle name="40% - Accent5 2 2 3 2 6 2" xfId="13729"/>
    <cellStyle name="40% - Accent5 2 2 3 2 6 3" xfId="19512"/>
    <cellStyle name="40% - Accent5 2 2 3 2 7" xfId="7947"/>
    <cellStyle name="40% - Accent5 2 2 3 2 8" xfId="3271"/>
    <cellStyle name="40% - Accent5 2 2 3 2 9" xfId="10838"/>
    <cellStyle name="40% - Accent5 2 2 3 3" xfId="427"/>
    <cellStyle name="40% - Accent5 2 2 3 3 2" xfId="2165"/>
    <cellStyle name="40% - Accent5 2 2 3 3 2 2" xfId="9651"/>
    <cellStyle name="40% - Accent5 2 2 3 3 2 2 2" xfId="15433"/>
    <cellStyle name="40% - Accent5 2 2 3 3 2 2 3" xfId="21216"/>
    <cellStyle name="40% - Accent5 2 2 3 3 2 3" xfId="6760"/>
    <cellStyle name="40% - Accent5 2 2 3 3 2 4" xfId="12542"/>
    <cellStyle name="40% - Accent5 2 2 3 3 2 5" xfId="18325"/>
    <cellStyle name="40% - Accent5 2 2 3 3 3" xfId="5057"/>
    <cellStyle name="40% - Accent5 2 2 3 3 3 2" xfId="13731"/>
    <cellStyle name="40% - Accent5 2 2 3 3 3 3" xfId="19514"/>
    <cellStyle name="40% - Accent5 2 2 3 3 4" xfId="7949"/>
    <cellStyle name="40% - Accent5 2 2 3 3 5" xfId="3868"/>
    <cellStyle name="40% - Accent5 2 2 3 3 6" xfId="10840"/>
    <cellStyle name="40% - Accent5 2 2 3 3 7" xfId="16623"/>
    <cellStyle name="40% - Accent5 2 2 3 4" xfId="1081"/>
    <cellStyle name="40% - Accent5 2 2 3 4 2" xfId="2785"/>
    <cellStyle name="40% - Accent5 2 2 3 4 2 2" xfId="10271"/>
    <cellStyle name="40% - Accent5 2 2 3 4 2 2 2" xfId="16053"/>
    <cellStyle name="40% - Accent5 2 2 3 4 2 2 3" xfId="21836"/>
    <cellStyle name="40% - Accent5 2 2 3 4 2 3" xfId="7380"/>
    <cellStyle name="40% - Accent5 2 2 3 4 2 4" xfId="13162"/>
    <cellStyle name="40% - Accent5 2 2 3 4 2 5" xfId="18945"/>
    <cellStyle name="40% - Accent5 2 2 3 4 3" xfId="5677"/>
    <cellStyle name="40% - Accent5 2 2 3 4 3 2" xfId="14351"/>
    <cellStyle name="40% - Accent5 2 2 3 4 3 3" xfId="20134"/>
    <cellStyle name="40% - Accent5 2 2 3 4 4" xfId="8569"/>
    <cellStyle name="40% - Accent5 2 2 3 4 5" xfId="4488"/>
    <cellStyle name="40% - Accent5 2 2 3 4 6" xfId="11460"/>
    <cellStyle name="40% - Accent5 2 2 3 4 7" xfId="17243"/>
    <cellStyle name="40% - Accent5 2 2 3 5" xfId="2162"/>
    <cellStyle name="40% - Accent5 2 2 3 5 2" xfId="6757"/>
    <cellStyle name="40% - Accent5 2 2 3 5 2 2" xfId="15430"/>
    <cellStyle name="40% - Accent5 2 2 3 5 2 3" xfId="21213"/>
    <cellStyle name="40% - Accent5 2 2 3 5 3" xfId="9648"/>
    <cellStyle name="40% - Accent5 2 2 3 5 4" xfId="3865"/>
    <cellStyle name="40% - Accent5 2 2 3 5 5" xfId="12539"/>
    <cellStyle name="40% - Accent5 2 2 3 5 6" xfId="18322"/>
    <cellStyle name="40% - Accent5 2 2 3 6" xfId="1567"/>
    <cellStyle name="40% - Accent5 2 2 3 6 2" xfId="9053"/>
    <cellStyle name="40% - Accent5 2 2 3 6 2 2" xfId="14835"/>
    <cellStyle name="40% - Accent5 2 2 3 6 2 3" xfId="20618"/>
    <cellStyle name="40% - Accent5 2 2 3 6 3" xfId="6162"/>
    <cellStyle name="40% - Accent5 2 2 3 6 4" xfId="11944"/>
    <cellStyle name="40% - Accent5 2 2 3 6 5" xfId="17727"/>
    <cellStyle name="40% - Accent5 2 2 3 7" xfId="5054"/>
    <cellStyle name="40% - Accent5 2 2 3 7 2" xfId="13728"/>
    <cellStyle name="40% - Accent5 2 2 3 7 3" xfId="19511"/>
    <cellStyle name="40% - Accent5 2 2 3 8" xfId="7946"/>
    <cellStyle name="40% - Accent5 2 2 3 9" xfId="3270"/>
    <cellStyle name="40% - Accent5 2 2 4" xfId="428"/>
    <cellStyle name="40% - Accent5 2 2 4 10" xfId="16624"/>
    <cellStyle name="40% - Accent5 2 2 4 2" xfId="429"/>
    <cellStyle name="40% - Accent5 2 2 4 2 2" xfId="2167"/>
    <cellStyle name="40% - Accent5 2 2 4 2 2 2" xfId="9653"/>
    <cellStyle name="40% - Accent5 2 2 4 2 2 2 2" xfId="15435"/>
    <cellStyle name="40% - Accent5 2 2 4 2 2 2 3" xfId="21218"/>
    <cellStyle name="40% - Accent5 2 2 4 2 2 3" xfId="6762"/>
    <cellStyle name="40% - Accent5 2 2 4 2 2 4" xfId="12544"/>
    <cellStyle name="40% - Accent5 2 2 4 2 2 5" xfId="18327"/>
    <cellStyle name="40% - Accent5 2 2 4 2 3" xfId="5059"/>
    <cellStyle name="40% - Accent5 2 2 4 2 3 2" xfId="13733"/>
    <cellStyle name="40% - Accent5 2 2 4 2 3 3" xfId="19516"/>
    <cellStyle name="40% - Accent5 2 2 4 2 4" xfId="7951"/>
    <cellStyle name="40% - Accent5 2 2 4 2 5" xfId="3870"/>
    <cellStyle name="40% - Accent5 2 2 4 2 6" xfId="10842"/>
    <cellStyle name="40% - Accent5 2 2 4 2 7" xfId="16625"/>
    <cellStyle name="40% - Accent5 2 2 4 3" xfId="1083"/>
    <cellStyle name="40% - Accent5 2 2 4 3 2" xfId="2787"/>
    <cellStyle name="40% - Accent5 2 2 4 3 2 2" xfId="10273"/>
    <cellStyle name="40% - Accent5 2 2 4 3 2 2 2" xfId="16055"/>
    <cellStyle name="40% - Accent5 2 2 4 3 2 2 3" xfId="21838"/>
    <cellStyle name="40% - Accent5 2 2 4 3 2 3" xfId="7382"/>
    <cellStyle name="40% - Accent5 2 2 4 3 2 4" xfId="13164"/>
    <cellStyle name="40% - Accent5 2 2 4 3 2 5" xfId="18947"/>
    <cellStyle name="40% - Accent5 2 2 4 3 3" xfId="5679"/>
    <cellStyle name="40% - Accent5 2 2 4 3 3 2" xfId="14353"/>
    <cellStyle name="40% - Accent5 2 2 4 3 3 3" xfId="20136"/>
    <cellStyle name="40% - Accent5 2 2 4 3 4" xfId="8571"/>
    <cellStyle name="40% - Accent5 2 2 4 3 5" xfId="4490"/>
    <cellStyle name="40% - Accent5 2 2 4 3 6" xfId="11462"/>
    <cellStyle name="40% - Accent5 2 2 4 3 7" xfId="17245"/>
    <cellStyle name="40% - Accent5 2 2 4 4" xfId="2166"/>
    <cellStyle name="40% - Accent5 2 2 4 4 2" xfId="6761"/>
    <cellStyle name="40% - Accent5 2 2 4 4 2 2" xfId="15434"/>
    <cellStyle name="40% - Accent5 2 2 4 4 2 3" xfId="21217"/>
    <cellStyle name="40% - Accent5 2 2 4 4 3" xfId="9652"/>
    <cellStyle name="40% - Accent5 2 2 4 4 4" xfId="3869"/>
    <cellStyle name="40% - Accent5 2 2 4 4 5" xfId="12543"/>
    <cellStyle name="40% - Accent5 2 2 4 4 6" xfId="18326"/>
    <cellStyle name="40% - Accent5 2 2 4 5" xfId="1569"/>
    <cellStyle name="40% - Accent5 2 2 4 5 2" xfId="9055"/>
    <cellStyle name="40% - Accent5 2 2 4 5 2 2" xfId="14837"/>
    <cellStyle name="40% - Accent5 2 2 4 5 2 3" xfId="20620"/>
    <cellStyle name="40% - Accent5 2 2 4 5 3" xfId="6164"/>
    <cellStyle name="40% - Accent5 2 2 4 5 4" xfId="11946"/>
    <cellStyle name="40% - Accent5 2 2 4 5 5" xfId="17729"/>
    <cellStyle name="40% - Accent5 2 2 4 6" xfId="5058"/>
    <cellStyle name="40% - Accent5 2 2 4 6 2" xfId="13732"/>
    <cellStyle name="40% - Accent5 2 2 4 6 3" xfId="19515"/>
    <cellStyle name="40% - Accent5 2 2 4 7" xfId="7950"/>
    <cellStyle name="40% - Accent5 2 2 4 8" xfId="3272"/>
    <cellStyle name="40% - Accent5 2 2 4 9" xfId="10841"/>
    <cellStyle name="40% - Accent5 2 2 5" xfId="430"/>
    <cellStyle name="40% - Accent5 2 2 5 10" xfId="16626"/>
    <cellStyle name="40% - Accent5 2 2 5 2" xfId="431"/>
    <cellStyle name="40% - Accent5 2 2 5 2 2" xfId="2169"/>
    <cellStyle name="40% - Accent5 2 2 5 2 2 2" xfId="9655"/>
    <cellStyle name="40% - Accent5 2 2 5 2 2 2 2" xfId="15437"/>
    <cellStyle name="40% - Accent5 2 2 5 2 2 2 3" xfId="21220"/>
    <cellStyle name="40% - Accent5 2 2 5 2 2 3" xfId="6764"/>
    <cellStyle name="40% - Accent5 2 2 5 2 2 4" xfId="12546"/>
    <cellStyle name="40% - Accent5 2 2 5 2 2 5" xfId="18329"/>
    <cellStyle name="40% - Accent5 2 2 5 2 3" xfId="5061"/>
    <cellStyle name="40% - Accent5 2 2 5 2 3 2" xfId="13735"/>
    <cellStyle name="40% - Accent5 2 2 5 2 3 3" xfId="19518"/>
    <cellStyle name="40% - Accent5 2 2 5 2 4" xfId="7953"/>
    <cellStyle name="40% - Accent5 2 2 5 2 5" xfId="3872"/>
    <cellStyle name="40% - Accent5 2 2 5 2 6" xfId="10844"/>
    <cellStyle name="40% - Accent5 2 2 5 2 7" xfId="16627"/>
    <cellStyle name="40% - Accent5 2 2 5 3" xfId="1084"/>
    <cellStyle name="40% - Accent5 2 2 5 3 2" xfId="2788"/>
    <cellStyle name="40% - Accent5 2 2 5 3 2 2" xfId="10274"/>
    <cellStyle name="40% - Accent5 2 2 5 3 2 2 2" xfId="16056"/>
    <cellStyle name="40% - Accent5 2 2 5 3 2 2 3" xfId="21839"/>
    <cellStyle name="40% - Accent5 2 2 5 3 2 3" xfId="7383"/>
    <cellStyle name="40% - Accent5 2 2 5 3 2 4" xfId="13165"/>
    <cellStyle name="40% - Accent5 2 2 5 3 2 5" xfId="18948"/>
    <cellStyle name="40% - Accent5 2 2 5 3 3" xfId="5680"/>
    <cellStyle name="40% - Accent5 2 2 5 3 3 2" xfId="14354"/>
    <cellStyle name="40% - Accent5 2 2 5 3 3 3" xfId="20137"/>
    <cellStyle name="40% - Accent5 2 2 5 3 4" xfId="8572"/>
    <cellStyle name="40% - Accent5 2 2 5 3 5" xfId="4491"/>
    <cellStyle name="40% - Accent5 2 2 5 3 6" xfId="11463"/>
    <cellStyle name="40% - Accent5 2 2 5 3 7" xfId="17246"/>
    <cellStyle name="40% - Accent5 2 2 5 4" xfId="2168"/>
    <cellStyle name="40% - Accent5 2 2 5 4 2" xfId="6763"/>
    <cellStyle name="40% - Accent5 2 2 5 4 2 2" xfId="15436"/>
    <cellStyle name="40% - Accent5 2 2 5 4 2 3" xfId="21219"/>
    <cellStyle name="40% - Accent5 2 2 5 4 3" xfId="9654"/>
    <cellStyle name="40% - Accent5 2 2 5 4 4" xfId="3871"/>
    <cellStyle name="40% - Accent5 2 2 5 4 5" xfId="12545"/>
    <cellStyle name="40% - Accent5 2 2 5 4 6" xfId="18328"/>
    <cellStyle name="40% - Accent5 2 2 5 5" xfId="1570"/>
    <cellStyle name="40% - Accent5 2 2 5 5 2" xfId="9056"/>
    <cellStyle name="40% - Accent5 2 2 5 5 2 2" xfId="14838"/>
    <cellStyle name="40% - Accent5 2 2 5 5 2 3" xfId="20621"/>
    <cellStyle name="40% - Accent5 2 2 5 5 3" xfId="6165"/>
    <cellStyle name="40% - Accent5 2 2 5 5 4" xfId="11947"/>
    <cellStyle name="40% - Accent5 2 2 5 5 5" xfId="17730"/>
    <cellStyle name="40% - Accent5 2 2 5 6" xfId="5060"/>
    <cellStyle name="40% - Accent5 2 2 5 6 2" xfId="13734"/>
    <cellStyle name="40% - Accent5 2 2 5 6 3" xfId="19517"/>
    <cellStyle name="40% - Accent5 2 2 5 7" xfId="7952"/>
    <cellStyle name="40% - Accent5 2 2 5 8" xfId="3273"/>
    <cellStyle name="40% - Accent5 2 2 5 9" xfId="10843"/>
    <cellStyle name="40% - Accent5 2 2 6" xfId="432"/>
    <cellStyle name="40% - Accent5 2 2 6 2" xfId="2170"/>
    <cellStyle name="40% - Accent5 2 2 6 2 2" xfId="6765"/>
    <cellStyle name="40% - Accent5 2 2 6 2 2 2" xfId="15438"/>
    <cellStyle name="40% - Accent5 2 2 6 2 2 3" xfId="21221"/>
    <cellStyle name="40% - Accent5 2 2 6 2 3" xfId="9656"/>
    <cellStyle name="40% - Accent5 2 2 6 2 4" xfId="3873"/>
    <cellStyle name="40% - Accent5 2 2 6 2 5" xfId="12547"/>
    <cellStyle name="40% - Accent5 2 2 6 2 6" xfId="18330"/>
    <cellStyle name="40% - Accent5 2 2 6 3" xfId="1561"/>
    <cellStyle name="40% - Accent5 2 2 6 3 2" xfId="9047"/>
    <cellStyle name="40% - Accent5 2 2 6 3 2 2" xfId="14829"/>
    <cellStyle name="40% - Accent5 2 2 6 3 2 3" xfId="20612"/>
    <cellStyle name="40% - Accent5 2 2 6 3 3" xfId="6156"/>
    <cellStyle name="40% - Accent5 2 2 6 3 4" xfId="11938"/>
    <cellStyle name="40% - Accent5 2 2 6 3 5" xfId="17721"/>
    <cellStyle name="40% - Accent5 2 2 6 4" xfId="5062"/>
    <cellStyle name="40% - Accent5 2 2 6 4 2" xfId="13736"/>
    <cellStyle name="40% - Accent5 2 2 6 4 3" xfId="19519"/>
    <cellStyle name="40% - Accent5 2 2 6 5" xfId="7954"/>
    <cellStyle name="40% - Accent5 2 2 6 6" xfId="3264"/>
    <cellStyle name="40% - Accent5 2 2 6 7" xfId="10845"/>
    <cellStyle name="40% - Accent5 2 2 6 8" xfId="16628"/>
    <cellStyle name="40% - Accent5 2 2 7" xfId="872"/>
    <cellStyle name="40% - Accent5 2 2 7 2" xfId="2578"/>
    <cellStyle name="40% - Accent5 2 2 7 2 2" xfId="10064"/>
    <cellStyle name="40% - Accent5 2 2 7 2 2 2" xfId="15846"/>
    <cellStyle name="40% - Accent5 2 2 7 2 2 3" xfId="21629"/>
    <cellStyle name="40% - Accent5 2 2 7 2 3" xfId="7173"/>
    <cellStyle name="40% - Accent5 2 2 7 2 4" xfId="12955"/>
    <cellStyle name="40% - Accent5 2 2 7 2 5" xfId="18738"/>
    <cellStyle name="40% - Accent5 2 2 7 3" xfId="5470"/>
    <cellStyle name="40% - Accent5 2 2 7 3 2" xfId="14144"/>
    <cellStyle name="40% - Accent5 2 2 7 3 3" xfId="19927"/>
    <cellStyle name="40% - Accent5 2 2 7 4" xfId="8362"/>
    <cellStyle name="40% - Accent5 2 2 7 5" xfId="4281"/>
    <cellStyle name="40% - Accent5 2 2 7 6" xfId="11253"/>
    <cellStyle name="40% - Accent5 2 2 7 7" xfId="17036"/>
    <cellStyle name="40% - Accent5 2 2 8" xfId="2151"/>
    <cellStyle name="40% - Accent5 2 2 8 2" xfId="6746"/>
    <cellStyle name="40% - Accent5 2 2 8 2 2" xfId="15419"/>
    <cellStyle name="40% - Accent5 2 2 8 2 3" xfId="21202"/>
    <cellStyle name="40% - Accent5 2 2 8 3" xfId="9637"/>
    <cellStyle name="40% - Accent5 2 2 8 4" xfId="3854"/>
    <cellStyle name="40% - Accent5 2 2 8 5" xfId="12528"/>
    <cellStyle name="40% - Accent5 2 2 8 6" xfId="18311"/>
    <cellStyle name="40% - Accent5 2 2 9" xfId="1323"/>
    <cellStyle name="40% - Accent5 2 2 9 2" xfId="8809"/>
    <cellStyle name="40% - Accent5 2 2 9 2 2" xfId="14591"/>
    <cellStyle name="40% - Accent5 2 2 9 2 3" xfId="20374"/>
    <cellStyle name="40% - Accent5 2 2 9 3" xfId="5918"/>
    <cellStyle name="40% - Accent5 2 2 9 4" xfId="11700"/>
    <cellStyle name="40% - Accent5 2 2 9 5" xfId="17483"/>
    <cellStyle name="40% - Accent5 2 3" xfId="433"/>
    <cellStyle name="40% - Accent5 2 3 10" xfId="7955"/>
    <cellStyle name="40% - Accent5 2 3 11" xfId="3028"/>
    <cellStyle name="40% - Accent5 2 3 12" xfId="10846"/>
    <cellStyle name="40% - Accent5 2 3 13" xfId="16629"/>
    <cellStyle name="40% - Accent5 2 3 2" xfId="434"/>
    <cellStyle name="40% - Accent5 2 3 2 10" xfId="10847"/>
    <cellStyle name="40% - Accent5 2 3 2 11" xfId="16630"/>
    <cellStyle name="40% - Accent5 2 3 2 2" xfId="435"/>
    <cellStyle name="40% - Accent5 2 3 2 2 10" xfId="16631"/>
    <cellStyle name="40% - Accent5 2 3 2 2 2" xfId="436"/>
    <cellStyle name="40% - Accent5 2 3 2 2 2 2" xfId="2174"/>
    <cellStyle name="40% - Accent5 2 3 2 2 2 2 2" xfId="9660"/>
    <cellStyle name="40% - Accent5 2 3 2 2 2 2 2 2" xfId="15442"/>
    <cellStyle name="40% - Accent5 2 3 2 2 2 2 2 3" xfId="21225"/>
    <cellStyle name="40% - Accent5 2 3 2 2 2 2 3" xfId="6769"/>
    <cellStyle name="40% - Accent5 2 3 2 2 2 2 4" xfId="12551"/>
    <cellStyle name="40% - Accent5 2 3 2 2 2 2 5" xfId="18334"/>
    <cellStyle name="40% - Accent5 2 3 2 2 2 3" xfId="5066"/>
    <cellStyle name="40% - Accent5 2 3 2 2 2 3 2" xfId="13740"/>
    <cellStyle name="40% - Accent5 2 3 2 2 2 3 3" xfId="19523"/>
    <cellStyle name="40% - Accent5 2 3 2 2 2 4" xfId="7958"/>
    <cellStyle name="40% - Accent5 2 3 2 2 2 5" xfId="3877"/>
    <cellStyle name="40% - Accent5 2 3 2 2 2 6" xfId="10849"/>
    <cellStyle name="40% - Accent5 2 3 2 2 2 7" xfId="16632"/>
    <cellStyle name="40% - Accent5 2 3 2 2 3" xfId="1086"/>
    <cellStyle name="40% - Accent5 2 3 2 2 3 2" xfId="2790"/>
    <cellStyle name="40% - Accent5 2 3 2 2 3 2 2" xfId="10276"/>
    <cellStyle name="40% - Accent5 2 3 2 2 3 2 2 2" xfId="16058"/>
    <cellStyle name="40% - Accent5 2 3 2 2 3 2 2 3" xfId="21841"/>
    <cellStyle name="40% - Accent5 2 3 2 2 3 2 3" xfId="7385"/>
    <cellStyle name="40% - Accent5 2 3 2 2 3 2 4" xfId="13167"/>
    <cellStyle name="40% - Accent5 2 3 2 2 3 2 5" xfId="18950"/>
    <cellStyle name="40% - Accent5 2 3 2 2 3 3" xfId="5682"/>
    <cellStyle name="40% - Accent5 2 3 2 2 3 3 2" xfId="14356"/>
    <cellStyle name="40% - Accent5 2 3 2 2 3 3 3" xfId="20139"/>
    <cellStyle name="40% - Accent5 2 3 2 2 3 4" xfId="8574"/>
    <cellStyle name="40% - Accent5 2 3 2 2 3 5" xfId="4493"/>
    <cellStyle name="40% - Accent5 2 3 2 2 3 6" xfId="11465"/>
    <cellStyle name="40% - Accent5 2 3 2 2 3 7" xfId="17248"/>
    <cellStyle name="40% - Accent5 2 3 2 2 4" xfId="2173"/>
    <cellStyle name="40% - Accent5 2 3 2 2 4 2" xfId="6768"/>
    <cellStyle name="40% - Accent5 2 3 2 2 4 2 2" xfId="15441"/>
    <cellStyle name="40% - Accent5 2 3 2 2 4 2 3" xfId="21224"/>
    <cellStyle name="40% - Accent5 2 3 2 2 4 3" xfId="9659"/>
    <cellStyle name="40% - Accent5 2 3 2 2 4 4" xfId="3876"/>
    <cellStyle name="40% - Accent5 2 3 2 2 4 5" xfId="12550"/>
    <cellStyle name="40% - Accent5 2 3 2 2 4 6" xfId="18333"/>
    <cellStyle name="40% - Accent5 2 3 2 2 5" xfId="1573"/>
    <cellStyle name="40% - Accent5 2 3 2 2 5 2" xfId="9059"/>
    <cellStyle name="40% - Accent5 2 3 2 2 5 2 2" xfId="14841"/>
    <cellStyle name="40% - Accent5 2 3 2 2 5 2 3" xfId="20624"/>
    <cellStyle name="40% - Accent5 2 3 2 2 5 3" xfId="6168"/>
    <cellStyle name="40% - Accent5 2 3 2 2 5 4" xfId="11950"/>
    <cellStyle name="40% - Accent5 2 3 2 2 5 5" xfId="17733"/>
    <cellStyle name="40% - Accent5 2 3 2 2 6" xfId="5065"/>
    <cellStyle name="40% - Accent5 2 3 2 2 6 2" xfId="13739"/>
    <cellStyle name="40% - Accent5 2 3 2 2 6 3" xfId="19522"/>
    <cellStyle name="40% - Accent5 2 3 2 2 7" xfId="7957"/>
    <cellStyle name="40% - Accent5 2 3 2 2 8" xfId="3276"/>
    <cellStyle name="40% - Accent5 2 3 2 2 9" xfId="10848"/>
    <cellStyle name="40% - Accent5 2 3 2 3" xfId="437"/>
    <cellStyle name="40% - Accent5 2 3 2 3 2" xfId="2175"/>
    <cellStyle name="40% - Accent5 2 3 2 3 2 2" xfId="9661"/>
    <cellStyle name="40% - Accent5 2 3 2 3 2 2 2" xfId="15443"/>
    <cellStyle name="40% - Accent5 2 3 2 3 2 2 3" xfId="21226"/>
    <cellStyle name="40% - Accent5 2 3 2 3 2 3" xfId="6770"/>
    <cellStyle name="40% - Accent5 2 3 2 3 2 4" xfId="12552"/>
    <cellStyle name="40% - Accent5 2 3 2 3 2 5" xfId="18335"/>
    <cellStyle name="40% - Accent5 2 3 2 3 3" xfId="5067"/>
    <cellStyle name="40% - Accent5 2 3 2 3 3 2" xfId="13741"/>
    <cellStyle name="40% - Accent5 2 3 2 3 3 3" xfId="19524"/>
    <cellStyle name="40% - Accent5 2 3 2 3 4" xfId="7959"/>
    <cellStyle name="40% - Accent5 2 3 2 3 5" xfId="3878"/>
    <cellStyle name="40% - Accent5 2 3 2 3 6" xfId="10850"/>
    <cellStyle name="40% - Accent5 2 3 2 3 7" xfId="16633"/>
    <cellStyle name="40% - Accent5 2 3 2 4" xfId="1085"/>
    <cellStyle name="40% - Accent5 2 3 2 4 2" xfId="2789"/>
    <cellStyle name="40% - Accent5 2 3 2 4 2 2" xfId="10275"/>
    <cellStyle name="40% - Accent5 2 3 2 4 2 2 2" xfId="16057"/>
    <cellStyle name="40% - Accent5 2 3 2 4 2 2 3" xfId="21840"/>
    <cellStyle name="40% - Accent5 2 3 2 4 2 3" xfId="7384"/>
    <cellStyle name="40% - Accent5 2 3 2 4 2 4" xfId="13166"/>
    <cellStyle name="40% - Accent5 2 3 2 4 2 5" xfId="18949"/>
    <cellStyle name="40% - Accent5 2 3 2 4 3" xfId="5681"/>
    <cellStyle name="40% - Accent5 2 3 2 4 3 2" xfId="14355"/>
    <cellStyle name="40% - Accent5 2 3 2 4 3 3" xfId="20138"/>
    <cellStyle name="40% - Accent5 2 3 2 4 4" xfId="8573"/>
    <cellStyle name="40% - Accent5 2 3 2 4 5" xfId="4492"/>
    <cellStyle name="40% - Accent5 2 3 2 4 6" xfId="11464"/>
    <cellStyle name="40% - Accent5 2 3 2 4 7" xfId="17247"/>
    <cellStyle name="40% - Accent5 2 3 2 5" xfId="2172"/>
    <cellStyle name="40% - Accent5 2 3 2 5 2" xfId="6767"/>
    <cellStyle name="40% - Accent5 2 3 2 5 2 2" xfId="15440"/>
    <cellStyle name="40% - Accent5 2 3 2 5 2 3" xfId="21223"/>
    <cellStyle name="40% - Accent5 2 3 2 5 3" xfId="9658"/>
    <cellStyle name="40% - Accent5 2 3 2 5 4" xfId="3875"/>
    <cellStyle name="40% - Accent5 2 3 2 5 5" xfId="12549"/>
    <cellStyle name="40% - Accent5 2 3 2 5 6" xfId="18332"/>
    <cellStyle name="40% - Accent5 2 3 2 6" xfId="1572"/>
    <cellStyle name="40% - Accent5 2 3 2 6 2" xfId="9058"/>
    <cellStyle name="40% - Accent5 2 3 2 6 2 2" xfId="14840"/>
    <cellStyle name="40% - Accent5 2 3 2 6 2 3" xfId="20623"/>
    <cellStyle name="40% - Accent5 2 3 2 6 3" xfId="6167"/>
    <cellStyle name="40% - Accent5 2 3 2 6 4" xfId="11949"/>
    <cellStyle name="40% - Accent5 2 3 2 6 5" xfId="17732"/>
    <cellStyle name="40% - Accent5 2 3 2 7" xfId="5064"/>
    <cellStyle name="40% - Accent5 2 3 2 7 2" xfId="13738"/>
    <cellStyle name="40% - Accent5 2 3 2 7 3" xfId="19521"/>
    <cellStyle name="40% - Accent5 2 3 2 8" xfId="7956"/>
    <cellStyle name="40% - Accent5 2 3 2 9" xfId="3275"/>
    <cellStyle name="40% - Accent5 2 3 3" xfId="438"/>
    <cellStyle name="40% - Accent5 2 3 3 10" xfId="16634"/>
    <cellStyle name="40% - Accent5 2 3 3 2" xfId="439"/>
    <cellStyle name="40% - Accent5 2 3 3 2 2" xfId="2177"/>
    <cellStyle name="40% - Accent5 2 3 3 2 2 2" xfId="9663"/>
    <cellStyle name="40% - Accent5 2 3 3 2 2 2 2" xfId="15445"/>
    <cellStyle name="40% - Accent5 2 3 3 2 2 2 3" xfId="21228"/>
    <cellStyle name="40% - Accent5 2 3 3 2 2 3" xfId="6772"/>
    <cellStyle name="40% - Accent5 2 3 3 2 2 4" xfId="12554"/>
    <cellStyle name="40% - Accent5 2 3 3 2 2 5" xfId="18337"/>
    <cellStyle name="40% - Accent5 2 3 3 2 3" xfId="5069"/>
    <cellStyle name="40% - Accent5 2 3 3 2 3 2" xfId="13743"/>
    <cellStyle name="40% - Accent5 2 3 3 2 3 3" xfId="19526"/>
    <cellStyle name="40% - Accent5 2 3 3 2 4" xfId="7961"/>
    <cellStyle name="40% - Accent5 2 3 3 2 5" xfId="3880"/>
    <cellStyle name="40% - Accent5 2 3 3 2 6" xfId="10852"/>
    <cellStyle name="40% - Accent5 2 3 3 2 7" xfId="16635"/>
    <cellStyle name="40% - Accent5 2 3 3 3" xfId="1087"/>
    <cellStyle name="40% - Accent5 2 3 3 3 2" xfId="2791"/>
    <cellStyle name="40% - Accent5 2 3 3 3 2 2" xfId="10277"/>
    <cellStyle name="40% - Accent5 2 3 3 3 2 2 2" xfId="16059"/>
    <cellStyle name="40% - Accent5 2 3 3 3 2 2 3" xfId="21842"/>
    <cellStyle name="40% - Accent5 2 3 3 3 2 3" xfId="7386"/>
    <cellStyle name="40% - Accent5 2 3 3 3 2 4" xfId="13168"/>
    <cellStyle name="40% - Accent5 2 3 3 3 2 5" xfId="18951"/>
    <cellStyle name="40% - Accent5 2 3 3 3 3" xfId="5683"/>
    <cellStyle name="40% - Accent5 2 3 3 3 3 2" xfId="14357"/>
    <cellStyle name="40% - Accent5 2 3 3 3 3 3" xfId="20140"/>
    <cellStyle name="40% - Accent5 2 3 3 3 4" xfId="8575"/>
    <cellStyle name="40% - Accent5 2 3 3 3 5" xfId="4494"/>
    <cellStyle name="40% - Accent5 2 3 3 3 6" xfId="11466"/>
    <cellStyle name="40% - Accent5 2 3 3 3 7" xfId="17249"/>
    <cellStyle name="40% - Accent5 2 3 3 4" xfId="2176"/>
    <cellStyle name="40% - Accent5 2 3 3 4 2" xfId="6771"/>
    <cellStyle name="40% - Accent5 2 3 3 4 2 2" xfId="15444"/>
    <cellStyle name="40% - Accent5 2 3 3 4 2 3" xfId="21227"/>
    <cellStyle name="40% - Accent5 2 3 3 4 3" xfId="9662"/>
    <cellStyle name="40% - Accent5 2 3 3 4 4" xfId="3879"/>
    <cellStyle name="40% - Accent5 2 3 3 4 5" xfId="12553"/>
    <cellStyle name="40% - Accent5 2 3 3 4 6" xfId="18336"/>
    <cellStyle name="40% - Accent5 2 3 3 5" xfId="1574"/>
    <cellStyle name="40% - Accent5 2 3 3 5 2" xfId="9060"/>
    <cellStyle name="40% - Accent5 2 3 3 5 2 2" xfId="14842"/>
    <cellStyle name="40% - Accent5 2 3 3 5 2 3" xfId="20625"/>
    <cellStyle name="40% - Accent5 2 3 3 5 3" xfId="6169"/>
    <cellStyle name="40% - Accent5 2 3 3 5 4" xfId="11951"/>
    <cellStyle name="40% - Accent5 2 3 3 5 5" xfId="17734"/>
    <cellStyle name="40% - Accent5 2 3 3 6" xfId="5068"/>
    <cellStyle name="40% - Accent5 2 3 3 6 2" xfId="13742"/>
    <cellStyle name="40% - Accent5 2 3 3 6 3" xfId="19525"/>
    <cellStyle name="40% - Accent5 2 3 3 7" xfId="7960"/>
    <cellStyle name="40% - Accent5 2 3 3 8" xfId="3277"/>
    <cellStyle name="40% - Accent5 2 3 3 9" xfId="10851"/>
    <cellStyle name="40% - Accent5 2 3 4" xfId="440"/>
    <cellStyle name="40% - Accent5 2 3 4 10" xfId="16636"/>
    <cellStyle name="40% - Accent5 2 3 4 2" xfId="441"/>
    <cellStyle name="40% - Accent5 2 3 4 2 2" xfId="2179"/>
    <cellStyle name="40% - Accent5 2 3 4 2 2 2" xfId="9665"/>
    <cellStyle name="40% - Accent5 2 3 4 2 2 2 2" xfId="15447"/>
    <cellStyle name="40% - Accent5 2 3 4 2 2 2 3" xfId="21230"/>
    <cellStyle name="40% - Accent5 2 3 4 2 2 3" xfId="6774"/>
    <cellStyle name="40% - Accent5 2 3 4 2 2 4" xfId="12556"/>
    <cellStyle name="40% - Accent5 2 3 4 2 2 5" xfId="18339"/>
    <cellStyle name="40% - Accent5 2 3 4 2 3" xfId="5071"/>
    <cellStyle name="40% - Accent5 2 3 4 2 3 2" xfId="13745"/>
    <cellStyle name="40% - Accent5 2 3 4 2 3 3" xfId="19528"/>
    <cellStyle name="40% - Accent5 2 3 4 2 4" xfId="7963"/>
    <cellStyle name="40% - Accent5 2 3 4 2 5" xfId="3882"/>
    <cellStyle name="40% - Accent5 2 3 4 2 6" xfId="10854"/>
    <cellStyle name="40% - Accent5 2 3 4 2 7" xfId="16637"/>
    <cellStyle name="40% - Accent5 2 3 4 3" xfId="1088"/>
    <cellStyle name="40% - Accent5 2 3 4 3 2" xfId="2792"/>
    <cellStyle name="40% - Accent5 2 3 4 3 2 2" xfId="10278"/>
    <cellStyle name="40% - Accent5 2 3 4 3 2 2 2" xfId="16060"/>
    <cellStyle name="40% - Accent5 2 3 4 3 2 2 3" xfId="21843"/>
    <cellStyle name="40% - Accent5 2 3 4 3 2 3" xfId="7387"/>
    <cellStyle name="40% - Accent5 2 3 4 3 2 4" xfId="13169"/>
    <cellStyle name="40% - Accent5 2 3 4 3 2 5" xfId="18952"/>
    <cellStyle name="40% - Accent5 2 3 4 3 3" xfId="5684"/>
    <cellStyle name="40% - Accent5 2 3 4 3 3 2" xfId="14358"/>
    <cellStyle name="40% - Accent5 2 3 4 3 3 3" xfId="20141"/>
    <cellStyle name="40% - Accent5 2 3 4 3 4" xfId="8576"/>
    <cellStyle name="40% - Accent5 2 3 4 3 5" xfId="4495"/>
    <cellStyle name="40% - Accent5 2 3 4 3 6" xfId="11467"/>
    <cellStyle name="40% - Accent5 2 3 4 3 7" xfId="17250"/>
    <cellStyle name="40% - Accent5 2 3 4 4" xfId="2178"/>
    <cellStyle name="40% - Accent5 2 3 4 4 2" xfId="6773"/>
    <cellStyle name="40% - Accent5 2 3 4 4 2 2" xfId="15446"/>
    <cellStyle name="40% - Accent5 2 3 4 4 2 3" xfId="21229"/>
    <cellStyle name="40% - Accent5 2 3 4 4 3" xfId="9664"/>
    <cellStyle name="40% - Accent5 2 3 4 4 4" xfId="3881"/>
    <cellStyle name="40% - Accent5 2 3 4 4 5" xfId="12555"/>
    <cellStyle name="40% - Accent5 2 3 4 4 6" xfId="18338"/>
    <cellStyle name="40% - Accent5 2 3 4 5" xfId="1575"/>
    <cellStyle name="40% - Accent5 2 3 4 5 2" xfId="9061"/>
    <cellStyle name="40% - Accent5 2 3 4 5 2 2" xfId="14843"/>
    <cellStyle name="40% - Accent5 2 3 4 5 2 3" xfId="20626"/>
    <cellStyle name="40% - Accent5 2 3 4 5 3" xfId="6170"/>
    <cellStyle name="40% - Accent5 2 3 4 5 4" xfId="11952"/>
    <cellStyle name="40% - Accent5 2 3 4 5 5" xfId="17735"/>
    <cellStyle name="40% - Accent5 2 3 4 6" xfId="5070"/>
    <cellStyle name="40% - Accent5 2 3 4 6 2" xfId="13744"/>
    <cellStyle name="40% - Accent5 2 3 4 6 3" xfId="19527"/>
    <cellStyle name="40% - Accent5 2 3 4 7" xfId="7962"/>
    <cellStyle name="40% - Accent5 2 3 4 8" xfId="3278"/>
    <cellStyle name="40% - Accent5 2 3 4 9" xfId="10853"/>
    <cellStyle name="40% - Accent5 2 3 5" xfId="442"/>
    <cellStyle name="40% - Accent5 2 3 5 2" xfId="2180"/>
    <cellStyle name="40% - Accent5 2 3 5 2 2" xfId="6775"/>
    <cellStyle name="40% - Accent5 2 3 5 2 2 2" xfId="15448"/>
    <cellStyle name="40% - Accent5 2 3 5 2 2 3" xfId="21231"/>
    <cellStyle name="40% - Accent5 2 3 5 2 3" xfId="9666"/>
    <cellStyle name="40% - Accent5 2 3 5 2 4" xfId="3883"/>
    <cellStyle name="40% - Accent5 2 3 5 2 5" xfId="12557"/>
    <cellStyle name="40% - Accent5 2 3 5 2 6" xfId="18340"/>
    <cellStyle name="40% - Accent5 2 3 5 3" xfId="1571"/>
    <cellStyle name="40% - Accent5 2 3 5 3 2" xfId="9057"/>
    <cellStyle name="40% - Accent5 2 3 5 3 2 2" xfId="14839"/>
    <cellStyle name="40% - Accent5 2 3 5 3 2 3" xfId="20622"/>
    <cellStyle name="40% - Accent5 2 3 5 3 3" xfId="6166"/>
    <cellStyle name="40% - Accent5 2 3 5 3 4" xfId="11948"/>
    <cellStyle name="40% - Accent5 2 3 5 3 5" xfId="17731"/>
    <cellStyle name="40% - Accent5 2 3 5 4" xfId="5072"/>
    <cellStyle name="40% - Accent5 2 3 5 4 2" xfId="13746"/>
    <cellStyle name="40% - Accent5 2 3 5 4 3" xfId="19529"/>
    <cellStyle name="40% - Accent5 2 3 5 5" xfId="7964"/>
    <cellStyle name="40% - Accent5 2 3 5 6" xfId="3274"/>
    <cellStyle name="40% - Accent5 2 3 5 7" xfId="10855"/>
    <cellStyle name="40% - Accent5 2 3 5 8" xfId="16638"/>
    <cellStyle name="40% - Accent5 2 3 6" xfId="891"/>
    <cellStyle name="40% - Accent5 2 3 6 2" xfId="2597"/>
    <cellStyle name="40% - Accent5 2 3 6 2 2" xfId="10083"/>
    <cellStyle name="40% - Accent5 2 3 6 2 2 2" xfId="15865"/>
    <cellStyle name="40% - Accent5 2 3 6 2 2 3" xfId="21648"/>
    <cellStyle name="40% - Accent5 2 3 6 2 3" xfId="7192"/>
    <cellStyle name="40% - Accent5 2 3 6 2 4" xfId="12974"/>
    <cellStyle name="40% - Accent5 2 3 6 2 5" xfId="18757"/>
    <cellStyle name="40% - Accent5 2 3 6 3" xfId="5489"/>
    <cellStyle name="40% - Accent5 2 3 6 3 2" xfId="14163"/>
    <cellStyle name="40% - Accent5 2 3 6 3 3" xfId="19946"/>
    <cellStyle name="40% - Accent5 2 3 6 4" xfId="8381"/>
    <cellStyle name="40% - Accent5 2 3 6 5" xfId="4300"/>
    <cellStyle name="40% - Accent5 2 3 6 6" xfId="11272"/>
    <cellStyle name="40% - Accent5 2 3 6 7" xfId="17055"/>
    <cellStyle name="40% - Accent5 2 3 7" xfId="2171"/>
    <cellStyle name="40% - Accent5 2 3 7 2" xfId="6766"/>
    <cellStyle name="40% - Accent5 2 3 7 2 2" xfId="15439"/>
    <cellStyle name="40% - Accent5 2 3 7 2 3" xfId="21222"/>
    <cellStyle name="40% - Accent5 2 3 7 3" xfId="9657"/>
    <cellStyle name="40% - Accent5 2 3 7 4" xfId="3874"/>
    <cellStyle name="40% - Accent5 2 3 7 5" xfId="12548"/>
    <cellStyle name="40% - Accent5 2 3 7 6" xfId="18331"/>
    <cellStyle name="40% - Accent5 2 3 8" xfId="1325"/>
    <cellStyle name="40% - Accent5 2 3 8 2" xfId="8811"/>
    <cellStyle name="40% - Accent5 2 3 8 2 2" xfId="14593"/>
    <cellStyle name="40% - Accent5 2 3 8 2 3" xfId="20376"/>
    <cellStyle name="40% - Accent5 2 3 8 3" xfId="5920"/>
    <cellStyle name="40% - Accent5 2 3 8 4" xfId="11702"/>
    <cellStyle name="40% - Accent5 2 3 8 5" xfId="17485"/>
    <cellStyle name="40% - Accent5 2 3 9" xfId="5063"/>
    <cellStyle name="40% - Accent5 2 3 9 2" xfId="13737"/>
    <cellStyle name="40% - Accent5 2 3 9 3" xfId="19520"/>
    <cellStyle name="40% - Accent5 2 4" xfId="443"/>
    <cellStyle name="40% - Accent5 2 4 10" xfId="10856"/>
    <cellStyle name="40% - Accent5 2 4 11" xfId="16639"/>
    <cellStyle name="40% - Accent5 2 4 2" xfId="444"/>
    <cellStyle name="40% - Accent5 2 4 2 10" xfId="16640"/>
    <cellStyle name="40% - Accent5 2 4 2 2" xfId="445"/>
    <cellStyle name="40% - Accent5 2 4 2 2 2" xfId="2183"/>
    <cellStyle name="40% - Accent5 2 4 2 2 2 2" xfId="9669"/>
    <cellStyle name="40% - Accent5 2 4 2 2 2 2 2" xfId="15451"/>
    <cellStyle name="40% - Accent5 2 4 2 2 2 2 3" xfId="21234"/>
    <cellStyle name="40% - Accent5 2 4 2 2 2 3" xfId="6778"/>
    <cellStyle name="40% - Accent5 2 4 2 2 2 4" xfId="12560"/>
    <cellStyle name="40% - Accent5 2 4 2 2 2 5" xfId="18343"/>
    <cellStyle name="40% - Accent5 2 4 2 2 3" xfId="5075"/>
    <cellStyle name="40% - Accent5 2 4 2 2 3 2" xfId="13749"/>
    <cellStyle name="40% - Accent5 2 4 2 2 3 3" xfId="19532"/>
    <cellStyle name="40% - Accent5 2 4 2 2 4" xfId="7967"/>
    <cellStyle name="40% - Accent5 2 4 2 2 5" xfId="3886"/>
    <cellStyle name="40% - Accent5 2 4 2 2 6" xfId="10858"/>
    <cellStyle name="40% - Accent5 2 4 2 2 7" xfId="16641"/>
    <cellStyle name="40% - Accent5 2 4 2 3" xfId="1090"/>
    <cellStyle name="40% - Accent5 2 4 2 3 2" xfId="2794"/>
    <cellStyle name="40% - Accent5 2 4 2 3 2 2" xfId="10280"/>
    <cellStyle name="40% - Accent5 2 4 2 3 2 2 2" xfId="16062"/>
    <cellStyle name="40% - Accent5 2 4 2 3 2 2 3" xfId="21845"/>
    <cellStyle name="40% - Accent5 2 4 2 3 2 3" xfId="7389"/>
    <cellStyle name="40% - Accent5 2 4 2 3 2 4" xfId="13171"/>
    <cellStyle name="40% - Accent5 2 4 2 3 2 5" xfId="18954"/>
    <cellStyle name="40% - Accent5 2 4 2 3 3" xfId="5686"/>
    <cellStyle name="40% - Accent5 2 4 2 3 3 2" xfId="14360"/>
    <cellStyle name="40% - Accent5 2 4 2 3 3 3" xfId="20143"/>
    <cellStyle name="40% - Accent5 2 4 2 3 4" xfId="8578"/>
    <cellStyle name="40% - Accent5 2 4 2 3 5" xfId="4497"/>
    <cellStyle name="40% - Accent5 2 4 2 3 6" xfId="11469"/>
    <cellStyle name="40% - Accent5 2 4 2 3 7" xfId="17252"/>
    <cellStyle name="40% - Accent5 2 4 2 4" xfId="2182"/>
    <cellStyle name="40% - Accent5 2 4 2 4 2" xfId="6777"/>
    <cellStyle name="40% - Accent5 2 4 2 4 2 2" xfId="15450"/>
    <cellStyle name="40% - Accent5 2 4 2 4 2 3" xfId="21233"/>
    <cellStyle name="40% - Accent5 2 4 2 4 3" xfId="9668"/>
    <cellStyle name="40% - Accent5 2 4 2 4 4" xfId="3885"/>
    <cellStyle name="40% - Accent5 2 4 2 4 5" xfId="12559"/>
    <cellStyle name="40% - Accent5 2 4 2 4 6" xfId="18342"/>
    <cellStyle name="40% - Accent5 2 4 2 5" xfId="1577"/>
    <cellStyle name="40% - Accent5 2 4 2 5 2" xfId="9063"/>
    <cellStyle name="40% - Accent5 2 4 2 5 2 2" xfId="14845"/>
    <cellStyle name="40% - Accent5 2 4 2 5 2 3" xfId="20628"/>
    <cellStyle name="40% - Accent5 2 4 2 5 3" xfId="6172"/>
    <cellStyle name="40% - Accent5 2 4 2 5 4" xfId="11954"/>
    <cellStyle name="40% - Accent5 2 4 2 5 5" xfId="17737"/>
    <cellStyle name="40% - Accent5 2 4 2 6" xfId="5074"/>
    <cellStyle name="40% - Accent5 2 4 2 6 2" xfId="13748"/>
    <cellStyle name="40% - Accent5 2 4 2 6 3" xfId="19531"/>
    <cellStyle name="40% - Accent5 2 4 2 7" xfId="7966"/>
    <cellStyle name="40% - Accent5 2 4 2 8" xfId="3280"/>
    <cellStyle name="40% - Accent5 2 4 2 9" xfId="10857"/>
    <cellStyle name="40% - Accent5 2 4 3" xfId="446"/>
    <cellStyle name="40% - Accent5 2 4 3 2" xfId="2184"/>
    <cellStyle name="40% - Accent5 2 4 3 2 2" xfId="6779"/>
    <cellStyle name="40% - Accent5 2 4 3 2 2 2" xfId="15452"/>
    <cellStyle name="40% - Accent5 2 4 3 2 2 3" xfId="21235"/>
    <cellStyle name="40% - Accent5 2 4 3 2 3" xfId="9670"/>
    <cellStyle name="40% - Accent5 2 4 3 2 4" xfId="3887"/>
    <cellStyle name="40% - Accent5 2 4 3 2 5" xfId="12561"/>
    <cellStyle name="40% - Accent5 2 4 3 2 6" xfId="18344"/>
    <cellStyle name="40% - Accent5 2 4 3 3" xfId="1576"/>
    <cellStyle name="40% - Accent5 2 4 3 3 2" xfId="9062"/>
    <cellStyle name="40% - Accent5 2 4 3 3 2 2" xfId="14844"/>
    <cellStyle name="40% - Accent5 2 4 3 3 2 3" xfId="20627"/>
    <cellStyle name="40% - Accent5 2 4 3 3 3" xfId="6171"/>
    <cellStyle name="40% - Accent5 2 4 3 3 4" xfId="11953"/>
    <cellStyle name="40% - Accent5 2 4 3 3 5" xfId="17736"/>
    <cellStyle name="40% - Accent5 2 4 3 4" xfId="5076"/>
    <cellStyle name="40% - Accent5 2 4 3 4 2" xfId="13750"/>
    <cellStyle name="40% - Accent5 2 4 3 4 3" xfId="19533"/>
    <cellStyle name="40% - Accent5 2 4 3 5" xfId="7968"/>
    <cellStyle name="40% - Accent5 2 4 3 6" xfId="3279"/>
    <cellStyle name="40% - Accent5 2 4 3 7" xfId="10859"/>
    <cellStyle name="40% - Accent5 2 4 3 8" xfId="16642"/>
    <cellStyle name="40% - Accent5 2 4 4" xfId="1089"/>
    <cellStyle name="40% - Accent5 2 4 4 2" xfId="2793"/>
    <cellStyle name="40% - Accent5 2 4 4 2 2" xfId="10279"/>
    <cellStyle name="40% - Accent5 2 4 4 2 2 2" xfId="16061"/>
    <cellStyle name="40% - Accent5 2 4 4 2 2 3" xfId="21844"/>
    <cellStyle name="40% - Accent5 2 4 4 2 3" xfId="7388"/>
    <cellStyle name="40% - Accent5 2 4 4 2 4" xfId="13170"/>
    <cellStyle name="40% - Accent5 2 4 4 2 5" xfId="18953"/>
    <cellStyle name="40% - Accent5 2 4 4 3" xfId="5685"/>
    <cellStyle name="40% - Accent5 2 4 4 3 2" xfId="14359"/>
    <cellStyle name="40% - Accent5 2 4 4 3 3" xfId="20142"/>
    <cellStyle name="40% - Accent5 2 4 4 4" xfId="8577"/>
    <cellStyle name="40% - Accent5 2 4 4 5" xfId="4496"/>
    <cellStyle name="40% - Accent5 2 4 4 6" xfId="11468"/>
    <cellStyle name="40% - Accent5 2 4 4 7" xfId="17251"/>
    <cellStyle name="40% - Accent5 2 4 5" xfId="2181"/>
    <cellStyle name="40% - Accent5 2 4 5 2" xfId="6776"/>
    <cellStyle name="40% - Accent5 2 4 5 2 2" xfId="15449"/>
    <cellStyle name="40% - Accent5 2 4 5 2 3" xfId="21232"/>
    <cellStyle name="40% - Accent5 2 4 5 3" xfId="9667"/>
    <cellStyle name="40% - Accent5 2 4 5 4" xfId="3884"/>
    <cellStyle name="40% - Accent5 2 4 5 5" xfId="12558"/>
    <cellStyle name="40% - Accent5 2 4 5 6" xfId="18341"/>
    <cellStyle name="40% - Accent5 2 4 6" xfId="1322"/>
    <cellStyle name="40% - Accent5 2 4 6 2" xfId="8808"/>
    <cellStyle name="40% - Accent5 2 4 6 2 2" xfId="14590"/>
    <cellStyle name="40% - Accent5 2 4 6 2 3" xfId="20373"/>
    <cellStyle name="40% - Accent5 2 4 6 3" xfId="5917"/>
    <cellStyle name="40% - Accent5 2 4 6 4" xfId="11699"/>
    <cellStyle name="40% - Accent5 2 4 6 5" xfId="17482"/>
    <cellStyle name="40% - Accent5 2 4 7" xfId="5073"/>
    <cellStyle name="40% - Accent5 2 4 7 2" xfId="13747"/>
    <cellStyle name="40% - Accent5 2 4 7 3" xfId="19530"/>
    <cellStyle name="40% - Accent5 2 4 8" xfId="7965"/>
    <cellStyle name="40% - Accent5 2 4 9" xfId="3025"/>
    <cellStyle name="40% - Accent5 2 5" xfId="447"/>
    <cellStyle name="40% - Accent5 2 5 10" xfId="16643"/>
    <cellStyle name="40% - Accent5 2 5 2" xfId="448"/>
    <cellStyle name="40% - Accent5 2 5 2 2" xfId="2186"/>
    <cellStyle name="40% - Accent5 2 5 2 2 2" xfId="9672"/>
    <cellStyle name="40% - Accent5 2 5 2 2 2 2" xfId="15454"/>
    <cellStyle name="40% - Accent5 2 5 2 2 2 3" xfId="21237"/>
    <cellStyle name="40% - Accent5 2 5 2 2 3" xfId="6781"/>
    <cellStyle name="40% - Accent5 2 5 2 2 4" xfId="12563"/>
    <cellStyle name="40% - Accent5 2 5 2 2 5" xfId="18346"/>
    <cellStyle name="40% - Accent5 2 5 2 3" xfId="5078"/>
    <cellStyle name="40% - Accent5 2 5 2 3 2" xfId="13752"/>
    <cellStyle name="40% - Accent5 2 5 2 3 3" xfId="19535"/>
    <cellStyle name="40% - Accent5 2 5 2 4" xfId="7970"/>
    <cellStyle name="40% - Accent5 2 5 2 5" xfId="3889"/>
    <cellStyle name="40% - Accent5 2 5 2 6" xfId="10861"/>
    <cellStyle name="40% - Accent5 2 5 2 7" xfId="16644"/>
    <cellStyle name="40% - Accent5 2 5 3" xfId="1091"/>
    <cellStyle name="40% - Accent5 2 5 3 2" xfId="2795"/>
    <cellStyle name="40% - Accent5 2 5 3 2 2" xfId="10281"/>
    <cellStyle name="40% - Accent5 2 5 3 2 2 2" xfId="16063"/>
    <cellStyle name="40% - Accent5 2 5 3 2 2 3" xfId="21846"/>
    <cellStyle name="40% - Accent5 2 5 3 2 3" xfId="7390"/>
    <cellStyle name="40% - Accent5 2 5 3 2 4" xfId="13172"/>
    <cellStyle name="40% - Accent5 2 5 3 2 5" xfId="18955"/>
    <cellStyle name="40% - Accent5 2 5 3 3" xfId="5687"/>
    <cellStyle name="40% - Accent5 2 5 3 3 2" xfId="14361"/>
    <cellStyle name="40% - Accent5 2 5 3 3 3" xfId="20144"/>
    <cellStyle name="40% - Accent5 2 5 3 4" xfId="8579"/>
    <cellStyle name="40% - Accent5 2 5 3 5" xfId="4498"/>
    <cellStyle name="40% - Accent5 2 5 3 6" xfId="11470"/>
    <cellStyle name="40% - Accent5 2 5 3 7" xfId="17253"/>
    <cellStyle name="40% - Accent5 2 5 4" xfId="2185"/>
    <cellStyle name="40% - Accent5 2 5 4 2" xfId="6780"/>
    <cellStyle name="40% - Accent5 2 5 4 2 2" xfId="15453"/>
    <cellStyle name="40% - Accent5 2 5 4 2 3" xfId="21236"/>
    <cellStyle name="40% - Accent5 2 5 4 3" xfId="9671"/>
    <cellStyle name="40% - Accent5 2 5 4 4" xfId="3888"/>
    <cellStyle name="40% - Accent5 2 5 4 5" xfId="12562"/>
    <cellStyle name="40% - Accent5 2 5 4 6" xfId="18345"/>
    <cellStyle name="40% - Accent5 2 5 5" xfId="1578"/>
    <cellStyle name="40% - Accent5 2 5 5 2" xfId="9064"/>
    <cellStyle name="40% - Accent5 2 5 5 2 2" xfId="14846"/>
    <cellStyle name="40% - Accent5 2 5 5 2 3" xfId="20629"/>
    <cellStyle name="40% - Accent5 2 5 5 3" xfId="6173"/>
    <cellStyle name="40% - Accent5 2 5 5 4" xfId="11955"/>
    <cellStyle name="40% - Accent5 2 5 5 5" xfId="17738"/>
    <cellStyle name="40% - Accent5 2 5 6" xfId="5077"/>
    <cellStyle name="40% - Accent5 2 5 6 2" xfId="13751"/>
    <cellStyle name="40% - Accent5 2 5 6 3" xfId="19534"/>
    <cellStyle name="40% - Accent5 2 5 7" xfId="7969"/>
    <cellStyle name="40% - Accent5 2 5 8" xfId="3281"/>
    <cellStyle name="40% - Accent5 2 5 9" xfId="10860"/>
    <cellStyle name="40% - Accent5 2 6" xfId="449"/>
    <cellStyle name="40% - Accent5 2 6 10" xfId="16645"/>
    <cellStyle name="40% - Accent5 2 6 2" xfId="450"/>
    <cellStyle name="40% - Accent5 2 6 2 2" xfId="2188"/>
    <cellStyle name="40% - Accent5 2 6 2 2 2" xfId="9674"/>
    <cellStyle name="40% - Accent5 2 6 2 2 2 2" xfId="15456"/>
    <cellStyle name="40% - Accent5 2 6 2 2 2 3" xfId="21239"/>
    <cellStyle name="40% - Accent5 2 6 2 2 3" xfId="6783"/>
    <cellStyle name="40% - Accent5 2 6 2 2 4" xfId="12565"/>
    <cellStyle name="40% - Accent5 2 6 2 2 5" xfId="18348"/>
    <cellStyle name="40% - Accent5 2 6 2 3" xfId="5080"/>
    <cellStyle name="40% - Accent5 2 6 2 3 2" xfId="13754"/>
    <cellStyle name="40% - Accent5 2 6 2 3 3" xfId="19537"/>
    <cellStyle name="40% - Accent5 2 6 2 4" xfId="7972"/>
    <cellStyle name="40% - Accent5 2 6 2 5" xfId="3891"/>
    <cellStyle name="40% - Accent5 2 6 2 6" xfId="10863"/>
    <cellStyle name="40% - Accent5 2 6 2 7" xfId="16646"/>
    <cellStyle name="40% - Accent5 2 6 3" xfId="1092"/>
    <cellStyle name="40% - Accent5 2 6 3 2" xfId="2796"/>
    <cellStyle name="40% - Accent5 2 6 3 2 2" xfId="10282"/>
    <cellStyle name="40% - Accent5 2 6 3 2 2 2" xfId="16064"/>
    <cellStyle name="40% - Accent5 2 6 3 2 2 3" xfId="21847"/>
    <cellStyle name="40% - Accent5 2 6 3 2 3" xfId="7391"/>
    <cellStyle name="40% - Accent5 2 6 3 2 4" xfId="13173"/>
    <cellStyle name="40% - Accent5 2 6 3 2 5" xfId="18956"/>
    <cellStyle name="40% - Accent5 2 6 3 3" xfId="5688"/>
    <cellStyle name="40% - Accent5 2 6 3 3 2" xfId="14362"/>
    <cellStyle name="40% - Accent5 2 6 3 3 3" xfId="20145"/>
    <cellStyle name="40% - Accent5 2 6 3 4" xfId="8580"/>
    <cellStyle name="40% - Accent5 2 6 3 5" xfId="4499"/>
    <cellStyle name="40% - Accent5 2 6 3 6" xfId="11471"/>
    <cellStyle name="40% - Accent5 2 6 3 7" xfId="17254"/>
    <cellStyle name="40% - Accent5 2 6 4" xfId="2187"/>
    <cellStyle name="40% - Accent5 2 6 4 2" xfId="6782"/>
    <cellStyle name="40% - Accent5 2 6 4 2 2" xfId="15455"/>
    <cellStyle name="40% - Accent5 2 6 4 2 3" xfId="21238"/>
    <cellStyle name="40% - Accent5 2 6 4 3" xfId="9673"/>
    <cellStyle name="40% - Accent5 2 6 4 4" xfId="3890"/>
    <cellStyle name="40% - Accent5 2 6 4 5" xfId="12564"/>
    <cellStyle name="40% - Accent5 2 6 4 6" xfId="18347"/>
    <cellStyle name="40% - Accent5 2 6 5" xfId="1579"/>
    <cellStyle name="40% - Accent5 2 6 5 2" xfId="9065"/>
    <cellStyle name="40% - Accent5 2 6 5 2 2" xfId="14847"/>
    <cellStyle name="40% - Accent5 2 6 5 2 3" xfId="20630"/>
    <cellStyle name="40% - Accent5 2 6 5 3" xfId="6174"/>
    <cellStyle name="40% - Accent5 2 6 5 4" xfId="11956"/>
    <cellStyle name="40% - Accent5 2 6 5 5" xfId="17739"/>
    <cellStyle name="40% - Accent5 2 6 6" xfId="5079"/>
    <cellStyle name="40% - Accent5 2 6 6 2" xfId="13753"/>
    <cellStyle name="40% - Accent5 2 6 6 3" xfId="19536"/>
    <cellStyle name="40% - Accent5 2 6 7" xfId="7971"/>
    <cellStyle name="40% - Accent5 2 6 8" xfId="3282"/>
    <cellStyle name="40% - Accent5 2 6 9" xfId="10862"/>
    <cellStyle name="40% - Accent5 2 7" xfId="451"/>
    <cellStyle name="40% - Accent5 2 7 2" xfId="2189"/>
    <cellStyle name="40% - Accent5 2 7 2 2" xfId="6784"/>
    <cellStyle name="40% - Accent5 2 7 2 2 2" xfId="15457"/>
    <cellStyle name="40% - Accent5 2 7 2 2 3" xfId="21240"/>
    <cellStyle name="40% - Accent5 2 7 2 3" xfId="9675"/>
    <cellStyle name="40% - Accent5 2 7 2 4" xfId="3892"/>
    <cellStyle name="40% - Accent5 2 7 2 5" xfId="12566"/>
    <cellStyle name="40% - Accent5 2 7 2 6" xfId="18349"/>
    <cellStyle name="40% - Accent5 2 7 3" xfId="1560"/>
    <cellStyle name="40% - Accent5 2 7 3 2" xfId="9046"/>
    <cellStyle name="40% - Accent5 2 7 3 2 2" xfId="14828"/>
    <cellStyle name="40% - Accent5 2 7 3 2 3" xfId="20611"/>
    <cellStyle name="40% - Accent5 2 7 3 3" xfId="6155"/>
    <cellStyle name="40% - Accent5 2 7 3 4" xfId="11937"/>
    <cellStyle name="40% - Accent5 2 7 3 5" xfId="17720"/>
    <cellStyle name="40% - Accent5 2 7 4" xfId="5081"/>
    <cellStyle name="40% - Accent5 2 7 4 2" xfId="13755"/>
    <cellStyle name="40% - Accent5 2 7 4 3" xfId="19538"/>
    <cellStyle name="40% - Accent5 2 7 5" xfId="7973"/>
    <cellStyle name="40% - Accent5 2 7 6" xfId="3263"/>
    <cellStyle name="40% - Accent5 2 7 7" xfId="10864"/>
    <cellStyle name="40% - Accent5 2 7 8" xfId="16647"/>
    <cellStyle name="40% - Accent5 2 8" xfId="853"/>
    <cellStyle name="40% - Accent5 2 8 2" xfId="2559"/>
    <cellStyle name="40% - Accent5 2 8 2 2" xfId="10045"/>
    <cellStyle name="40% - Accent5 2 8 2 2 2" xfId="15827"/>
    <cellStyle name="40% - Accent5 2 8 2 2 3" xfId="21610"/>
    <cellStyle name="40% - Accent5 2 8 2 3" xfId="7154"/>
    <cellStyle name="40% - Accent5 2 8 2 4" xfId="12936"/>
    <cellStyle name="40% - Accent5 2 8 2 5" xfId="18719"/>
    <cellStyle name="40% - Accent5 2 8 3" xfId="5451"/>
    <cellStyle name="40% - Accent5 2 8 3 2" xfId="14125"/>
    <cellStyle name="40% - Accent5 2 8 3 3" xfId="19908"/>
    <cellStyle name="40% - Accent5 2 8 4" xfId="8343"/>
    <cellStyle name="40% - Accent5 2 8 5" xfId="4262"/>
    <cellStyle name="40% - Accent5 2 8 6" xfId="11234"/>
    <cellStyle name="40% - Accent5 2 8 7" xfId="17017"/>
    <cellStyle name="40% - Accent5 2 9" xfId="2150"/>
    <cellStyle name="40% - Accent5 2 9 2" xfId="6745"/>
    <cellStyle name="40% - Accent5 2 9 2 2" xfId="15418"/>
    <cellStyle name="40% - Accent5 2 9 2 3" xfId="21201"/>
    <cellStyle name="40% - Accent5 2 9 3" xfId="9636"/>
    <cellStyle name="40% - Accent5 2 9 4" xfId="3853"/>
    <cellStyle name="40% - Accent5 2 9 5" xfId="12527"/>
    <cellStyle name="40% - Accent5 2 9 6" xfId="18310"/>
    <cellStyle name="40% - Accent5 3" xfId="1271"/>
    <cellStyle name="40% - Accent5 3 2" xfId="5867"/>
    <cellStyle name="40% - Accent5 3 2 2" xfId="14540"/>
    <cellStyle name="40% - Accent5 3 2 3" xfId="20323"/>
    <cellStyle name="40% - Accent5 3 3" xfId="8758"/>
    <cellStyle name="40% - Accent5 3 4" xfId="2975"/>
    <cellStyle name="40% - Accent5 3 5" xfId="11649"/>
    <cellStyle name="40% - Accent5 3 6" xfId="17432"/>
    <cellStyle name="40% - Accent5 4" xfId="2539"/>
    <cellStyle name="40% - Accent5 4 2" xfId="7134"/>
    <cellStyle name="40% - Accent5 4 2 2" xfId="15807"/>
    <cellStyle name="40% - Accent5 4 2 3" xfId="21590"/>
    <cellStyle name="40% - Accent5 4 3" xfId="10025"/>
    <cellStyle name="40% - Accent5 4 4" xfId="4242"/>
    <cellStyle name="40% - Accent5 4 5" xfId="12916"/>
    <cellStyle name="40% - Accent5 4 6" xfId="18699"/>
    <cellStyle name="40% - Accent5 5" xfId="1241"/>
    <cellStyle name="40% - Accent5 5 2" xfId="8728"/>
    <cellStyle name="40% - Accent5 5 2 2" xfId="14510"/>
    <cellStyle name="40% - Accent5 5 2 3" xfId="20293"/>
    <cellStyle name="40% - Accent5 5 3" xfId="5837"/>
    <cellStyle name="40% - Accent5 5 4" xfId="11619"/>
    <cellStyle name="40% - Accent5 5 5" xfId="17402"/>
    <cellStyle name="40% - Accent5 6" xfId="5431"/>
    <cellStyle name="40% - Accent5 6 2" xfId="14105"/>
    <cellStyle name="40% - Accent5 6 3" xfId="19888"/>
    <cellStyle name="40% - Accent5 7" xfId="8323"/>
    <cellStyle name="40% - Accent5 8" xfId="2945"/>
    <cellStyle name="40% - Accent5 9" xfId="11214"/>
    <cellStyle name="40% - Accent6" xfId="833" builtinId="51" customBuiltin="1"/>
    <cellStyle name="40% - Accent6 10" xfId="16999"/>
    <cellStyle name="40% - Accent6 2" xfId="452"/>
    <cellStyle name="40% - Accent6 2 10" xfId="1259"/>
    <cellStyle name="40% - Accent6 2 10 2" xfId="8746"/>
    <cellStyle name="40% - Accent6 2 10 2 2" xfId="14528"/>
    <cellStyle name="40% - Accent6 2 10 2 3" xfId="20311"/>
    <cellStyle name="40% - Accent6 2 10 3" xfId="5855"/>
    <cellStyle name="40% - Accent6 2 10 4" xfId="11637"/>
    <cellStyle name="40% - Accent6 2 10 5" xfId="17420"/>
    <cellStyle name="40% - Accent6 2 11" xfId="5082"/>
    <cellStyle name="40% - Accent6 2 11 2" xfId="13756"/>
    <cellStyle name="40% - Accent6 2 11 3" xfId="19539"/>
    <cellStyle name="40% - Accent6 2 12" xfId="7974"/>
    <cellStyle name="40% - Accent6 2 13" xfId="2963"/>
    <cellStyle name="40% - Accent6 2 14" xfId="10865"/>
    <cellStyle name="40% - Accent6 2 15" xfId="16648"/>
    <cellStyle name="40% - Accent6 2 2" xfId="453"/>
    <cellStyle name="40% - Accent6 2 2 10" xfId="5083"/>
    <cellStyle name="40% - Accent6 2 2 10 2" xfId="13757"/>
    <cellStyle name="40% - Accent6 2 2 10 3" xfId="19540"/>
    <cellStyle name="40% - Accent6 2 2 11" xfId="7975"/>
    <cellStyle name="40% - Accent6 2 2 12" xfId="3030"/>
    <cellStyle name="40% - Accent6 2 2 13" xfId="10866"/>
    <cellStyle name="40% - Accent6 2 2 14" xfId="16649"/>
    <cellStyle name="40% - Accent6 2 2 2" xfId="454"/>
    <cellStyle name="40% - Accent6 2 2 2 10" xfId="7976"/>
    <cellStyle name="40% - Accent6 2 2 2 11" xfId="3031"/>
    <cellStyle name="40% - Accent6 2 2 2 12" xfId="10867"/>
    <cellStyle name="40% - Accent6 2 2 2 13" xfId="16650"/>
    <cellStyle name="40% - Accent6 2 2 2 2" xfId="455"/>
    <cellStyle name="40% - Accent6 2 2 2 2 10" xfId="10868"/>
    <cellStyle name="40% - Accent6 2 2 2 2 11" xfId="16651"/>
    <cellStyle name="40% - Accent6 2 2 2 2 2" xfId="456"/>
    <cellStyle name="40% - Accent6 2 2 2 2 2 10" xfId="16652"/>
    <cellStyle name="40% - Accent6 2 2 2 2 2 2" xfId="457"/>
    <cellStyle name="40% - Accent6 2 2 2 2 2 2 2" xfId="2195"/>
    <cellStyle name="40% - Accent6 2 2 2 2 2 2 2 2" xfId="9681"/>
    <cellStyle name="40% - Accent6 2 2 2 2 2 2 2 2 2" xfId="15463"/>
    <cellStyle name="40% - Accent6 2 2 2 2 2 2 2 2 3" xfId="21246"/>
    <cellStyle name="40% - Accent6 2 2 2 2 2 2 2 3" xfId="6790"/>
    <cellStyle name="40% - Accent6 2 2 2 2 2 2 2 4" xfId="12572"/>
    <cellStyle name="40% - Accent6 2 2 2 2 2 2 2 5" xfId="18355"/>
    <cellStyle name="40% - Accent6 2 2 2 2 2 2 3" xfId="5087"/>
    <cellStyle name="40% - Accent6 2 2 2 2 2 2 3 2" xfId="13761"/>
    <cellStyle name="40% - Accent6 2 2 2 2 2 2 3 3" xfId="19544"/>
    <cellStyle name="40% - Accent6 2 2 2 2 2 2 4" xfId="7979"/>
    <cellStyle name="40% - Accent6 2 2 2 2 2 2 5" xfId="3898"/>
    <cellStyle name="40% - Accent6 2 2 2 2 2 2 6" xfId="10870"/>
    <cellStyle name="40% - Accent6 2 2 2 2 2 2 7" xfId="16653"/>
    <cellStyle name="40% - Accent6 2 2 2 2 2 3" xfId="1094"/>
    <cellStyle name="40% - Accent6 2 2 2 2 2 3 2" xfId="2798"/>
    <cellStyle name="40% - Accent6 2 2 2 2 2 3 2 2" xfId="10284"/>
    <cellStyle name="40% - Accent6 2 2 2 2 2 3 2 2 2" xfId="16066"/>
    <cellStyle name="40% - Accent6 2 2 2 2 2 3 2 2 3" xfId="21849"/>
    <cellStyle name="40% - Accent6 2 2 2 2 2 3 2 3" xfId="7393"/>
    <cellStyle name="40% - Accent6 2 2 2 2 2 3 2 4" xfId="13175"/>
    <cellStyle name="40% - Accent6 2 2 2 2 2 3 2 5" xfId="18958"/>
    <cellStyle name="40% - Accent6 2 2 2 2 2 3 3" xfId="5690"/>
    <cellStyle name="40% - Accent6 2 2 2 2 2 3 3 2" xfId="14364"/>
    <cellStyle name="40% - Accent6 2 2 2 2 2 3 3 3" xfId="20147"/>
    <cellStyle name="40% - Accent6 2 2 2 2 2 3 4" xfId="8582"/>
    <cellStyle name="40% - Accent6 2 2 2 2 2 3 5" xfId="4501"/>
    <cellStyle name="40% - Accent6 2 2 2 2 2 3 6" xfId="11473"/>
    <cellStyle name="40% - Accent6 2 2 2 2 2 3 7" xfId="17256"/>
    <cellStyle name="40% - Accent6 2 2 2 2 2 4" xfId="2194"/>
    <cellStyle name="40% - Accent6 2 2 2 2 2 4 2" xfId="6789"/>
    <cellStyle name="40% - Accent6 2 2 2 2 2 4 2 2" xfId="15462"/>
    <cellStyle name="40% - Accent6 2 2 2 2 2 4 2 3" xfId="21245"/>
    <cellStyle name="40% - Accent6 2 2 2 2 2 4 3" xfId="9680"/>
    <cellStyle name="40% - Accent6 2 2 2 2 2 4 4" xfId="3897"/>
    <cellStyle name="40% - Accent6 2 2 2 2 2 4 5" xfId="12571"/>
    <cellStyle name="40% - Accent6 2 2 2 2 2 4 6" xfId="18354"/>
    <cellStyle name="40% - Accent6 2 2 2 2 2 5" xfId="1584"/>
    <cellStyle name="40% - Accent6 2 2 2 2 2 5 2" xfId="9070"/>
    <cellStyle name="40% - Accent6 2 2 2 2 2 5 2 2" xfId="14852"/>
    <cellStyle name="40% - Accent6 2 2 2 2 2 5 2 3" xfId="20635"/>
    <cellStyle name="40% - Accent6 2 2 2 2 2 5 3" xfId="6179"/>
    <cellStyle name="40% - Accent6 2 2 2 2 2 5 4" xfId="11961"/>
    <cellStyle name="40% - Accent6 2 2 2 2 2 5 5" xfId="17744"/>
    <cellStyle name="40% - Accent6 2 2 2 2 2 6" xfId="5086"/>
    <cellStyle name="40% - Accent6 2 2 2 2 2 6 2" xfId="13760"/>
    <cellStyle name="40% - Accent6 2 2 2 2 2 6 3" xfId="19543"/>
    <cellStyle name="40% - Accent6 2 2 2 2 2 7" xfId="7978"/>
    <cellStyle name="40% - Accent6 2 2 2 2 2 8" xfId="3287"/>
    <cellStyle name="40% - Accent6 2 2 2 2 2 9" xfId="10869"/>
    <cellStyle name="40% - Accent6 2 2 2 2 3" xfId="458"/>
    <cellStyle name="40% - Accent6 2 2 2 2 3 2" xfId="2196"/>
    <cellStyle name="40% - Accent6 2 2 2 2 3 2 2" xfId="9682"/>
    <cellStyle name="40% - Accent6 2 2 2 2 3 2 2 2" xfId="15464"/>
    <cellStyle name="40% - Accent6 2 2 2 2 3 2 2 3" xfId="21247"/>
    <cellStyle name="40% - Accent6 2 2 2 2 3 2 3" xfId="6791"/>
    <cellStyle name="40% - Accent6 2 2 2 2 3 2 4" xfId="12573"/>
    <cellStyle name="40% - Accent6 2 2 2 2 3 2 5" xfId="18356"/>
    <cellStyle name="40% - Accent6 2 2 2 2 3 3" xfId="5088"/>
    <cellStyle name="40% - Accent6 2 2 2 2 3 3 2" xfId="13762"/>
    <cellStyle name="40% - Accent6 2 2 2 2 3 3 3" xfId="19545"/>
    <cellStyle name="40% - Accent6 2 2 2 2 3 4" xfId="7980"/>
    <cellStyle name="40% - Accent6 2 2 2 2 3 5" xfId="3899"/>
    <cellStyle name="40% - Accent6 2 2 2 2 3 6" xfId="10871"/>
    <cellStyle name="40% - Accent6 2 2 2 2 3 7" xfId="16654"/>
    <cellStyle name="40% - Accent6 2 2 2 2 4" xfId="1093"/>
    <cellStyle name="40% - Accent6 2 2 2 2 4 2" xfId="2797"/>
    <cellStyle name="40% - Accent6 2 2 2 2 4 2 2" xfId="10283"/>
    <cellStyle name="40% - Accent6 2 2 2 2 4 2 2 2" xfId="16065"/>
    <cellStyle name="40% - Accent6 2 2 2 2 4 2 2 3" xfId="21848"/>
    <cellStyle name="40% - Accent6 2 2 2 2 4 2 3" xfId="7392"/>
    <cellStyle name="40% - Accent6 2 2 2 2 4 2 4" xfId="13174"/>
    <cellStyle name="40% - Accent6 2 2 2 2 4 2 5" xfId="18957"/>
    <cellStyle name="40% - Accent6 2 2 2 2 4 3" xfId="5689"/>
    <cellStyle name="40% - Accent6 2 2 2 2 4 3 2" xfId="14363"/>
    <cellStyle name="40% - Accent6 2 2 2 2 4 3 3" xfId="20146"/>
    <cellStyle name="40% - Accent6 2 2 2 2 4 4" xfId="8581"/>
    <cellStyle name="40% - Accent6 2 2 2 2 4 5" xfId="4500"/>
    <cellStyle name="40% - Accent6 2 2 2 2 4 6" xfId="11472"/>
    <cellStyle name="40% - Accent6 2 2 2 2 4 7" xfId="17255"/>
    <cellStyle name="40% - Accent6 2 2 2 2 5" xfId="2193"/>
    <cellStyle name="40% - Accent6 2 2 2 2 5 2" xfId="6788"/>
    <cellStyle name="40% - Accent6 2 2 2 2 5 2 2" xfId="15461"/>
    <cellStyle name="40% - Accent6 2 2 2 2 5 2 3" xfId="21244"/>
    <cellStyle name="40% - Accent6 2 2 2 2 5 3" xfId="9679"/>
    <cellStyle name="40% - Accent6 2 2 2 2 5 4" xfId="3896"/>
    <cellStyle name="40% - Accent6 2 2 2 2 5 5" xfId="12570"/>
    <cellStyle name="40% - Accent6 2 2 2 2 5 6" xfId="18353"/>
    <cellStyle name="40% - Accent6 2 2 2 2 6" xfId="1583"/>
    <cellStyle name="40% - Accent6 2 2 2 2 6 2" xfId="9069"/>
    <cellStyle name="40% - Accent6 2 2 2 2 6 2 2" xfId="14851"/>
    <cellStyle name="40% - Accent6 2 2 2 2 6 2 3" xfId="20634"/>
    <cellStyle name="40% - Accent6 2 2 2 2 6 3" xfId="6178"/>
    <cellStyle name="40% - Accent6 2 2 2 2 6 4" xfId="11960"/>
    <cellStyle name="40% - Accent6 2 2 2 2 6 5" xfId="17743"/>
    <cellStyle name="40% - Accent6 2 2 2 2 7" xfId="5085"/>
    <cellStyle name="40% - Accent6 2 2 2 2 7 2" xfId="13759"/>
    <cellStyle name="40% - Accent6 2 2 2 2 7 3" xfId="19542"/>
    <cellStyle name="40% - Accent6 2 2 2 2 8" xfId="7977"/>
    <cellStyle name="40% - Accent6 2 2 2 2 9" xfId="3286"/>
    <cellStyle name="40% - Accent6 2 2 2 3" xfId="459"/>
    <cellStyle name="40% - Accent6 2 2 2 3 10" xfId="16655"/>
    <cellStyle name="40% - Accent6 2 2 2 3 2" xfId="460"/>
    <cellStyle name="40% - Accent6 2 2 2 3 2 2" xfId="2198"/>
    <cellStyle name="40% - Accent6 2 2 2 3 2 2 2" xfId="9684"/>
    <cellStyle name="40% - Accent6 2 2 2 3 2 2 2 2" xfId="15466"/>
    <cellStyle name="40% - Accent6 2 2 2 3 2 2 2 3" xfId="21249"/>
    <cellStyle name="40% - Accent6 2 2 2 3 2 2 3" xfId="6793"/>
    <cellStyle name="40% - Accent6 2 2 2 3 2 2 4" xfId="12575"/>
    <cellStyle name="40% - Accent6 2 2 2 3 2 2 5" xfId="18358"/>
    <cellStyle name="40% - Accent6 2 2 2 3 2 3" xfId="5090"/>
    <cellStyle name="40% - Accent6 2 2 2 3 2 3 2" xfId="13764"/>
    <cellStyle name="40% - Accent6 2 2 2 3 2 3 3" xfId="19547"/>
    <cellStyle name="40% - Accent6 2 2 2 3 2 4" xfId="7982"/>
    <cellStyle name="40% - Accent6 2 2 2 3 2 5" xfId="3901"/>
    <cellStyle name="40% - Accent6 2 2 2 3 2 6" xfId="10873"/>
    <cellStyle name="40% - Accent6 2 2 2 3 2 7" xfId="16656"/>
    <cellStyle name="40% - Accent6 2 2 2 3 3" xfId="1095"/>
    <cellStyle name="40% - Accent6 2 2 2 3 3 2" xfId="2799"/>
    <cellStyle name="40% - Accent6 2 2 2 3 3 2 2" xfId="10285"/>
    <cellStyle name="40% - Accent6 2 2 2 3 3 2 2 2" xfId="16067"/>
    <cellStyle name="40% - Accent6 2 2 2 3 3 2 2 3" xfId="21850"/>
    <cellStyle name="40% - Accent6 2 2 2 3 3 2 3" xfId="7394"/>
    <cellStyle name="40% - Accent6 2 2 2 3 3 2 4" xfId="13176"/>
    <cellStyle name="40% - Accent6 2 2 2 3 3 2 5" xfId="18959"/>
    <cellStyle name="40% - Accent6 2 2 2 3 3 3" xfId="5691"/>
    <cellStyle name="40% - Accent6 2 2 2 3 3 3 2" xfId="14365"/>
    <cellStyle name="40% - Accent6 2 2 2 3 3 3 3" xfId="20148"/>
    <cellStyle name="40% - Accent6 2 2 2 3 3 4" xfId="8583"/>
    <cellStyle name="40% - Accent6 2 2 2 3 3 5" xfId="4502"/>
    <cellStyle name="40% - Accent6 2 2 2 3 3 6" xfId="11474"/>
    <cellStyle name="40% - Accent6 2 2 2 3 3 7" xfId="17257"/>
    <cellStyle name="40% - Accent6 2 2 2 3 4" xfId="2197"/>
    <cellStyle name="40% - Accent6 2 2 2 3 4 2" xfId="6792"/>
    <cellStyle name="40% - Accent6 2 2 2 3 4 2 2" xfId="15465"/>
    <cellStyle name="40% - Accent6 2 2 2 3 4 2 3" xfId="21248"/>
    <cellStyle name="40% - Accent6 2 2 2 3 4 3" xfId="9683"/>
    <cellStyle name="40% - Accent6 2 2 2 3 4 4" xfId="3900"/>
    <cellStyle name="40% - Accent6 2 2 2 3 4 5" xfId="12574"/>
    <cellStyle name="40% - Accent6 2 2 2 3 4 6" xfId="18357"/>
    <cellStyle name="40% - Accent6 2 2 2 3 5" xfId="1585"/>
    <cellStyle name="40% - Accent6 2 2 2 3 5 2" xfId="9071"/>
    <cellStyle name="40% - Accent6 2 2 2 3 5 2 2" xfId="14853"/>
    <cellStyle name="40% - Accent6 2 2 2 3 5 2 3" xfId="20636"/>
    <cellStyle name="40% - Accent6 2 2 2 3 5 3" xfId="6180"/>
    <cellStyle name="40% - Accent6 2 2 2 3 5 4" xfId="11962"/>
    <cellStyle name="40% - Accent6 2 2 2 3 5 5" xfId="17745"/>
    <cellStyle name="40% - Accent6 2 2 2 3 6" xfId="5089"/>
    <cellStyle name="40% - Accent6 2 2 2 3 6 2" xfId="13763"/>
    <cellStyle name="40% - Accent6 2 2 2 3 6 3" xfId="19546"/>
    <cellStyle name="40% - Accent6 2 2 2 3 7" xfId="7981"/>
    <cellStyle name="40% - Accent6 2 2 2 3 8" xfId="3288"/>
    <cellStyle name="40% - Accent6 2 2 2 3 9" xfId="10872"/>
    <cellStyle name="40% - Accent6 2 2 2 4" xfId="461"/>
    <cellStyle name="40% - Accent6 2 2 2 4 10" xfId="16657"/>
    <cellStyle name="40% - Accent6 2 2 2 4 2" xfId="462"/>
    <cellStyle name="40% - Accent6 2 2 2 4 2 2" xfId="2200"/>
    <cellStyle name="40% - Accent6 2 2 2 4 2 2 2" xfId="9686"/>
    <cellStyle name="40% - Accent6 2 2 2 4 2 2 2 2" xfId="15468"/>
    <cellStyle name="40% - Accent6 2 2 2 4 2 2 2 3" xfId="21251"/>
    <cellStyle name="40% - Accent6 2 2 2 4 2 2 3" xfId="6795"/>
    <cellStyle name="40% - Accent6 2 2 2 4 2 2 4" xfId="12577"/>
    <cellStyle name="40% - Accent6 2 2 2 4 2 2 5" xfId="18360"/>
    <cellStyle name="40% - Accent6 2 2 2 4 2 3" xfId="5092"/>
    <cellStyle name="40% - Accent6 2 2 2 4 2 3 2" xfId="13766"/>
    <cellStyle name="40% - Accent6 2 2 2 4 2 3 3" xfId="19549"/>
    <cellStyle name="40% - Accent6 2 2 2 4 2 4" xfId="7984"/>
    <cellStyle name="40% - Accent6 2 2 2 4 2 5" xfId="3903"/>
    <cellStyle name="40% - Accent6 2 2 2 4 2 6" xfId="10875"/>
    <cellStyle name="40% - Accent6 2 2 2 4 2 7" xfId="16658"/>
    <cellStyle name="40% - Accent6 2 2 2 4 3" xfId="1096"/>
    <cellStyle name="40% - Accent6 2 2 2 4 3 2" xfId="2800"/>
    <cellStyle name="40% - Accent6 2 2 2 4 3 2 2" xfId="10286"/>
    <cellStyle name="40% - Accent6 2 2 2 4 3 2 2 2" xfId="16068"/>
    <cellStyle name="40% - Accent6 2 2 2 4 3 2 2 3" xfId="21851"/>
    <cellStyle name="40% - Accent6 2 2 2 4 3 2 3" xfId="7395"/>
    <cellStyle name="40% - Accent6 2 2 2 4 3 2 4" xfId="13177"/>
    <cellStyle name="40% - Accent6 2 2 2 4 3 2 5" xfId="18960"/>
    <cellStyle name="40% - Accent6 2 2 2 4 3 3" xfId="5692"/>
    <cellStyle name="40% - Accent6 2 2 2 4 3 3 2" xfId="14366"/>
    <cellStyle name="40% - Accent6 2 2 2 4 3 3 3" xfId="20149"/>
    <cellStyle name="40% - Accent6 2 2 2 4 3 4" xfId="8584"/>
    <cellStyle name="40% - Accent6 2 2 2 4 3 5" xfId="4503"/>
    <cellStyle name="40% - Accent6 2 2 2 4 3 6" xfId="11475"/>
    <cellStyle name="40% - Accent6 2 2 2 4 3 7" xfId="17258"/>
    <cellStyle name="40% - Accent6 2 2 2 4 4" xfId="2199"/>
    <cellStyle name="40% - Accent6 2 2 2 4 4 2" xfId="6794"/>
    <cellStyle name="40% - Accent6 2 2 2 4 4 2 2" xfId="15467"/>
    <cellStyle name="40% - Accent6 2 2 2 4 4 2 3" xfId="21250"/>
    <cellStyle name="40% - Accent6 2 2 2 4 4 3" xfId="9685"/>
    <cellStyle name="40% - Accent6 2 2 2 4 4 4" xfId="3902"/>
    <cellStyle name="40% - Accent6 2 2 2 4 4 5" xfId="12576"/>
    <cellStyle name="40% - Accent6 2 2 2 4 4 6" xfId="18359"/>
    <cellStyle name="40% - Accent6 2 2 2 4 5" xfId="1586"/>
    <cellStyle name="40% - Accent6 2 2 2 4 5 2" xfId="9072"/>
    <cellStyle name="40% - Accent6 2 2 2 4 5 2 2" xfId="14854"/>
    <cellStyle name="40% - Accent6 2 2 2 4 5 2 3" xfId="20637"/>
    <cellStyle name="40% - Accent6 2 2 2 4 5 3" xfId="6181"/>
    <cellStyle name="40% - Accent6 2 2 2 4 5 4" xfId="11963"/>
    <cellStyle name="40% - Accent6 2 2 2 4 5 5" xfId="17746"/>
    <cellStyle name="40% - Accent6 2 2 2 4 6" xfId="5091"/>
    <cellStyle name="40% - Accent6 2 2 2 4 6 2" xfId="13765"/>
    <cellStyle name="40% - Accent6 2 2 2 4 6 3" xfId="19548"/>
    <cellStyle name="40% - Accent6 2 2 2 4 7" xfId="7983"/>
    <cellStyle name="40% - Accent6 2 2 2 4 8" xfId="3289"/>
    <cellStyle name="40% - Accent6 2 2 2 4 9" xfId="10874"/>
    <cellStyle name="40% - Accent6 2 2 2 5" xfId="463"/>
    <cellStyle name="40% - Accent6 2 2 2 5 2" xfId="2201"/>
    <cellStyle name="40% - Accent6 2 2 2 5 2 2" xfId="6796"/>
    <cellStyle name="40% - Accent6 2 2 2 5 2 2 2" xfId="15469"/>
    <cellStyle name="40% - Accent6 2 2 2 5 2 2 3" xfId="21252"/>
    <cellStyle name="40% - Accent6 2 2 2 5 2 3" xfId="9687"/>
    <cellStyle name="40% - Accent6 2 2 2 5 2 4" xfId="3904"/>
    <cellStyle name="40% - Accent6 2 2 2 5 2 5" xfId="12578"/>
    <cellStyle name="40% - Accent6 2 2 2 5 2 6" xfId="18361"/>
    <cellStyle name="40% - Accent6 2 2 2 5 3" xfId="1582"/>
    <cellStyle name="40% - Accent6 2 2 2 5 3 2" xfId="9068"/>
    <cellStyle name="40% - Accent6 2 2 2 5 3 2 2" xfId="14850"/>
    <cellStyle name="40% - Accent6 2 2 2 5 3 2 3" xfId="20633"/>
    <cellStyle name="40% - Accent6 2 2 2 5 3 3" xfId="6177"/>
    <cellStyle name="40% - Accent6 2 2 2 5 3 4" xfId="11959"/>
    <cellStyle name="40% - Accent6 2 2 2 5 3 5" xfId="17742"/>
    <cellStyle name="40% - Accent6 2 2 2 5 4" xfId="5093"/>
    <cellStyle name="40% - Accent6 2 2 2 5 4 2" xfId="13767"/>
    <cellStyle name="40% - Accent6 2 2 2 5 4 3" xfId="19550"/>
    <cellStyle name="40% - Accent6 2 2 2 5 5" xfId="7985"/>
    <cellStyle name="40% - Accent6 2 2 2 5 6" xfId="3285"/>
    <cellStyle name="40% - Accent6 2 2 2 5 7" xfId="10876"/>
    <cellStyle name="40% - Accent6 2 2 2 5 8" xfId="16659"/>
    <cellStyle name="40% - Accent6 2 2 2 6" xfId="911"/>
    <cellStyle name="40% - Accent6 2 2 2 6 2" xfId="2617"/>
    <cellStyle name="40% - Accent6 2 2 2 6 2 2" xfId="10103"/>
    <cellStyle name="40% - Accent6 2 2 2 6 2 2 2" xfId="15885"/>
    <cellStyle name="40% - Accent6 2 2 2 6 2 2 3" xfId="21668"/>
    <cellStyle name="40% - Accent6 2 2 2 6 2 3" xfId="7212"/>
    <cellStyle name="40% - Accent6 2 2 2 6 2 4" xfId="12994"/>
    <cellStyle name="40% - Accent6 2 2 2 6 2 5" xfId="18777"/>
    <cellStyle name="40% - Accent6 2 2 2 6 3" xfId="5509"/>
    <cellStyle name="40% - Accent6 2 2 2 6 3 2" xfId="14183"/>
    <cellStyle name="40% - Accent6 2 2 2 6 3 3" xfId="19966"/>
    <cellStyle name="40% - Accent6 2 2 2 6 4" xfId="8401"/>
    <cellStyle name="40% - Accent6 2 2 2 6 5" xfId="4320"/>
    <cellStyle name="40% - Accent6 2 2 2 6 6" xfId="11292"/>
    <cellStyle name="40% - Accent6 2 2 2 6 7" xfId="17075"/>
    <cellStyle name="40% - Accent6 2 2 2 7" xfId="2192"/>
    <cellStyle name="40% - Accent6 2 2 2 7 2" xfId="6787"/>
    <cellStyle name="40% - Accent6 2 2 2 7 2 2" xfId="15460"/>
    <cellStyle name="40% - Accent6 2 2 2 7 2 3" xfId="21243"/>
    <cellStyle name="40% - Accent6 2 2 2 7 3" xfId="9678"/>
    <cellStyle name="40% - Accent6 2 2 2 7 4" xfId="3895"/>
    <cellStyle name="40% - Accent6 2 2 2 7 5" xfId="12569"/>
    <cellStyle name="40% - Accent6 2 2 2 7 6" xfId="18352"/>
    <cellStyle name="40% - Accent6 2 2 2 8" xfId="1328"/>
    <cellStyle name="40% - Accent6 2 2 2 8 2" xfId="8814"/>
    <cellStyle name="40% - Accent6 2 2 2 8 2 2" xfId="14596"/>
    <cellStyle name="40% - Accent6 2 2 2 8 2 3" xfId="20379"/>
    <cellStyle name="40% - Accent6 2 2 2 8 3" xfId="5923"/>
    <cellStyle name="40% - Accent6 2 2 2 8 4" xfId="11705"/>
    <cellStyle name="40% - Accent6 2 2 2 8 5" xfId="17488"/>
    <cellStyle name="40% - Accent6 2 2 2 9" xfId="5084"/>
    <cellStyle name="40% - Accent6 2 2 2 9 2" xfId="13758"/>
    <cellStyle name="40% - Accent6 2 2 2 9 3" xfId="19541"/>
    <cellStyle name="40% - Accent6 2 2 3" xfId="464"/>
    <cellStyle name="40% - Accent6 2 2 3 10" xfId="10877"/>
    <cellStyle name="40% - Accent6 2 2 3 11" xfId="16660"/>
    <cellStyle name="40% - Accent6 2 2 3 2" xfId="465"/>
    <cellStyle name="40% - Accent6 2 2 3 2 10" xfId="16661"/>
    <cellStyle name="40% - Accent6 2 2 3 2 2" xfId="466"/>
    <cellStyle name="40% - Accent6 2 2 3 2 2 2" xfId="2204"/>
    <cellStyle name="40% - Accent6 2 2 3 2 2 2 2" xfId="9690"/>
    <cellStyle name="40% - Accent6 2 2 3 2 2 2 2 2" xfId="15472"/>
    <cellStyle name="40% - Accent6 2 2 3 2 2 2 2 3" xfId="21255"/>
    <cellStyle name="40% - Accent6 2 2 3 2 2 2 3" xfId="6799"/>
    <cellStyle name="40% - Accent6 2 2 3 2 2 2 4" xfId="12581"/>
    <cellStyle name="40% - Accent6 2 2 3 2 2 2 5" xfId="18364"/>
    <cellStyle name="40% - Accent6 2 2 3 2 2 3" xfId="5096"/>
    <cellStyle name="40% - Accent6 2 2 3 2 2 3 2" xfId="13770"/>
    <cellStyle name="40% - Accent6 2 2 3 2 2 3 3" xfId="19553"/>
    <cellStyle name="40% - Accent6 2 2 3 2 2 4" xfId="7988"/>
    <cellStyle name="40% - Accent6 2 2 3 2 2 5" xfId="3907"/>
    <cellStyle name="40% - Accent6 2 2 3 2 2 6" xfId="10879"/>
    <cellStyle name="40% - Accent6 2 2 3 2 2 7" xfId="16662"/>
    <cellStyle name="40% - Accent6 2 2 3 2 3" xfId="1098"/>
    <cellStyle name="40% - Accent6 2 2 3 2 3 2" xfId="2802"/>
    <cellStyle name="40% - Accent6 2 2 3 2 3 2 2" xfId="10288"/>
    <cellStyle name="40% - Accent6 2 2 3 2 3 2 2 2" xfId="16070"/>
    <cellStyle name="40% - Accent6 2 2 3 2 3 2 2 3" xfId="21853"/>
    <cellStyle name="40% - Accent6 2 2 3 2 3 2 3" xfId="7397"/>
    <cellStyle name="40% - Accent6 2 2 3 2 3 2 4" xfId="13179"/>
    <cellStyle name="40% - Accent6 2 2 3 2 3 2 5" xfId="18962"/>
    <cellStyle name="40% - Accent6 2 2 3 2 3 3" xfId="5694"/>
    <cellStyle name="40% - Accent6 2 2 3 2 3 3 2" xfId="14368"/>
    <cellStyle name="40% - Accent6 2 2 3 2 3 3 3" xfId="20151"/>
    <cellStyle name="40% - Accent6 2 2 3 2 3 4" xfId="8586"/>
    <cellStyle name="40% - Accent6 2 2 3 2 3 5" xfId="4505"/>
    <cellStyle name="40% - Accent6 2 2 3 2 3 6" xfId="11477"/>
    <cellStyle name="40% - Accent6 2 2 3 2 3 7" xfId="17260"/>
    <cellStyle name="40% - Accent6 2 2 3 2 4" xfId="2203"/>
    <cellStyle name="40% - Accent6 2 2 3 2 4 2" xfId="6798"/>
    <cellStyle name="40% - Accent6 2 2 3 2 4 2 2" xfId="15471"/>
    <cellStyle name="40% - Accent6 2 2 3 2 4 2 3" xfId="21254"/>
    <cellStyle name="40% - Accent6 2 2 3 2 4 3" xfId="9689"/>
    <cellStyle name="40% - Accent6 2 2 3 2 4 4" xfId="3906"/>
    <cellStyle name="40% - Accent6 2 2 3 2 4 5" xfId="12580"/>
    <cellStyle name="40% - Accent6 2 2 3 2 4 6" xfId="18363"/>
    <cellStyle name="40% - Accent6 2 2 3 2 5" xfId="1588"/>
    <cellStyle name="40% - Accent6 2 2 3 2 5 2" xfId="9074"/>
    <cellStyle name="40% - Accent6 2 2 3 2 5 2 2" xfId="14856"/>
    <cellStyle name="40% - Accent6 2 2 3 2 5 2 3" xfId="20639"/>
    <cellStyle name="40% - Accent6 2 2 3 2 5 3" xfId="6183"/>
    <cellStyle name="40% - Accent6 2 2 3 2 5 4" xfId="11965"/>
    <cellStyle name="40% - Accent6 2 2 3 2 5 5" xfId="17748"/>
    <cellStyle name="40% - Accent6 2 2 3 2 6" xfId="5095"/>
    <cellStyle name="40% - Accent6 2 2 3 2 6 2" xfId="13769"/>
    <cellStyle name="40% - Accent6 2 2 3 2 6 3" xfId="19552"/>
    <cellStyle name="40% - Accent6 2 2 3 2 7" xfId="7987"/>
    <cellStyle name="40% - Accent6 2 2 3 2 8" xfId="3291"/>
    <cellStyle name="40% - Accent6 2 2 3 2 9" xfId="10878"/>
    <cellStyle name="40% - Accent6 2 2 3 3" xfId="467"/>
    <cellStyle name="40% - Accent6 2 2 3 3 2" xfId="2205"/>
    <cellStyle name="40% - Accent6 2 2 3 3 2 2" xfId="9691"/>
    <cellStyle name="40% - Accent6 2 2 3 3 2 2 2" xfId="15473"/>
    <cellStyle name="40% - Accent6 2 2 3 3 2 2 3" xfId="21256"/>
    <cellStyle name="40% - Accent6 2 2 3 3 2 3" xfId="6800"/>
    <cellStyle name="40% - Accent6 2 2 3 3 2 4" xfId="12582"/>
    <cellStyle name="40% - Accent6 2 2 3 3 2 5" xfId="18365"/>
    <cellStyle name="40% - Accent6 2 2 3 3 3" xfId="5097"/>
    <cellStyle name="40% - Accent6 2 2 3 3 3 2" xfId="13771"/>
    <cellStyle name="40% - Accent6 2 2 3 3 3 3" xfId="19554"/>
    <cellStyle name="40% - Accent6 2 2 3 3 4" xfId="7989"/>
    <cellStyle name="40% - Accent6 2 2 3 3 5" xfId="3908"/>
    <cellStyle name="40% - Accent6 2 2 3 3 6" xfId="10880"/>
    <cellStyle name="40% - Accent6 2 2 3 3 7" xfId="16663"/>
    <cellStyle name="40% - Accent6 2 2 3 4" xfId="1097"/>
    <cellStyle name="40% - Accent6 2 2 3 4 2" xfId="2801"/>
    <cellStyle name="40% - Accent6 2 2 3 4 2 2" xfId="10287"/>
    <cellStyle name="40% - Accent6 2 2 3 4 2 2 2" xfId="16069"/>
    <cellStyle name="40% - Accent6 2 2 3 4 2 2 3" xfId="21852"/>
    <cellStyle name="40% - Accent6 2 2 3 4 2 3" xfId="7396"/>
    <cellStyle name="40% - Accent6 2 2 3 4 2 4" xfId="13178"/>
    <cellStyle name="40% - Accent6 2 2 3 4 2 5" xfId="18961"/>
    <cellStyle name="40% - Accent6 2 2 3 4 3" xfId="5693"/>
    <cellStyle name="40% - Accent6 2 2 3 4 3 2" xfId="14367"/>
    <cellStyle name="40% - Accent6 2 2 3 4 3 3" xfId="20150"/>
    <cellStyle name="40% - Accent6 2 2 3 4 4" xfId="8585"/>
    <cellStyle name="40% - Accent6 2 2 3 4 5" xfId="4504"/>
    <cellStyle name="40% - Accent6 2 2 3 4 6" xfId="11476"/>
    <cellStyle name="40% - Accent6 2 2 3 4 7" xfId="17259"/>
    <cellStyle name="40% - Accent6 2 2 3 5" xfId="2202"/>
    <cellStyle name="40% - Accent6 2 2 3 5 2" xfId="6797"/>
    <cellStyle name="40% - Accent6 2 2 3 5 2 2" xfId="15470"/>
    <cellStyle name="40% - Accent6 2 2 3 5 2 3" xfId="21253"/>
    <cellStyle name="40% - Accent6 2 2 3 5 3" xfId="9688"/>
    <cellStyle name="40% - Accent6 2 2 3 5 4" xfId="3905"/>
    <cellStyle name="40% - Accent6 2 2 3 5 5" xfId="12579"/>
    <cellStyle name="40% - Accent6 2 2 3 5 6" xfId="18362"/>
    <cellStyle name="40% - Accent6 2 2 3 6" xfId="1587"/>
    <cellStyle name="40% - Accent6 2 2 3 6 2" xfId="9073"/>
    <cellStyle name="40% - Accent6 2 2 3 6 2 2" xfId="14855"/>
    <cellStyle name="40% - Accent6 2 2 3 6 2 3" xfId="20638"/>
    <cellStyle name="40% - Accent6 2 2 3 6 3" xfId="6182"/>
    <cellStyle name="40% - Accent6 2 2 3 6 4" xfId="11964"/>
    <cellStyle name="40% - Accent6 2 2 3 6 5" xfId="17747"/>
    <cellStyle name="40% - Accent6 2 2 3 7" xfId="5094"/>
    <cellStyle name="40% - Accent6 2 2 3 7 2" xfId="13768"/>
    <cellStyle name="40% - Accent6 2 2 3 7 3" xfId="19551"/>
    <cellStyle name="40% - Accent6 2 2 3 8" xfId="7986"/>
    <cellStyle name="40% - Accent6 2 2 3 9" xfId="3290"/>
    <cellStyle name="40% - Accent6 2 2 4" xfId="468"/>
    <cellStyle name="40% - Accent6 2 2 4 10" xfId="16664"/>
    <cellStyle name="40% - Accent6 2 2 4 2" xfId="469"/>
    <cellStyle name="40% - Accent6 2 2 4 2 2" xfId="2207"/>
    <cellStyle name="40% - Accent6 2 2 4 2 2 2" xfId="9693"/>
    <cellStyle name="40% - Accent6 2 2 4 2 2 2 2" xfId="15475"/>
    <cellStyle name="40% - Accent6 2 2 4 2 2 2 3" xfId="21258"/>
    <cellStyle name="40% - Accent6 2 2 4 2 2 3" xfId="6802"/>
    <cellStyle name="40% - Accent6 2 2 4 2 2 4" xfId="12584"/>
    <cellStyle name="40% - Accent6 2 2 4 2 2 5" xfId="18367"/>
    <cellStyle name="40% - Accent6 2 2 4 2 3" xfId="5099"/>
    <cellStyle name="40% - Accent6 2 2 4 2 3 2" xfId="13773"/>
    <cellStyle name="40% - Accent6 2 2 4 2 3 3" xfId="19556"/>
    <cellStyle name="40% - Accent6 2 2 4 2 4" xfId="7991"/>
    <cellStyle name="40% - Accent6 2 2 4 2 5" xfId="3910"/>
    <cellStyle name="40% - Accent6 2 2 4 2 6" xfId="10882"/>
    <cellStyle name="40% - Accent6 2 2 4 2 7" xfId="16665"/>
    <cellStyle name="40% - Accent6 2 2 4 3" xfId="1099"/>
    <cellStyle name="40% - Accent6 2 2 4 3 2" xfId="2803"/>
    <cellStyle name="40% - Accent6 2 2 4 3 2 2" xfId="10289"/>
    <cellStyle name="40% - Accent6 2 2 4 3 2 2 2" xfId="16071"/>
    <cellStyle name="40% - Accent6 2 2 4 3 2 2 3" xfId="21854"/>
    <cellStyle name="40% - Accent6 2 2 4 3 2 3" xfId="7398"/>
    <cellStyle name="40% - Accent6 2 2 4 3 2 4" xfId="13180"/>
    <cellStyle name="40% - Accent6 2 2 4 3 2 5" xfId="18963"/>
    <cellStyle name="40% - Accent6 2 2 4 3 3" xfId="5695"/>
    <cellStyle name="40% - Accent6 2 2 4 3 3 2" xfId="14369"/>
    <cellStyle name="40% - Accent6 2 2 4 3 3 3" xfId="20152"/>
    <cellStyle name="40% - Accent6 2 2 4 3 4" xfId="8587"/>
    <cellStyle name="40% - Accent6 2 2 4 3 5" xfId="4506"/>
    <cellStyle name="40% - Accent6 2 2 4 3 6" xfId="11478"/>
    <cellStyle name="40% - Accent6 2 2 4 3 7" xfId="17261"/>
    <cellStyle name="40% - Accent6 2 2 4 4" xfId="2206"/>
    <cellStyle name="40% - Accent6 2 2 4 4 2" xfId="6801"/>
    <cellStyle name="40% - Accent6 2 2 4 4 2 2" xfId="15474"/>
    <cellStyle name="40% - Accent6 2 2 4 4 2 3" xfId="21257"/>
    <cellStyle name="40% - Accent6 2 2 4 4 3" xfId="9692"/>
    <cellStyle name="40% - Accent6 2 2 4 4 4" xfId="3909"/>
    <cellStyle name="40% - Accent6 2 2 4 4 5" xfId="12583"/>
    <cellStyle name="40% - Accent6 2 2 4 4 6" xfId="18366"/>
    <cellStyle name="40% - Accent6 2 2 4 5" xfId="1589"/>
    <cellStyle name="40% - Accent6 2 2 4 5 2" xfId="9075"/>
    <cellStyle name="40% - Accent6 2 2 4 5 2 2" xfId="14857"/>
    <cellStyle name="40% - Accent6 2 2 4 5 2 3" xfId="20640"/>
    <cellStyle name="40% - Accent6 2 2 4 5 3" xfId="6184"/>
    <cellStyle name="40% - Accent6 2 2 4 5 4" xfId="11966"/>
    <cellStyle name="40% - Accent6 2 2 4 5 5" xfId="17749"/>
    <cellStyle name="40% - Accent6 2 2 4 6" xfId="5098"/>
    <cellStyle name="40% - Accent6 2 2 4 6 2" xfId="13772"/>
    <cellStyle name="40% - Accent6 2 2 4 6 3" xfId="19555"/>
    <cellStyle name="40% - Accent6 2 2 4 7" xfId="7990"/>
    <cellStyle name="40% - Accent6 2 2 4 8" xfId="3292"/>
    <cellStyle name="40% - Accent6 2 2 4 9" xfId="10881"/>
    <cellStyle name="40% - Accent6 2 2 5" xfId="470"/>
    <cellStyle name="40% - Accent6 2 2 5 10" xfId="16666"/>
    <cellStyle name="40% - Accent6 2 2 5 2" xfId="471"/>
    <cellStyle name="40% - Accent6 2 2 5 2 2" xfId="2209"/>
    <cellStyle name="40% - Accent6 2 2 5 2 2 2" xfId="9695"/>
    <cellStyle name="40% - Accent6 2 2 5 2 2 2 2" xfId="15477"/>
    <cellStyle name="40% - Accent6 2 2 5 2 2 2 3" xfId="21260"/>
    <cellStyle name="40% - Accent6 2 2 5 2 2 3" xfId="6804"/>
    <cellStyle name="40% - Accent6 2 2 5 2 2 4" xfId="12586"/>
    <cellStyle name="40% - Accent6 2 2 5 2 2 5" xfId="18369"/>
    <cellStyle name="40% - Accent6 2 2 5 2 3" xfId="5101"/>
    <cellStyle name="40% - Accent6 2 2 5 2 3 2" xfId="13775"/>
    <cellStyle name="40% - Accent6 2 2 5 2 3 3" xfId="19558"/>
    <cellStyle name="40% - Accent6 2 2 5 2 4" xfId="7993"/>
    <cellStyle name="40% - Accent6 2 2 5 2 5" xfId="3912"/>
    <cellStyle name="40% - Accent6 2 2 5 2 6" xfId="10884"/>
    <cellStyle name="40% - Accent6 2 2 5 2 7" xfId="16667"/>
    <cellStyle name="40% - Accent6 2 2 5 3" xfId="1100"/>
    <cellStyle name="40% - Accent6 2 2 5 3 2" xfId="2804"/>
    <cellStyle name="40% - Accent6 2 2 5 3 2 2" xfId="10290"/>
    <cellStyle name="40% - Accent6 2 2 5 3 2 2 2" xfId="16072"/>
    <cellStyle name="40% - Accent6 2 2 5 3 2 2 3" xfId="21855"/>
    <cellStyle name="40% - Accent6 2 2 5 3 2 3" xfId="7399"/>
    <cellStyle name="40% - Accent6 2 2 5 3 2 4" xfId="13181"/>
    <cellStyle name="40% - Accent6 2 2 5 3 2 5" xfId="18964"/>
    <cellStyle name="40% - Accent6 2 2 5 3 3" xfId="5696"/>
    <cellStyle name="40% - Accent6 2 2 5 3 3 2" xfId="14370"/>
    <cellStyle name="40% - Accent6 2 2 5 3 3 3" xfId="20153"/>
    <cellStyle name="40% - Accent6 2 2 5 3 4" xfId="8588"/>
    <cellStyle name="40% - Accent6 2 2 5 3 5" xfId="4507"/>
    <cellStyle name="40% - Accent6 2 2 5 3 6" xfId="11479"/>
    <cellStyle name="40% - Accent6 2 2 5 3 7" xfId="17262"/>
    <cellStyle name="40% - Accent6 2 2 5 4" xfId="2208"/>
    <cellStyle name="40% - Accent6 2 2 5 4 2" xfId="6803"/>
    <cellStyle name="40% - Accent6 2 2 5 4 2 2" xfId="15476"/>
    <cellStyle name="40% - Accent6 2 2 5 4 2 3" xfId="21259"/>
    <cellStyle name="40% - Accent6 2 2 5 4 3" xfId="9694"/>
    <cellStyle name="40% - Accent6 2 2 5 4 4" xfId="3911"/>
    <cellStyle name="40% - Accent6 2 2 5 4 5" xfId="12585"/>
    <cellStyle name="40% - Accent6 2 2 5 4 6" xfId="18368"/>
    <cellStyle name="40% - Accent6 2 2 5 5" xfId="1590"/>
    <cellStyle name="40% - Accent6 2 2 5 5 2" xfId="9076"/>
    <cellStyle name="40% - Accent6 2 2 5 5 2 2" xfId="14858"/>
    <cellStyle name="40% - Accent6 2 2 5 5 2 3" xfId="20641"/>
    <cellStyle name="40% - Accent6 2 2 5 5 3" xfId="6185"/>
    <cellStyle name="40% - Accent6 2 2 5 5 4" xfId="11967"/>
    <cellStyle name="40% - Accent6 2 2 5 5 5" xfId="17750"/>
    <cellStyle name="40% - Accent6 2 2 5 6" xfId="5100"/>
    <cellStyle name="40% - Accent6 2 2 5 6 2" xfId="13774"/>
    <cellStyle name="40% - Accent6 2 2 5 6 3" xfId="19557"/>
    <cellStyle name="40% - Accent6 2 2 5 7" xfId="7992"/>
    <cellStyle name="40% - Accent6 2 2 5 8" xfId="3293"/>
    <cellStyle name="40% - Accent6 2 2 5 9" xfId="10883"/>
    <cellStyle name="40% - Accent6 2 2 6" xfId="472"/>
    <cellStyle name="40% - Accent6 2 2 6 2" xfId="2210"/>
    <cellStyle name="40% - Accent6 2 2 6 2 2" xfId="6805"/>
    <cellStyle name="40% - Accent6 2 2 6 2 2 2" xfId="15478"/>
    <cellStyle name="40% - Accent6 2 2 6 2 2 3" xfId="21261"/>
    <cellStyle name="40% - Accent6 2 2 6 2 3" xfId="9696"/>
    <cellStyle name="40% - Accent6 2 2 6 2 4" xfId="3913"/>
    <cellStyle name="40% - Accent6 2 2 6 2 5" xfId="12587"/>
    <cellStyle name="40% - Accent6 2 2 6 2 6" xfId="18370"/>
    <cellStyle name="40% - Accent6 2 2 6 3" xfId="1581"/>
    <cellStyle name="40% - Accent6 2 2 6 3 2" xfId="9067"/>
    <cellStyle name="40% - Accent6 2 2 6 3 2 2" xfId="14849"/>
    <cellStyle name="40% - Accent6 2 2 6 3 2 3" xfId="20632"/>
    <cellStyle name="40% - Accent6 2 2 6 3 3" xfId="6176"/>
    <cellStyle name="40% - Accent6 2 2 6 3 4" xfId="11958"/>
    <cellStyle name="40% - Accent6 2 2 6 3 5" xfId="17741"/>
    <cellStyle name="40% - Accent6 2 2 6 4" xfId="5102"/>
    <cellStyle name="40% - Accent6 2 2 6 4 2" xfId="13776"/>
    <cellStyle name="40% - Accent6 2 2 6 4 3" xfId="19559"/>
    <cellStyle name="40% - Accent6 2 2 6 5" xfId="7994"/>
    <cellStyle name="40% - Accent6 2 2 6 6" xfId="3284"/>
    <cellStyle name="40% - Accent6 2 2 6 7" xfId="10885"/>
    <cellStyle name="40% - Accent6 2 2 6 8" xfId="16668"/>
    <cellStyle name="40% - Accent6 2 2 7" xfId="873"/>
    <cellStyle name="40% - Accent6 2 2 7 2" xfId="2579"/>
    <cellStyle name="40% - Accent6 2 2 7 2 2" xfId="10065"/>
    <cellStyle name="40% - Accent6 2 2 7 2 2 2" xfId="15847"/>
    <cellStyle name="40% - Accent6 2 2 7 2 2 3" xfId="21630"/>
    <cellStyle name="40% - Accent6 2 2 7 2 3" xfId="7174"/>
    <cellStyle name="40% - Accent6 2 2 7 2 4" xfId="12956"/>
    <cellStyle name="40% - Accent6 2 2 7 2 5" xfId="18739"/>
    <cellStyle name="40% - Accent6 2 2 7 3" xfId="5471"/>
    <cellStyle name="40% - Accent6 2 2 7 3 2" xfId="14145"/>
    <cellStyle name="40% - Accent6 2 2 7 3 3" xfId="19928"/>
    <cellStyle name="40% - Accent6 2 2 7 4" xfId="8363"/>
    <cellStyle name="40% - Accent6 2 2 7 5" xfId="4282"/>
    <cellStyle name="40% - Accent6 2 2 7 6" xfId="11254"/>
    <cellStyle name="40% - Accent6 2 2 7 7" xfId="17037"/>
    <cellStyle name="40% - Accent6 2 2 8" xfId="2191"/>
    <cellStyle name="40% - Accent6 2 2 8 2" xfId="6786"/>
    <cellStyle name="40% - Accent6 2 2 8 2 2" xfId="15459"/>
    <cellStyle name="40% - Accent6 2 2 8 2 3" xfId="21242"/>
    <cellStyle name="40% - Accent6 2 2 8 3" xfId="9677"/>
    <cellStyle name="40% - Accent6 2 2 8 4" xfId="3894"/>
    <cellStyle name="40% - Accent6 2 2 8 5" xfId="12568"/>
    <cellStyle name="40% - Accent6 2 2 8 6" xfId="18351"/>
    <cellStyle name="40% - Accent6 2 2 9" xfId="1327"/>
    <cellStyle name="40% - Accent6 2 2 9 2" xfId="8813"/>
    <cellStyle name="40% - Accent6 2 2 9 2 2" xfId="14595"/>
    <cellStyle name="40% - Accent6 2 2 9 2 3" xfId="20378"/>
    <cellStyle name="40% - Accent6 2 2 9 3" xfId="5922"/>
    <cellStyle name="40% - Accent6 2 2 9 4" xfId="11704"/>
    <cellStyle name="40% - Accent6 2 2 9 5" xfId="17487"/>
    <cellStyle name="40% - Accent6 2 3" xfId="473"/>
    <cellStyle name="40% - Accent6 2 3 10" xfId="7995"/>
    <cellStyle name="40% - Accent6 2 3 11" xfId="3032"/>
    <cellStyle name="40% - Accent6 2 3 12" xfId="10886"/>
    <cellStyle name="40% - Accent6 2 3 13" xfId="16669"/>
    <cellStyle name="40% - Accent6 2 3 2" xfId="474"/>
    <cellStyle name="40% - Accent6 2 3 2 10" xfId="10887"/>
    <cellStyle name="40% - Accent6 2 3 2 11" xfId="16670"/>
    <cellStyle name="40% - Accent6 2 3 2 2" xfId="475"/>
    <cellStyle name="40% - Accent6 2 3 2 2 10" xfId="16671"/>
    <cellStyle name="40% - Accent6 2 3 2 2 2" xfId="476"/>
    <cellStyle name="40% - Accent6 2 3 2 2 2 2" xfId="2214"/>
    <cellStyle name="40% - Accent6 2 3 2 2 2 2 2" xfId="9700"/>
    <cellStyle name="40% - Accent6 2 3 2 2 2 2 2 2" xfId="15482"/>
    <cellStyle name="40% - Accent6 2 3 2 2 2 2 2 3" xfId="21265"/>
    <cellStyle name="40% - Accent6 2 3 2 2 2 2 3" xfId="6809"/>
    <cellStyle name="40% - Accent6 2 3 2 2 2 2 4" xfId="12591"/>
    <cellStyle name="40% - Accent6 2 3 2 2 2 2 5" xfId="18374"/>
    <cellStyle name="40% - Accent6 2 3 2 2 2 3" xfId="5106"/>
    <cellStyle name="40% - Accent6 2 3 2 2 2 3 2" xfId="13780"/>
    <cellStyle name="40% - Accent6 2 3 2 2 2 3 3" xfId="19563"/>
    <cellStyle name="40% - Accent6 2 3 2 2 2 4" xfId="7998"/>
    <cellStyle name="40% - Accent6 2 3 2 2 2 5" xfId="3917"/>
    <cellStyle name="40% - Accent6 2 3 2 2 2 6" xfId="10889"/>
    <cellStyle name="40% - Accent6 2 3 2 2 2 7" xfId="16672"/>
    <cellStyle name="40% - Accent6 2 3 2 2 3" xfId="1102"/>
    <cellStyle name="40% - Accent6 2 3 2 2 3 2" xfId="2806"/>
    <cellStyle name="40% - Accent6 2 3 2 2 3 2 2" xfId="10292"/>
    <cellStyle name="40% - Accent6 2 3 2 2 3 2 2 2" xfId="16074"/>
    <cellStyle name="40% - Accent6 2 3 2 2 3 2 2 3" xfId="21857"/>
    <cellStyle name="40% - Accent6 2 3 2 2 3 2 3" xfId="7401"/>
    <cellStyle name="40% - Accent6 2 3 2 2 3 2 4" xfId="13183"/>
    <cellStyle name="40% - Accent6 2 3 2 2 3 2 5" xfId="18966"/>
    <cellStyle name="40% - Accent6 2 3 2 2 3 3" xfId="5698"/>
    <cellStyle name="40% - Accent6 2 3 2 2 3 3 2" xfId="14372"/>
    <cellStyle name="40% - Accent6 2 3 2 2 3 3 3" xfId="20155"/>
    <cellStyle name="40% - Accent6 2 3 2 2 3 4" xfId="8590"/>
    <cellStyle name="40% - Accent6 2 3 2 2 3 5" xfId="4509"/>
    <cellStyle name="40% - Accent6 2 3 2 2 3 6" xfId="11481"/>
    <cellStyle name="40% - Accent6 2 3 2 2 3 7" xfId="17264"/>
    <cellStyle name="40% - Accent6 2 3 2 2 4" xfId="2213"/>
    <cellStyle name="40% - Accent6 2 3 2 2 4 2" xfId="6808"/>
    <cellStyle name="40% - Accent6 2 3 2 2 4 2 2" xfId="15481"/>
    <cellStyle name="40% - Accent6 2 3 2 2 4 2 3" xfId="21264"/>
    <cellStyle name="40% - Accent6 2 3 2 2 4 3" xfId="9699"/>
    <cellStyle name="40% - Accent6 2 3 2 2 4 4" xfId="3916"/>
    <cellStyle name="40% - Accent6 2 3 2 2 4 5" xfId="12590"/>
    <cellStyle name="40% - Accent6 2 3 2 2 4 6" xfId="18373"/>
    <cellStyle name="40% - Accent6 2 3 2 2 5" xfId="1593"/>
    <cellStyle name="40% - Accent6 2 3 2 2 5 2" xfId="9079"/>
    <cellStyle name="40% - Accent6 2 3 2 2 5 2 2" xfId="14861"/>
    <cellStyle name="40% - Accent6 2 3 2 2 5 2 3" xfId="20644"/>
    <cellStyle name="40% - Accent6 2 3 2 2 5 3" xfId="6188"/>
    <cellStyle name="40% - Accent6 2 3 2 2 5 4" xfId="11970"/>
    <cellStyle name="40% - Accent6 2 3 2 2 5 5" xfId="17753"/>
    <cellStyle name="40% - Accent6 2 3 2 2 6" xfId="5105"/>
    <cellStyle name="40% - Accent6 2 3 2 2 6 2" xfId="13779"/>
    <cellStyle name="40% - Accent6 2 3 2 2 6 3" xfId="19562"/>
    <cellStyle name="40% - Accent6 2 3 2 2 7" xfId="7997"/>
    <cellStyle name="40% - Accent6 2 3 2 2 8" xfId="3296"/>
    <cellStyle name="40% - Accent6 2 3 2 2 9" xfId="10888"/>
    <cellStyle name="40% - Accent6 2 3 2 3" xfId="477"/>
    <cellStyle name="40% - Accent6 2 3 2 3 2" xfId="2215"/>
    <cellStyle name="40% - Accent6 2 3 2 3 2 2" xfId="9701"/>
    <cellStyle name="40% - Accent6 2 3 2 3 2 2 2" xfId="15483"/>
    <cellStyle name="40% - Accent6 2 3 2 3 2 2 3" xfId="21266"/>
    <cellStyle name="40% - Accent6 2 3 2 3 2 3" xfId="6810"/>
    <cellStyle name="40% - Accent6 2 3 2 3 2 4" xfId="12592"/>
    <cellStyle name="40% - Accent6 2 3 2 3 2 5" xfId="18375"/>
    <cellStyle name="40% - Accent6 2 3 2 3 3" xfId="5107"/>
    <cellStyle name="40% - Accent6 2 3 2 3 3 2" xfId="13781"/>
    <cellStyle name="40% - Accent6 2 3 2 3 3 3" xfId="19564"/>
    <cellStyle name="40% - Accent6 2 3 2 3 4" xfId="7999"/>
    <cellStyle name="40% - Accent6 2 3 2 3 5" xfId="3918"/>
    <cellStyle name="40% - Accent6 2 3 2 3 6" xfId="10890"/>
    <cellStyle name="40% - Accent6 2 3 2 3 7" xfId="16673"/>
    <cellStyle name="40% - Accent6 2 3 2 4" xfId="1101"/>
    <cellStyle name="40% - Accent6 2 3 2 4 2" xfId="2805"/>
    <cellStyle name="40% - Accent6 2 3 2 4 2 2" xfId="10291"/>
    <cellStyle name="40% - Accent6 2 3 2 4 2 2 2" xfId="16073"/>
    <cellStyle name="40% - Accent6 2 3 2 4 2 2 3" xfId="21856"/>
    <cellStyle name="40% - Accent6 2 3 2 4 2 3" xfId="7400"/>
    <cellStyle name="40% - Accent6 2 3 2 4 2 4" xfId="13182"/>
    <cellStyle name="40% - Accent6 2 3 2 4 2 5" xfId="18965"/>
    <cellStyle name="40% - Accent6 2 3 2 4 3" xfId="5697"/>
    <cellStyle name="40% - Accent6 2 3 2 4 3 2" xfId="14371"/>
    <cellStyle name="40% - Accent6 2 3 2 4 3 3" xfId="20154"/>
    <cellStyle name="40% - Accent6 2 3 2 4 4" xfId="8589"/>
    <cellStyle name="40% - Accent6 2 3 2 4 5" xfId="4508"/>
    <cellStyle name="40% - Accent6 2 3 2 4 6" xfId="11480"/>
    <cellStyle name="40% - Accent6 2 3 2 4 7" xfId="17263"/>
    <cellStyle name="40% - Accent6 2 3 2 5" xfId="2212"/>
    <cellStyle name="40% - Accent6 2 3 2 5 2" xfId="6807"/>
    <cellStyle name="40% - Accent6 2 3 2 5 2 2" xfId="15480"/>
    <cellStyle name="40% - Accent6 2 3 2 5 2 3" xfId="21263"/>
    <cellStyle name="40% - Accent6 2 3 2 5 3" xfId="9698"/>
    <cellStyle name="40% - Accent6 2 3 2 5 4" xfId="3915"/>
    <cellStyle name="40% - Accent6 2 3 2 5 5" xfId="12589"/>
    <cellStyle name="40% - Accent6 2 3 2 5 6" xfId="18372"/>
    <cellStyle name="40% - Accent6 2 3 2 6" xfId="1592"/>
    <cellStyle name="40% - Accent6 2 3 2 6 2" xfId="9078"/>
    <cellStyle name="40% - Accent6 2 3 2 6 2 2" xfId="14860"/>
    <cellStyle name="40% - Accent6 2 3 2 6 2 3" xfId="20643"/>
    <cellStyle name="40% - Accent6 2 3 2 6 3" xfId="6187"/>
    <cellStyle name="40% - Accent6 2 3 2 6 4" xfId="11969"/>
    <cellStyle name="40% - Accent6 2 3 2 6 5" xfId="17752"/>
    <cellStyle name="40% - Accent6 2 3 2 7" xfId="5104"/>
    <cellStyle name="40% - Accent6 2 3 2 7 2" xfId="13778"/>
    <cellStyle name="40% - Accent6 2 3 2 7 3" xfId="19561"/>
    <cellStyle name="40% - Accent6 2 3 2 8" xfId="7996"/>
    <cellStyle name="40% - Accent6 2 3 2 9" xfId="3295"/>
    <cellStyle name="40% - Accent6 2 3 3" xfId="478"/>
    <cellStyle name="40% - Accent6 2 3 3 10" xfId="16674"/>
    <cellStyle name="40% - Accent6 2 3 3 2" xfId="479"/>
    <cellStyle name="40% - Accent6 2 3 3 2 2" xfId="2217"/>
    <cellStyle name="40% - Accent6 2 3 3 2 2 2" xfId="9703"/>
    <cellStyle name="40% - Accent6 2 3 3 2 2 2 2" xfId="15485"/>
    <cellStyle name="40% - Accent6 2 3 3 2 2 2 3" xfId="21268"/>
    <cellStyle name="40% - Accent6 2 3 3 2 2 3" xfId="6812"/>
    <cellStyle name="40% - Accent6 2 3 3 2 2 4" xfId="12594"/>
    <cellStyle name="40% - Accent6 2 3 3 2 2 5" xfId="18377"/>
    <cellStyle name="40% - Accent6 2 3 3 2 3" xfId="5109"/>
    <cellStyle name="40% - Accent6 2 3 3 2 3 2" xfId="13783"/>
    <cellStyle name="40% - Accent6 2 3 3 2 3 3" xfId="19566"/>
    <cellStyle name="40% - Accent6 2 3 3 2 4" xfId="8001"/>
    <cellStyle name="40% - Accent6 2 3 3 2 5" xfId="3920"/>
    <cellStyle name="40% - Accent6 2 3 3 2 6" xfId="10892"/>
    <cellStyle name="40% - Accent6 2 3 3 2 7" xfId="16675"/>
    <cellStyle name="40% - Accent6 2 3 3 3" xfId="1103"/>
    <cellStyle name="40% - Accent6 2 3 3 3 2" xfId="2807"/>
    <cellStyle name="40% - Accent6 2 3 3 3 2 2" xfId="10293"/>
    <cellStyle name="40% - Accent6 2 3 3 3 2 2 2" xfId="16075"/>
    <cellStyle name="40% - Accent6 2 3 3 3 2 2 3" xfId="21858"/>
    <cellStyle name="40% - Accent6 2 3 3 3 2 3" xfId="7402"/>
    <cellStyle name="40% - Accent6 2 3 3 3 2 4" xfId="13184"/>
    <cellStyle name="40% - Accent6 2 3 3 3 2 5" xfId="18967"/>
    <cellStyle name="40% - Accent6 2 3 3 3 3" xfId="5699"/>
    <cellStyle name="40% - Accent6 2 3 3 3 3 2" xfId="14373"/>
    <cellStyle name="40% - Accent6 2 3 3 3 3 3" xfId="20156"/>
    <cellStyle name="40% - Accent6 2 3 3 3 4" xfId="8591"/>
    <cellStyle name="40% - Accent6 2 3 3 3 5" xfId="4510"/>
    <cellStyle name="40% - Accent6 2 3 3 3 6" xfId="11482"/>
    <cellStyle name="40% - Accent6 2 3 3 3 7" xfId="17265"/>
    <cellStyle name="40% - Accent6 2 3 3 4" xfId="2216"/>
    <cellStyle name="40% - Accent6 2 3 3 4 2" xfId="6811"/>
    <cellStyle name="40% - Accent6 2 3 3 4 2 2" xfId="15484"/>
    <cellStyle name="40% - Accent6 2 3 3 4 2 3" xfId="21267"/>
    <cellStyle name="40% - Accent6 2 3 3 4 3" xfId="9702"/>
    <cellStyle name="40% - Accent6 2 3 3 4 4" xfId="3919"/>
    <cellStyle name="40% - Accent6 2 3 3 4 5" xfId="12593"/>
    <cellStyle name="40% - Accent6 2 3 3 4 6" xfId="18376"/>
    <cellStyle name="40% - Accent6 2 3 3 5" xfId="1594"/>
    <cellStyle name="40% - Accent6 2 3 3 5 2" xfId="9080"/>
    <cellStyle name="40% - Accent6 2 3 3 5 2 2" xfId="14862"/>
    <cellStyle name="40% - Accent6 2 3 3 5 2 3" xfId="20645"/>
    <cellStyle name="40% - Accent6 2 3 3 5 3" xfId="6189"/>
    <cellStyle name="40% - Accent6 2 3 3 5 4" xfId="11971"/>
    <cellStyle name="40% - Accent6 2 3 3 5 5" xfId="17754"/>
    <cellStyle name="40% - Accent6 2 3 3 6" xfId="5108"/>
    <cellStyle name="40% - Accent6 2 3 3 6 2" xfId="13782"/>
    <cellStyle name="40% - Accent6 2 3 3 6 3" xfId="19565"/>
    <cellStyle name="40% - Accent6 2 3 3 7" xfId="8000"/>
    <cellStyle name="40% - Accent6 2 3 3 8" xfId="3297"/>
    <cellStyle name="40% - Accent6 2 3 3 9" xfId="10891"/>
    <cellStyle name="40% - Accent6 2 3 4" xfId="480"/>
    <cellStyle name="40% - Accent6 2 3 4 10" xfId="16676"/>
    <cellStyle name="40% - Accent6 2 3 4 2" xfId="481"/>
    <cellStyle name="40% - Accent6 2 3 4 2 2" xfId="2219"/>
    <cellStyle name="40% - Accent6 2 3 4 2 2 2" xfId="9705"/>
    <cellStyle name="40% - Accent6 2 3 4 2 2 2 2" xfId="15487"/>
    <cellStyle name="40% - Accent6 2 3 4 2 2 2 3" xfId="21270"/>
    <cellStyle name="40% - Accent6 2 3 4 2 2 3" xfId="6814"/>
    <cellStyle name="40% - Accent6 2 3 4 2 2 4" xfId="12596"/>
    <cellStyle name="40% - Accent6 2 3 4 2 2 5" xfId="18379"/>
    <cellStyle name="40% - Accent6 2 3 4 2 3" xfId="5111"/>
    <cellStyle name="40% - Accent6 2 3 4 2 3 2" xfId="13785"/>
    <cellStyle name="40% - Accent6 2 3 4 2 3 3" xfId="19568"/>
    <cellStyle name="40% - Accent6 2 3 4 2 4" xfId="8003"/>
    <cellStyle name="40% - Accent6 2 3 4 2 5" xfId="3922"/>
    <cellStyle name="40% - Accent6 2 3 4 2 6" xfId="10894"/>
    <cellStyle name="40% - Accent6 2 3 4 2 7" xfId="16677"/>
    <cellStyle name="40% - Accent6 2 3 4 3" xfId="1104"/>
    <cellStyle name="40% - Accent6 2 3 4 3 2" xfId="2808"/>
    <cellStyle name="40% - Accent6 2 3 4 3 2 2" xfId="10294"/>
    <cellStyle name="40% - Accent6 2 3 4 3 2 2 2" xfId="16076"/>
    <cellStyle name="40% - Accent6 2 3 4 3 2 2 3" xfId="21859"/>
    <cellStyle name="40% - Accent6 2 3 4 3 2 3" xfId="7403"/>
    <cellStyle name="40% - Accent6 2 3 4 3 2 4" xfId="13185"/>
    <cellStyle name="40% - Accent6 2 3 4 3 2 5" xfId="18968"/>
    <cellStyle name="40% - Accent6 2 3 4 3 3" xfId="5700"/>
    <cellStyle name="40% - Accent6 2 3 4 3 3 2" xfId="14374"/>
    <cellStyle name="40% - Accent6 2 3 4 3 3 3" xfId="20157"/>
    <cellStyle name="40% - Accent6 2 3 4 3 4" xfId="8592"/>
    <cellStyle name="40% - Accent6 2 3 4 3 5" xfId="4511"/>
    <cellStyle name="40% - Accent6 2 3 4 3 6" xfId="11483"/>
    <cellStyle name="40% - Accent6 2 3 4 3 7" xfId="17266"/>
    <cellStyle name="40% - Accent6 2 3 4 4" xfId="2218"/>
    <cellStyle name="40% - Accent6 2 3 4 4 2" xfId="6813"/>
    <cellStyle name="40% - Accent6 2 3 4 4 2 2" xfId="15486"/>
    <cellStyle name="40% - Accent6 2 3 4 4 2 3" xfId="21269"/>
    <cellStyle name="40% - Accent6 2 3 4 4 3" xfId="9704"/>
    <cellStyle name="40% - Accent6 2 3 4 4 4" xfId="3921"/>
    <cellStyle name="40% - Accent6 2 3 4 4 5" xfId="12595"/>
    <cellStyle name="40% - Accent6 2 3 4 4 6" xfId="18378"/>
    <cellStyle name="40% - Accent6 2 3 4 5" xfId="1595"/>
    <cellStyle name="40% - Accent6 2 3 4 5 2" xfId="9081"/>
    <cellStyle name="40% - Accent6 2 3 4 5 2 2" xfId="14863"/>
    <cellStyle name="40% - Accent6 2 3 4 5 2 3" xfId="20646"/>
    <cellStyle name="40% - Accent6 2 3 4 5 3" xfId="6190"/>
    <cellStyle name="40% - Accent6 2 3 4 5 4" xfId="11972"/>
    <cellStyle name="40% - Accent6 2 3 4 5 5" xfId="17755"/>
    <cellStyle name="40% - Accent6 2 3 4 6" xfId="5110"/>
    <cellStyle name="40% - Accent6 2 3 4 6 2" xfId="13784"/>
    <cellStyle name="40% - Accent6 2 3 4 6 3" xfId="19567"/>
    <cellStyle name="40% - Accent6 2 3 4 7" xfId="8002"/>
    <cellStyle name="40% - Accent6 2 3 4 8" xfId="3298"/>
    <cellStyle name="40% - Accent6 2 3 4 9" xfId="10893"/>
    <cellStyle name="40% - Accent6 2 3 5" xfId="482"/>
    <cellStyle name="40% - Accent6 2 3 5 2" xfId="2220"/>
    <cellStyle name="40% - Accent6 2 3 5 2 2" xfId="6815"/>
    <cellStyle name="40% - Accent6 2 3 5 2 2 2" xfId="15488"/>
    <cellStyle name="40% - Accent6 2 3 5 2 2 3" xfId="21271"/>
    <cellStyle name="40% - Accent6 2 3 5 2 3" xfId="9706"/>
    <cellStyle name="40% - Accent6 2 3 5 2 4" xfId="3923"/>
    <cellStyle name="40% - Accent6 2 3 5 2 5" xfId="12597"/>
    <cellStyle name="40% - Accent6 2 3 5 2 6" xfId="18380"/>
    <cellStyle name="40% - Accent6 2 3 5 3" xfId="1591"/>
    <cellStyle name="40% - Accent6 2 3 5 3 2" xfId="9077"/>
    <cellStyle name="40% - Accent6 2 3 5 3 2 2" xfId="14859"/>
    <cellStyle name="40% - Accent6 2 3 5 3 2 3" xfId="20642"/>
    <cellStyle name="40% - Accent6 2 3 5 3 3" xfId="6186"/>
    <cellStyle name="40% - Accent6 2 3 5 3 4" xfId="11968"/>
    <cellStyle name="40% - Accent6 2 3 5 3 5" xfId="17751"/>
    <cellStyle name="40% - Accent6 2 3 5 4" xfId="5112"/>
    <cellStyle name="40% - Accent6 2 3 5 4 2" xfId="13786"/>
    <cellStyle name="40% - Accent6 2 3 5 4 3" xfId="19569"/>
    <cellStyle name="40% - Accent6 2 3 5 5" xfId="8004"/>
    <cellStyle name="40% - Accent6 2 3 5 6" xfId="3294"/>
    <cellStyle name="40% - Accent6 2 3 5 7" xfId="10895"/>
    <cellStyle name="40% - Accent6 2 3 5 8" xfId="16678"/>
    <cellStyle name="40% - Accent6 2 3 6" xfId="892"/>
    <cellStyle name="40% - Accent6 2 3 6 2" xfId="2598"/>
    <cellStyle name="40% - Accent6 2 3 6 2 2" xfId="10084"/>
    <cellStyle name="40% - Accent6 2 3 6 2 2 2" xfId="15866"/>
    <cellStyle name="40% - Accent6 2 3 6 2 2 3" xfId="21649"/>
    <cellStyle name="40% - Accent6 2 3 6 2 3" xfId="7193"/>
    <cellStyle name="40% - Accent6 2 3 6 2 4" xfId="12975"/>
    <cellStyle name="40% - Accent6 2 3 6 2 5" xfId="18758"/>
    <cellStyle name="40% - Accent6 2 3 6 3" xfId="5490"/>
    <cellStyle name="40% - Accent6 2 3 6 3 2" xfId="14164"/>
    <cellStyle name="40% - Accent6 2 3 6 3 3" xfId="19947"/>
    <cellStyle name="40% - Accent6 2 3 6 4" xfId="8382"/>
    <cellStyle name="40% - Accent6 2 3 6 5" xfId="4301"/>
    <cellStyle name="40% - Accent6 2 3 6 6" xfId="11273"/>
    <cellStyle name="40% - Accent6 2 3 6 7" xfId="17056"/>
    <cellStyle name="40% - Accent6 2 3 7" xfId="2211"/>
    <cellStyle name="40% - Accent6 2 3 7 2" xfId="6806"/>
    <cellStyle name="40% - Accent6 2 3 7 2 2" xfId="15479"/>
    <cellStyle name="40% - Accent6 2 3 7 2 3" xfId="21262"/>
    <cellStyle name="40% - Accent6 2 3 7 3" xfId="9697"/>
    <cellStyle name="40% - Accent6 2 3 7 4" xfId="3914"/>
    <cellStyle name="40% - Accent6 2 3 7 5" xfId="12588"/>
    <cellStyle name="40% - Accent6 2 3 7 6" xfId="18371"/>
    <cellStyle name="40% - Accent6 2 3 8" xfId="1329"/>
    <cellStyle name="40% - Accent6 2 3 8 2" xfId="8815"/>
    <cellStyle name="40% - Accent6 2 3 8 2 2" xfId="14597"/>
    <cellStyle name="40% - Accent6 2 3 8 2 3" xfId="20380"/>
    <cellStyle name="40% - Accent6 2 3 8 3" xfId="5924"/>
    <cellStyle name="40% - Accent6 2 3 8 4" xfId="11706"/>
    <cellStyle name="40% - Accent6 2 3 8 5" xfId="17489"/>
    <cellStyle name="40% - Accent6 2 3 9" xfId="5103"/>
    <cellStyle name="40% - Accent6 2 3 9 2" xfId="13777"/>
    <cellStyle name="40% - Accent6 2 3 9 3" xfId="19560"/>
    <cellStyle name="40% - Accent6 2 4" xfId="483"/>
    <cellStyle name="40% - Accent6 2 4 10" xfId="10896"/>
    <cellStyle name="40% - Accent6 2 4 11" xfId="16679"/>
    <cellStyle name="40% - Accent6 2 4 2" xfId="484"/>
    <cellStyle name="40% - Accent6 2 4 2 10" xfId="16680"/>
    <cellStyle name="40% - Accent6 2 4 2 2" xfId="485"/>
    <cellStyle name="40% - Accent6 2 4 2 2 2" xfId="2223"/>
    <cellStyle name="40% - Accent6 2 4 2 2 2 2" xfId="9709"/>
    <cellStyle name="40% - Accent6 2 4 2 2 2 2 2" xfId="15491"/>
    <cellStyle name="40% - Accent6 2 4 2 2 2 2 3" xfId="21274"/>
    <cellStyle name="40% - Accent6 2 4 2 2 2 3" xfId="6818"/>
    <cellStyle name="40% - Accent6 2 4 2 2 2 4" xfId="12600"/>
    <cellStyle name="40% - Accent6 2 4 2 2 2 5" xfId="18383"/>
    <cellStyle name="40% - Accent6 2 4 2 2 3" xfId="5115"/>
    <cellStyle name="40% - Accent6 2 4 2 2 3 2" xfId="13789"/>
    <cellStyle name="40% - Accent6 2 4 2 2 3 3" xfId="19572"/>
    <cellStyle name="40% - Accent6 2 4 2 2 4" xfId="8007"/>
    <cellStyle name="40% - Accent6 2 4 2 2 5" xfId="3926"/>
    <cellStyle name="40% - Accent6 2 4 2 2 6" xfId="10898"/>
    <cellStyle name="40% - Accent6 2 4 2 2 7" xfId="16681"/>
    <cellStyle name="40% - Accent6 2 4 2 3" xfId="1106"/>
    <cellStyle name="40% - Accent6 2 4 2 3 2" xfId="2810"/>
    <cellStyle name="40% - Accent6 2 4 2 3 2 2" xfId="10296"/>
    <cellStyle name="40% - Accent6 2 4 2 3 2 2 2" xfId="16078"/>
    <cellStyle name="40% - Accent6 2 4 2 3 2 2 3" xfId="21861"/>
    <cellStyle name="40% - Accent6 2 4 2 3 2 3" xfId="7405"/>
    <cellStyle name="40% - Accent6 2 4 2 3 2 4" xfId="13187"/>
    <cellStyle name="40% - Accent6 2 4 2 3 2 5" xfId="18970"/>
    <cellStyle name="40% - Accent6 2 4 2 3 3" xfId="5702"/>
    <cellStyle name="40% - Accent6 2 4 2 3 3 2" xfId="14376"/>
    <cellStyle name="40% - Accent6 2 4 2 3 3 3" xfId="20159"/>
    <cellStyle name="40% - Accent6 2 4 2 3 4" xfId="8594"/>
    <cellStyle name="40% - Accent6 2 4 2 3 5" xfId="4513"/>
    <cellStyle name="40% - Accent6 2 4 2 3 6" xfId="11485"/>
    <cellStyle name="40% - Accent6 2 4 2 3 7" xfId="17268"/>
    <cellStyle name="40% - Accent6 2 4 2 4" xfId="2222"/>
    <cellStyle name="40% - Accent6 2 4 2 4 2" xfId="6817"/>
    <cellStyle name="40% - Accent6 2 4 2 4 2 2" xfId="15490"/>
    <cellStyle name="40% - Accent6 2 4 2 4 2 3" xfId="21273"/>
    <cellStyle name="40% - Accent6 2 4 2 4 3" xfId="9708"/>
    <cellStyle name="40% - Accent6 2 4 2 4 4" xfId="3925"/>
    <cellStyle name="40% - Accent6 2 4 2 4 5" xfId="12599"/>
    <cellStyle name="40% - Accent6 2 4 2 4 6" xfId="18382"/>
    <cellStyle name="40% - Accent6 2 4 2 5" xfId="1597"/>
    <cellStyle name="40% - Accent6 2 4 2 5 2" xfId="9083"/>
    <cellStyle name="40% - Accent6 2 4 2 5 2 2" xfId="14865"/>
    <cellStyle name="40% - Accent6 2 4 2 5 2 3" xfId="20648"/>
    <cellStyle name="40% - Accent6 2 4 2 5 3" xfId="6192"/>
    <cellStyle name="40% - Accent6 2 4 2 5 4" xfId="11974"/>
    <cellStyle name="40% - Accent6 2 4 2 5 5" xfId="17757"/>
    <cellStyle name="40% - Accent6 2 4 2 6" xfId="5114"/>
    <cellStyle name="40% - Accent6 2 4 2 6 2" xfId="13788"/>
    <cellStyle name="40% - Accent6 2 4 2 6 3" xfId="19571"/>
    <cellStyle name="40% - Accent6 2 4 2 7" xfId="8006"/>
    <cellStyle name="40% - Accent6 2 4 2 8" xfId="3300"/>
    <cellStyle name="40% - Accent6 2 4 2 9" xfId="10897"/>
    <cellStyle name="40% - Accent6 2 4 3" xfId="486"/>
    <cellStyle name="40% - Accent6 2 4 3 2" xfId="2224"/>
    <cellStyle name="40% - Accent6 2 4 3 2 2" xfId="6819"/>
    <cellStyle name="40% - Accent6 2 4 3 2 2 2" xfId="15492"/>
    <cellStyle name="40% - Accent6 2 4 3 2 2 3" xfId="21275"/>
    <cellStyle name="40% - Accent6 2 4 3 2 3" xfId="9710"/>
    <cellStyle name="40% - Accent6 2 4 3 2 4" xfId="3927"/>
    <cellStyle name="40% - Accent6 2 4 3 2 5" xfId="12601"/>
    <cellStyle name="40% - Accent6 2 4 3 2 6" xfId="18384"/>
    <cellStyle name="40% - Accent6 2 4 3 3" xfId="1596"/>
    <cellStyle name="40% - Accent6 2 4 3 3 2" xfId="9082"/>
    <cellStyle name="40% - Accent6 2 4 3 3 2 2" xfId="14864"/>
    <cellStyle name="40% - Accent6 2 4 3 3 2 3" xfId="20647"/>
    <cellStyle name="40% - Accent6 2 4 3 3 3" xfId="6191"/>
    <cellStyle name="40% - Accent6 2 4 3 3 4" xfId="11973"/>
    <cellStyle name="40% - Accent6 2 4 3 3 5" xfId="17756"/>
    <cellStyle name="40% - Accent6 2 4 3 4" xfId="5116"/>
    <cellStyle name="40% - Accent6 2 4 3 4 2" xfId="13790"/>
    <cellStyle name="40% - Accent6 2 4 3 4 3" xfId="19573"/>
    <cellStyle name="40% - Accent6 2 4 3 5" xfId="8008"/>
    <cellStyle name="40% - Accent6 2 4 3 6" xfId="3299"/>
    <cellStyle name="40% - Accent6 2 4 3 7" xfId="10899"/>
    <cellStyle name="40% - Accent6 2 4 3 8" xfId="16682"/>
    <cellStyle name="40% - Accent6 2 4 4" xfId="1105"/>
    <cellStyle name="40% - Accent6 2 4 4 2" xfId="2809"/>
    <cellStyle name="40% - Accent6 2 4 4 2 2" xfId="10295"/>
    <cellStyle name="40% - Accent6 2 4 4 2 2 2" xfId="16077"/>
    <cellStyle name="40% - Accent6 2 4 4 2 2 3" xfId="21860"/>
    <cellStyle name="40% - Accent6 2 4 4 2 3" xfId="7404"/>
    <cellStyle name="40% - Accent6 2 4 4 2 4" xfId="13186"/>
    <cellStyle name="40% - Accent6 2 4 4 2 5" xfId="18969"/>
    <cellStyle name="40% - Accent6 2 4 4 3" xfId="5701"/>
    <cellStyle name="40% - Accent6 2 4 4 3 2" xfId="14375"/>
    <cellStyle name="40% - Accent6 2 4 4 3 3" xfId="20158"/>
    <cellStyle name="40% - Accent6 2 4 4 4" xfId="8593"/>
    <cellStyle name="40% - Accent6 2 4 4 5" xfId="4512"/>
    <cellStyle name="40% - Accent6 2 4 4 6" xfId="11484"/>
    <cellStyle name="40% - Accent6 2 4 4 7" xfId="17267"/>
    <cellStyle name="40% - Accent6 2 4 5" xfId="2221"/>
    <cellStyle name="40% - Accent6 2 4 5 2" xfId="6816"/>
    <cellStyle name="40% - Accent6 2 4 5 2 2" xfId="15489"/>
    <cellStyle name="40% - Accent6 2 4 5 2 3" xfId="21272"/>
    <cellStyle name="40% - Accent6 2 4 5 3" xfId="9707"/>
    <cellStyle name="40% - Accent6 2 4 5 4" xfId="3924"/>
    <cellStyle name="40% - Accent6 2 4 5 5" xfId="12598"/>
    <cellStyle name="40% - Accent6 2 4 5 6" xfId="18381"/>
    <cellStyle name="40% - Accent6 2 4 6" xfId="1326"/>
    <cellStyle name="40% - Accent6 2 4 6 2" xfId="8812"/>
    <cellStyle name="40% - Accent6 2 4 6 2 2" xfId="14594"/>
    <cellStyle name="40% - Accent6 2 4 6 2 3" xfId="20377"/>
    <cellStyle name="40% - Accent6 2 4 6 3" xfId="5921"/>
    <cellStyle name="40% - Accent6 2 4 6 4" xfId="11703"/>
    <cellStyle name="40% - Accent6 2 4 6 5" xfId="17486"/>
    <cellStyle name="40% - Accent6 2 4 7" xfId="5113"/>
    <cellStyle name="40% - Accent6 2 4 7 2" xfId="13787"/>
    <cellStyle name="40% - Accent6 2 4 7 3" xfId="19570"/>
    <cellStyle name="40% - Accent6 2 4 8" xfId="8005"/>
    <cellStyle name="40% - Accent6 2 4 9" xfId="3029"/>
    <cellStyle name="40% - Accent6 2 5" xfId="487"/>
    <cellStyle name="40% - Accent6 2 5 10" xfId="16683"/>
    <cellStyle name="40% - Accent6 2 5 2" xfId="488"/>
    <cellStyle name="40% - Accent6 2 5 2 2" xfId="2226"/>
    <cellStyle name="40% - Accent6 2 5 2 2 2" xfId="9712"/>
    <cellStyle name="40% - Accent6 2 5 2 2 2 2" xfId="15494"/>
    <cellStyle name="40% - Accent6 2 5 2 2 2 3" xfId="21277"/>
    <cellStyle name="40% - Accent6 2 5 2 2 3" xfId="6821"/>
    <cellStyle name="40% - Accent6 2 5 2 2 4" xfId="12603"/>
    <cellStyle name="40% - Accent6 2 5 2 2 5" xfId="18386"/>
    <cellStyle name="40% - Accent6 2 5 2 3" xfId="5118"/>
    <cellStyle name="40% - Accent6 2 5 2 3 2" xfId="13792"/>
    <cellStyle name="40% - Accent6 2 5 2 3 3" xfId="19575"/>
    <cellStyle name="40% - Accent6 2 5 2 4" xfId="8010"/>
    <cellStyle name="40% - Accent6 2 5 2 5" xfId="3929"/>
    <cellStyle name="40% - Accent6 2 5 2 6" xfId="10901"/>
    <cellStyle name="40% - Accent6 2 5 2 7" xfId="16684"/>
    <cellStyle name="40% - Accent6 2 5 3" xfId="1107"/>
    <cellStyle name="40% - Accent6 2 5 3 2" xfId="2811"/>
    <cellStyle name="40% - Accent6 2 5 3 2 2" xfId="10297"/>
    <cellStyle name="40% - Accent6 2 5 3 2 2 2" xfId="16079"/>
    <cellStyle name="40% - Accent6 2 5 3 2 2 3" xfId="21862"/>
    <cellStyle name="40% - Accent6 2 5 3 2 3" xfId="7406"/>
    <cellStyle name="40% - Accent6 2 5 3 2 4" xfId="13188"/>
    <cellStyle name="40% - Accent6 2 5 3 2 5" xfId="18971"/>
    <cellStyle name="40% - Accent6 2 5 3 3" xfId="5703"/>
    <cellStyle name="40% - Accent6 2 5 3 3 2" xfId="14377"/>
    <cellStyle name="40% - Accent6 2 5 3 3 3" xfId="20160"/>
    <cellStyle name="40% - Accent6 2 5 3 4" xfId="8595"/>
    <cellStyle name="40% - Accent6 2 5 3 5" xfId="4514"/>
    <cellStyle name="40% - Accent6 2 5 3 6" xfId="11486"/>
    <cellStyle name="40% - Accent6 2 5 3 7" xfId="17269"/>
    <cellStyle name="40% - Accent6 2 5 4" xfId="2225"/>
    <cellStyle name="40% - Accent6 2 5 4 2" xfId="6820"/>
    <cellStyle name="40% - Accent6 2 5 4 2 2" xfId="15493"/>
    <cellStyle name="40% - Accent6 2 5 4 2 3" xfId="21276"/>
    <cellStyle name="40% - Accent6 2 5 4 3" xfId="9711"/>
    <cellStyle name="40% - Accent6 2 5 4 4" xfId="3928"/>
    <cellStyle name="40% - Accent6 2 5 4 5" xfId="12602"/>
    <cellStyle name="40% - Accent6 2 5 4 6" xfId="18385"/>
    <cellStyle name="40% - Accent6 2 5 5" xfId="1598"/>
    <cellStyle name="40% - Accent6 2 5 5 2" xfId="9084"/>
    <cellStyle name="40% - Accent6 2 5 5 2 2" xfId="14866"/>
    <cellStyle name="40% - Accent6 2 5 5 2 3" xfId="20649"/>
    <cellStyle name="40% - Accent6 2 5 5 3" xfId="6193"/>
    <cellStyle name="40% - Accent6 2 5 5 4" xfId="11975"/>
    <cellStyle name="40% - Accent6 2 5 5 5" xfId="17758"/>
    <cellStyle name="40% - Accent6 2 5 6" xfId="5117"/>
    <cellStyle name="40% - Accent6 2 5 6 2" xfId="13791"/>
    <cellStyle name="40% - Accent6 2 5 6 3" xfId="19574"/>
    <cellStyle name="40% - Accent6 2 5 7" xfId="8009"/>
    <cellStyle name="40% - Accent6 2 5 8" xfId="3301"/>
    <cellStyle name="40% - Accent6 2 5 9" xfId="10900"/>
    <cellStyle name="40% - Accent6 2 6" xfId="489"/>
    <cellStyle name="40% - Accent6 2 6 10" xfId="16685"/>
    <cellStyle name="40% - Accent6 2 6 2" xfId="490"/>
    <cellStyle name="40% - Accent6 2 6 2 2" xfId="2228"/>
    <cellStyle name="40% - Accent6 2 6 2 2 2" xfId="9714"/>
    <cellStyle name="40% - Accent6 2 6 2 2 2 2" xfId="15496"/>
    <cellStyle name="40% - Accent6 2 6 2 2 2 3" xfId="21279"/>
    <cellStyle name="40% - Accent6 2 6 2 2 3" xfId="6823"/>
    <cellStyle name="40% - Accent6 2 6 2 2 4" xfId="12605"/>
    <cellStyle name="40% - Accent6 2 6 2 2 5" xfId="18388"/>
    <cellStyle name="40% - Accent6 2 6 2 3" xfId="5120"/>
    <cellStyle name="40% - Accent6 2 6 2 3 2" xfId="13794"/>
    <cellStyle name="40% - Accent6 2 6 2 3 3" xfId="19577"/>
    <cellStyle name="40% - Accent6 2 6 2 4" xfId="8012"/>
    <cellStyle name="40% - Accent6 2 6 2 5" xfId="3931"/>
    <cellStyle name="40% - Accent6 2 6 2 6" xfId="10903"/>
    <cellStyle name="40% - Accent6 2 6 2 7" xfId="16686"/>
    <cellStyle name="40% - Accent6 2 6 3" xfId="1108"/>
    <cellStyle name="40% - Accent6 2 6 3 2" xfId="2812"/>
    <cellStyle name="40% - Accent6 2 6 3 2 2" xfId="10298"/>
    <cellStyle name="40% - Accent6 2 6 3 2 2 2" xfId="16080"/>
    <cellStyle name="40% - Accent6 2 6 3 2 2 3" xfId="21863"/>
    <cellStyle name="40% - Accent6 2 6 3 2 3" xfId="7407"/>
    <cellStyle name="40% - Accent6 2 6 3 2 4" xfId="13189"/>
    <cellStyle name="40% - Accent6 2 6 3 2 5" xfId="18972"/>
    <cellStyle name="40% - Accent6 2 6 3 3" xfId="5704"/>
    <cellStyle name="40% - Accent6 2 6 3 3 2" xfId="14378"/>
    <cellStyle name="40% - Accent6 2 6 3 3 3" xfId="20161"/>
    <cellStyle name="40% - Accent6 2 6 3 4" xfId="8596"/>
    <cellStyle name="40% - Accent6 2 6 3 5" xfId="4515"/>
    <cellStyle name="40% - Accent6 2 6 3 6" xfId="11487"/>
    <cellStyle name="40% - Accent6 2 6 3 7" xfId="17270"/>
    <cellStyle name="40% - Accent6 2 6 4" xfId="2227"/>
    <cellStyle name="40% - Accent6 2 6 4 2" xfId="6822"/>
    <cellStyle name="40% - Accent6 2 6 4 2 2" xfId="15495"/>
    <cellStyle name="40% - Accent6 2 6 4 2 3" xfId="21278"/>
    <cellStyle name="40% - Accent6 2 6 4 3" xfId="9713"/>
    <cellStyle name="40% - Accent6 2 6 4 4" xfId="3930"/>
    <cellStyle name="40% - Accent6 2 6 4 5" xfId="12604"/>
    <cellStyle name="40% - Accent6 2 6 4 6" xfId="18387"/>
    <cellStyle name="40% - Accent6 2 6 5" xfId="1599"/>
    <cellStyle name="40% - Accent6 2 6 5 2" xfId="9085"/>
    <cellStyle name="40% - Accent6 2 6 5 2 2" xfId="14867"/>
    <cellStyle name="40% - Accent6 2 6 5 2 3" xfId="20650"/>
    <cellStyle name="40% - Accent6 2 6 5 3" xfId="6194"/>
    <cellStyle name="40% - Accent6 2 6 5 4" xfId="11976"/>
    <cellStyle name="40% - Accent6 2 6 5 5" xfId="17759"/>
    <cellStyle name="40% - Accent6 2 6 6" xfId="5119"/>
    <cellStyle name="40% - Accent6 2 6 6 2" xfId="13793"/>
    <cellStyle name="40% - Accent6 2 6 6 3" xfId="19576"/>
    <cellStyle name="40% - Accent6 2 6 7" xfId="8011"/>
    <cellStyle name="40% - Accent6 2 6 8" xfId="3302"/>
    <cellStyle name="40% - Accent6 2 6 9" xfId="10902"/>
    <cellStyle name="40% - Accent6 2 7" xfId="491"/>
    <cellStyle name="40% - Accent6 2 7 2" xfId="2229"/>
    <cellStyle name="40% - Accent6 2 7 2 2" xfId="6824"/>
    <cellStyle name="40% - Accent6 2 7 2 2 2" xfId="15497"/>
    <cellStyle name="40% - Accent6 2 7 2 2 3" xfId="21280"/>
    <cellStyle name="40% - Accent6 2 7 2 3" xfId="9715"/>
    <cellStyle name="40% - Accent6 2 7 2 4" xfId="3932"/>
    <cellStyle name="40% - Accent6 2 7 2 5" xfId="12606"/>
    <cellStyle name="40% - Accent6 2 7 2 6" xfId="18389"/>
    <cellStyle name="40% - Accent6 2 7 3" xfId="1580"/>
    <cellStyle name="40% - Accent6 2 7 3 2" xfId="9066"/>
    <cellStyle name="40% - Accent6 2 7 3 2 2" xfId="14848"/>
    <cellStyle name="40% - Accent6 2 7 3 2 3" xfId="20631"/>
    <cellStyle name="40% - Accent6 2 7 3 3" xfId="6175"/>
    <cellStyle name="40% - Accent6 2 7 3 4" xfId="11957"/>
    <cellStyle name="40% - Accent6 2 7 3 5" xfId="17740"/>
    <cellStyle name="40% - Accent6 2 7 4" xfId="5121"/>
    <cellStyle name="40% - Accent6 2 7 4 2" xfId="13795"/>
    <cellStyle name="40% - Accent6 2 7 4 3" xfId="19578"/>
    <cellStyle name="40% - Accent6 2 7 5" xfId="8013"/>
    <cellStyle name="40% - Accent6 2 7 6" xfId="3283"/>
    <cellStyle name="40% - Accent6 2 7 7" xfId="10904"/>
    <cellStyle name="40% - Accent6 2 7 8" xfId="16687"/>
    <cellStyle name="40% - Accent6 2 8" xfId="854"/>
    <cellStyle name="40% - Accent6 2 8 2" xfId="2560"/>
    <cellStyle name="40% - Accent6 2 8 2 2" xfId="10046"/>
    <cellStyle name="40% - Accent6 2 8 2 2 2" xfId="15828"/>
    <cellStyle name="40% - Accent6 2 8 2 2 3" xfId="21611"/>
    <cellStyle name="40% - Accent6 2 8 2 3" xfId="7155"/>
    <cellStyle name="40% - Accent6 2 8 2 4" xfId="12937"/>
    <cellStyle name="40% - Accent6 2 8 2 5" xfId="18720"/>
    <cellStyle name="40% - Accent6 2 8 3" xfId="5452"/>
    <cellStyle name="40% - Accent6 2 8 3 2" xfId="14126"/>
    <cellStyle name="40% - Accent6 2 8 3 3" xfId="19909"/>
    <cellStyle name="40% - Accent6 2 8 4" xfId="8344"/>
    <cellStyle name="40% - Accent6 2 8 5" xfId="4263"/>
    <cellStyle name="40% - Accent6 2 8 6" xfId="11235"/>
    <cellStyle name="40% - Accent6 2 8 7" xfId="17018"/>
    <cellStyle name="40% - Accent6 2 9" xfId="2190"/>
    <cellStyle name="40% - Accent6 2 9 2" xfId="6785"/>
    <cellStyle name="40% - Accent6 2 9 2 2" xfId="15458"/>
    <cellStyle name="40% - Accent6 2 9 2 3" xfId="21241"/>
    <cellStyle name="40% - Accent6 2 9 3" xfId="9676"/>
    <cellStyle name="40% - Accent6 2 9 4" xfId="3893"/>
    <cellStyle name="40% - Accent6 2 9 5" xfId="12567"/>
    <cellStyle name="40% - Accent6 2 9 6" xfId="18350"/>
    <cellStyle name="40% - Accent6 3" xfId="1273"/>
    <cellStyle name="40% - Accent6 3 2" xfId="5869"/>
    <cellStyle name="40% - Accent6 3 2 2" xfId="14542"/>
    <cellStyle name="40% - Accent6 3 2 3" xfId="20325"/>
    <cellStyle name="40% - Accent6 3 3" xfId="8760"/>
    <cellStyle name="40% - Accent6 3 4" xfId="2977"/>
    <cellStyle name="40% - Accent6 3 5" xfId="11651"/>
    <cellStyle name="40% - Accent6 3 6" xfId="17434"/>
    <cellStyle name="40% - Accent6 4" xfId="2541"/>
    <cellStyle name="40% - Accent6 4 2" xfId="7136"/>
    <cellStyle name="40% - Accent6 4 2 2" xfId="15809"/>
    <cellStyle name="40% - Accent6 4 2 3" xfId="21592"/>
    <cellStyle name="40% - Accent6 4 3" xfId="10027"/>
    <cellStyle name="40% - Accent6 4 4" xfId="4244"/>
    <cellStyle name="40% - Accent6 4 5" xfId="12918"/>
    <cellStyle name="40% - Accent6 4 6" xfId="18701"/>
    <cellStyle name="40% - Accent6 5" xfId="1243"/>
    <cellStyle name="40% - Accent6 5 2" xfId="8730"/>
    <cellStyle name="40% - Accent6 5 2 2" xfId="14512"/>
    <cellStyle name="40% - Accent6 5 2 3" xfId="20295"/>
    <cellStyle name="40% - Accent6 5 3" xfId="5839"/>
    <cellStyle name="40% - Accent6 5 4" xfId="11621"/>
    <cellStyle name="40% - Accent6 5 5" xfId="17404"/>
    <cellStyle name="40% - Accent6 6" xfId="5433"/>
    <cellStyle name="40% - Accent6 6 2" xfId="14107"/>
    <cellStyle name="40% - Accent6 6 3" xfId="19890"/>
    <cellStyle name="40% - Accent6 7" xfId="8325"/>
    <cellStyle name="40% - Accent6 8" xfId="2947"/>
    <cellStyle name="40% - Accent6 9" xfId="11216"/>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3" xfId="20327"/>
    <cellStyle name="Comma 2 2 3" xfId="8762"/>
    <cellStyle name="Comma 2 2 4" xfId="2979"/>
    <cellStyle name="Comma 2 2 5" xfId="11653"/>
    <cellStyle name="Comma 2 2 6" xfId="17436"/>
    <cellStyle name="Comma 2 3" xfId="1277"/>
    <cellStyle name="Comma 2 4" xfId="1245"/>
    <cellStyle name="Comma 2 4 2" xfId="8732"/>
    <cellStyle name="Comma 2 4 2 2" xfId="14514"/>
    <cellStyle name="Comma 2 4 2 3" xfId="20297"/>
    <cellStyle name="Comma 2 4 3" xfId="5841"/>
    <cellStyle name="Comma 2 4 4" xfId="11623"/>
    <cellStyle name="Comma 2 4 5" xfId="17406"/>
    <cellStyle name="Comma 2 5" xfId="2949"/>
    <cellStyle name="Comma 3" xfId="10"/>
    <cellStyle name="Comma 3 10" xfId="1748"/>
    <cellStyle name="Comma 3 10 2" xfId="6343"/>
    <cellStyle name="Comma 3 10 2 2" xfId="15016"/>
    <cellStyle name="Comma 3 10 2 3" xfId="20799"/>
    <cellStyle name="Comma 3 10 3" xfId="9234"/>
    <cellStyle name="Comma 3 10 4" xfId="3451"/>
    <cellStyle name="Comma 3 10 5" xfId="12125"/>
    <cellStyle name="Comma 3 10 6" xfId="17908"/>
    <cellStyle name="Comma 3 11" xfId="1260"/>
    <cellStyle name="Comma 3 11 2" xfId="8747"/>
    <cellStyle name="Comma 3 11 2 2" xfId="14529"/>
    <cellStyle name="Comma 3 11 2 3" xfId="20312"/>
    <cellStyle name="Comma 3 11 3" xfId="5856"/>
    <cellStyle name="Comma 3 11 4" xfId="11638"/>
    <cellStyle name="Comma 3 11 5" xfId="17421"/>
    <cellStyle name="Comma 3 12" xfId="4640"/>
    <cellStyle name="Comma 3 12 2" xfId="13314"/>
    <cellStyle name="Comma 3 12 3" xfId="19097"/>
    <cellStyle name="Comma 3 13" xfId="7532"/>
    <cellStyle name="Comma 3 14" xfId="2964"/>
    <cellStyle name="Comma 3 15" xfId="10423"/>
    <cellStyle name="Comma 3 16" xfId="16206"/>
    <cellStyle name="Comma 3 2" xfId="492"/>
    <cellStyle name="Comma 3 2 10" xfId="5122"/>
    <cellStyle name="Comma 3 2 10 2" xfId="13796"/>
    <cellStyle name="Comma 3 2 10 3" xfId="19579"/>
    <cellStyle name="Comma 3 2 11" xfId="8014"/>
    <cellStyle name="Comma 3 2 12" xfId="3033"/>
    <cellStyle name="Comma 3 2 13" xfId="10905"/>
    <cellStyle name="Comma 3 2 14" xfId="16688"/>
    <cellStyle name="Comma 3 2 2" xfId="493"/>
    <cellStyle name="Comma 3 2 2 10" xfId="8015"/>
    <cellStyle name="Comma 3 2 2 11" xfId="3034"/>
    <cellStyle name="Comma 3 2 2 12" xfId="10906"/>
    <cellStyle name="Comma 3 2 2 13" xfId="16689"/>
    <cellStyle name="Comma 3 2 2 2" xfId="494"/>
    <cellStyle name="Comma 3 2 2 2 10" xfId="10907"/>
    <cellStyle name="Comma 3 2 2 2 11" xfId="16690"/>
    <cellStyle name="Comma 3 2 2 2 2" xfId="495"/>
    <cellStyle name="Comma 3 2 2 2 2 10" xfId="16691"/>
    <cellStyle name="Comma 3 2 2 2 2 2" xfId="496"/>
    <cellStyle name="Comma 3 2 2 2 2 2 2" xfId="2234"/>
    <cellStyle name="Comma 3 2 2 2 2 2 2 2" xfId="9720"/>
    <cellStyle name="Comma 3 2 2 2 2 2 2 2 2" xfId="15502"/>
    <cellStyle name="Comma 3 2 2 2 2 2 2 2 3" xfId="21285"/>
    <cellStyle name="Comma 3 2 2 2 2 2 2 3" xfId="6829"/>
    <cellStyle name="Comma 3 2 2 2 2 2 2 4" xfId="12611"/>
    <cellStyle name="Comma 3 2 2 2 2 2 2 5" xfId="18394"/>
    <cellStyle name="Comma 3 2 2 2 2 2 3" xfId="5126"/>
    <cellStyle name="Comma 3 2 2 2 2 2 3 2" xfId="13800"/>
    <cellStyle name="Comma 3 2 2 2 2 2 3 3" xfId="19583"/>
    <cellStyle name="Comma 3 2 2 2 2 2 4" xfId="8018"/>
    <cellStyle name="Comma 3 2 2 2 2 2 5" xfId="3937"/>
    <cellStyle name="Comma 3 2 2 2 2 2 6" xfId="10909"/>
    <cellStyle name="Comma 3 2 2 2 2 2 7" xfId="16692"/>
    <cellStyle name="Comma 3 2 2 2 2 3" xfId="1110"/>
    <cellStyle name="Comma 3 2 2 2 2 3 2" xfId="2814"/>
    <cellStyle name="Comma 3 2 2 2 2 3 2 2" xfId="10300"/>
    <cellStyle name="Comma 3 2 2 2 2 3 2 2 2" xfId="16082"/>
    <cellStyle name="Comma 3 2 2 2 2 3 2 2 3" xfId="21865"/>
    <cellStyle name="Comma 3 2 2 2 2 3 2 3" xfId="7409"/>
    <cellStyle name="Comma 3 2 2 2 2 3 2 4" xfId="13191"/>
    <cellStyle name="Comma 3 2 2 2 2 3 2 5" xfId="18974"/>
    <cellStyle name="Comma 3 2 2 2 2 3 3" xfId="5706"/>
    <cellStyle name="Comma 3 2 2 2 2 3 3 2" xfId="14380"/>
    <cellStyle name="Comma 3 2 2 2 2 3 3 3" xfId="20163"/>
    <cellStyle name="Comma 3 2 2 2 2 3 4" xfId="8598"/>
    <cellStyle name="Comma 3 2 2 2 2 3 5" xfId="4517"/>
    <cellStyle name="Comma 3 2 2 2 2 3 6" xfId="11489"/>
    <cellStyle name="Comma 3 2 2 2 2 3 7" xfId="17272"/>
    <cellStyle name="Comma 3 2 2 2 2 4" xfId="2233"/>
    <cellStyle name="Comma 3 2 2 2 2 4 2" xfId="6828"/>
    <cellStyle name="Comma 3 2 2 2 2 4 2 2" xfId="15501"/>
    <cellStyle name="Comma 3 2 2 2 2 4 2 3" xfId="21284"/>
    <cellStyle name="Comma 3 2 2 2 2 4 3" xfId="9719"/>
    <cellStyle name="Comma 3 2 2 2 2 4 4" xfId="3936"/>
    <cellStyle name="Comma 3 2 2 2 2 4 5" xfId="12610"/>
    <cellStyle name="Comma 3 2 2 2 2 4 6" xfId="18393"/>
    <cellStyle name="Comma 3 2 2 2 2 5" xfId="1603"/>
    <cellStyle name="Comma 3 2 2 2 2 5 2" xfId="9089"/>
    <cellStyle name="Comma 3 2 2 2 2 5 2 2" xfId="14871"/>
    <cellStyle name="Comma 3 2 2 2 2 5 2 3" xfId="20654"/>
    <cellStyle name="Comma 3 2 2 2 2 5 3" xfId="6198"/>
    <cellStyle name="Comma 3 2 2 2 2 5 4" xfId="11980"/>
    <cellStyle name="Comma 3 2 2 2 2 5 5" xfId="17763"/>
    <cellStyle name="Comma 3 2 2 2 2 6" xfId="5125"/>
    <cellStyle name="Comma 3 2 2 2 2 6 2" xfId="13799"/>
    <cellStyle name="Comma 3 2 2 2 2 6 3" xfId="19582"/>
    <cellStyle name="Comma 3 2 2 2 2 7" xfId="8017"/>
    <cellStyle name="Comma 3 2 2 2 2 8" xfId="3306"/>
    <cellStyle name="Comma 3 2 2 2 2 9" xfId="10908"/>
    <cellStyle name="Comma 3 2 2 2 3" xfId="497"/>
    <cellStyle name="Comma 3 2 2 2 3 2" xfId="2235"/>
    <cellStyle name="Comma 3 2 2 2 3 2 2" xfId="9721"/>
    <cellStyle name="Comma 3 2 2 2 3 2 2 2" xfId="15503"/>
    <cellStyle name="Comma 3 2 2 2 3 2 2 3" xfId="21286"/>
    <cellStyle name="Comma 3 2 2 2 3 2 3" xfId="6830"/>
    <cellStyle name="Comma 3 2 2 2 3 2 4" xfId="12612"/>
    <cellStyle name="Comma 3 2 2 2 3 2 5" xfId="18395"/>
    <cellStyle name="Comma 3 2 2 2 3 3" xfId="5127"/>
    <cellStyle name="Comma 3 2 2 2 3 3 2" xfId="13801"/>
    <cellStyle name="Comma 3 2 2 2 3 3 3" xfId="19584"/>
    <cellStyle name="Comma 3 2 2 2 3 4" xfId="8019"/>
    <cellStyle name="Comma 3 2 2 2 3 5" xfId="3938"/>
    <cellStyle name="Comma 3 2 2 2 3 6" xfId="10910"/>
    <cellStyle name="Comma 3 2 2 2 3 7" xfId="16693"/>
    <cellStyle name="Comma 3 2 2 2 4" xfId="1109"/>
    <cellStyle name="Comma 3 2 2 2 4 2" xfId="2813"/>
    <cellStyle name="Comma 3 2 2 2 4 2 2" xfId="10299"/>
    <cellStyle name="Comma 3 2 2 2 4 2 2 2" xfId="16081"/>
    <cellStyle name="Comma 3 2 2 2 4 2 2 3" xfId="21864"/>
    <cellStyle name="Comma 3 2 2 2 4 2 3" xfId="7408"/>
    <cellStyle name="Comma 3 2 2 2 4 2 4" xfId="13190"/>
    <cellStyle name="Comma 3 2 2 2 4 2 5" xfId="18973"/>
    <cellStyle name="Comma 3 2 2 2 4 3" xfId="5705"/>
    <cellStyle name="Comma 3 2 2 2 4 3 2" xfId="14379"/>
    <cellStyle name="Comma 3 2 2 2 4 3 3" xfId="20162"/>
    <cellStyle name="Comma 3 2 2 2 4 4" xfId="8597"/>
    <cellStyle name="Comma 3 2 2 2 4 5" xfId="4516"/>
    <cellStyle name="Comma 3 2 2 2 4 6" xfId="11488"/>
    <cellStyle name="Comma 3 2 2 2 4 7" xfId="17271"/>
    <cellStyle name="Comma 3 2 2 2 5" xfId="2232"/>
    <cellStyle name="Comma 3 2 2 2 5 2" xfId="6827"/>
    <cellStyle name="Comma 3 2 2 2 5 2 2" xfId="15500"/>
    <cellStyle name="Comma 3 2 2 2 5 2 3" xfId="21283"/>
    <cellStyle name="Comma 3 2 2 2 5 3" xfId="9718"/>
    <cellStyle name="Comma 3 2 2 2 5 4" xfId="3935"/>
    <cellStyle name="Comma 3 2 2 2 5 5" xfId="12609"/>
    <cellStyle name="Comma 3 2 2 2 5 6" xfId="18392"/>
    <cellStyle name="Comma 3 2 2 2 6" xfId="1602"/>
    <cellStyle name="Comma 3 2 2 2 6 2" xfId="9088"/>
    <cellStyle name="Comma 3 2 2 2 6 2 2" xfId="14870"/>
    <cellStyle name="Comma 3 2 2 2 6 2 3" xfId="20653"/>
    <cellStyle name="Comma 3 2 2 2 6 3" xfId="6197"/>
    <cellStyle name="Comma 3 2 2 2 6 4" xfId="11979"/>
    <cellStyle name="Comma 3 2 2 2 6 5" xfId="17762"/>
    <cellStyle name="Comma 3 2 2 2 7" xfId="5124"/>
    <cellStyle name="Comma 3 2 2 2 7 2" xfId="13798"/>
    <cellStyle name="Comma 3 2 2 2 7 3" xfId="19581"/>
    <cellStyle name="Comma 3 2 2 2 8" xfId="8016"/>
    <cellStyle name="Comma 3 2 2 2 9" xfId="3305"/>
    <cellStyle name="Comma 3 2 2 3" xfId="498"/>
    <cellStyle name="Comma 3 2 2 3 10" xfId="16694"/>
    <cellStyle name="Comma 3 2 2 3 2" xfId="499"/>
    <cellStyle name="Comma 3 2 2 3 2 2" xfId="2237"/>
    <cellStyle name="Comma 3 2 2 3 2 2 2" xfId="9723"/>
    <cellStyle name="Comma 3 2 2 3 2 2 2 2" xfId="15505"/>
    <cellStyle name="Comma 3 2 2 3 2 2 2 3" xfId="21288"/>
    <cellStyle name="Comma 3 2 2 3 2 2 3" xfId="6832"/>
    <cellStyle name="Comma 3 2 2 3 2 2 4" xfId="12614"/>
    <cellStyle name="Comma 3 2 2 3 2 2 5" xfId="18397"/>
    <cellStyle name="Comma 3 2 2 3 2 3" xfId="5129"/>
    <cellStyle name="Comma 3 2 2 3 2 3 2" xfId="13803"/>
    <cellStyle name="Comma 3 2 2 3 2 3 3" xfId="19586"/>
    <cellStyle name="Comma 3 2 2 3 2 4" xfId="8021"/>
    <cellStyle name="Comma 3 2 2 3 2 5" xfId="3940"/>
    <cellStyle name="Comma 3 2 2 3 2 6" xfId="10912"/>
    <cellStyle name="Comma 3 2 2 3 2 7" xfId="16695"/>
    <cellStyle name="Comma 3 2 2 3 3" xfId="1111"/>
    <cellStyle name="Comma 3 2 2 3 3 2" xfId="2815"/>
    <cellStyle name="Comma 3 2 2 3 3 2 2" xfId="10301"/>
    <cellStyle name="Comma 3 2 2 3 3 2 2 2" xfId="16083"/>
    <cellStyle name="Comma 3 2 2 3 3 2 2 3" xfId="21866"/>
    <cellStyle name="Comma 3 2 2 3 3 2 3" xfId="7410"/>
    <cellStyle name="Comma 3 2 2 3 3 2 4" xfId="13192"/>
    <cellStyle name="Comma 3 2 2 3 3 2 5" xfId="18975"/>
    <cellStyle name="Comma 3 2 2 3 3 3" xfId="5707"/>
    <cellStyle name="Comma 3 2 2 3 3 3 2" xfId="14381"/>
    <cellStyle name="Comma 3 2 2 3 3 3 3" xfId="20164"/>
    <cellStyle name="Comma 3 2 2 3 3 4" xfId="8599"/>
    <cellStyle name="Comma 3 2 2 3 3 5" xfId="4518"/>
    <cellStyle name="Comma 3 2 2 3 3 6" xfId="11490"/>
    <cellStyle name="Comma 3 2 2 3 3 7" xfId="17273"/>
    <cellStyle name="Comma 3 2 2 3 4" xfId="2236"/>
    <cellStyle name="Comma 3 2 2 3 4 2" xfId="6831"/>
    <cellStyle name="Comma 3 2 2 3 4 2 2" xfId="15504"/>
    <cellStyle name="Comma 3 2 2 3 4 2 3" xfId="21287"/>
    <cellStyle name="Comma 3 2 2 3 4 3" xfId="9722"/>
    <cellStyle name="Comma 3 2 2 3 4 4" xfId="3939"/>
    <cellStyle name="Comma 3 2 2 3 4 5" xfId="12613"/>
    <cellStyle name="Comma 3 2 2 3 4 6" xfId="18396"/>
    <cellStyle name="Comma 3 2 2 3 5" xfId="1604"/>
    <cellStyle name="Comma 3 2 2 3 5 2" xfId="9090"/>
    <cellStyle name="Comma 3 2 2 3 5 2 2" xfId="14872"/>
    <cellStyle name="Comma 3 2 2 3 5 2 3" xfId="20655"/>
    <cellStyle name="Comma 3 2 2 3 5 3" xfId="6199"/>
    <cellStyle name="Comma 3 2 2 3 5 4" xfId="11981"/>
    <cellStyle name="Comma 3 2 2 3 5 5" xfId="17764"/>
    <cellStyle name="Comma 3 2 2 3 6" xfId="5128"/>
    <cellStyle name="Comma 3 2 2 3 6 2" xfId="13802"/>
    <cellStyle name="Comma 3 2 2 3 6 3" xfId="19585"/>
    <cellStyle name="Comma 3 2 2 3 7" xfId="8020"/>
    <cellStyle name="Comma 3 2 2 3 8" xfId="3307"/>
    <cellStyle name="Comma 3 2 2 3 9" xfId="10911"/>
    <cellStyle name="Comma 3 2 2 4" xfId="500"/>
    <cellStyle name="Comma 3 2 2 4 10" xfId="16696"/>
    <cellStyle name="Comma 3 2 2 4 2" xfId="501"/>
    <cellStyle name="Comma 3 2 2 4 2 2" xfId="2239"/>
    <cellStyle name="Comma 3 2 2 4 2 2 2" xfId="9725"/>
    <cellStyle name="Comma 3 2 2 4 2 2 2 2" xfId="15507"/>
    <cellStyle name="Comma 3 2 2 4 2 2 2 3" xfId="21290"/>
    <cellStyle name="Comma 3 2 2 4 2 2 3" xfId="6834"/>
    <cellStyle name="Comma 3 2 2 4 2 2 4" xfId="12616"/>
    <cellStyle name="Comma 3 2 2 4 2 2 5" xfId="18399"/>
    <cellStyle name="Comma 3 2 2 4 2 3" xfId="5131"/>
    <cellStyle name="Comma 3 2 2 4 2 3 2" xfId="13805"/>
    <cellStyle name="Comma 3 2 2 4 2 3 3" xfId="19588"/>
    <cellStyle name="Comma 3 2 2 4 2 4" xfId="8023"/>
    <cellStyle name="Comma 3 2 2 4 2 5" xfId="3942"/>
    <cellStyle name="Comma 3 2 2 4 2 6" xfId="10914"/>
    <cellStyle name="Comma 3 2 2 4 2 7" xfId="16697"/>
    <cellStyle name="Comma 3 2 2 4 3" xfId="1112"/>
    <cellStyle name="Comma 3 2 2 4 3 2" xfId="2816"/>
    <cellStyle name="Comma 3 2 2 4 3 2 2" xfId="10302"/>
    <cellStyle name="Comma 3 2 2 4 3 2 2 2" xfId="16084"/>
    <cellStyle name="Comma 3 2 2 4 3 2 2 3" xfId="21867"/>
    <cellStyle name="Comma 3 2 2 4 3 2 3" xfId="7411"/>
    <cellStyle name="Comma 3 2 2 4 3 2 4" xfId="13193"/>
    <cellStyle name="Comma 3 2 2 4 3 2 5" xfId="18976"/>
    <cellStyle name="Comma 3 2 2 4 3 3" xfId="5708"/>
    <cellStyle name="Comma 3 2 2 4 3 3 2" xfId="14382"/>
    <cellStyle name="Comma 3 2 2 4 3 3 3" xfId="20165"/>
    <cellStyle name="Comma 3 2 2 4 3 4" xfId="8600"/>
    <cellStyle name="Comma 3 2 2 4 3 5" xfId="4519"/>
    <cellStyle name="Comma 3 2 2 4 3 6" xfId="11491"/>
    <cellStyle name="Comma 3 2 2 4 3 7" xfId="17274"/>
    <cellStyle name="Comma 3 2 2 4 4" xfId="2238"/>
    <cellStyle name="Comma 3 2 2 4 4 2" xfId="6833"/>
    <cellStyle name="Comma 3 2 2 4 4 2 2" xfId="15506"/>
    <cellStyle name="Comma 3 2 2 4 4 2 3" xfId="21289"/>
    <cellStyle name="Comma 3 2 2 4 4 3" xfId="9724"/>
    <cellStyle name="Comma 3 2 2 4 4 4" xfId="3941"/>
    <cellStyle name="Comma 3 2 2 4 4 5" xfId="12615"/>
    <cellStyle name="Comma 3 2 2 4 4 6" xfId="18398"/>
    <cellStyle name="Comma 3 2 2 4 5" xfId="1605"/>
    <cellStyle name="Comma 3 2 2 4 5 2" xfId="9091"/>
    <cellStyle name="Comma 3 2 2 4 5 2 2" xfId="14873"/>
    <cellStyle name="Comma 3 2 2 4 5 2 3" xfId="20656"/>
    <cellStyle name="Comma 3 2 2 4 5 3" xfId="6200"/>
    <cellStyle name="Comma 3 2 2 4 5 4" xfId="11982"/>
    <cellStyle name="Comma 3 2 2 4 5 5" xfId="17765"/>
    <cellStyle name="Comma 3 2 2 4 6" xfId="5130"/>
    <cellStyle name="Comma 3 2 2 4 6 2" xfId="13804"/>
    <cellStyle name="Comma 3 2 2 4 6 3" xfId="19587"/>
    <cellStyle name="Comma 3 2 2 4 7" xfId="8022"/>
    <cellStyle name="Comma 3 2 2 4 8" xfId="3308"/>
    <cellStyle name="Comma 3 2 2 4 9" xfId="10913"/>
    <cellStyle name="Comma 3 2 2 5" xfId="502"/>
    <cellStyle name="Comma 3 2 2 5 2" xfId="2240"/>
    <cellStyle name="Comma 3 2 2 5 2 2" xfId="6835"/>
    <cellStyle name="Comma 3 2 2 5 2 2 2" xfId="15508"/>
    <cellStyle name="Comma 3 2 2 5 2 2 3" xfId="21291"/>
    <cellStyle name="Comma 3 2 2 5 2 3" xfId="9726"/>
    <cellStyle name="Comma 3 2 2 5 2 4" xfId="3943"/>
    <cellStyle name="Comma 3 2 2 5 2 5" xfId="12617"/>
    <cellStyle name="Comma 3 2 2 5 2 6" xfId="18400"/>
    <cellStyle name="Comma 3 2 2 5 3" xfId="1601"/>
    <cellStyle name="Comma 3 2 2 5 3 2" xfId="9087"/>
    <cellStyle name="Comma 3 2 2 5 3 2 2" xfId="14869"/>
    <cellStyle name="Comma 3 2 2 5 3 2 3" xfId="20652"/>
    <cellStyle name="Comma 3 2 2 5 3 3" xfId="6196"/>
    <cellStyle name="Comma 3 2 2 5 3 4" xfId="11978"/>
    <cellStyle name="Comma 3 2 2 5 3 5" xfId="17761"/>
    <cellStyle name="Comma 3 2 2 5 4" xfId="5132"/>
    <cellStyle name="Comma 3 2 2 5 4 2" xfId="13806"/>
    <cellStyle name="Comma 3 2 2 5 4 3" xfId="19589"/>
    <cellStyle name="Comma 3 2 2 5 5" xfId="8024"/>
    <cellStyle name="Comma 3 2 2 5 6" xfId="3304"/>
    <cellStyle name="Comma 3 2 2 5 7" xfId="10915"/>
    <cellStyle name="Comma 3 2 2 5 8" xfId="16698"/>
    <cellStyle name="Comma 3 2 2 6" xfId="898"/>
    <cellStyle name="Comma 3 2 2 6 2" xfId="2604"/>
    <cellStyle name="Comma 3 2 2 6 2 2" xfId="10090"/>
    <cellStyle name="Comma 3 2 2 6 2 2 2" xfId="15872"/>
    <cellStyle name="Comma 3 2 2 6 2 2 3" xfId="21655"/>
    <cellStyle name="Comma 3 2 2 6 2 3" xfId="7199"/>
    <cellStyle name="Comma 3 2 2 6 2 4" xfId="12981"/>
    <cellStyle name="Comma 3 2 2 6 2 5" xfId="18764"/>
    <cellStyle name="Comma 3 2 2 6 3" xfId="5496"/>
    <cellStyle name="Comma 3 2 2 6 3 2" xfId="14170"/>
    <cellStyle name="Comma 3 2 2 6 3 3" xfId="19953"/>
    <cellStyle name="Comma 3 2 2 6 4" xfId="8388"/>
    <cellStyle name="Comma 3 2 2 6 5" xfId="4307"/>
    <cellStyle name="Comma 3 2 2 6 6" xfId="11279"/>
    <cellStyle name="Comma 3 2 2 6 7" xfId="17062"/>
    <cellStyle name="Comma 3 2 2 7" xfId="2231"/>
    <cellStyle name="Comma 3 2 2 7 2" xfId="6826"/>
    <cellStyle name="Comma 3 2 2 7 2 2" xfId="15499"/>
    <cellStyle name="Comma 3 2 2 7 2 3" xfId="21282"/>
    <cellStyle name="Comma 3 2 2 7 3" xfId="9717"/>
    <cellStyle name="Comma 3 2 2 7 4" xfId="3934"/>
    <cellStyle name="Comma 3 2 2 7 5" xfId="12608"/>
    <cellStyle name="Comma 3 2 2 7 6" xfId="18391"/>
    <cellStyle name="Comma 3 2 2 8" xfId="1331"/>
    <cellStyle name="Comma 3 2 2 8 2" xfId="8817"/>
    <cellStyle name="Comma 3 2 2 8 2 2" xfId="14599"/>
    <cellStyle name="Comma 3 2 2 8 2 3" xfId="20382"/>
    <cellStyle name="Comma 3 2 2 8 3" xfId="5926"/>
    <cellStyle name="Comma 3 2 2 8 4" xfId="11708"/>
    <cellStyle name="Comma 3 2 2 8 5" xfId="17491"/>
    <cellStyle name="Comma 3 2 2 9" xfId="5123"/>
    <cellStyle name="Comma 3 2 2 9 2" xfId="13797"/>
    <cellStyle name="Comma 3 2 2 9 3" xfId="19580"/>
    <cellStyle name="Comma 3 2 3" xfId="503"/>
    <cellStyle name="Comma 3 2 3 10" xfId="10916"/>
    <cellStyle name="Comma 3 2 3 11" xfId="16699"/>
    <cellStyle name="Comma 3 2 3 2" xfId="504"/>
    <cellStyle name="Comma 3 2 3 2 10" xfId="16700"/>
    <cellStyle name="Comma 3 2 3 2 2" xfId="505"/>
    <cellStyle name="Comma 3 2 3 2 2 2" xfId="2243"/>
    <cellStyle name="Comma 3 2 3 2 2 2 2" xfId="9729"/>
    <cellStyle name="Comma 3 2 3 2 2 2 2 2" xfId="15511"/>
    <cellStyle name="Comma 3 2 3 2 2 2 2 3" xfId="21294"/>
    <cellStyle name="Comma 3 2 3 2 2 2 3" xfId="6838"/>
    <cellStyle name="Comma 3 2 3 2 2 2 4" xfId="12620"/>
    <cellStyle name="Comma 3 2 3 2 2 2 5" xfId="18403"/>
    <cellStyle name="Comma 3 2 3 2 2 3" xfId="5135"/>
    <cellStyle name="Comma 3 2 3 2 2 3 2" xfId="13809"/>
    <cellStyle name="Comma 3 2 3 2 2 3 3" xfId="19592"/>
    <cellStyle name="Comma 3 2 3 2 2 4" xfId="8027"/>
    <cellStyle name="Comma 3 2 3 2 2 5" xfId="3946"/>
    <cellStyle name="Comma 3 2 3 2 2 6" xfId="10918"/>
    <cellStyle name="Comma 3 2 3 2 2 7" xfId="16701"/>
    <cellStyle name="Comma 3 2 3 2 3" xfId="1114"/>
    <cellStyle name="Comma 3 2 3 2 3 2" xfId="2818"/>
    <cellStyle name="Comma 3 2 3 2 3 2 2" xfId="10304"/>
    <cellStyle name="Comma 3 2 3 2 3 2 2 2" xfId="16086"/>
    <cellStyle name="Comma 3 2 3 2 3 2 2 3" xfId="21869"/>
    <cellStyle name="Comma 3 2 3 2 3 2 3" xfId="7413"/>
    <cellStyle name="Comma 3 2 3 2 3 2 4" xfId="13195"/>
    <cellStyle name="Comma 3 2 3 2 3 2 5" xfId="18978"/>
    <cellStyle name="Comma 3 2 3 2 3 3" xfId="5710"/>
    <cellStyle name="Comma 3 2 3 2 3 3 2" xfId="14384"/>
    <cellStyle name="Comma 3 2 3 2 3 3 3" xfId="20167"/>
    <cellStyle name="Comma 3 2 3 2 3 4" xfId="8602"/>
    <cellStyle name="Comma 3 2 3 2 3 5" xfId="4521"/>
    <cellStyle name="Comma 3 2 3 2 3 6" xfId="11493"/>
    <cellStyle name="Comma 3 2 3 2 3 7" xfId="17276"/>
    <cellStyle name="Comma 3 2 3 2 4" xfId="2242"/>
    <cellStyle name="Comma 3 2 3 2 4 2" xfId="6837"/>
    <cellStyle name="Comma 3 2 3 2 4 2 2" xfId="15510"/>
    <cellStyle name="Comma 3 2 3 2 4 2 3" xfId="21293"/>
    <cellStyle name="Comma 3 2 3 2 4 3" xfId="9728"/>
    <cellStyle name="Comma 3 2 3 2 4 4" xfId="3945"/>
    <cellStyle name="Comma 3 2 3 2 4 5" xfId="12619"/>
    <cellStyle name="Comma 3 2 3 2 4 6" xfId="18402"/>
    <cellStyle name="Comma 3 2 3 2 5" xfId="1607"/>
    <cellStyle name="Comma 3 2 3 2 5 2" xfId="9093"/>
    <cellStyle name="Comma 3 2 3 2 5 2 2" xfId="14875"/>
    <cellStyle name="Comma 3 2 3 2 5 2 3" xfId="20658"/>
    <cellStyle name="Comma 3 2 3 2 5 3" xfId="6202"/>
    <cellStyle name="Comma 3 2 3 2 5 4" xfId="11984"/>
    <cellStyle name="Comma 3 2 3 2 5 5" xfId="17767"/>
    <cellStyle name="Comma 3 2 3 2 6" xfId="5134"/>
    <cellStyle name="Comma 3 2 3 2 6 2" xfId="13808"/>
    <cellStyle name="Comma 3 2 3 2 6 3" xfId="19591"/>
    <cellStyle name="Comma 3 2 3 2 7" xfId="8026"/>
    <cellStyle name="Comma 3 2 3 2 8" xfId="3310"/>
    <cellStyle name="Comma 3 2 3 2 9" xfId="10917"/>
    <cellStyle name="Comma 3 2 3 3" xfId="506"/>
    <cellStyle name="Comma 3 2 3 3 2" xfId="2244"/>
    <cellStyle name="Comma 3 2 3 3 2 2" xfId="9730"/>
    <cellStyle name="Comma 3 2 3 3 2 2 2" xfId="15512"/>
    <cellStyle name="Comma 3 2 3 3 2 2 3" xfId="21295"/>
    <cellStyle name="Comma 3 2 3 3 2 3" xfId="6839"/>
    <cellStyle name="Comma 3 2 3 3 2 4" xfId="12621"/>
    <cellStyle name="Comma 3 2 3 3 2 5" xfId="18404"/>
    <cellStyle name="Comma 3 2 3 3 3" xfId="5136"/>
    <cellStyle name="Comma 3 2 3 3 3 2" xfId="13810"/>
    <cellStyle name="Comma 3 2 3 3 3 3" xfId="19593"/>
    <cellStyle name="Comma 3 2 3 3 4" xfId="8028"/>
    <cellStyle name="Comma 3 2 3 3 5" xfId="3947"/>
    <cellStyle name="Comma 3 2 3 3 6" xfId="10919"/>
    <cellStyle name="Comma 3 2 3 3 7" xfId="16702"/>
    <cellStyle name="Comma 3 2 3 4" xfId="1113"/>
    <cellStyle name="Comma 3 2 3 4 2" xfId="2817"/>
    <cellStyle name="Comma 3 2 3 4 2 2" xfId="10303"/>
    <cellStyle name="Comma 3 2 3 4 2 2 2" xfId="16085"/>
    <cellStyle name="Comma 3 2 3 4 2 2 3" xfId="21868"/>
    <cellStyle name="Comma 3 2 3 4 2 3" xfId="7412"/>
    <cellStyle name="Comma 3 2 3 4 2 4" xfId="13194"/>
    <cellStyle name="Comma 3 2 3 4 2 5" xfId="18977"/>
    <cellStyle name="Comma 3 2 3 4 3" xfId="5709"/>
    <cellStyle name="Comma 3 2 3 4 3 2" xfId="14383"/>
    <cellStyle name="Comma 3 2 3 4 3 3" xfId="20166"/>
    <cellStyle name="Comma 3 2 3 4 4" xfId="8601"/>
    <cellStyle name="Comma 3 2 3 4 5" xfId="4520"/>
    <cellStyle name="Comma 3 2 3 4 6" xfId="11492"/>
    <cellStyle name="Comma 3 2 3 4 7" xfId="17275"/>
    <cellStyle name="Comma 3 2 3 5" xfId="2241"/>
    <cellStyle name="Comma 3 2 3 5 2" xfId="6836"/>
    <cellStyle name="Comma 3 2 3 5 2 2" xfId="15509"/>
    <cellStyle name="Comma 3 2 3 5 2 3" xfId="21292"/>
    <cellStyle name="Comma 3 2 3 5 3" xfId="9727"/>
    <cellStyle name="Comma 3 2 3 5 4" xfId="3944"/>
    <cellStyle name="Comma 3 2 3 5 5" xfId="12618"/>
    <cellStyle name="Comma 3 2 3 5 6" xfId="18401"/>
    <cellStyle name="Comma 3 2 3 6" xfId="1606"/>
    <cellStyle name="Comma 3 2 3 6 2" xfId="9092"/>
    <cellStyle name="Comma 3 2 3 6 2 2" xfId="14874"/>
    <cellStyle name="Comma 3 2 3 6 2 3" xfId="20657"/>
    <cellStyle name="Comma 3 2 3 6 3" xfId="6201"/>
    <cellStyle name="Comma 3 2 3 6 4" xfId="11983"/>
    <cellStyle name="Comma 3 2 3 6 5" xfId="17766"/>
    <cellStyle name="Comma 3 2 3 7" xfId="5133"/>
    <cellStyle name="Comma 3 2 3 7 2" xfId="13807"/>
    <cellStyle name="Comma 3 2 3 7 3" xfId="19590"/>
    <cellStyle name="Comma 3 2 3 8" xfId="8025"/>
    <cellStyle name="Comma 3 2 3 9" xfId="3309"/>
    <cellStyle name="Comma 3 2 4" xfId="507"/>
    <cellStyle name="Comma 3 2 4 10" xfId="16703"/>
    <cellStyle name="Comma 3 2 4 2" xfId="508"/>
    <cellStyle name="Comma 3 2 4 2 2" xfId="2246"/>
    <cellStyle name="Comma 3 2 4 2 2 2" xfId="9732"/>
    <cellStyle name="Comma 3 2 4 2 2 2 2" xfId="15514"/>
    <cellStyle name="Comma 3 2 4 2 2 2 3" xfId="21297"/>
    <cellStyle name="Comma 3 2 4 2 2 3" xfId="6841"/>
    <cellStyle name="Comma 3 2 4 2 2 4" xfId="12623"/>
    <cellStyle name="Comma 3 2 4 2 2 5" xfId="18406"/>
    <cellStyle name="Comma 3 2 4 2 3" xfId="5138"/>
    <cellStyle name="Comma 3 2 4 2 3 2" xfId="13812"/>
    <cellStyle name="Comma 3 2 4 2 3 3" xfId="19595"/>
    <cellStyle name="Comma 3 2 4 2 4" xfId="8030"/>
    <cellStyle name="Comma 3 2 4 2 5" xfId="3949"/>
    <cellStyle name="Comma 3 2 4 2 6" xfId="10921"/>
    <cellStyle name="Comma 3 2 4 2 7" xfId="16704"/>
    <cellStyle name="Comma 3 2 4 3" xfId="1115"/>
    <cellStyle name="Comma 3 2 4 3 2" xfId="2819"/>
    <cellStyle name="Comma 3 2 4 3 2 2" xfId="10305"/>
    <cellStyle name="Comma 3 2 4 3 2 2 2" xfId="16087"/>
    <cellStyle name="Comma 3 2 4 3 2 2 3" xfId="21870"/>
    <cellStyle name="Comma 3 2 4 3 2 3" xfId="7414"/>
    <cellStyle name="Comma 3 2 4 3 2 4" xfId="13196"/>
    <cellStyle name="Comma 3 2 4 3 2 5" xfId="18979"/>
    <cellStyle name="Comma 3 2 4 3 3" xfId="5711"/>
    <cellStyle name="Comma 3 2 4 3 3 2" xfId="14385"/>
    <cellStyle name="Comma 3 2 4 3 3 3" xfId="20168"/>
    <cellStyle name="Comma 3 2 4 3 4" xfId="8603"/>
    <cellStyle name="Comma 3 2 4 3 5" xfId="4522"/>
    <cellStyle name="Comma 3 2 4 3 6" xfId="11494"/>
    <cellStyle name="Comma 3 2 4 3 7" xfId="17277"/>
    <cellStyle name="Comma 3 2 4 4" xfId="2245"/>
    <cellStyle name="Comma 3 2 4 4 2" xfId="6840"/>
    <cellStyle name="Comma 3 2 4 4 2 2" xfId="15513"/>
    <cellStyle name="Comma 3 2 4 4 2 3" xfId="21296"/>
    <cellStyle name="Comma 3 2 4 4 3" xfId="9731"/>
    <cellStyle name="Comma 3 2 4 4 4" xfId="3948"/>
    <cellStyle name="Comma 3 2 4 4 5" xfId="12622"/>
    <cellStyle name="Comma 3 2 4 4 6" xfId="18405"/>
    <cellStyle name="Comma 3 2 4 5" xfId="1608"/>
    <cellStyle name="Comma 3 2 4 5 2" xfId="9094"/>
    <cellStyle name="Comma 3 2 4 5 2 2" xfId="14876"/>
    <cellStyle name="Comma 3 2 4 5 2 3" xfId="20659"/>
    <cellStyle name="Comma 3 2 4 5 3" xfId="6203"/>
    <cellStyle name="Comma 3 2 4 5 4" xfId="11985"/>
    <cellStyle name="Comma 3 2 4 5 5" xfId="17768"/>
    <cellStyle name="Comma 3 2 4 6" xfId="5137"/>
    <cellStyle name="Comma 3 2 4 6 2" xfId="13811"/>
    <cellStyle name="Comma 3 2 4 6 3" xfId="19594"/>
    <cellStyle name="Comma 3 2 4 7" xfId="8029"/>
    <cellStyle name="Comma 3 2 4 8" xfId="3311"/>
    <cellStyle name="Comma 3 2 4 9" xfId="10920"/>
    <cellStyle name="Comma 3 2 5" xfId="509"/>
    <cellStyle name="Comma 3 2 5 10" xfId="16705"/>
    <cellStyle name="Comma 3 2 5 2" xfId="510"/>
    <cellStyle name="Comma 3 2 5 2 2" xfId="2248"/>
    <cellStyle name="Comma 3 2 5 2 2 2" xfId="9734"/>
    <cellStyle name="Comma 3 2 5 2 2 2 2" xfId="15516"/>
    <cellStyle name="Comma 3 2 5 2 2 2 3" xfId="21299"/>
    <cellStyle name="Comma 3 2 5 2 2 3" xfId="6843"/>
    <cellStyle name="Comma 3 2 5 2 2 4" xfId="12625"/>
    <cellStyle name="Comma 3 2 5 2 2 5" xfId="18408"/>
    <cellStyle name="Comma 3 2 5 2 3" xfId="5140"/>
    <cellStyle name="Comma 3 2 5 2 3 2" xfId="13814"/>
    <cellStyle name="Comma 3 2 5 2 3 3" xfId="19597"/>
    <cellStyle name="Comma 3 2 5 2 4" xfId="8032"/>
    <cellStyle name="Comma 3 2 5 2 5" xfId="3951"/>
    <cellStyle name="Comma 3 2 5 2 6" xfId="10923"/>
    <cellStyle name="Comma 3 2 5 2 7" xfId="16706"/>
    <cellStyle name="Comma 3 2 5 3" xfId="1116"/>
    <cellStyle name="Comma 3 2 5 3 2" xfId="2820"/>
    <cellStyle name="Comma 3 2 5 3 2 2" xfId="10306"/>
    <cellStyle name="Comma 3 2 5 3 2 2 2" xfId="16088"/>
    <cellStyle name="Comma 3 2 5 3 2 2 3" xfId="21871"/>
    <cellStyle name="Comma 3 2 5 3 2 3" xfId="7415"/>
    <cellStyle name="Comma 3 2 5 3 2 4" xfId="13197"/>
    <cellStyle name="Comma 3 2 5 3 2 5" xfId="18980"/>
    <cellStyle name="Comma 3 2 5 3 3" xfId="5712"/>
    <cellStyle name="Comma 3 2 5 3 3 2" xfId="14386"/>
    <cellStyle name="Comma 3 2 5 3 3 3" xfId="20169"/>
    <cellStyle name="Comma 3 2 5 3 4" xfId="8604"/>
    <cellStyle name="Comma 3 2 5 3 5" xfId="4523"/>
    <cellStyle name="Comma 3 2 5 3 6" xfId="11495"/>
    <cellStyle name="Comma 3 2 5 3 7" xfId="17278"/>
    <cellStyle name="Comma 3 2 5 4" xfId="2247"/>
    <cellStyle name="Comma 3 2 5 4 2" xfId="6842"/>
    <cellStyle name="Comma 3 2 5 4 2 2" xfId="15515"/>
    <cellStyle name="Comma 3 2 5 4 2 3" xfId="21298"/>
    <cellStyle name="Comma 3 2 5 4 3" xfId="9733"/>
    <cellStyle name="Comma 3 2 5 4 4" xfId="3950"/>
    <cellStyle name="Comma 3 2 5 4 5" xfId="12624"/>
    <cellStyle name="Comma 3 2 5 4 6" xfId="18407"/>
    <cellStyle name="Comma 3 2 5 5" xfId="1609"/>
    <cellStyle name="Comma 3 2 5 5 2" xfId="9095"/>
    <cellStyle name="Comma 3 2 5 5 2 2" xfId="14877"/>
    <cellStyle name="Comma 3 2 5 5 2 3" xfId="20660"/>
    <cellStyle name="Comma 3 2 5 5 3" xfId="6204"/>
    <cellStyle name="Comma 3 2 5 5 4" xfId="11986"/>
    <cellStyle name="Comma 3 2 5 5 5" xfId="17769"/>
    <cellStyle name="Comma 3 2 5 6" xfId="5139"/>
    <cellStyle name="Comma 3 2 5 6 2" xfId="13813"/>
    <cellStyle name="Comma 3 2 5 6 3" xfId="19596"/>
    <cellStyle name="Comma 3 2 5 7" xfId="8031"/>
    <cellStyle name="Comma 3 2 5 8" xfId="3312"/>
    <cellStyle name="Comma 3 2 5 9" xfId="10922"/>
    <cellStyle name="Comma 3 2 6" xfId="511"/>
    <cellStyle name="Comma 3 2 6 2" xfId="2249"/>
    <cellStyle name="Comma 3 2 6 2 2" xfId="6844"/>
    <cellStyle name="Comma 3 2 6 2 2 2" xfId="15517"/>
    <cellStyle name="Comma 3 2 6 2 2 3" xfId="21300"/>
    <cellStyle name="Comma 3 2 6 2 3" xfId="9735"/>
    <cellStyle name="Comma 3 2 6 2 4" xfId="3952"/>
    <cellStyle name="Comma 3 2 6 2 5" xfId="12626"/>
    <cellStyle name="Comma 3 2 6 2 6" xfId="18409"/>
    <cellStyle name="Comma 3 2 6 3" xfId="1600"/>
    <cellStyle name="Comma 3 2 6 3 2" xfId="9086"/>
    <cellStyle name="Comma 3 2 6 3 2 2" xfId="14868"/>
    <cellStyle name="Comma 3 2 6 3 2 3" xfId="20651"/>
    <cellStyle name="Comma 3 2 6 3 3" xfId="6195"/>
    <cellStyle name="Comma 3 2 6 3 4" xfId="11977"/>
    <cellStyle name="Comma 3 2 6 3 5" xfId="17760"/>
    <cellStyle name="Comma 3 2 6 4" xfId="5141"/>
    <cellStyle name="Comma 3 2 6 4 2" xfId="13815"/>
    <cellStyle name="Comma 3 2 6 4 3" xfId="19598"/>
    <cellStyle name="Comma 3 2 6 5" xfId="8033"/>
    <cellStyle name="Comma 3 2 6 6" xfId="3303"/>
    <cellStyle name="Comma 3 2 6 7" xfId="10924"/>
    <cellStyle name="Comma 3 2 6 8" xfId="16707"/>
    <cellStyle name="Comma 3 2 7" xfId="860"/>
    <cellStyle name="Comma 3 2 7 2" xfId="2566"/>
    <cellStyle name="Comma 3 2 7 2 2" xfId="10052"/>
    <cellStyle name="Comma 3 2 7 2 2 2" xfId="15834"/>
    <cellStyle name="Comma 3 2 7 2 2 3" xfId="21617"/>
    <cellStyle name="Comma 3 2 7 2 3" xfId="7161"/>
    <cellStyle name="Comma 3 2 7 2 4" xfId="12943"/>
    <cellStyle name="Comma 3 2 7 2 5" xfId="18726"/>
    <cellStyle name="Comma 3 2 7 3" xfId="5458"/>
    <cellStyle name="Comma 3 2 7 3 2" xfId="14132"/>
    <cellStyle name="Comma 3 2 7 3 3" xfId="19915"/>
    <cellStyle name="Comma 3 2 7 4" xfId="8350"/>
    <cellStyle name="Comma 3 2 7 5" xfId="4269"/>
    <cellStyle name="Comma 3 2 7 6" xfId="11241"/>
    <cellStyle name="Comma 3 2 7 7" xfId="17024"/>
    <cellStyle name="Comma 3 2 8" xfId="2230"/>
    <cellStyle name="Comma 3 2 8 2" xfId="6825"/>
    <cellStyle name="Comma 3 2 8 2 2" xfId="15498"/>
    <cellStyle name="Comma 3 2 8 2 3" xfId="21281"/>
    <cellStyle name="Comma 3 2 8 3" xfId="9716"/>
    <cellStyle name="Comma 3 2 8 4" xfId="3933"/>
    <cellStyle name="Comma 3 2 8 5" xfId="12607"/>
    <cellStyle name="Comma 3 2 8 6" xfId="18390"/>
    <cellStyle name="Comma 3 2 9" xfId="1330"/>
    <cellStyle name="Comma 3 2 9 2" xfId="8816"/>
    <cellStyle name="Comma 3 2 9 2 2" xfId="14598"/>
    <cellStyle name="Comma 3 2 9 2 3" xfId="20381"/>
    <cellStyle name="Comma 3 2 9 3" xfId="5925"/>
    <cellStyle name="Comma 3 2 9 4" xfId="11707"/>
    <cellStyle name="Comma 3 2 9 5" xfId="17490"/>
    <cellStyle name="Comma 3 3" xfId="512"/>
    <cellStyle name="Comma 3 3 10" xfId="8034"/>
    <cellStyle name="Comma 3 3 11" xfId="3035"/>
    <cellStyle name="Comma 3 3 12" xfId="10925"/>
    <cellStyle name="Comma 3 3 13" xfId="16708"/>
    <cellStyle name="Comma 3 3 2" xfId="513"/>
    <cellStyle name="Comma 3 3 2 10" xfId="10926"/>
    <cellStyle name="Comma 3 3 2 11" xfId="16709"/>
    <cellStyle name="Comma 3 3 2 2" xfId="514"/>
    <cellStyle name="Comma 3 3 2 2 10" xfId="16710"/>
    <cellStyle name="Comma 3 3 2 2 2" xfId="515"/>
    <cellStyle name="Comma 3 3 2 2 2 2" xfId="2253"/>
    <cellStyle name="Comma 3 3 2 2 2 2 2" xfId="9739"/>
    <cellStyle name="Comma 3 3 2 2 2 2 2 2" xfId="15521"/>
    <cellStyle name="Comma 3 3 2 2 2 2 2 3" xfId="21304"/>
    <cellStyle name="Comma 3 3 2 2 2 2 3" xfId="6848"/>
    <cellStyle name="Comma 3 3 2 2 2 2 4" xfId="12630"/>
    <cellStyle name="Comma 3 3 2 2 2 2 5" xfId="18413"/>
    <cellStyle name="Comma 3 3 2 2 2 3" xfId="5145"/>
    <cellStyle name="Comma 3 3 2 2 2 3 2" xfId="13819"/>
    <cellStyle name="Comma 3 3 2 2 2 3 3" xfId="19602"/>
    <cellStyle name="Comma 3 3 2 2 2 4" xfId="8037"/>
    <cellStyle name="Comma 3 3 2 2 2 5" xfId="3956"/>
    <cellStyle name="Comma 3 3 2 2 2 6" xfId="10928"/>
    <cellStyle name="Comma 3 3 2 2 2 7" xfId="16711"/>
    <cellStyle name="Comma 3 3 2 2 3" xfId="1118"/>
    <cellStyle name="Comma 3 3 2 2 3 2" xfId="2822"/>
    <cellStyle name="Comma 3 3 2 2 3 2 2" xfId="10308"/>
    <cellStyle name="Comma 3 3 2 2 3 2 2 2" xfId="16090"/>
    <cellStyle name="Comma 3 3 2 2 3 2 2 3" xfId="21873"/>
    <cellStyle name="Comma 3 3 2 2 3 2 3" xfId="7417"/>
    <cellStyle name="Comma 3 3 2 2 3 2 4" xfId="13199"/>
    <cellStyle name="Comma 3 3 2 2 3 2 5" xfId="18982"/>
    <cellStyle name="Comma 3 3 2 2 3 3" xfId="5714"/>
    <cellStyle name="Comma 3 3 2 2 3 3 2" xfId="14388"/>
    <cellStyle name="Comma 3 3 2 2 3 3 3" xfId="20171"/>
    <cellStyle name="Comma 3 3 2 2 3 4" xfId="8606"/>
    <cellStyle name="Comma 3 3 2 2 3 5" xfId="4525"/>
    <cellStyle name="Comma 3 3 2 2 3 6" xfId="11497"/>
    <cellStyle name="Comma 3 3 2 2 3 7" xfId="17280"/>
    <cellStyle name="Comma 3 3 2 2 4" xfId="2252"/>
    <cellStyle name="Comma 3 3 2 2 4 2" xfId="6847"/>
    <cellStyle name="Comma 3 3 2 2 4 2 2" xfId="15520"/>
    <cellStyle name="Comma 3 3 2 2 4 2 3" xfId="21303"/>
    <cellStyle name="Comma 3 3 2 2 4 3" xfId="9738"/>
    <cellStyle name="Comma 3 3 2 2 4 4" xfId="3955"/>
    <cellStyle name="Comma 3 3 2 2 4 5" xfId="12629"/>
    <cellStyle name="Comma 3 3 2 2 4 6" xfId="18412"/>
    <cellStyle name="Comma 3 3 2 2 5" xfId="1612"/>
    <cellStyle name="Comma 3 3 2 2 5 2" xfId="9098"/>
    <cellStyle name="Comma 3 3 2 2 5 2 2" xfId="14880"/>
    <cellStyle name="Comma 3 3 2 2 5 2 3" xfId="20663"/>
    <cellStyle name="Comma 3 3 2 2 5 3" xfId="6207"/>
    <cellStyle name="Comma 3 3 2 2 5 4" xfId="11989"/>
    <cellStyle name="Comma 3 3 2 2 5 5" xfId="17772"/>
    <cellStyle name="Comma 3 3 2 2 6" xfId="5144"/>
    <cellStyle name="Comma 3 3 2 2 6 2" xfId="13818"/>
    <cellStyle name="Comma 3 3 2 2 6 3" xfId="19601"/>
    <cellStyle name="Comma 3 3 2 2 7" xfId="8036"/>
    <cellStyle name="Comma 3 3 2 2 8" xfId="3315"/>
    <cellStyle name="Comma 3 3 2 2 9" xfId="10927"/>
    <cellStyle name="Comma 3 3 2 3" xfId="516"/>
    <cellStyle name="Comma 3 3 2 3 2" xfId="2254"/>
    <cellStyle name="Comma 3 3 2 3 2 2" xfId="9740"/>
    <cellStyle name="Comma 3 3 2 3 2 2 2" xfId="15522"/>
    <cellStyle name="Comma 3 3 2 3 2 2 3" xfId="21305"/>
    <cellStyle name="Comma 3 3 2 3 2 3" xfId="6849"/>
    <cellStyle name="Comma 3 3 2 3 2 4" xfId="12631"/>
    <cellStyle name="Comma 3 3 2 3 2 5" xfId="18414"/>
    <cellStyle name="Comma 3 3 2 3 3" xfId="5146"/>
    <cellStyle name="Comma 3 3 2 3 3 2" xfId="13820"/>
    <cellStyle name="Comma 3 3 2 3 3 3" xfId="19603"/>
    <cellStyle name="Comma 3 3 2 3 4" xfId="8038"/>
    <cellStyle name="Comma 3 3 2 3 5" xfId="3957"/>
    <cellStyle name="Comma 3 3 2 3 6" xfId="10929"/>
    <cellStyle name="Comma 3 3 2 3 7" xfId="16712"/>
    <cellStyle name="Comma 3 3 2 4" xfId="1117"/>
    <cellStyle name="Comma 3 3 2 4 2" xfId="2821"/>
    <cellStyle name="Comma 3 3 2 4 2 2" xfId="10307"/>
    <cellStyle name="Comma 3 3 2 4 2 2 2" xfId="16089"/>
    <cellStyle name="Comma 3 3 2 4 2 2 3" xfId="21872"/>
    <cellStyle name="Comma 3 3 2 4 2 3" xfId="7416"/>
    <cellStyle name="Comma 3 3 2 4 2 4" xfId="13198"/>
    <cellStyle name="Comma 3 3 2 4 2 5" xfId="18981"/>
    <cellStyle name="Comma 3 3 2 4 3" xfId="5713"/>
    <cellStyle name="Comma 3 3 2 4 3 2" xfId="14387"/>
    <cellStyle name="Comma 3 3 2 4 3 3" xfId="20170"/>
    <cellStyle name="Comma 3 3 2 4 4" xfId="8605"/>
    <cellStyle name="Comma 3 3 2 4 5" xfId="4524"/>
    <cellStyle name="Comma 3 3 2 4 6" xfId="11496"/>
    <cellStyle name="Comma 3 3 2 4 7" xfId="17279"/>
    <cellStyle name="Comma 3 3 2 5" xfId="2251"/>
    <cellStyle name="Comma 3 3 2 5 2" xfId="6846"/>
    <cellStyle name="Comma 3 3 2 5 2 2" xfId="15519"/>
    <cellStyle name="Comma 3 3 2 5 2 3" xfId="21302"/>
    <cellStyle name="Comma 3 3 2 5 3" xfId="9737"/>
    <cellStyle name="Comma 3 3 2 5 4" xfId="3954"/>
    <cellStyle name="Comma 3 3 2 5 5" xfId="12628"/>
    <cellStyle name="Comma 3 3 2 5 6" xfId="18411"/>
    <cellStyle name="Comma 3 3 2 6" xfId="1611"/>
    <cellStyle name="Comma 3 3 2 6 2" xfId="9097"/>
    <cellStyle name="Comma 3 3 2 6 2 2" xfId="14879"/>
    <cellStyle name="Comma 3 3 2 6 2 3" xfId="20662"/>
    <cellStyle name="Comma 3 3 2 6 3" xfId="6206"/>
    <cellStyle name="Comma 3 3 2 6 4" xfId="11988"/>
    <cellStyle name="Comma 3 3 2 6 5" xfId="17771"/>
    <cellStyle name="Comma 3 3 2 7" xfId="5143"/>
    <cellStyle name="Comma 3 3 2 7 2" xfId="13817"/>
    <cellStyle name="Comma 3 3 2 7 3" xfId="19600"/>
    <cellStyle name="Comma 3 3 2 8" xfId="8035"/>
    <cellStyle name="Comma 3 3 2 9" xfId="3314"/>
    <cellStyle name="Comma 3 3 3" xfId="517"/>
    <cellStyle name="Comma 3 3 3 10" xfId="16713"/>
    <cellStyle name="Comma 3 3 3 2" xfId="518"/>
    <cellStyle name="Comma 3 3 3 2 2" xfId="2256"/>
    <cellStyle name="Comma 3 3 3 2 2 2" xfId="9742"/>
    <cellStyle name="Comma 3 3 3 2 2 2 2" xfId="15524"/>
    <cellStyle name="Comma 3 3 3 2 2 2 3" xfId="21307"/>
    <cellStyle name="Comma 3 3 3 2 2 3" xfId="6851"/>
    <cellStyle name="Comma 3 3 3 2 2 4" xfId="12633"/>
    <cellStyle name="Comma 3 3 3 2 2 5" xfId="18416"/>
    <cellStyle name="Comma 3 3 3 2 3" xfId="5148"/>
    <cellStyle name="Comma 3 3 3 2 3 2" xfId="13822"/>
    <cellStyle name="Comma 3 3 3 2 3 3" xfId="19605"/>
    <cellStyle name="Comma 3 3 3 2 4" xfId="8040"/>
    <cellStyle name="Comma 3 3 3 2 5" xfId="3959"/>
    <cellStyle name="Comma 3 3 3 2 6" xfId="10931"/>
    <cellStyle name="Comma 3 3 3 2 7" xfId="16714"/>
    <cellStyle name="Comma 3 3 3 3" xfId="1119"/>
    <cellStyle name="Comma 3 3 3 3 2" xfId="2823"/>
    <cellStyle name="Comma 3 3 3 3 2 2" xfId="10309"/>
    <cellStyle name="Comma 3 3 3 3 2 2 2" xfId="16091"/>
    <cellStyle name="Comma 3 3 3 3 2 2 3" xfId="21874"/>
    <cellStyle name="Comma 3 3 3 3 2 3" xfId="7418"/>
    <cellStyle name="Comma 3 3 3 3 2 4" xfId="13200"/>
    <cellStyle name="Comma 3 3 3 3 2 5" xfId="18983"/>
    <cellStyle name="Comma 3 3 3 3 3" xfId="5715"/>
    <cellStyle name="Comma 3 3 3 3 3 2" xfId="14389"/>
    <cellStyle name="Comma 3 3 3 3 3 3" xfId="20172"/>
    <cellStyle name="Comma 3 3 3 3 4" xfId="8607"/>
    <cellStyle name="Comma 3 3 3 3 5" xfId="4526"/>
    <cellStyle name="Comma 3 3 3 3 6" xfId="11498"/>
    <cellStyle name="Comma 3 3 3 3 7" xfId="17281"/>
    <cellStyle name="Comma 3 3 3 4" xfId="2255"/>
    <cellStyle name="Comma 3 3 3 4 2" xfId="6850"/>
    <cellStyle name="Comma 3 3 3 4 2 2" xfId="15523"/>
    <cellStyle name="Comma 3 3 3 4 2 3" xfId="21306"/>
    <cellStyle name="Comma 3 3 3 4 3" xfId="9741"/>
    <cellStyle name="Comma 3 3 3 4 4" xfId="3958"/>
    <cellStyle name="Comma 3 3 3 4 5" xfId="12632"/>
    <cellStyle name="Comma 3 3 3 4 6" xfId="18415"/>
    <cellStyle name="Comma 3 3 3 5" xfId="1613"/>
    <cellStyle name="Comma 3 3 3 5 2" xfId="9099"/>
    <cellStyle name="Comma 3 3 3 5 2 2" xfId="14881"/>
    <cellStyle name="Comma 3 3 3 5 2 3" xfId="20664"/>
    <cellStyle name="Comma 3 3 3 5 3" xfId="6208"/>
    <cellStyle name="Comma 3 3 3 5 4" xfId="11990"/>
    <cellStyle name="Comma 3 3 3 5 5" xfId="17773"/>
    <cellStyle name="Comma 3 3 3 6" xfId="5147"/>
    <cellStyle name="Comma 3 3 3 6 2" xfId="13821"/>
    <cellStyle name="Comma 3 3 3 6 3" xfId="19604"/>
    <cellStyle name="Comma 3 3 3 7" xfId="8039"/>
    <cellStyle name="Comma 3 3 3 8" xfId="3316"/>
    <cellStyle name="Comma 3 3 3 9" xfId="10930"/>
    <cellStyle name="Comma 3 3 4" xfId="519"/>
    <cellStyle name="Comma 3 3 4 10" xfId="16715"/>
    <cellStyle name="Comma 3 3 4 2" xfId="520"/>
    <cellStyle name="Comma 3 3 4 2 2" xfId="2258"/>
    <cellStyle name="Comma 3 3 4 2 2 2" xfId="9744"/>
    <cellStyle name="Comma 3 3 4 2 2 2 2" xfId="15526"/>
    <cellStyle name="Comma 3 3 4 2 2 2 3" xfId="21309"/>
    <cellStyle name="Comma 3 3 4 2 2 3" xfId="6853"/>
    <cellStyle name="Comma 3 3 4 2 2 4" xfId="12635"/>
    <cellStyle name="Comma 3 3 4 2 2 5" xfId="18418"/>
    <cellStyle name="Comma 3 3 4 2 3" xfId="5150"/>
    <cellStyle name="Comma 3 3 4 2 3 2" xfId="13824"/>
    <cellStyle name="Comma 3 3 4 2 3 3" xfId="19607"/>
    <cellStyle name="Comma 3 3 4 2 4" xfId="8042"/>
    <cellStyle name="Comma 3 3 4 2 5" xfId="3961"/>
    <cellStyle name="Comma 3 3 4 2 6" xfId="10933"/>
    <cellStyle name="Comma 3 3 4 2 7" xfId="16716"/>
    <cellStyle name="Comma 3 3 4 3" xfId="1120"/>
    <cellStyle name="Comma 3 3 4 3 2" xfId="2824"/>
    <cellStyle name="Comma 3 3 4 3 2 2" xfId="10310"/>
    <cellStyle name="Comma 3 3 4 3 2 2 2" xfId="16092"/>
    <cellStyle name="Comma 3 3 4 3 2 2 3" xfId="21875"/>
    <cellStyle name="Comma 3 3 4 3 2 3" xfId="7419"/>
    <cellStyle name="Comma 3 3 4 3 2 4" xfId="13201"/>
    <cellStyle name="Comma 3 3 4 3 2 5" xfId="18984"/>
    <cellStyle name="Comma 3 3 4 3 3" xfId="5716"/>
    <cellStyle name="Comma 3 3 4 3 3 2" xfId="14390"/>
    <cellStyle name="Comma 3 3 4 3 3 3" xfId="20173"/>
    <cellStyle name="Comma 3 3 4 3 4" xfId="8608"/>
    <cellStyle name="Comma 3 3 4 3 5" xfId="4527"/>
    <cellStyle name="Comma 3 3 4 3 6" xfId="11499"/>
    <cellStyle name="Comma 3 3 4 3 7" xfId="17282"/>
    <cellStyle name="Comma 3 3 4 4" xfId="2257"/>
    <cellStyle name="Comma 3 3 4 4 2" xfId="6852"/>
    <cellStyle name="Comma 3 3 4 4 2 2" xfId="15525"/>
    <cellStyle name="Comma 3 3 4 4 2 3" xfId="21308"/>
    <cellStyle name="Comma 3 3 4 4 3" xfId="9743"/>
    <cellStyle name="Comma 3 3 4 4 4" xfId="3960"/>
    <cellStyle name="Comma 3 3 4 4 5" xfId="12634"/>
    <cellStyle name="Comma 3 3 4 4 6" xfId="18417"/>
    <cellStyle name="Comma 3 3 4 5" xfId="1614"/>
    <cellStyle name="Comma 3 3 4 5 2" xfId="9100"/>
    <cellStyle name="Comma 3 3 4 5 2 2" xfId="14882"/>
    <cellStyle name="Comma 3 3 4 5 2 3" xfId="20665"/>
    <cellStyle name="Comma 3 3 4 5 3" xfId="6209"/>
    <cellStyle name="Comma 3 3 4 5 4" xfId="11991"/>
    <cellStyle name="Comma 3 3 4 5 5" xfId="17774"/>
    <cellStyle name="Comma 3 3 4 6" xfId="5149"/>
    <cellStyle name="Comma 3 3 4 6 2" xfId="13823"/>
    <cellStyle name="Comma 3 3 4 6 3" xfId="19606"/>
    <cellStyle name="Comma 3 3 4 7" xfId="8041"/>
    <cellStyle name="Comma 3 3 4 8" xfId="3317"/>
    <cellStyle name="Comma 3 3 4 9" xfId="10932"/>
    <cellStyle name="Comma 3 3 5" xfId="521"/>
    <cellStyle name="Comma 3 3 5 2" xfId="2259"/>
    <cellStyle name="Comma 3 3 5 2 2" xfId="6854"/>
    <cellStyle name="Comma 3 3 5 2 2 2" xfId="15527"/>
    <cellStyle name="Comma 3 3 5 2 2 3" xfId="21310"/>
    <cellStyle name="Comma 3 3 5 2 3" xfId="9745"/>
    <cellStyle name="Comma 3 3 5 2 4" xfId="3962"/>
    <cellStyle name="Comma 3 3 5 2 5" xfId="12636"/>
    <cellStyle name="Comma 3 3 5 2 6" xfId="18419"/>
    <cellStyle name="Comma 3 3 5 3" xfId="1610"/>
    <cellStyle name="Comma 3 3 5 3 2" xfId="9096"/>
    <cellStyle name="Comma 3 3 5 3 2 2" xfId="14878"/>
    <cellStyle name="Comma 3 3 5 3 2 3" xfId="20661"/>
    <cellStyle name="Comma 3 3 5 3 3" xfId="6205"/>
    <cellStyle name="Comma 3 3 5 3 4" xfId="11987"/>
    <cellStyle name="Comma 3 3 5 3 5" xfId="17770"/>
    <cellStyle name="Comma 3 3 5 4" xfId="5151"/>
    <cellStyle name="Comma 3 3 5 4 2" xfId="13825"/>
    <cellStyle name="Comma 3 3 5 4 3" xfId="19608"/>
    <cellStyle name="Comma 3 3 5 5" xfId="8043"/>
    <cellStyle name="Comma 3 3 5 6" xfId="3313"/>
    <cellStyle name="Comma 3 3 5 7" xfId="10934"/>
    <cellStyle name="Comma 3 3 5 8" xfId="16717"/>
    <cellStyle name="Comma 3 3 6" xfId="879"/>
    <cellStyle name="Comma 3 3 6 2" xfId="2585"/>
    <cellStyle name="Comma 3 3 6 2 2" xfId="10071"/>
    <cellStyle name="Comma 3 3 6 2 2 2" xfId="15853"/>
    <cellStyle name="Comma 3 3 6 2 2 3" xfId="21636"/>
    <cellStyle name="Comma 3 3 6 2 3" xfId="7180"/>
    <cellStyle name="Comma 3 3 6 2 4" xfId="12962"/>
    <cellStyle name="Comma 3 3 6 2 5" xfId="18745"/>
    <cellStyle name="Comma 3 3 6 3" xfId="5477"/>
    <cellStyle name="Comma 3 3 6 3 2" xfId="14151"/>
    <cellStyle name="Comma 3 3 6 3 3" xfId="19934"/>
    <cellStyle name="Comma 3 3 6 4" xfId="8369"/>
    <cellStyle name="Comma 3 3 6 5" xfId="4288"/>
    <cellStyle name="Comma 3 3 6 6" xfId="11260"/>
    <cellStyle name="Comma 3 3 6 7" xfId="17043"/>
    <cellStyle name="Comma 3 3 7" xfId="2250"/>
    <cellStyle name="Comma 3 3 7 2" xfId="6845"/>
    <cellStyle name="Comma 3 3 7 2 2" xfId="15518"/>
    <cellStyle name="Comma 3 3 7 2 3" xfId="21301"/>
    <cellStyle name="Comma 3 3 7 3" xfId="9736"/>
    <cellStyle name="Comma 3 3 7 4" xfId="3953"/>
    <cellStyle name="Comma 3 3 7 5" xfId="12627"/>
    <cellStyle name="Comma 3 3 7 6" xfId="18410"/>
    <cellStyle name="Comma 3 3 8" xfId="1332"/>
    <cellStyle name="Comma 3 3 8 2" xfId="8818"/>
    <cellStyle name="Comma 3 3 8 2 2" xfId="14600"/>
    <cellStyle name="Comma 3 3 8 2 3" xfId="20383"/>
    <cellStyle name="Comma 3 3 8 3" xfId="5927"/>
    <cellStyle name="Comma 3 3 8 4" xfId="11709"/>
    <cellStyle name="Comma 3 3 8 5" xfId="17492"/>
    <cellStyle name="Comma 3 3 9" xfId="5142"/>
    <cellStyle name="Comma 3 3 9 2" xfId="13816"/>
    <cellStyle name="Comma 3 3 9 3" xfId="19599"/>
    <cellStyle name="Comma 3 4" xfId="522"/>
    <cellStyle name="Comma 3 4 10" xfId="10935"/>
    <cellStyle name="Comma 3 4 11" xfId="16718"/>
    <cellStyle name="Comma 3 4 2" xfId="523"/>
    <cellStyle name="Comma 3 4 2 10" xfId="16719"/>
    <cellStyle name="Comma 3 4 2 2" xfId="524"/>
    <cellStyle name="Comma 3 4 2 2 2" xfId="2262"/>
    <cellStyle name="Comma 3 4 2 2 2 2" xfId="9748"/>
    <cellStyle name="Comma 3 4 2 2 2 2 2" xfId="15530"/>
    <cellStyle name="Comma 3 4 2 2 2 2 3" xfId="21313"/>
    <cellStyle name="Comma 3 4 2 2 2 3" xfId="6857"/>
    <cellStyle name="Comma 3 4 2 2 2 4" xfId="12639"/>
    <cellStyle name="Comma 3 4 2 2 2 5" xfId="18422"/>
    <cellStyle name="Comma 3 4 2 2 3" xfId="5154"/>
    <cellStyle name="Comma 3 4 2 2 3 2" xfId="13828"/>
    <cellStyle name="Comma 3 4 2 2 3 3" xfId="19611"/>
    <cellStyle name="Comma 3 4 2 2 4" xfId="8046"/>
    <cellStyle name="Comma 3 4 2 2 5" xfId="3965"/>
    <cellStyle name="Comma 3 4 2 2 6" xfId="10937"/>
    <cellStyle name="Comma 3 4 2 2 7" xfId="16720"/>
    <cellStyle name="Comma 3 4 2 3" xfId="1122"/>
    <cellStyle name="Comma 3 4 2 3 2" xfId="2826"/>
    <cellStyle name="Comma 3 4 2 3 2 2" xfId="10312"/>
    <cellStyle name="Comma 3 4 2 3 2 2 2" xfId="16094"/>
    <cellStyle name="Comma 3 4 2 3 2 2 3" xfId="21877"/>
    <cellStyle name="Comma 3 4 2 3 2 3" xfId="7421"/>
    <cellStyle name="Comma 3 4 2 3 2 4" xfId="13203"/>
    <cellStyle name="Comma 3 4 2 3 2 5" xfId="18986"/>
    <cellStyle name="Comma 3 4 2 3 3" xfId="5718"/>
    <cellStyle name="Comma 3 4 2 3 3 2" xfId="14392"/>
    <cellStyle name="Comma 3 4 2 3 3 3" xfId="20175"/>
    <cellStyle name="Comma 3 4 2 3 4" xfId="8610"/>
    <cellStyle name="Comma 3 4 2 3 5" xfId="4529"/>
    <cellStyle name="Comma 3 4 2 3 6" xfId="11501"/>
    <cellStyle name="Comma 3 4 2 3 7" xfId="17284"/>
    <cellStyle name="Comma 3 4 2 4" xfId="2261"/>
    <cellStyle name="Comma 3 4 2 4 2" xfId="6856"/>
    <cellStyle name="Comma 3 4 2 4 2 2" xfId="15529"/>
    <cellStyle name="Comma 3 4 2 4 2 3" xfId="21312"/>
    <cellStyle name="Comma 3 4 2 4 3" xfId="9747"/>
    <cellStyle name="Comma 3 4 2 4 4" xfId="3964"/>
    <cellStyle name="Comma 3 4 2 4 5" xfId="12638"/>
    <cellStyle name="Comma 3 4 2 4 6" xfId="18421"/>
    <cellStyle name="Comma 3 4 2 5" xfId="1616"/>
    <cellStyle name="Comma 3 4 2 5 2" xfId="9102"/>
    <cellStyle name="Comma 3 4 2 5 2 2" xfId="14884"/>
    <cellStyle name="Comma 3 4 2 5 2 3" xfId="20667"/>
    <cellStyle name="Comma 3 4 2 5 3" xfId="6211"/>
    <cellStyle name="Comma 3 4 2 5 4" xfId="11993"/>
    <cellStyle name="Comma 3 4 2 5 5" xfId="17776"/>
    <cellStyle name="Comma 3 4 2 6" xfId="5153"/>
    <cellStyle name="Comma 3 4 2 6 2" xfId="13827"/>
    <cellStyle name="Comma 3 4 2 6 3" xfId="19610"/>
    <cellStyle name="Comma 3 4 2 7" xfId="8045"/>
    <cellStyle name="Comma 3 4 2 8" xfId="3319"/>
    <cellStyle name="Comma 3 4 2 9" xfId="10936"/>
    <cellStyle name="Comma 3 4 3" xfId="525"/>
    <cellStyle name="Comma 3 4 3 2" xfId="2263"/>
    <cellStyle name="Comma 3 4 3 2 2" xfId="6858"/>
    <cellStyle name="Comma 3 4 3 2 2 2" xfId="15531"/>
    <cellStyle name="Comma 3 4 3 2 2 3" xfId="21314"/>
    <cellStyle name="Comma 3 4 3 2 3" xfId="9749"/>
    <cellStyle name="Comma 3 4 3 2 4" xfId="3966"/>
    <cellStyle name="Comma 3 4 3 2 5" xfId="12640"/>
    <cellStyle name="Comma 3 4 3 2 6" xfId="18423"/>
    <cellStyle name="Comma 3 4 3 3" xfId="1615"/>
    <cellStyle name="Comma 3 4 3 3 2" xfId="9101"/>
    <cellStyle name="Comma 3 4 3 3 2 2" xfId="14883"/>
    <cellStyle name="Comma 3 4 3 3 2 3" xfId="20666"/>
    <cellStyle name="Comma 3 4 3 3 3" xfId="6210"/>
    <cellStyle name="Comma 3 4 3 3 4" xfId="11992"/>
    <cellStyle name="Comma 3 4 3 3 5" xfId="17775"/>
    <cellStyle name="Comma 3 4 3 4" xfId="5155"/>
    <cellStyle name="Comma 3 4 3 4 2" xfId="13829"/>
    <cellStyle name="Comma 3 4 3 4 3" xfId="19612"/>
    <cellStyle name="Comma 3 4 3 5" xfId="8047"/>
    <cellStyle name="Comma 3 4 3 6" xfId="3318"/>
    <cellStyle name="Comma 3 4 3 7" xfId="10938"/>
    <cellStyle name="Comma 3 4 3 8" xfId="16721"/>
    <cellStyle name="Comma 3 4 4" xfId="1121"/>
    <cellStyle name="Comma 3 4 4 2" xfId="2825"/>
    <cellStyle name="Comma 3 4 4 2 2" xfId="10311"/>
    <cellStyle name="Comma 3 4 4 2 2 2" xfId="16093"/>
    <cellStyle name="Comma 3 4 4 2 2 3" xfId="21876"/>
    <cellStyle name="Comma 3 4 4 2 3" xfId="7420"/>
    <cellStyle name="Comma 3 4 4 2 4" xfId="13202"/>
    <cellStyle name="Comma 3 4 4 2 5" xfId="18985"/>
    <cellStyle name="Comma 3 4 4 3" xfId="5717"/>
    <cellStyle name="Comma 3 4 4 3 2" xfId="14391"/>
    <cellStyle name="Comma 3 4 4 3 3" xfId="20174"/>
    <cellStyle name="Comma 3 4 4 4" xfId="8609"/>
    <cellStyle name="Comma 3 4 4 5" xfId="4528"/>
    <cellStyle name="Comma 3 4 4 6" xfId="11500"/>
    <cellStyle name="Comma 3 4 4 7" xfId="17283"/>
    <cellStyle name="Comma 3 4 5" xfId="2260"/>
    <cellStyle name="Comma 3 4 5 2" xfId="6855"/>
    <cellStyle name="Comma 3 4 5 2 2" xfId="15528"/>
    <cellStyle name="Comma 3 4 5 2 3" xfId="21311"/>
    <cellStyle name="Comma 3 4 5 3" xfId="9746"/>
    <cellStyle name="Comma 3 4 5 4" xfId="3963"/>
    <cellStyle name="Comma 3 4 5 5" xfId="12637"/>
    <cellStyle name="Comma 3 4 5 6" xfId="18420"/>
    <cellStyle name="Comma 3 4 6" xfId="1280"/>
    <cellStyle name="Comma 3 4 6 2" xfId="8766"/>
    <cellStyle name="Comma 3 4 6 2 2" xfId="14548"/>
    <cellStyle name="Comma 3 4 6 2 3" xfId="20331"/>
    <cellStyle name="Comma 3 4 6 3" xfId="5875"/>
    <cellStyle name="Comma 3 4 6 4" xfId="11657"/>
    <cellStyle name="Comma 3 4 6 5" xfId="17440"/>
    <cellStyle name="Comma 3 4 7" xfId="5152"/>
    <cellStyle name="Comma 3 4 7 2" xfId="13826"/>
    <cellStyle name="Comma 3 4 7 3" xfId="19609"/>
    <cellStyle name="Comma 3 4 8" xfId="8044"/>
    <cellStyle name="Comma 3 4 9" xfId="2983"/>
    <cellStyle name="Comma 3 5" xfId="526"/>
    <cellStyle name="Comma 3 5 10" xfId="16722"/>
    <cellStyle name="Comma 3 5 2" xfId="527"/>
    <cellStyle name="Comma 3 5 2 2" xfId="2265"/>
    <cellStyle name="Comma 3 5 2 2 2" xfId="9751"/>
    <cellStyle name="Comma 3 5 2 2 2 2" xfId="15533"/>
    <cellStyle name="Comma 3 5 2 2 2 3" xfId="21316"/>
    <cellStyle name="Comma 3 5 2 2 3" xfId="6860"/>
    <cellStyle name="Comma 3 5 2 2 4" xfId="12642"/>
    <cellStyle name="Comma 3 5 2 2 5" xfId="18425"/>
    <cellStyle name="Comma 3 5 2 3" xfId="5157"/>
    <cellStyle name="Comma 3 5 2 3 2" xfId="13831"/>
    <cellStyle name="Comma 3 5 2 3 3" xfId="19614"/>
    <cellStyle name="Comma 3 5 2 4" xfId="8049"/>
    <cellStyle name="Comma 3 5 2 5" xfId="3968"/>
    <cellStyle name="Comma 3 5 2 6" xfId="10940"/>
    <cellStyle name="Comma 3 5 2 7" xfId="16723"/>
    <cellStyle name="Comma 3 5 3" xfId="1123"/>
    <cellStyle name="Comma 3 5 3 2" xfId="2827"/>
    <cellStyle name="Comma 3 5 3 2 2" xfId="10313"/>
    <cellStyle name="Comma 3 5 3 2 2 2" xfId="16095"/>
    <cellStyle name="Comma 3 5 3 2 2 3" xfId="21878"/>
    <cellStyle name="Comma 3 5 3 2 3" xfId="7422"/>
    <cellStyle name="Comma 3 5 3 2 4" xfId="13204"/>
    <cellStyle name="Comma 3 5 3 2 5" xfId="18987"/>
    <cellStyle name="Comma 3 5 3 3" xfId="5719"/>
    <cellStyle name="Comma 3 5 3 3 2" xfId="14393"/>
    <cellStyle name="Comma 3 5 3 3 3" xfId="20176"/>
    <cellStyle name="Comma 3 5 3 4" xfId="8611"/>
    <cellStyle name="Comma 3 5 3 5" xfId="4530"/>
    <cellStyle name="Comma 3 5 3 6" xfId="11502"/>
    <cellStyle name="Comma 3 5 3 7" xfId="17285"/>
    <cellStyle name="Comma 3 5 4" xfId="2264"/>
    <cellStyle name="Comma 3 5 4 2" xfId="6859"/>
    <cellStyle name="Comma 3 5 4 2 2" xfId="15532"/>
    <cellStyle name="Comma 3 5 4 2 3" xfId="21315"/>
    <cellStyle name="Comma 3 5 4 3" xfId="9750"/>
    <cellStyle name="Comma 3 5 4 4" xfId="3967"/>
    <cellStyle name="Comma 3 5 4 5" xfId="12641"/>
    <cellStyle name="Comma 3 5 4 6" xfId="18424"/>
    <cellStyle name="Comma 3 5 5" xfId="1617"/>
    <cellStyle name="Comma 3 5 5 2" xfId="9103"/>
    <cellStyle name="Comma 3 5 5 2 2" xfId="14885"/>
    <cellStyle name="Comma 3 5 5 2 3" xfId="20668"/>
    <cellStyle name="Comma 3 5 5 3" xfId="6212"/>
    <cellStyle name="Comma 3 5 5 4" xfId="11994"/>
    <cellStyle name="Comma 3 5 5 5" xfId="17777"/>
    <cellStyle name="Comma 3 5 6" xfId="5156"/>
    <cellStyle name="Comma 3 5 6 2" xfId="13830"/>
    <cellStyle name="Comma 3 5 6 3" xfId="19613"/>
    <cellStyle name="Comma 3 5 7" xfId="8048"/>
    <cellStyle name="Comma 3 5 8" xfId="3320"/>
    <cellStyle name="Comma 3 5 9" xfId="10939"/>
    <cellStyle name="Comma 3 6" xfId="528"/>
    <cellStyle name="Comma 3 6 10" xfId="16724"/>
    <cellStyle name="Comma 3 6 2" xfId="529"/>
    <cellStyle name="Comma 3 6 2 2" xfId="2267"/>
    <cellStyle name="Comma 3 6 2 2 2" xfId="9753"/>
    <cellStyle name="Comma 3 6 2 2 2 2" xfId="15535"/>
    <cellStyle name="Comma 3 6 2 2 2 3" xfId="21318"/>
    <cellStyle name="Comma 3 6 2 2 3" xfId="6862"/>
    <cellStyle name="Comma 3 6 2 2 4" xfId="12644"/>
    <cellStyle name="Comma 3 6 2 2 5" xfId="18427"/>
    <cellStyle name="Comma 3 6 2 3" xfId="5159"/>
    <cellStyle name="Comma 3 6 2 3 2" xfId="13833"/>
    <cellStyle name="Comma 3 6 2 3 3" xfId="19616"/>
    <cellStyle name="Comma 3 6 2 4" xfId="8051"/>
    <cellStyle name="Comma 3 6 2 5" xfId="3970"/>
    <cellStyle name="Comma 3 6 2 6" xfId="10942"/>
    <cellStyle name="Comma 3 6 2 7" xfId="16725"/>
    <cellStyle name="Comma 3 6 3" xfId="1124"/>
    <cellStyle name="Comma 3 6 3 2" xfId="2828"/>
    <cellStyle name="Comma 3 6 3 2 2" xfId="10314"/>
    <cellStyle name="Comma 3 6 3 2 2 2" xfId="16096"/>
    <cellStyle name="Comma 3 6 3 2 2 3" xfId="21879"/>
    <cellStyle name="Comma 3 6 3 2 3" xfId="7423"/>
    <cellStyle name="Comma 3 6 3 2 4" xfId="13205"/>
    <cellStyle name="Comma 3 6 3 2 5" xfId="18988"/>
    <cellStyle name="Comma 3 6 3 3" xfId="5720"/>
    <cellStyle name="Comma 3 6 3 3 2" xfId="14394"/>
    <cellStyle name="Comma 3 6 3 3 3" xfId="20177"/>
    <cellStyle name="Comma 3 6 3 4" xfId="8612"/>
    <cellStyle name="Comma 3 6 3 5" xfId="4531"/>
    <cellStyle name="Comma 3 6 3 6" xfId="11503"/>
    <cellStyle name="Comma 3 6 3 7" xfId="17286"/>
    <cellStyle name="Comma 3 6 4" xfId="2266"/>
    <cellStyle name="Comma 3 6 4 2" xfId="6861"/>
    <cellStyle name="Comma 3 6 4 2 2" xfId="15534"/>
    <cellStyle name="Comma 3 6 4 2 3" xfId="21317"/>
    <cellStyle name="Comma 3 6 4 3" xfId="9752"/>
    <cellStyle name="Comma 3 6 4 4" xfId="3969"/>
    <cellStyle name="Comma 3 6 4 5" xfId="12643"/>
    <cellStyle name="Comma 3 6 4 6" xfId="18426"/>
    <cellStyle name="Comma 3 6 5" xfId="1618"/>
    <cellStyle name="Comma 3 6 5 2" xfId="9104"/>
    <cellStyle name="Comma 3 6 5 2 2" xfId="14886"/>
    <cellStyle name="Comma 3 6 5 2 3" xfId="20669"/>
    <cellStyle name="Comma 3 6 5 3" xfId="6213"/>
    <cellStyle name="Comma 3 6 5 4" xfId="11995"/>
    <cellStyle name="Comma 3 6 5 5" xfId="17778"/>
    <cellStyle name="Comma 3 6 6" xfId="5158"/>
    <cellStyle name="Comma 3 6 6 2" xfId="13832"/>
    <cellStyle name="Comma 3 6 6 3" xfId="19615"/>
    <cellStyle name="Comma 3 6 7" xfId="8050"/>
    <cellStyle name="Comma 3 6 8" xfId="3321"/>
    <cellStyle name="Comma 3 6 9" xfId="10941"/>
    <cellStyle name="Comma 3 7" xfId="530"/>
    <cellStyle name="Comma 3 7 2" xfId="2268"/>
    <cellStyle name="Comma 3 7 2 2" xfId="6863"/>
    <cellStyle name="Comma 3 7 2 2 2" xfId="15536"/>
    <cellStyle name="Comma 3 7 2 2 3" xfId="21319"/>
    <cellStyle name="Comma 3 7 2 3" xfId="9754"/>
    <cellStyle name="Comma 3 7 2 4" xfId="3971"/>
    <cellStyle name="Comma 3 7 2 5" xfId="12645"/>
    <cellStyle name="Comma 3 7 2 6" xfId="18428"/>
    <cellStyle name="Comma 3 7 3" xfId="1358"/>
    <cellStyle name="Comma 3 7 3 2" xfId="8844"/>
    <cellStyle name="Comma 3 7 3 2 2" xfId="14626"/>
    <cellStyle name="Comma 3 7 3 2 3" xfId="20409"/>
    <cellStyle name="Comma 3 7 3 3" xfId="5953"/>
    <cellStyle name="Comma 3 7 3 4" xfId="11735"/>
    <cellStyle name="Comma 3 7 3 5" xfId="17518"/>
    <cellStyle name="Comma 3 7 4" xfId="5160"/>
    <cellStyle name="Comma 3 7 4 2" xfId="13834"/>
    <cellStyle name="Comma 3 7 4 3" xfId="19617"/>
    <cellStyle name="Comma 3 7 5" xfId="8052"/>
    <cellStyle name="Comma 3 7 6" xfId="3061"/>
    <cellStyle name="Comma 3 7 7" xfId="10943"/>
    <cellStyle name="Comma 3 7 8" xfId="16726"/>
    <cellStyle name="Comma 3 8" xfId="792"/>
    <cellStyle name="Comma 3 8 2" xfId="2528"/>
    <cellStyle name="Comma 3 8 2 2" xfId="10014"/>
    <cellStyle name="Comma 3 8 2 2 2" xfId="15796"/>
    <cellStyle name="Comma 3 8 2 2 3" xfId="21579"/>
    <cellStyle name="Comma 3 8 2 3" xfId="7123"/>
    <cellStyle name="Comma 3 8 2 4" xfId="12905"/>
    <cellStyle name="Comma 3 8 2 5" xfId="18688"/>
    <cellStyle name="Comma 3 8 3" xfId="5420"/>
    <cellStyle name="Comma 3 8 3 2" xfId="14094"/>
    <cellStyle name="Comma 3 8 3 3" xfId="19877"/>
    <cellStyle name="Comma 3 8 4" xfId="8312"/>
    <cellStyle name="Comma 3 8 5" xfId="4231"/>
    <cellStyle name="Comma 3 8 6" xfId="11203"/>
    <cellStyle name="Comma 3 8 7" xfId="16986"/>
    <cellStyle name="Comma 3 9" xfId="841"/>
    <cellStyle name="Comma 3 9 2" xfId="2547"/>
    <cellStyle name="Comma 3 9 2 2" xfId="10033"/>
    <cellStyle name="Comma 3 9 2 2 2" xfId="15815"/>
    <cellStyle name="Comma 3 9 2 2 3" xfId="21598"/>
    <cellStyle name="Comma 3 9 2 3" xfId="7142"/>
    <cellStyle name="Comma 3 9 2 4" xfId="12924"/>
    <cellStyle name="Comma 3 9 2 5" xfId="18707"/>
    <cellStyle name="Comma 3 9 3" xfId="5439"/>
    <cellStyle name="Comma 3 9 3 2" xfId="14113"/>
    <cellStyle name="Comma 3 9 3 3" xfId="19896"/>
    <cellStyle name="Comma 3 9 4" xfId="8331"/>
    <cellStyle name="Comma 3 9 5" xfId="4250"/>
    <cellStyle name="Comma 3 9 6" xfId="11222"/>
    <cellStyle name="Comma 3 9 7" xfId="17005"/>
    <cellStyle name="Comma 4" xfId="7"/>
    <cellStyle name="Comma 5" xfId="916"/>
    <cellStyle name="Comma 6" xfId="836"/>
    <cellStyle name="Comma 6 2" xfId="2543"/>
    <cellStyle name="Comma 6 2 2" xfId="10029"/>
    <cellStyle name="Comma 6 2 2 2" xfId="15811"/>
    <cellStyle name="Comma 6 2 2 3" xfId="21594"/>
    <cellStyle name="Comma 6 2 3" xfId="7138"/>
    <cellStyle name="Comma 6 2 4" xfId="12920"/>
    <cellStyle name="Comma 6 2 5" xfId="18703"/>
    <cellStyle name="Comma 6 3" xfId="5435"/>
    <cellStyle name="Comma 6 3 2" xfId="14109"/>
    <cellStyle name="Comma 6 3 3" xfId="19892"/>
    <cellStyle name="Comma 6 4" xfId="8327"/>
    <cellStyle name="Comma 6 5" xfId="4246"/>
    <cellStyle name="Comma 6 6" xfId="11218"/>
    <cellStyle name="Comma 6 7" xfId="17001"/>
    <cellStyle name="Comma_charter school revenue frame" xfId="6"/>
    <cellStyle name="Currency 2" xfId="9"/>
    <cellStyle name="Currency 2 10" xfId="1747"/>
    <cellStyle name="Currency 2 10 2" xfId="6342"/>
    <cellStyle name="Currency 2 10 2 2" xfId="15015"/>
    <cellStyle name="Currency 2 10 2 3" xfId="20798"/>
    <cellStyle name="Currency 2 10 3" xfId="9233"/>
    <cellStyle name="Currency 2 10 4" xfId="3450"/>
    <cellStyle name="Currency 2 10 5" xfId="12124"/>
    <cellStyle name="Currency 2 10 6" xfId="17907"/>
    <cellStyle name="Currency 2 11" xfId="1279"/>
    <cellStyle name="Currency 2 11 2" xfId="8765"/>
    <cellStyle name="Currency 2 11 2 2" xfId="14547"/>
    <cellStyle name="Currency 2 11 2 3" xfId="20330"/>
    <cellStyle name="Currency 2 11 3" xfId="5874"/>
    <cellStyle name="Currency 2 11 4" xfId="11656"/>
    <cellStyle name="Currency 2 11 5" xfId="17439"/>
    <cellStyle name="Currency 2 12" xfId="4639"/>
    <cellStyle name="Currency 2 12 2" xfId="13313"/>
    <cellStyle name="Currency 2 12 3" xfId="19096"/>
    <cellStyle name="Currency 2 13" xfId="7531"/>
    <cellStyle name="Currency 2 14" xfId="2982"/>
    <cellStyle name="Currency 2 15" xfId="10422"/>
    <cellStyle name="Currency 2 16" xfId="16205"/>
    <cellStyle name="Currency 2 2" xfId="531"/>
    <cellStyle name="Currency 2 2 10" xfId="5161"/>
    <cellStyle name="Currency 2 2 10 2" xfId="13835"/>
    <cellStyle name="Currency 2 2 10 3" xfId="19618"/>
    <cellStyle name="Currency 2 2 11" xfId="8053"/>
    <cellStyle name="Currency 2 2 12" xfId="3036"/>
    <cellStyle name="Currency 2 2 13" xfId="10944"/>
    <cellStyle name="Currency 2 2 14" xfId="16727"/>
    <cellStyle name="Currency 2 2 2" xfId="532"/>
    <cellStyle name="Currency 2 2 2 10" xfId="8054"/>
    <cellStyle name="Currency 2 2 2 11" xfId="3037"/>
    <cellStyle name="Currency 2 2 2 12" xfId="10945"/>
    <cellStyle name="Currency 2 2 2 13" xfId="16728"/>
    <cellStyle name="Currency 2 2 2 2" xfId="533"/>
    <cellStyle name="Currency 2 2 2 2 10" xfId="10946"/>
    <cellStyle name="Currency 2 2 2 2 11" xfId="16729"/>
    <cellStyle name="Currency 2 2 2 2 2" xfId="534"/>
    <cellStyle name="Currency 2 2 2 2 2 10" xfId="16730"/>
    <cellStyle name="Currency 2 2 2 2 2 2" xfId="535"/>
    <cellStyle name="Currency 2 2 2 2 2 2 2" xfId="2273"/>
    <cellStyle name="Currency 2 2 2 2 2 2 2 2" xfId="9759"/>
    <cellStyle name="Currency 2 2 2 2 2 2 2 2 2" xfId="15541"/>
    <cellStyle name="Currency 2 2 2 2 2 2 2 2 3" xfId="21324"/>
    <cellStyle name="Currency 2 2 2 2 2 2 2 3" xfId="6868"/>
    <cellStyle name="Currency 2 2 2 2 2 2 2 4" xfId="12650"/>
    <cellStyle name="Currency 2 2 2 2 2 2 2 5" xfId="18433"/>
    <cellStyle name="Currency 2 2 2 2 2 2 3" xfId="5165"/>
    <cellStyle name="Currency 2 2 2 2 2 2 3 2" xfId="13839"/>
    <cellStyle name="Currency 2 2 2 2 2 2 3 3" xfId="19622"/>
    <cellStyle name="Currency 2 2 2 2 2 2 4" xfId="8057"/>
    <cellStyle name="Currency 2 2 2 2 2 2 5" xfId="3976"/>
    <cellStyle name="Currency 2 2 2 2 2 2 6" xfId="10948"/>
    <cellStyle name="Currency 2 2 2 2 2 2 7" xfId="16731"/>
    <cellStyle name="Currency 2 2 2 2 2 3" xfId="1126"/>
    <cellStyle name="Currency 2 2 2 2 2 3 2" xfId="2830"/>
    <cellStyle name="Currency 2 2 2 2 2 3 2 2" xfId="10316"/>
    <cellStyle name="Currency 2 2 2 2 2 3 2 2 2" xfId="16098"/>
    <cellStyle name="Currency 2 2 2 2 2 3 2 2 3" xfId="21881"/>
    <cellStyle name="Currency 2 2 2 2 2 3 2 3" xfId="7425"/>
    <cellStyle name="Currency 2 2 2 2 2 3 2 4" xfId="13207"/>
    <cellStyle name="Currency 2 2 2 2 2 3 2 5" xfId="18990"/>
    <cellStyle name="Currency 2 2 2 2 2 3 3" xfId="5722"/>
    <cellStyle name="Currency 2 2 2 2 2 3 3 2" xfId="14396"/>
    <cellStyle name="Currency 2 2 2 2 2 3 3 3" xfId="20179"/>
    <cellStyle name="Currency 2 2 2 2 2 3 4" xfId="8614"/>
    <cellStyle name="Currency 2 2 2 2 2 3 5" xfId="4533"/>
    <cellStyle name="Currency 2 2 2 2 2 3 6" xfId="11505"/>
    <cellStyle name="Currency 2 2 2 2 2 3 7" xfId="17288"/>
    <cellStyle name="Currency 2 2 2 2 2 4" xfId="2272"/>
    <cellStyle name="Currency 2 2 2 2 2 4 2" xfId="6867"/>
    <cellStyle name="Currency 2 2 2 2 2 4 2 2" xfId="15540"/>
    <cellStyle name="Currency 2 2 2 2 2 4 2 3" xfId="21323"/>
    <cellStyle name="Currency 2 2 2 2 2 4 3" xfId="9758"/>
    <cellStyle name="Currency 2 2 2 2 2 4 4" xfId="3975"/>
    <cellStyle name="Currency 2 2 2 2 2 4 5" xfId="12649"/>
    <cellStyle name="Currency 2 2 2 2 2 4 6" xfId="18432"/>
    <cellStyle name="Currency 2 2 2 2 2 5" xfId="1622"/>
    <cellStyle name="Currency 2 2 2 2 2 5 2" xfId="9108"/>
    <cellStyle name="Currency 2 2 2 2 2 5 2 2" xfId="14890"/>
    <cellStyle name="Currency 2 2 2 2 2 5 2 3" xfId="20673"/>
    <cellStyle name="Currency 2 2 2 2 2 5 3" xfId="6217"/>
    <cellStyle name="Currency 2 2 2 2 2 5 4" xfId="11999"/>
    <cellStyle name="Currency 2 2 2 2 2 5 5" xfId="17782"/>
    <cellStyle name="Currency 2 2 2 2 2 6" xfId="5164"/>
    <cellStyle name="Currency 2 2 2 2 2 6 2" xfId="13838"/>
    <cellStyle name="Currency 2 2 2 2 2 6 3" xfId="19621"/>
    <cellStyle name="Currency 2 2 2 2 2 7" xfId="8056"/>
    <cellStyle name="Currency 2 2 2 2 2 8" xfId="3325"/>
    <cellStyle name="Currency 2 2 2 2 2 9" xfId="10947"/>
    <cellStyle name="Currency 2 2 2 2 3" xfId="536"/>
    <cellStyle name="Currency 2 2 2 2 3 2" xfId="2274"/>
    <cellStyle name="Currency 2 2 2 2 3 2 2" xfId="9760"/>
    <cellStyle name="Currency 2 2 2 2 3 2 2 2" xfId="15542"/>
    <cellStyle name="Currency 2 2 2 2 3 2 2 3" xfId="21325"/>
    <cellStyle name="Currency 2 2 2 2 3 2 3" xfId="6869"/>
    <cellStyle name="Currency 2 2 2 2 3 2 4" xfId="12651"/>
    <cellStyle name="Currency 2 2 2 2 3 2 5" xfId="18434"/>
    <cellStyle name="Currency 2 2 2 2 3 3" xfId="5166"/>
    <cellStyle name="Currency 2 2 2 2 3 3 2" xfId="13840"/>
    <cellStyle name="Currency 2 2 2 2 3 3 3" xfId="19623"/>
    <cellStyle name="Currency 2 2 2 2 3 4" xfId="8058"/>
    <cellStyle name="Currency 2 2 2 2 3 5" xfId="3977"/>
    <cellStyle name="Currency 2 2 2 2 3 6" xfId="10949"/>
    <cellStyle name="Currency 2 2 2 2 3 7" xfId="16732"/>
    <cellStyle name="Currency 2 2 2 2 4" xfId="1125"/>
    <cellStyle name="Currency 2 2 2 2 4 2" xfId="2829"/>
    <cellStyle name="Currency 2 2 2 2 4 2 2" xfId="10315"/>
    <cellStyle name="Currency 2 2 2 2 4 2 2 2" xfId="16097"/>
    <cellStyle name="Currency 2 2 2 2 4 2 2 3" xfId="21880"/>
    <cellStyle name="Currency 2 2 2 2 4 2 3" xfId="7424"/>
    <cellStyle name="Currency 2 2 2 2 4 2 4" xfId="13206"/>
    <cellStyle name="Currency 2 2 2 2 4 2 5" xfId="18989"/>
    <cellStyle name="Currency 2 2 2 2 4 3" xfId="5721"/>
    <cellStyle name="Currency 2 2 2 2 4 3 2" xfId="14395"/>
    <cellStyle name="Currency 2 2 2 2 4 3 3" xfId="20178"/>
    <cellStyle name="Currency 2 2 2 2 4 4" xfId="8613"/>
    <cellStyle name="Currency 2 2 2 2 4 5" xfId="4532"/>
    <cellStyle name="Currency 2 2 2 2 4 6" xfId="11504"/>
    <cellStyle name="Currency 2 2 2 2 4 7" xfId="17287"/>
    <cellStyle name="Currency 2 2 2 2 5" xfId="2271"/>
    <cellStyle name="Currency 2 2 2 2 5 2" xfId="6866"/>
    <cellStyle name="Currency 2 2 2 2 5 2 2" xfId="15539"/>
    <cellStyle name="Currency 2 2 2 2 5 2 3" xfId="21322"/>
    <cellStyle name="Currency 2 2 2 2 5 3" xfId="9757"/>
    <cellStyle name="Currency 2 2 2 2 5 4" xfId="3974"/>
    <cellStyle name="Currency 2 2 2 2 5 5" xfId="12648"/>
    <cellStyle name="Currency 2 2 2 2 5 6" xfId="18431"/>
    <cellStyle name="Currency 2 2 2 2 6" xfId="1621"/>
    <cellStyle name="Currency 2 2 2 2 6 2" xfId="9107"/>
    <cellStyle name="Currency 2 2 2 2 6 2 2" xfId="14889"/>
    <cellStyle name="Currency 2 2 2 2 6 2 3" xfId="20672"/>
    <cellStyle name="Currency 2 2 2 2 6 3" xfId="6216"/>
    <cellStyle name="Currency 2 2 2 2 6 4" xfId="11998"/>
    <cellStyle name="Currency 2 2 2 2 6 5" xfId="17781"/>
    <cellStyle name="Currency 2 2 2 2 7" xfId="5163"/>
    <cellStyle name="Currency 2 2 2 2 7 2" xfId="13837"/>
    <cellStyle name="Currency 2 2 2 2 7 3" xfId="19620"/>
    <cellStyle name="Currency 2 2 2 2 8" xfId="8055"/>
    <cellStyle name="Currency 2 2 2 2 9" xfId="3324"/>
    <cellStyle name="Currency 2 2 2 3" xfId="537"/>
    <cellStyle name="Currency 2 2 2 3 10" xfId="16733"/>
    <cellStyle name="Currency 2 2 2 3 2" xfId="538"/>
    <cellStyle name="Currency 2 2 2 3 2 2" xfId="2276"/>
    <cellStyle name="Currency 2 2 2 3 2 2 2" xfId="9762"/>
    <cellStyle name="Currency 2 2 2 3 2 2 2 2" xfId="15544"/>
    <cellStyle name="Currency 2 2 2 3 2 2 2 3" xfId="21327"/>
    <cellStyle name="Currency 2 2 2 3 2 2 3" xfId="6871"/>
    <cellStyle name="Currency 2 2 2 3 2 2 4" xfId="12653"/>
    <cellStyle name="Currency 2 2 2 3 2 2 5" xfId="18436"/>
    <cellStyle name="Currency 2 2 2 3 2 3" xfId="5168"/>
    <cellStyle name="Currency 2 2 2 3 2 3 2" xfId="13842"/>
    <cellStyle name="Currency 2 2 2 3 2 3 3" xfId="19625"/>
    <cellStyle name="Currency 2 2 2 3 2 4" xfId="8060"/>
    <cellStyle name="Currency 2 2 2 3 2 5" xfId="3979"/>
    <cellStyle name="Currency 2 2 2 3 2 6" xfId="10951"/>
    <cellStyle name="Currency 2 2 2 3 2 7" xfId="16734"/>
    <cellStyle name="Currency 2 2 2 3 3" xfId="1127"/>
    <cellStyle name="Currency 2 2 2 3 3 2" xfId="2831"/>
    <cellStyle name="Currency 2 2 2 3 3 2 2" xfId="10317"/>
    <cellStyle name="Currency 2 2 2 3 3 2 2 2" xfId="16099"/>
    <cellStyle name="Currency 2 2 2 3 3 2 2 3" xfId="21882"/>
    <cellStyle name="Currency 2 2 2 3 3 2 3" xfId="7426"/>
    <cellStyle name="Currency 2 2 2 3 3 2 4" xfId="13208"/>
    <cellStyle name="Currency 2 2 2 3 3 2 5" xfId="18991"/>
    <cellStyle name="Currency 2 2 2 3 3 3" xfId="5723"/>
    <cellStyle name="Currency 2 2 2 3 3 3 2" xfId="14397"/>
    <cellStyle name="Currency 2 2 2 3 3 3 3" xfId="20180"/>
    <cellStyle name="Currency 2 2 2 3 3 4" xfId="8615"/>
    <cellStyle name="Currency 2 2 2 3 3 5" xfId="4534"/>
    <cellStyle name="Currency 2 2 2 3 3 6" xfId="11506"/>
    <cellStyle name="Currency 2 2 2 3 3 7" xfId="17289"/>
    <cellStyle name="Currency 2 2 2 3 4" xfId="2275"/>
    <cellStyle name="Currency 2 2 2 3 4 2" xfId="6870"/>
    <cellStyle name="Currency 2 2 2 3 4 2 2" xfId="15543"/>
    <cellStyle name="Currency 2 2 2 3 4 2 3" xfId="21326"/>
    <cellStyle name="Currency 2 2 2 3 4 3" xfId="9761"/>
    <cellStyle name="Currency 2 2 2 3 4 4" xfId="3978"/>
    <cellStyle name="Currency 2 2 2 3 4 5" xfId="12652"/>
    <cellStyle name="Currency 2 2 2 3 4 6" xfId="18435"/>
    <cellStyle name="Currency 2 2 2 3 5" xfId="1623"/>
    <cellStyle name="Currency 2 2 2 3 5 2" xfId="9109"/>
    <cellStyle name="Currency 2 2 2 3 5 2 2" xfId="14891"/>
    <cellStyle name="Currency 2 2 2 3 5 2 3" xfId="20674"/>
    <cellStyle name="Currency 2 2 2 3 5 3" xfId="6218"/>
    <cellStyle name="Currency 2 2 2 3 5 4" xfId="12000"/>
    <cellStyle name="Currency 2 2 2 3 5 5" xfId="17783"/>
    <cellStyle name="Currency 2 2 2 3 6" xfId="5167"/>
    <cellStyle name="Currency 2 2 2 3 6 2" xfId="13841"/>
    <cellStyle name="Currency 2 2 2 3 6 3" xfId="19624"/>
    <cellStyle name="Currency 2 2 2 3 7" xfId="8059"/>
    <cellStyle name="Currency 2 2 2 3 8" xfId="3326"/>
    <cellStyle name="Currency 2 2 2 3 9" xfId="10950"/>
    <cellStyle name="Currency 2 2 2 4" xfId="539"/>
    <cellStyle name="Currency 2 2 2 4 10" xfId="16735"/>
    <cellStyle name="Currency 2 2 2 4 2" xfId="540"/>
    <cellStyle name="Currency 2 2 2 4 2 2" xfId="2278"/>
    <cellStyle name="Currency 2 2 2 4 2 2 2" xfId="9764"/>
    <cellStyle name="Currency 2 2 2 4 2 2 2 2" xfId="15546"/>
    <cellStyle name="Currency 2 2 2 4 2 2 2 3" xfId="21329"/>
    <cellStyle name="Currency 2 2 2 4 2 2 3" xfId="6873"/>
    <cellStyle name="Currency 2 2 2 4 2 2 4" xfId="12655"/>
    <cellStyle name="Currency 2 2 2 4 2 2 5" xfId="18438"/>
    <cellStyle name="Currency 2 2 2 4 2 3" xfId="5170"/>
    <cellStyle name="Currency 2 2 2 4 2 3 2" xfId="13844"/>
    <cellStyle name="Currency 2 2 2 4 2 3 3" xfId="19627"/>
    <cellStyle name="Currency 2 2 2 4 2 4" xfId="8062"/>
    <cellStyle name="Currency 2 2 2 4 2 5" xfId="3981"/>
    <cellStyle name="Currency 2 2 2 4 2 6" xfId="10953"/>
    <cellStyle name="Currency 2 2 2 4 2 7" xfId="16736"/>
    <cellStyle name="Currency 2 2 2 4 3" xfId="1128"/>
    <cellStyle name="Currency 2 2 2 4 3 2" xfId="2832"/>
    <cellStyle name="Currency 2 2 2 4 3 2 2" xfId="10318"/>
    <cellStyle name="Currency 2 2 2 4 3 2 2 2" xfId="16100"/>
    <cellStyle name="Currency 2 2 2 4 3 2 2 3" xfId="21883"/>
    <cellStyle name="Currency 2 2 2 4 3 2 3" xfId="7427"/>
    <cellStyle name="Currency 2 2 2 4 3 2 4" xfId="13209"/>
    <cellStyle name="Currency 2 2 2 4 3 2 5" xfId="18992"/>
    <cellStyle name="Currency 2 2 2 4 3 3" xfId="5724"/>
    <cellStyle name="Currency 2 2 2 4 3 3 2" xfId="14398"/>
    <cellStyle name="Currency 2 2 2 4 3 3 3" xfId="20181"/>
    <cellStyle name="Currency 2 2 2 4 3 4" xfId="8616"/>
    <cellStyle name="Currency 2 2 2 4 3 5" xfId="4535"/>
    <cellStyle name="Currency 2 2 2 4 3 6" xfId="11507"/>
    <cellStyle name="Currency 2 2 2 4 3 7" xfId="17290"/>
    <cellStyle name="Currency 2 2 2 4 4" xfId="2277"/>
    <cellStyle name="Currency 2 2 2 4 4 2" xfId="6872"/>
    <cellStyle name="Currency 2 2 2 4 4 2 2" xfId="15545"/>
    <cellStyle name="Currency 2 2 2 4 4 2 3" xfId="21328"/>
    <cellStyle name="Currency 2 2 2 4 4 3" xfId="9763"/>
    <cellStyle name="Currency 2 2 2 4 4 4" xfId="3980"/>
    <cellStyle name="Currency 2 2 2 4 4 5" xfId="12654"/>
    <cellStyle name="Currency 2 2 2 4 4 6" xfId="18437"/>
    <cellStyle name="Currency 2 2 2 4 5" xfId="1624"/>
    <cellStyle name="Currency 2 2 2 4 5 2" xfId="9110"/>
    <cellStyle name="Currency 2 2 2 4 5 2 2" xfId="14892"/>
    <cellStyle name="Currency 2 2 2 4 5 2 3" xfId="20675"/>
    <cellStyle name="Currency 2 2 2 4 5 3" xfId="6219"/>
    <cellStyle name="Currency 2 2 2 4 5 4" xfId="12001"/>
    <cellStyle name="Currency 2 2 2 4 5 5" xfId="17784"/>
    <cellStyle name="Currency 2 2 2 4 6" xfId="5169"/>
    <cellStyle name="Currency 2 2 2 4 6 2" xfId="13843"/>
    <cellStyle name="Currency 2 2 2 4 6 3" xfId="19626"/>
    <cellStyle name="Currency 2 2 2 4 7" xfId="8061"/>
    <cellStyle name="Currency 2 2 2 4 8" xfId="3327"/>
    <cellStyle name="Currency 2 2 2 4 9" xfId="10952"/>
    <cellStyle name="Currency 2 2 2 5" xfId="541"/>
    <cellStyle name="Currency 2 2 2 5 2" xfId="2279"/>
    <cellStyle name="Currency 2 2 2 5 2 2" xfId="6874"/>
    <cellStyle name="Currency 2 2 2 5 2 2 2" xfId="15547"/>
    <cellStyle name="Currency 2 2 2 5 2 2 3" xfId="21330"/>
    <cellStyle name="Currency 2 2 2 5 2 3" xfId="9765"/>
    <cellStyle name="Currency 2 2 2 5 2 4" xfId="3982"/>
    <cellStyle name="Currency 2 2 2 5 2 5" xfId="12656"/>
    <cellStyle name="Currency 2 2 2 5 2 6" xfId="18439"/>
    <cellStyle name="Currency 2 2 2 5 3" xfId="1620"/>
    <cellStyle name="Currency 2 2 2 5 3 2" xfId="9106"/>
    <cellStyle name="Currency 2 2 2 5 3 2 2" xfId="14888"/>
    <cellStyle name="Currency 2 2 2 5 3 2 3" xfId="20671"/>
    <cellStyle name="Currency 2 2 2 5 3 3" xfId="6215"/>
    <cellStyle name="Currency 2 2 2 5 3 4" xfId="11997"/>
    <cellStyle name="Currency 2 2 2 5 3 5" xfId="17780"/>
    <cellStyle name="Currency 2 2 2 5 4" xfId="5171"/>
    <cellStyle name="Currency 2 2 2 5 4 2" xfId="13845"/>
    <cellStyle name="Currency 2 2 2 5 4 3" xfId="19628"/>
    <cellStyle name="Currency 2 2 2 5 5" xfId="8063"/>
    <cellStyle name="Currency 2 2 2 5 6" xfId="3323"/>
    <cellStyle name="Currency 2 2 2 5 7" xfId="10954"/>
    <cellStyle name="Currency 2 2 2 5 8" xfId="16737"/>
    <cellStyle name="Currency 2 2 2 6" xfId="897"/>
    <cellStyle name="Currency 2 2 2 6 2" xfId="2603"/>
    <cellStyle name="Currency 2 2 2 6 2 2" xfId="10089"/>
    <cellStyle name="Currency 2 2 2 6 2 2 2" xfId="15871"/>
    <cellStyle name="Currency 2 2 2 6 2 2 3" xfId="21654"/>
    <cellStyle name="Currency 2 2 2 6 2 3" xfId="7198"/>
    <cellStyle name="Currency 2 2 2 6 2 4" xfId="12980"/>
    <cellStyle name="Currency 2 2 2 6 2 5" xfId="18763"/>
    <cellStyle name="Currency 2 2 2 6 3" xfId="5495"/>
    <cellStyle name="Currency 2 2 2 6 3 2" xfId="14169"/>
    <cellStyle name="Currency 2 2 2 6 3 3" xfId="19952"/>
    <cellStyle name="Currency 2 2 2 6 4" xfId="8387"/>
    <cellStyle name="Currency 2 2 2 6 5" xfId="4306"/>
    <cellStyle name="Currency 2 2 2 6 6" xfId="11278"/>
    <cellStyle name="Currency 2 2 2 6 7" xfId="17061"/>
    <cellStyle name="Currency 2 2 2 7" xfId="2270"/>
    <cellStyle name="Currency 2 2 2 7 2" xfId="6865"/>
    <cellStyle name="Currency 2 2 2 7 2 2" xfId="15538"/>
    <cellStyle name="Currency 2 2 2 7 2 3" xfId="21321"/>
    <cellStyle name="Currency 2 2 2 7 3" xfId="9756"/>
    <cellStyle name="Currency 2 2 2 7 4" xfId="3973"/>
    <cellStyle name="Currency 2 2 2 7 5" xfId="12647"/>
    <cellStyle name="Currency 2 2 2 7 6" xfId="18430"/>
    <cellStyle name="Currency 2 2 2 8" xfId="1334"/>
    <cellStyle name="Currency 2 2 2 8 2" xfId="8820"/>
    <cellStyle name="Currency 2 2 2 8 2 2" xfId="14602"/>
    <cellStyle name="Currency 2 2 2 8 2 3" xfId="20385"/>
    <cellStyle name="Currency 2 2 2 8 3" xfId="5929"/>
    <cellStyle name="Currency 2 2 2 8 4" xfId="11711"/>
    <cellStyle name="Currency 2 2 2 8 5" xfId="17494"/>
    <cellStyle name="Currency 2 2 2 9" xfId="5162"/>
    <cellStyle name="Currency 2 2 2 9 2" xfId="13836"/>
    <cellStyle name="Currency 2 2 2 9 3" xfId="19619"/>
    <cellStyle name="Currency 2 2 3" xfId="542"/>
    <cellStyle name="Currency 2 2 3 10" xfId="10955"/>
    <cellStyle name="Currency 2 2 3 11" xfId="16738"/>
    <cellStyle name="Currency 2 2 3 2" xfId="543"/>
    <cellStyle name="Currency 2 2 3 2 10" xfId="16739"/>
    <cellStyle name="Currency 2 2 3 2 2" xfId="544"/>
    <cellStyle name="Currency 2 2 3 2 2 2" xfId="2282"/>
    <cellStyle name="Currency 2 2 3 2 2 2 2" xfId="9768"/>
    <cellStyle name="Currency 2 2 3 2 2 2 2 2" xfId="15550"/>
    <cellStyle name="Currency 2 2 3 2 2 2 2 3" xfId="21333"/>
    <cellStyle name="Currency 2 2 3 2 2 2 3" xfId="6877"/>
    <cellStyle name="Currency 2 2 3 2 2 2 4" xfId="12659"/>
    <cellStyle name="Currency 2 2 3 2 2 2 5" xfId="18442"/>
    <cellStyle name="Currency 2 2 3 2 2 3" xfId="5174"/>
    <cellStyle name="Currency 2 2 3 2 2 3 2" xfId="13848"/>
    <cellStyle name="Currency 2 2 3 2 2 3 3" xfId="19631"/>
    <cellStyle name="Currency 2 2 3 2 2 4" xfId="8066"/>
    <cellStyle name="Currency 2 2 3 2 2 5" xfId="3985"/>
    <cellStyle name="Currency 2 2 3 2 2 6" xfId="10957"/>
    <cellStyle name="Currency 2 2 3 2 2 7" xfId="16740"/>
    <cellStyle name="Currency 2 2 3 2 3" xfId="1130"/>
    <cellStyle name="Currency 2 2 3 2 3 2" xfId="2834"/>
    <cellStyle name="Currency 2 2 3 2 3 2 2" xfId="10320"/>
    <cellStyle name="Currency 2 2 3 2 3 2 2 2" xfId="16102"/>
    <cellStyle name="Currency 2 2 3 2 3 2 2 3" xfId="21885"/>
    <cellStyle name="Currency 2 2 3 2 3 2 3" xfId="7429"/>
    <cellStyle name="Currency 2 2 3 2 3 2 4" xfId="13211"/>
    <cellStyle name="Currency 2 2 3 2 3 2 5" xfId="18994"/>
    <cellStyle name="Currency 2 2 3 2 3 3" xfId="5726"/>
    <cellStyle name="Currency 2 2 3 2 3 3 2" xfId="14400"/>
    <cellStyle name="Currency 2 2 3 2 3 3 3" xfId="20183"/>
    <cellStyle name="Currency 2 2 3 2 3 4" xfId="8618"/>
    <cellStyle name="Currency 2 2 3 2 3 5" xfId="4537"/>
    <cellStyle name="Currency 2 2 3 2 3 6" xfId="11509"/>
    <cellStyle name="Currency 2 2 3 2 3 7" xfId="17292"/>
    <cellStyle name="Currency 2 2 3 2 4" xfId="2281"/>
    <cellStyle name="Currency 2 2 3 2 4 2" xfId="6876"/>
    <cellStyle name="Currency 2 2 3 2 4 2 2" xfId="15549"/>
    <cellStyle name="Currency 2 2 3 2 4 2 3" xfId="21332"/>
    <cellStyle name="Currency 2 2 3 2 4 3" xfId="9767"/>
    <cellStyle name="Currency 2 2 3 2 4 4" xfId="3984"/>
    <cellStyle name="Currency 2 2 3 2 4 5" xfId="12658"/>
    <cellStyle name="Currency 2 2 3 2 4 6" xfId="18441"/>
    <cellStyle name="Currency 2 2 3 2 5" xfId="1626"/>
    <cellStyle name="Currency 2 2 3 2 5 2" xfId="9112"/>
    <cellStyle name="Currency 2 2 3 2 5 2 2" xfId="14894"/>
    <cellStyle name="Currency 2 2 3 2 5 2 3" xfId="20677"/>
    <cellStyle name="Currency 2 2 3 2 5 3" xfId="6221"/>
    <cellStyle name="Currency 2 2 3 2 5 4" xfId="12003"/>
    <cellStyle name="Currency 2 2 3 2 5 5" xfId="17786"/>
    <cellStyle name="Currency 2 2 3 2 6" xfId="5173"/>
    <cellStyle name="Currency 2 2 3 2 6 2" xfId="13847"/>
    <cellStyle name="Currency 2 2 3 2 6 3" xfId="19630"/>
    <cellStyle name="Currency 2 2 3 2 7" xfId="8065"/>
    <cellStyle name="Currency 2 2 3 2 8" xfId="3329"/>
    <cellStyle name="Currency 2 2 3 2 9" xfId="10956"/>
    <cellStyle name="Currency 2 2 3 3" xfId="545"/>
    <cellStyle name="Currency 2 2 3 3 2" xfId="2283"/>
    <cellStyle name="Currency 2 2 3 3 2 2" xfId="9769"/>
    <cellStyle name="Currency 2 2 3 3 2 2 2" xfId="15551"/>
    <cellStyle name="Currency 2 2 3 3 2 2 3" xfId="21334"/>
    <cellStyle name="Currency 2 2 3 3 2 3" xfId="6878"/>
    <cellStyle name="Currency 2 2 3 3 2 4" xfId="12660"/>
    <cellStyle name="Currency 2 2 3 3 2 5" xfId="18443"/>
    <cellStyle name="Currency 2 2 3 3 3" xfId="5175"/>
    <cellStyle name="Currency 2 2 3 3 3 2" xfId="13849"/>
    <cellStyle name="Currency 2 2 3 3 3 3" xfId="19632"/>
    <cellStyle name="Currency 2 2 3 3 4" xfId="8067"/>
    <cellStyle name="Currency 2 2 3 3 5" xfId="3986"/>
    <cellStyle name="Currency 2 2 3 3 6" xfId="10958"/>
    <cellStyle name="Currency 2 2 3 3 7" xfId="16741"/>
    <cellStyle name="Currency 2 2 3 4" xfId="1129"/>
    <cellStyle name="Currency 2 2 3 4 2" xfId="2833"/>
    <cellStyle name="Currency 2 2 3 4 2 2" xfId="10319"/>
    <cellStyle name="Currency 2 2 3 4 2 2 2" xfId="16101"/>
    <cellStyle name="Currency 2 2 3 4 2 2 3" xfId="21884"/>
    <cellStyle name="Currency 2 2 3 4 2 3" xfId="7428"/>
    <cellStyle name="Currency 2 2 3 4 2 4" xfId="13210"/>
    <cellStyle name="Currency 2 2 3 4 2 5" xfId="18993"/>
    <cellStyle name="Currency 2 2 3 4 3" xfId="5725"/>
    <cellStyle name="Currency 2 2 3 4 3 2" xfId="14399"/>
    <cellStyle name="Currency 2 2 3 4 3 3" xfId="20182"/>
    <cellStyle name="Currency 2 2 3 4 4" xfId="8617"/>
    <cellStyle name="Currency 2 2 3 4 5" xfId="4536"/>
    <cellStyle name="Currency 2 2 3 4 6" xfId="11508"/>
    <cellStyle name="Currency 2 2 3 4 7" xfId="17291"/>
    <cellStyle name="Currency 2 2 3 5" xfId="2280"/>
    <cellStyle name="Currency 2 2 3 5 2" xfId="6875"/>
    <cellStyle name="Currency 2 2 3 5 2 2" xfId="15548"/>
    <cellStyle name="Currency 2 2 3 5 2 3" xfId="21331"/>
    <cellStyle name="Currency 2 2 3 5 3" xfId="9766"/>
    <cellStyle name="Currency 2 2 3 5 4" xfId="3983"/>
    <cellStyle name="Currency 2 2 3 5 5" xfId="12657"/>
    <cellStyle name="Currency 2 2 3 5 6" xfId="18440"/>
    <cellStyle name="Currency 2 2 3 6" xfId="1625"/>
    <cellStyle name="Currency 2 2 3 6 2" xfId="9111"/>
    <cellStyle name="Currency 2 2 3 6 2 2" xfId="14893"/>
    <cellStyle name="Currency 2 2 3 6 2 3" xfId="20676"/>
    <cellStyle name="Currency 2 2 3 6 3" xfId="6220"/>
    <cellStyle name="Currency 2 2 3 6 4" xfId="12002"/>
    <cellStyle name="Currency 2 2 3 6 5" xfId="17785"/>
    <cellStyle name="Currency 2 2 3 7" xfId="5172"/>
    <cellStyle name="Currency 2 2 3 7 2" xfId="13846"/>
    <cellStyle name="Currency 2 2 3 7 3" xfId="19629"/>
    <cellStyle name="Currency 2 2 3 8" xfId="8064"/>
    <cellStyle name="Currency 2 2 3 9" xfId="3328"/>
    <cellStyle name="Currency 2 2 4" xfId="546"/>
    <cellStyle name="Currency 2 2 4 10" xfId="16742"/>
    <cellStyle name="Currency 2 2 4 2" xfId="547"/>
    <cellStyle name="Currency 2 2 4 2 2" xfId="2285"/>
    <cellStyle name="Currency 2 2 4 2 2 2" xfId="9771"/>
    <cellStyle name="Currency 2 2 4 2 2 2 2" xfId="15553"/>
    <cellStyle name="Currency 2 2 4 2 2 2 3" xfId="21336"/>
    <cellStyle name="Currency 2 2 4 2 2 3" xfId="6880"/>
    <cellStyle name="Currency 2 2 4 2 2 4" xfId="12662"/>
    <cellStyle name="Currency 2 2 4 2 2 5" xfId="18445"/>
    <cellStyle name="Currency 2 2 4 2 3" xfId="5177"/>
    <cellStyle name="Currency 2 2 4 2 3 2" xfId="13851"/>
    <cellStyle name="Currency 2 2 4 2 3 3" xfId="19634"/>
    <cellStyle name="Currency 2 2 4 2 4" xfId="8069"/>
    <cellStyle name="Currency 2 2 4 2 5" xfId="3988"/>
    <cellStyle name="Currency 2 2 4 2 6" xfId="10960"/>
    <cellStyle name="Currency 2 2 4 2 7" xfId="16743"/>
    <cellStyle name="Currency 2 2 4 3" xfId="1131"/>
    <cellStyle name="Currency 2 2 4 3 2" xfId="2835"/>
    <cellStyle name="Currency 2 2 4 3 2 2" xfId="10321"/>
    <cellStyle name="Currency 2 2 4 3 2 2 2" xfId="16103"/>
    <cellStyle name="Currency 2 2 4 3 2 2 3" xfId="21886"/>
    <cellStyle name="Currency 2 2 4 3 2 3" xfId="7430"/>
    <cellStyle name="Currency 2 2 4 3 2 4" xfId="13212"/>
    <cellStyle name="Currency 2 2 4 3 2 5" xfId="18995"/>
    <cellStyle name="Currency 2 2 4 3 3" xfId="5727"/>
    <cellStyle name="Currency 2 2 4 3 3 2" xfId="14401"/>
    <cellStyle name="Currency 2 2 4 3 3 3" xfId="20184"/>
    <cellStyle name="Currency 2 2 4 3 4" xfId="8619"/>
    <cellStyle name="Currency 2 2 4 3 5" xfId="4538"/>
    <cellStyle name="Currency 2 2 4 3 6" xfId="11510"/>
    <cellStyle name="Currency 2 2 4 3 7" xfId="17293"/>
    <cellStyle name="Currency 2 2 4 4" xfId="2284"/>
    <cellStyle name="Currency 2 2 4 4 2" xfId="6879"/>
    <cellStyle name="Currency 2 2 4 4 2 2" xfId="15552"/>
    <cellStyle name="Currency 2 2 4 4 2 3" xfId="21335"/>
    <cellStyle name="Currency 2 2 4 4 3" xfId="9770"/>
    <cellStyle name="Currency 2 2 4 4 4" xfId="3987"/>
    <cellStyle name="Currency 2 2 4 4 5" xfId="12661"/>
    <cellStyle name="Currency 2 2 4 4 6" xfId="18444"/>
    <cellStyle name="Currency 2 2 4 5" xfId="1627"/>
    <cellStyle name="Currency 2 2 4 5 2" xfId="9113"/>
    <cellStyle name="Currency 2 2 4 5 2 2" xfId="14895"/>
    <cellStyle name="Currency 2 2 4 5 2 3" xfId="20678"/>
    <cellStyle name="Currency 2 2 4 5 3" xfId="6222"/>
    <cellStyle name="Currency 2 2 4 5 4" xfId="12004"/>
    <cellStyle name="Currency 2 2 4 5 5" xfId="17787"/>
    <cellStyle name="Currency 2 2 4 6" xfId="5176"/>
    <cellStyle name="Currency 2 2 4 6 2" xfId="13850"/>
    <cellStyle name="Currency 2 2 4 6 3" xfId="19633"/>
    <cellStyle name="Currency 2 2 4 7" xfId="8068"/>
    <cellStyle name="Currency 2 2 4 8" xfId="3330"/>
    <cellStyle name="Currency 2 2 4 9" xfId="10959"/>
    <cellStyle name="Currency 2 2 5" xfId="548"/>
    <cellStyle name="Currency 2 2 5 10" xfId="16744"/>
    <cellStyle name="Currency 2 2 5 2" xfId="549"/>
    <cellStyle name="Currency 2 2 5 2 2" xfId="2287"/>
    <cellStyle name="Currency 2 2 5 2 2 2" xfId="9773"/>
    <cellStyle name="Currency 2 2 5 2 2 2 2" xfId="15555"/>
    <cellStyle name="Currency 2 2 5 2 2 2 3" xfId="21338"/>
    <cellStyle name="Currency 2 2 5 2 2 3" xfId="6882"/>
    <cellStyle name="Currency 2 2 5 2 2 4" xfId="12664"/>
    <cellStyle name="Currency 2 2 5 2 2 5" xfId="18447"/>
    <cellStyle name="Currency 2 2 5 2 3" xfId="5179"/>
    <cellStyle name="Currency 2 2 5 2 3 2" xfId="13853"/>
    <cellStyle name="Currency 2 2 5 2 3 3" xfId="19636"/>
    <cellStyle name="Currency 2 2 5 2 4" xfId="8071"/>
    <cellStyle name="Currency 2 2 5 2 5" xfId="3990"/>
    <cellStyle name="Currency 2 2 5 2 6" xfId="10962"/>
    <cellStyle name="Currency 2 2 5 2 7" xfId="16745"/>
    <cellStyle name="Currency 2 2 5 3" xfId="1132"/>
    <cellStyle name="Currency 2 2 5 3 2" xfId="2836"/>
    <cellStyle name="Currency 2 2 5 3 2 2" xfId="10322"/>
    <cellStyle name="Currency 2 2 5 3 2 2 2" xfId="16104"/>
    <cellStyle name="Currency 2 2 5 3 2 2 3" xfId="21887"/>
    <cellStyle name="Currency 2 2 5 3 2 3" xfId="7431"/>
    <cellStyle name="Currency 2 2 5 3 2 4" xfId="13213"/>
    <cellStyle name="Currency 2 2 5 3 2 5" xfId="18996"/>
    <cellStyle name="Currency 2 2 5 3 3" xfId="5728"/>
    <cellStyle name="Currency 2 2 5 3 3 2" xfId="14402"/>
    <cellStyle name="Currency 2 2 5 3 3 3" xfId="20185"/>
    <cellStyle name="Currency 2 2 5 3 4" xfId="8620"/>
    <cellStyle name="Currency 2 2 5 3 5" xfId="4539"/>
    <cellStyle name="Currency 2 2 5 3 6" xfId="11511"/>
    <cellStyle name="Currency 2 2 5 3 7" xfId="17294"/>
    <cellStyle name="Currency 2 2 5 4" xfId="2286"/>
    <cellStyle name="Currency 2 2 5 4 2" xfId="6881"/>
    <cellStyle name="Currency 2 2 5 4 2 2" xfId="15554"/>
    <cellStyle name="Currency 2 2 5 4 2 3" xfId="21337"/>
    <cellStyle name="Currency 2 2 5 4 3" xfId="9772"/>
    <cellStyle name="Currency 2 2 5 4 4" xfId="3989"/>
    <cellStyle name="Currency 2 2 5 4 5" xfId="12663"/>
    <cellStyle name="Currency 2 2 5 4 6" xfId="18446"/>
    <cellStyle name="Currency 2 2 5 5" xfId="1628"/>
    <cellStyle name="Currency 2 2 5 5 2" xfId="9114"/>
    <cellStyle name="Currency 2 2 5 5 2 2" xfId="14896"/>
    <cellStyle name="Currency 2 2 5 5 2 3" xfId="20679"/>
    <cellStyle name="Currency 2 2 5 5 3" xfId="6223"/>
    <cellStyle name="Currency 2 2 5 5 4" xfId="12005"/>
    <cellStyle name="Currency 2 2 5 5 5" xfId="17788"/>
    <cellStyle name="Currency 2 2 5 6" xfId="5178"/>
    <cellStyle name="Currency 2 2 5 6 2" xfId="13852"/>
    <cellStyle name="Currency 2 2 5 6 3" xfId="19635"/>
    <cellStyle name="Currency 2 2 5 7" xfId="8070"/>
    <cellStyle name="Currency 2 2 5 8" xfId="3331"/>
    <cellStyle name="Currency 2 2 5 9" xfId="10961"/>
    <cellStyle name="Currency 2 2 6" xfId="550"/>
    <cellStyle name="Currency 2 2 6 2" xfId="2288"/>
    <cellStyle name="Currency 2 2 6 2 2" xfId="6883"/>
    <cellStyle name="Currency 2 2 6 2 2 2" xfId="15556"/>
    <cellStyle name="Currency 2 2 6 2 2 3" xfId="21339"/>
    <cellStyle name="Currency 2 2 6 2 3" xfId="9774"/>
    <cellStyle name="Currency 2 2 6 2 4" xfId="3991"/>
    <cellStyle name="Currency 2 2 6 2 5" xfId="12665"/>
    <cellStyle name="Currency 2 2 6 2 6" xfId="18448"/>
    <cellStyle name="Currency 2 2 6 3" xfId="1619"/>
    <cellStyle name="Currency 2 2 6 3 2" xfId="9105"/>
    <cellStyle name="Currency 2 2 6 3 2 2" xfId="14887"/>
    <cellStyle name="Currency 2 2 6 3 2 3" xfId="20670"/>
    <cellStyle name="Currency 2 2 6 3 3" xfId="6214"/>
    <cellStyle name="Currency 2 2 6 3 4" xfId="11996"/>
    <cellStyle name="Currency 2 2 6 3 5" xfId="17779"/>
    <cellStyle name="Currency 2 2 6 4" xfId="5180"/>
    <cellStyle name="Currency 2 2 6 4 2" xfId="13854"/>
    <cellStyle name="Currency 2 2 6 4 3" xfId="19637"/>
    <cellStyle name="Currency 2 2 6 5" xfId="8072"/>
    <cellStyle name="Currency 2 2 6 6" xfId="3322"/>
    <cellStyle name="Currency 2 2 6 7" xfId="10963"/>
    <cellStyle name="Currency 2 2 6 8" xfId="16746"/>
    <cellStyle name="Currency 2 2 7" xfId="859"/>
    <cellStyle name="Currency 2 2 7 2" xfId="2565"/>
    <cellStyle name="Currency 2 2 7 2 2" xfId="10051"/>
    <cellStyle name="Currency 2 2 7 2 2 2" xfId="15833"/>
    <cellStyle name="Currency 2 2 7 2 2 3" xfId="21616"/>
    <cellStyle name="Currency 2 2 7 2 3" xfId="7160"/>
    <cellStyle name="Currency 2 2 7 2 4" xfId="12942"/>
    <cellStyle name="Currency 2 2 7 2 5" xfId="18725"/>
    <cellStyle name="Currency 2 2 7 3" xfId="5457"/>
    <cellStyle name="Currency 2 2 7 3 2" xfId="14131"/>
    <cellStyle name="Currency 2 2 7 3 3" xfId="19914"/>
    <cellStyle name="Currency 2 2 7 4" xfId="8349"/>
    <cellStyle name="Currency 2 2 7 5" xfId="4268"/>
    <cellStyle name="Currency 2 2 7 6" xfId="11240"/>
    <cellStyle name="Currency 2 2 7 7" xfId="17023"/>
    <cellStyle name="Currency 2 2 8" xfId="2269"/>
    <cellStyle name="Currency 2 2 8 2" xfId="6864"/>
    <cellStyle name="Currency 2 2 8 2 2" xfId="15537"/>
    <cellStyle name="Currency 2 2 8 2 3" xfId="21320"/>
    <cellStyle name="Currency 2 2 8 3" xfId="9755"/>
    <cellStyle name="Currency 2 2 8 4" xfId="3972"/>
    <cellStyle name="Currency 2 2 8 5" xfId="12646"/>
    <cellStyle name="Currency 2 2 8 6" xfId="18429"/>
    <cellStyle name="Currency 2 2 9" xfId="1333"/>
    <cellStyle name="Currency 2 2 9 2" xfId="8819"/>
    <cellStyle name="Currency 2 2 9 2 2" xfId="14601"/>
    <cellStyle name="Currency 2 2 9 2 3" xfId="20384"/>
    <cellStyle name="Currency 2 2 9 3" xfId="5928"/>
    <cellStyle name="Currency 2 2 9 4" xfId="11710"/>
    <cellStyle name="Currency 2 2 9 5" xfId="17493"/>
    <cellStyle name="Currency 2 3" xfId="551"/>
    <cellStyle name="Currency 2 3 10" xfId="8073"/>
    <cellStyle name="Currency 2 3 11" xfId="3038"/>
    <cellStyle name="Currency 2 3 12" xfId="10964"/>
    <cellStyle name="Currency 2 3 13" xfId="16747"/>
    <cellStyle name="Currency 2 3 2" xfId="552"/>
    <cellStyle name="Currency 2 3 2 10" xfId="10965"/>
    <cellStyle name="Currency 2 3 2 11" xfId="16748"/>
    <cellStyle name="Currency 2 3 2 2" xfId="553"/>
    <cellStyle name="Currency 2 3 2 2 10" xfId="16749"/>
    <cellStyle name="Currency 2 3 2 2 2" xfId="554"/>
    <cellStyle name="Currency 2 3 2 2 2 2" xfId="2292"/>
    <cellStyle name="Currency 2 3 2 2 2 2 2" xfId="9778"/>
    <cellStyle name="Currency 2 3 2 2 2 2 2 2" xfId="15560"/>
    <cellStyle name="Currency 2 3 2 2 2 2 2 3" xfId="21343"/>
    <cellStyle name="Currency 2 3 2 2 2 2 3" xfId="6887"/>
    <cellStyle name="Currency 2 3 2 2 2 2 4" xfId="12669"/>
    <cellStyle name="Currency 2 3 2 2 2 2 5" xfId="18452"/>
    <cellStyle name="Currency 2 3 2 2 2 3" xfId="5184"/>
    <cellStyle name="Currency 2 3 2 2 2 3 2" xfId="13858"/>
    <cellStyle name="Currency 2 3 2 2 2 3 3" xfId="19641"/>
    <cellStyle name="Currency 2 3 2 2 2 4" xfId="8076"/>
    <cellStyle name="Currency 2 3 2 2 2 5" xfId="3995"/>
    <cellStyle name="Currency 2 3 2 2 2 6" xfId="10967"/>
    <cellStyle name="Currency 2 3 2 2 2 7" xfId="16750"/>
    <cellStyle name="Currency 2 3 2 2 3" xfId="1134"/>
    <cellStyle name="Currency 2 3 2 2 3 2" xfId="2838"/>
    <cellStyle name="Currency 2 3 2 2 3 2 2" xfId="10324"/>
    <cellStyle name="Currency 2 3 2 2 3 2 2 2" xfId="16106"/>
    <cellStyle name="Currency 2 3 2 2 3 2 2 3" xfId="21889"/>
    <cellStyle name="Currency 2 3 2 2 3 2 3" xfId="7433"/>
    <cellStyle name="Currency 2 3 2 2 3 2 4" xfId="13215"/>
    <cellStyle name="Currency 2 3 2 2 3 2 5" xfId="18998"/>
    <cellStyle name="Currency 2 3 2 2 3 3" xfId="5730"/>
    <cellStyle name="Currency 2 3 2 2 3 3 2" xfId="14404"/>
    <cellStyle name="Currency 2 3 2 2 3 3 3" xfId="20187"/>
    <cellStyle name="Currency 2 3 2 2 3 4" xfId="8622"/>
    <cellStyle name="Currency 2 3 2 2 3 5" xfId="4541"/>
    <cellStyle name="Currency 2 3 2 2 3 6" xfId="11513"/>
    <cellStyle name="Currency 2 3 2 2 3 7" xfId="17296"/>
    <cellStyle name="Currency 2 3 2 2 4" xfId="2291"/>
    <cellStyle name="Currency 2 3 2 2 4 2" xfId="6886"/>
    <cellStyle name="Currency 2 3 2 2 4 2 2" xfId="15559"/>
    <cellStyle name="Currency 2 3 2 2 4 2 3" xfId="21342"/>
    <cellStyle name="Currency 2 3 2 2 4 3" xfId="9777"/>
    <cellStyle name="Currency 2 3 2 2 4 4" xfId="3994"/>
    <cellStyle name="Currency 2 3 2 2 4 5" xfId="12668"/>
    <cellStyle name="Currency 2 3 2 2 4 6" xfId="18451"/>
    <cellStyle name="Currency 2 3 2 2 5" xfId="1631"/>
    <cellStyle name="Currency 2 3 2 2 5 2" xfId="9117"/>
    <cellStyle name="Currency 2 3 2 2 5 2 2" xfId="14899"/>
    <cellStyle name="Currency 2 3 2 2 5 2 3" xfId="20682"/>
    <cellStyle name="Currency 2 3 2 2 5 3" xfId="6226"/>
    <cellStyle name="Currency 2 3 2 2 5 4" xfId="12008"/>
    <cellStyle name="Currency 2 3 2 2 5 5" xfId="17791"/>
    <cellStyle name="Currency 2 3 2 2 6" xfId="5183"/>
    <cellStyle name="Currency 2 3 2 2 6 2" xfId="13857"/>
    <cellStyle name="Currency 2 3 2 2 6 3" xfId="19640"/>
    <cellStyle name="Currency 2 3 2 2 7" xfId="8075"/>
    <cellStyle name="Currency 2 3 2 2 8" xfId="3334"/>
    <cellStyle name="Currency 2 3 2 2 9" xfId="10966"/>
    <cellStyle name="Currency 2 3 2 3" xfId="555"/>
    <cellStyle name="Currency 2 3 2 3 2" xfId="2293"/>
    <cellStyle name="Currency 2 3 2 3 2 2" xfId="9779"/>
    <cellStyle name="Currency 2 3 2 3 2 2 2" xfId="15561"/>
    <cellStyle name="Currency 2 3 2 3 2 2 3" xfId="21344"/>
    <cellStyle name="Currency 2 3 2 3 2 3" xfId="6888"/>
    <cellStyle name="Currency 2 3 2 3 2 4" xfId="12670"/>
    <cellStyle name="Currency 2 3 2 3 2 5" xfId="18453"/>
    <cellStyle name="Currency 2 3 2 3 3" xfId="5185"/>
    <cellStyle name="Currency 2 3 2 3 3 2" xfId="13859"/>
    <cellStyle name="Currency 2 3 2 3 3 3" xfId="19642"/>
    <cellStyle name="Currency 2 3 2 3 4" xfId="8077"/>
    <cellStyle name="Currency 2 3 2 3 5" xfId="3996"/>
    <cellStyle name="Currency 2 3 2 3 6" xfId="10968"/>
    <cellStyle name="Currency 2 3 2 3 7" xfId="16751"/>
    <cellStyle name="Currency 2 3 2 4" xfId="1133"/>
    <cellStyle name="Currency 2 3 2 4 2" xfId="2837"/>
    <cellStyle name="Currency 2 3 2 4 2 2" xfId="10323"/>
    <cellStyle name="Currency 2 3 2 4 2 2 2" xfId="16105"/>
    <cellStyle name="Currency 2 3 2 4 2 2 3" xfId="21888"/>
    <cellStyle name="Currency 2 3 2 4 2 3" xfId="7432"/>
    <cellStyle name="Currency 2 3 2 4 2 4" xfId="13214"/>
    <cellStyle name="Currency 2 3 2 4 2 5" xfId="18997"/>
    <cellStyle name="Currency 2 3 2 4 3" xfId="5729"/>
    <cellStyle name="Currency 2 3 2 4 3 2" xfId="14403"/>
    <cellStyle name="Currency 2 3 2 4 3 3" xfId="20186"/>
    <cellStyle name="Currency 2 3 2 4 4" xfId="8621"/>
    <cellStyle name="Currency 2 3 2 4 5" xfId="4540"/>
    <cellStyle name="Currency 2 3 2 4 6" xfId="11512"/>
    <cellStyle name="Currency 2 3 2 4 7" xfId="17295"/>
    <cellStyle name="Currency 2 3 2 5" xfId="2290"/>
    <cellStyle name="Currency 2 3 2 5 2" xfId="6885"/>
    <cellStyle name="Currency 2 3 2 5 2 2" xfId="15558"/>
    <cellStyle name="Currency 2 3 2 5 2 3" xfId="21341"/>
    <cellStyle name="Currency 2 3 2 5 3" xfId="9776"/>
    <cellStyle name="Currency 2 3 2 5 4" xfId="3993"/>
    <cellStyle name="Currency 2 3 2 5 5" xfId="12667"/>
    <cellStyle name="Currency 2 3 2 5 6" xfId="18450"/>
    <cellStyle name="Currency 2 3 2 6" xfId="1630"/>
    <cellStyle name="Currency 2 3 2 6 2" xfId="9116"/>
    <cellStyle name="Currency 2 3 2 6 2 2" xfId="14898"/>
    <cellStyle name="Currency 2 3 2 6 2 3" xfId="20681"/>
    <cellStyle name="Currency 2 3 2 6 3" xfId="6225"/>
    <cellStyle name="Currency 2 3 2 6 4" xfId="12007"/>
    <cellStyle name="Currency 2 3 2 6 5" xfId="17790"/>
    <cellStyle name="Currency 2 3 2 7" xfId="5182"/>
    <cellStyle name="Currency 2 3 2 7 2" xfId="13856"/>
    <cellStyle name="Currency 2 3 2 7 3" xfId="19639"/>
    <cellStyle name="Currency 2 3 2 8" xfId="8074"/>
    <cellStyle name="Currency 2 3 2 9" xfId="3333"/>
    <cellStyle name="Currency 2 3 3" xfId="556"/>
    <cellStyle name="Currency 2 3 3 10" xfId="16752"/>
    <cellStyle name="Currency 2 3 3 2" xfId="557"/>
    <cellStyle name="Currency 2 3 3 2 2" xfId="2295"/>
    <cellStyle name="Currency 2 3 3 2 2 2" xfId="9781"/>
    <cellStyle name="Currency 2 3 3 2 2 2 2" xfId="15563"/>
    <cellStyle name="Currency 2 3 3 2 2 2 3" xfId="21346"/>
    <cellStyle name="Currency 2 3 3 2 2 3" xfId="6890"/>
    <cellStyle name="Currency 2 3 3 2 2 4" xfId="12672"/>
    <cellStyle name="Currency 2 3 3 2 2 5" xfId="18455"/>
    <cellStyle name="Currency 2 3 3 2 3" xfId="5187"/>
    <cellStyle name="Currency 2 3 3 2 3 2" xfId="13861"/>
    <cellStyle name="Currency 2 3 3 2 3 3" xfId="19644"/>
    <cellStyle name="Currency 2 3 3 2 4" xfId="8079"/>
    <cellStyle name="Currency 2 3 3 2 5" xfId="3998"/>
    <cellStyle name="Currency 2 3 3 2 6" xfId="10970"/>
    <cellStyle name="Currency 2 3 3 2 7" xfId="16753"/>
    <cellStyle name="Currency 2 3 3 3" xfId="1135"/>
    <cellStyle name="Currency 2 3 3 3 2" xfId="2839"/>
    <cellStyle name="Currency 2 3 3 3 2 2" xfId="10325"/>
    <cellStyle name="Currency 2 3 3 3 2 2 2" xfId="16107"/>
    <cellStyle name="Currency 2 3 3 3 2 2 3" xfId="21890"/>
    <cellStyle name="Currency 2 3 3 3 2 3" xfId="7434"/>
    <cellStyle name="Currency 2 3 3 3 2 4" xfId="13216"/>
    <cellStyle name="Currency 2 3 3 3 2 5" xfId="18999"/>
    <cellStyle name="Currency 2 3 3 3 3" xfId="5731"/>
    <cellStyle name="Currency 2 3 3 3 3 2" xfId="14405"/>
    <cellStyle name="Currency 2 3 3 3 3 3" xfId="20188"/>
    <cellStyle name="Currency 2 3 3 3 4" xfId="8623"/>
    <cellStyle name="Currency 2 3 3 3 5" xfId="4542"/>
    <cellStyle name="Currency 2 3 3 3 6" xfId="11514"/>
    <cellStyle name="Currency 2 3 3 3 7" xfId="17297"/>
    <cellStyle name="Currency 2 3 3 4" xfId="2294"/>
    <cellStyle name="Currency 2 3 3 4 2" xfId="6889"/>
    <cellStyle name="Currency 2 3 3 4 2 2" xfId="15562"/>
    <cellStyle name="Currency 2 3 3 4 2 3" xfId="21345"/>
    <cellStyle name="Currency 2 3 3 4 3" xfId="9780"/>
    <cellStyle name="Currency 2 3 3 4 4" xfId="3997"/>
    <cellStyle name="Currency 2 3 3 4 5" xfId="12671"/>
    <cellStyle name="Currency 2 3 3 4 6" xfId="18454"/>
    <cellStyle name="Currency 2 3 3 5" xfId="1632"/>
    <cellStyle name="Currency 2 3 3 5 2" xfId="9118"/>
    <cellStyle name="Currency 2 3 3 5 2 2" xfId="14900"/>
    <cellStyle name="Currency 2 3 3 5 2 3" xfId="20683"/>
    <cellStyle name="Currency 2 3 3 5 3" xfId="6227"/>
    <cellStyle name="Currency 2 3 3 5 4" xfId="12009"/>
    <cellStyle name="Currency 2 3 3 5 5" xfId="17792"/>
    <cellStyle name="Currency 2 3 3 6" xfId="5186"/>
    <cellStyle name="Currency 2 3 3 6 2" xfId="13860"/>
    <cellStyle name="Currency 2 3 3 6 3" xfId="19643"/>
    <cellStyle name="Currency 2 3 3 7" xfId="8078"/>
    <cellStyle name="Currency 2 3 3 8" xfId="3335"/>
    <cellStyle name="Currency 2 3 3 9" xfId="10969"/>
    <cellStyle name="Currency 2 3 4" xfId="558"/>
    <cellStyle name="Currency 2 3 4 10" xfId="16754"/>
    <cellStyle name="Currency 2 3 4 2" xfId="559"/>
    <cellStyle name="Currency 2 3 4 2 2" xfId="2297"/>
    <cellStyle name="Currency 2 3 4 2 2 2" xfId="9783"/>
    <cellStyle name="Currency 2 3 4 2 2 2 2" xfId="15565"/>
    <cellStyle name="Currency 2 3 4 2 2 2 3" xfId="21348"/>
    <cellStyle name="Currency 2 3 4 2 2 3" xfId="6892"/>
    <cellStyle name="Currency 2 3 4 2 2 4" xfId="12674"/>
    <cellStyle name="Currency 2 3 4 2 2 5" xfId="18457"/>
    <cellStyle name="Currency 2 3 4 2 3" xfId="5189"/>
    <cellStyle name="Currency 2 3 4 2 3 2" xfId="13863"/>
    <cellStyle name="Currency 2 3 4 2 3 3" xfId="19646"/>
    <cellStyle name="Currency 2 3 4 2 4" xfId="8081"/>
    <cellStyle name="Currency 2 3 4 2 5" xfId="4000"/>
    <cellStyle name="Currency 2 3 4 2 6" xfId="10972"/>
    <cellStyle name="Currency 2 3 4 2 7" xfId="16755"/>
    <cellStyle name="Currency 2 3 4 3" xfId="1136"/>
    <cellStyle name="Currency 2 3 4 3 2" xfId="2840"/>
    <cellStyle name="Currency 2 3 4 3 2 2" xfId="10326"/>
    <cellStyle name="Currency 2 3 4 3 2 2 2" xfId="16108"/>
    <cellStyle name="Currency 2 3 4 3 2 2 3" xfId="21891"/>
    <cellStyle name="Currency 2 3 4 3 2 3" xfId="7435"/>
    <cellStyle name="Currency 2 3 4 3 2 4" xfId="13217"/>
    <cellStyle name="Currency 2 3 4 3 2 5" xfId="19000"/>
    <cellStyle name="Currency 2 3 4 3 3" xfId="5732"/>
    <cellStyle name="Currency 2 3 4 3 3 2" xfId="14406"/>
    <cellStyle name="Currency 2 3 4 3 3 3" xfId="20189"/>
    <cellStyle name="Currency 2 3 4 3 4" xfId="8624"/>
    <cellStyle name="Currency 2 3 4 3 5" xfId="4543"/>
    <cellStyle name="Currency 2 3 4 3 6" xfId="11515"/>
    <cellStyle name="Currency 2 3 4 3 7" xfId="17298"/>
    <cellStyle name="Currency 2 3 4 4" xfId="2296"/>
    <cellStyle name="Currency 2 3 4 4 2" xfId="6891"/>
    <cellStyle name="Currency 2 3 4 4 2 2" xfId="15564"/>
    <cellStyle name="Currency 2 3 4 4 2 3" xfId="21347"/>
    <cellStyle name="Currency 2 3 4 4 3" xfId="9782"/>
    <cellStyle name="Currency 2 3 4 4 4" xfId="3999"/>
    <cellStyle name="Currency 2 3 4 4 5" xfId="12673"/>
    <cellStyle name="Currency 2 3 4 4 6" xfId="18456"/>
    <cellStyle name="Currency 2 3 4 5" xfId="1633"/>
    <cellStyle name="Currency 2 3 4 5 2" xfId="9119"/>
    <cellStyle name="Currency 2 3 4 5 2 2" xfId="14901"/>
    <cellStyle name="Currency 2 3 4 5 2 3" xfId="20684"/>
    <cellStyle name="Currency 2 3 4 5 3" xfId="6228"/>
    <cellStyle name="Currency 2 3 4 5 4" xfId="12010"/>
    <cellStyle name="Currency 2 3 4 5 5" xfId="17793"/>
    <cellStyle name="Currency 2 3 4 6" xfId="5188"/>
    <cellStyle name="Currency 2 3 4 6 2" xfId="13862"/>
    <cellStyle name="Currency 2 3 4 6 3" xfId="19645"/>
    <cellStyle name="Currency 2 3 4 7" xfId="8080"/>
    <cellStyle name="Currency 2 3 4 8" xfId="3336"/>
    <cellStyle name="Currency 2 3 4 9" xfId="10971"/>
    <cellStyle name="Currency 2 3 5" xfId="560"/>
    <cellStyle name="Currency 2 3 5 2" xfId="2298"/>
    <cellStyle name="Currency 2 3 5 2 2" xfId="6893"/>
    <cellStyle name="Currency 2 3 5 2 2 2" xfId="15566"/>
    <cellStyle name="Currency 2 3 5 2 2 3" xfId="21349"/>
    <cellStyle name="Currency 2 3 5 2 3" xfId="9784"/>
    <cellStyle name="Currency 2 3 5 2 4" xfId="4001"/>
    <cellStyle name="Currency 2 3 5 2 5" xfId="12675"/>
    <cellStyle name="Currency 2 3 5 2 6" xfId="18458"/>
    <cellStyle name="Currency 2 3 5 3" xfId="1629"/>
    <cellStyle name="Currency 2 3 5 3 2" xfId="9115"/>
    <cellStyle name="Currency 2 3 5 3 2 2" xfId="14897"/>
    <cellStyle name="Currency 2 3 5 3 2 3" xfId="20680"/>
    <cellStyle name="Currency 2 3 5 3 3" xfId="6224"/>
    <cellStyle name="Currency 2 3 5 3 4" xfId="12006"/>
    <cellStyle name="Currency 2 3 5 3 5" xfId="17789"/>
    <cellStyle name="Currency 2 3 5 4" xfId="5190"/>
    <cellStyle name="Currency 2 3 5 4 2" xfId="13864"/>
    <cellStyle name="Currency 2 3 5 4 3" xfId="19647"/>
    <cellStyle name="Currency 2 3 5 5" xfId="8082"/>
    <cellStyle name="Currency 2 3 5 6" xfId="3332"/>
    <cellStyle name="Currency 2 3 5 7" xfId="10973"/>
    <cellStyle name="Currency 2 3 5 8" xfId="16756"/>
    <cellStyle name="Currency 2 3 6" xfId="878"/>
    <cellStyle name="Currency 2 3 6 2" xfId="2584"/>
    <cellStyle name="Currency 2 3 6 2 2" xfId="10070"/>
    <cellStyle name="Currency 2 3 6 2 2 2" xfId="15852"/>
    <cellStyle name="Currency 2 3 6 2 2 3" xfId="21635"/>
    <cellStyle name="Currency 2 3 6 2 3" xfId="7179"/>
    <cellStyle name="Currency 2 3 6 2 4" xfId="12961"/>
    <cellStyle name="Currency 2 3 6 2 5" xfId="18744"/>
    <cellStyle name="Currency 2 3 6 3" xfId="5476"/>
    <cellStyle name="Currency 2 3 6 3 2" xfId="14150"/>
    <cellStyle name="Currency 2 3 6 3 3" xfId="19933"/>
    <cellStyle name="Currency 2 3 6 4" xfId="8368"/>
    <cellStyle name="Currency 2 3 6 5" xfId="4287"/>
    <cellStyle name="Currency 2 3 6 6" xfId="11259"/>
    <cellStyle name="Currency 2 3 6 7" xfId="17042"/>
    <cellStyle name="Currency 2 3 7" xfId="2289"/>
    <cellStyle name="Currency 2 3 7 2" xfId="6884"/>
    <cellStyle name="Currency 2 3 7 2 2" xfId="15557"/>
    <cellStyle name="Currency 2 3 7 2 3" xfId="21340"/>
    <cellStyle name="Currency 2 3 7 3" xfId="9775"/>
    <cellStyle name="Currency 2 3 7 4" xfId="3992"/>
    <cellStyle name="Currency 2 3 7 5" xfId="12666"/>
    <cellStyle name="Currency 2 3 7 6" xfId="18449"/>
    <cellStyle name="Currency 2 3 8" xfId="1335"/>
    <cellStyle name="Currency 2 3 8 2" xfId="8821"/>
    <cellStyle name="Currency 2 3 8 2 2" xfId="14603"/>
    <cellStyle name="Currency 2 3 8 2 3" xfId="20386"/>
    <cellStyle name="Currency 2 3 8 3" xfId="5930"/>
    <cellStyle name="Currency 2 3 8 4" xfId="11712"/>
    <cellStyle name="Currency 2 3 8 5" xfId="17495"/>
    <cellStyle name="Currency 2 3 9" xfId="5181"/>
    <cellStyle name="Currency 2 3 9 2" xfId="13855"/>
    <cellStyle name="Currency 2 3 9 3" xfId="19638"/>
    <cellStyle name="Currency 2 4" xfId="561"/>
    <cellStyle name="Currency 2 4 10" xfId="10974"/>
    <cellStyle name="Currency 2 4 11" xfId="16757"/>
    <cellStyle name="Currency 2 4 2" xfId="562"/>
    <cellStyle name="Currency 2 4 2 10" xfId="16758"/>
    <cellStyle name="Currency 2 4 2 2" xfId="563"/>
    <cellStyle name="Currency 2 4 2 2 2" xfId="2301"/>
    <cellStyle name="Currency 2 4 2 2 2 2" xfId="9787"/>
    <cellStyle name="Currency 2 4 2 2 2 2 2" xfId="15569"/>
    <cellStyle name="Currency 2 4 2 2 2 2 3" xfId="21352"/>
    <cellStyle name="Currency 2 4 2 2 2 3" xfId="6896"/>
    <cellStyle name="Currency 2 4 2 2 2 4" xfId="12678"/>
    <cellStyle name="Currency 2 4 2 2 2 5" xfId="18461"/>
    <cellStyle name="Currency 2 4 2 2 3" xfId="5193"/>
    <cellStyle name="Currency 2 4 2 2 3 2" xfId="13867"/>
    <cellStyle name="Currency 2 4 2 2 3 3" xfId="19650"/>
    <cellStyle name="Currency 2 4 2 2 4" xfId="8085"/>
    <cellStyle name="Currency 2 4 2 2 5" xfId="4004"/>
    <cellStyle name="Currency 2 4 2 2 6" xfId="10976"/>
    <cellStyle name="Currency 2 4 2 2 7" xfId="16759"/>
    <cellStyle name="Currency 2 4 2 3" xfId="1138"/>
    <cellStyle name="Currency 2 4 2 3 2" xfId="2842"/>
    <cellStyle name="Currency 2 4 2 3 2 2" xfId="10328"/>
    <cellStyle name="Currency 2 4 2 3 2 2 2" xfId="16110"/>
    <cellStyle name="Currency 2 4 2 3 2 2 3" xfId="21893"/>
    <cellStyle name="Currency 2 4 2 3 2 3" xfId="7437"/>
    <cellStyle name="Currency 2 4 2 3 2 4" xfId="13219"/>
    <cellStyle name="Currency 2 4 2 3 2 5" xfId="19002"/>
    <cellStyle name="Currency 2 4 2 3 3" xfId="5734"/>
    <cellStyle name="Currency 2 4 2 3 3 2" xfId="14408"/>
    <cellStyle name="Currency 2 4 2 3 3 3" xfId="20191"/>
    <cellStyle name="Currency 2 4 2 3 4" xfId="8626"/>
    <cellStyle name="Currency 2 4 2 3 5" xfId="4545"/>
    <cellStyle name="Currency 2 4 2 3 6" xfId="11517"/>
    <cellStyle name="Currency 2 4 2 3 7" xfId="17300"/>
    <cellStyle name="Currency 2 4 2 4" xfId="2300"/>
    <cellStyle name="Currency 2 4 2 4 2" xfId="6895"/>
    <cellStyle name="Currency 2 4 2 4 2 2" xfId="15568"/>
    <cellStyle name="Currency 2 4 2 4 2 3" xfId="21351"/>
    <cellStyle name="Currency 2 4 2 4 3" xfId="9786"/>
    <cellStyle name="Currency 2 4 2 4 4" xfId="4003"/>
    <cellStyle name="Currency 2 4 2 4 5" xfId="12677"/>
    <cellStyle name="Currency 2 4 2 4 6" xfId="18460"/>
    <cellStyle name="Currency 2 4 2 5" xfId="1635"/>
    <cellStyle name="Currency 2 4 2 5 2" xfId="9121"/>
    <cellStyle name="Currency 2 4 2 5 2 2" xfId="14903"/>
    <cellStyle name="Currency 2 4 2 5 2 3" xfId="20686"/>
    <cellStyle name="Currency 2 4 2 5 3" xfId="6230"/>
    <cellStyle name="Currency 2 4 2 5 4" xfId="12012"/>
    <cellStyle name="Currency 2 4 2 5 5" xfId="17795"/>
    <cellStyle name="Currency 2 4 2 6" xfId="5192"/>
    <cellStyle name="Currency 2 4 2 6 2" xfId="13866"/>
    <cellStyle name="Currency 2 4 2 6 3" xfId="19649"/>
    <cellStyle name="Currency 2 4 2 7" xfId="8084"/>
    <cellStyle name="Currency 2 4 2 8" xfId="3338"/>
    <cellStyle name="Currency 2 4 2 9" xfId="10975"/>
    <cellStyle name="Currency 2 4 3" xfId="564"/>
    <cellStyle name="Currency 2 4 3 2" xfId="2302"/>
    <cellStyle name="Currency 2 4 3 2 2" xfId="9788"/>
    <cellStyle name="Currency 2 4 3 2 2 2" xfId="15570"/>
    <cellStyle name="Currency 2 4 3 2 2 3" xfId="21353"/>
    <cellStyle name="Currency 2 4 3 2 3" xfId="6897"/>
    <cellStyle name="Currency 2 4 3 2 4" xfId="12679"/>
    <cellStyle name="Currency 2 4 3 2 5" xfId="18462"/>
    <cellStyle name="Currency 2 4 3 3" xfId="5194"/>
    <cellStyle name="Currency 2 4 3 3 2" xfId="13868"/>
    <cellStyle name="Currency 2 4 3 3 3" xfId="19651"/>
    <cellStyle name="Currency 2 4 3 4" xfId="8086"/>
    <cellStyle name="Currency 2 4 3 5" xfId="4005"/>
    <cellStyle name="Currency 2 4 3 6" xfId="10977"/>
    <cellStyle name="Currency 2 4 3 7" xfId="16760"/>
    <cellStyle name="Currency 2 4 4" xfId="1137"/>
    <cellStyle name="Currency 2 4 4 2" xfId="2841"/>
    <cellStyle name="Currency 2 4 4 2 2" xfId="10327"/>
    <cellStyle name="Currency 2 4 4 2 2 2" xfId="16109"/>
    <cellStyle name="Currency 2 4 4 2 2 3" xfId="21892"/>
    <cellStyle name="Currency 2 4 4 2 3" xfId="7436"/>
    <cellStyle name="Currency 2 4 4 2 4" xfId="13218"/>
    <cellStyle name="Currency 2 4 4 2 5" xfId="19001"/>
    <cellStyle name="Currency 2 4 4 3" xfId="5733"/>
    <cellStyle name="Currency 2 4 4 3 2" xfId="14407"/>
    <cellStyle name="Currency 2 4 4 3 3" xfId="20190"/>
    <cellStyle name="Currency 2 4 4 4" xfId="8625"/>
    <cellStyle name="Currency 2 4 4 5" xfId="4544"/>
    <cellStyle name="Currency 2 4 4 6" xfId="11516"/>
    <cellStyle name="Currency 2 4 4 7" xfId="17299"/>
    <cellStyle name="Currency 2 4 5" xfId="2299"/>
    <cellStyle name="Currency 2 4 5 2" xfId="6894"/>
    <cellStyle name="Currency 2 4 5 2 2" xfId="15567"/>
    <cellStyle name="Currency 2 4 5 2 3" xfId="21350"/>
    <cellStyle name="Currency 2 4 5 3" xfId="9785"/>
    <cellStyle name="Currency 2 4 5 4" xfId="4002"/>
    <cellStyle name="Currency 2 4 5 5" xfId="12676"/>
    <cellStyle name="Currency 2 4 5 6" xfId="18459"/>
    <cellStyle name="Currency 2 4 6" xfId="1634"/>
    <cellStyle name="Currency 2 4 6 2" xfId="9120"/>
    <cellStyle name="Currency 2 4 6 2 2" xfId="14902"/>
    <cellStyle name="Currency 2 4 6 2 3" xfId="20685"/>
    <cellStyle name="Currency 2 4 6 3" xfId="6229"/>
    <cellStyle name="Currency 2 4 6 4" xfId="12011"/>
    <cellStyle name="Currency 2 4 6 5" xfId="17794"/>
    <cellStyle name="Currency 2 4 7" xfId="5191"/>
    <cellStyle name="Currency 2 4 7 2" xfId="13865"/>
    <cellStyle name="Currency 2 4 7 3" xfId="19648"/>
    <cellStyle name="Currency 2 4 8" xfId="8083"/>
    <cellStyle name="Currency 2 4 9" xfId="3337"/>
    <cellStyle name="Currency 2 5" xfId="565"/>
    <cellStyle name="Currency 2 5 10" xfId="16761"/>
    <cellStyle name="Currency 2 5 2" xfId="566"/>
    <cellStyle name="Currency 2 5 2 2" xfId="2304"/>
    <cellStyle name="Currency 2 5 2 2 2" xfId="9790"/>
    <cellStyle name="Currency 2 5 2 2 2 2" xfId="15572"/>
    <cellStyle name="Currency 2 5 2 2 2 3" xfId="21355"/>
    <cellStyle name="Currency 2 5 2 2 3" xfId="6899"/>
    <cellStyle name="Currency 2 5 2 2 4" xfId="12681"/>
    <cellStyle name="Currency 2 5 2 2 5" xfId="18464"/>
    <cellStyle name="Currency 2 5 2 3" xfId="5196"/>
    <cellStyle name="Currency 2 5 2 3 2" xfId="13870"/>
    <cellStyle name="Currency 2 5 2 3 3" xfId="19653"/>
    <cellStyle name="Currency 2 5 2 4" xfId="8088"/>
    <cellStyle name="Currency 2 5 2 5" xfId="4007"/>
    <cellStyle name="Currency 2 5 2 6" xfId="10979"/>
    <cellStyle name="Currency 2 5 2 7" xfId="16762"/>
    <cellStyle name="Currency 2 5 3" xfId="1139"/>
    <cellStyle name="Currency 2 5 3 2" xfId="2843"/>
    <cellStyle name="Currency 2 5 3 2 2" xfId="10329"/>
    <cellStyle name="Currency 2 5 3 2 2 2" xfId="16111"/>
    <cellStyle name="Currency 2 5 3 2 2 3" xfId="21894"/>
    <cellStyle name="Currency 2 5 3 2 3" xfId="7438"/>
    <cellStyle name="Currency 2 5 3 2 4" xfId="13220"/>
    <cellStyle name="Currency 2 5 3 2 5" xfId="19003"/>
    <cellStyle name="Currency 2 5 3 3" xfId="5735"/>
    <cellStyle name="Currency 2 5 3 3 2" xfId="14409"/>
    <cellStyle name="Currency 2 5 3 3 3" xfId="20192"/>
    <cellStyle name="Currency 2 5 3 4" xfId="8627"/>
    <cellStyle name="Currency 2 5 3 5" xfId="4546"/>
    <cellStyle name="Currency 2 5 3 6" xfId="11518"/>
    <cellStyle name="Currency 2 5 3 7" xfId="17301"/>
    <cellStyle name="Currency 2 5 4" xfId="2303"/>
    <cellStyle name="Currency 2 5 4 2" xfId="6898"/>
    <cellStyle name="Currency 2 5 4 2 2" xfId="15571"/>
    <cellStyle name="Currency 2 5 4 2 3" xfId="21354"/>
    <cellStyle name="Currency 2 5 4 3" xfId="9789"/>
    <cellStyle name="Currency 2 5 4 4" xfId="4006"/>
    <cellStyle name="Currency 2 5 4 5" xfId="12680"/>
    <cellStyle name="Currency 2 5 4 6" xfId="18463"/>
    <cellStyle name="Currency 2 5 5" xfId="1636"/>
    <cellStyle name="Currency 2 5 5 2" xfId="9122"/>
    <cellStyle name="Currency 2 5 5 2 2" xfId="14904"/>
    <cellStyle name="Currency 2 5 5 2 3" xfId="20687"/>
    <cellStyle name="Currency 2 5 5 3" xfId="6231"/>
    <cellStyle name="Currency 2 5 5 4" xfId="12013"/>
    <cellStyle name="Currency 2 5 5 5" xfId="17796"/>
    <cellStyle name="Currency 2 5 6" xfId="5195"/>
    <cellStyle name="Currency 2 5 6 2" xfId="13869"/>
    <cellStyle name="Currency 2 5 6 3" xfId="19652"/>
    <cellStyle name="Currency 2 5 7" xfId="8087"/>
    <cellStyle name="Currency 2 5 8" xfId="3339"/>
    <cellStyle name="Currency 2 5 9" xfId="10978"/>
    <cellStyle name="Currency 2 6" xfId="567"/>
    <cellStyle name="Currency 2 6 10" xfId="16763"/>
    <cellStyle name="Currency 2 6 2" xfId="568"/>
    <cellStyle name="Currency 2 6 2 2" xfId="2306"/>
    <cellStyle name="Currency 2 6 2 2 2" xfId="9792"/>
    <cellStyle name="Currency 2 6 2 2 2 2" xfId="15574"/>
    <cellStyle name="Currency 2 6 2 2 2 3" xfId="21357"/>
    <cellStyle name="Currency 2 6 2 2 3" xfId="6901"/>
    <cellStyle name="Currency 2 6 2 2 4" xfId="12683"/>
    <cellStyle name="Currency 2 6 2 2 5" xfId="18466"/>
    <cellStyle name="Currency 2 6 2 3" xfId="5198"/>
    <cellStyle name="Currency 2 6 2 3 2" xfId="13872"/>
    <cellStyle name="Currency 2 6 2 3 3" xfId="19655"/>
    <cellStyle name="Currency 2 6 2 4" xfId="8090"/>
    <cellStyle name="Currency 2 6 2 5" xfId="4009"/>
    <cellStyle name="Currency 2 6 2 6" xfId="10981"/>
    <cellStyle name="Currency 2 6 2 7" xfId="16764"/>
    <cellStyle name="Currency 2 6 3" xfId="1140"/>
    <cellStyle name="Currency 2 6 3 2" xfId="2844"/>
    <cellStyle name="Currency 2 6 3 2 2" xfId="10330"/>
    <cellStyle name="Currency 2 6 3 2 2 2" xfId="16112"/>
    <cellStyle name="Currency 2 6 3 2 2 3" xfId="21895"/>
    <cellStyle name="Currency 2 6 3 2 3" xfId="7439"/>
    <cellStyle name="Currency 2 6 3 2 4" xfId="13221"/>
    <cellStyle name="Currency 2 6 3 2 5" xfId="19004"/>
    <cellStyle name="Currency 2 6 3 3" xfId="5736"/>
    <cellStyle name="Currency 2 6 3 3 2" xfId="14410"/>
    <cellStyle name="Currency 2 6 3 3 3" xfId="20193"/>
    <cellStyle name="Currency 2 6 3 4" xfId="8628"/>
    <cellStyle name="Currency 2 6 3 5" xfId="4547"/>
    <cellStyle name="Currency 2 6 3 6" xfId="11519"/>
    <cellStyle name="Currency 2 6 3 7" xfId="17302"/>
    <cellStyle name="Currency 2 6 4" xfId="2305"/>
    <cellStyle name="Currency 2 6 4 2" xfId="6900"/>
    <cellStyle name="Currency 2 6 4 2 2" xfId="15573"/>
    <cellStyle name="Currency 2 6 4 2 3" xfId="21356"/>
    <cellStyle name="Currency 2 6 4 3" xfId="9791"/>
    <cellStyle name="Currency 2 6 4 4" xfId="4008"/>
    <cellStyle name="Currency 2 6 4 5" xfId="12682"/>
    <cellStyle name="Currency 2 6 4 6" xfId="18465"/>
    <cellStyle name="Currency 2 6 5" xfId="1637"/>
    <cellStyle name="Currency 2 6 5 2" xfId="9123"/>
    <cellStyle name="Currency 2 6 5 2 2" xfId="14905"/>
    <cellStyle name="Currency 2 6 5 2 3" xfId="20688"/>
    <cellStyle name="Currency 2 6 5 3" xfId="6232"/>
    <cellStyle name="Currency 2 6 5 4" xfId="12014"/>
    <cellStyle name="Currency 2 6 5 5" xfId="17797"/>
    <cellStyle name="Currency 2 6 6" xfId="5197"/>
    <cellStyle name="Currency 2 6 6 2" xfId="13871"/>
    <cellStyle name="Currency 2 6 6 3" xfId="19654"/>
    <cellStyle name="Currency 2 6 7" xfId="8089"/>
    <cellStyle name="Currency 2 6 8" xfId="3340"/>
    <cellStyle name="Currency 2 6 9" xfId="10980"/>
    <cellStyle name="Currency 2 7" xfId="569"/>
    <cellStyle name="Currency 2 7 2" xfId="2307"/>
    <cellStyle name="Currency 2 7 2 2" xfId="6902"/>
    <cellStyle name="Currency 2 7 2 2 2" xfId="15575"/>
    <cellStyle name="Currency 2 7 2 2 3" xfId="21358"/>
    <cellStyle name="Currency 2 7 2 3" xfId="9793"/>
    <cellStyle name="Currency 2 7 2 4" xfId="4010"/>
    <cellStyle name="Currency 2 7 2 5" xfId="12684"/>
    <cellStyle name="Currency 2 7 2 6" xfId="18467"/>
    <cellStyle name="Currency 2 7 3" xfId="1357"/>
    <cellStyle name="Currency 2 7 3 2" xfId="8843"/>
    <cellStyle name="Currency 2 7 3 2 2" xfId="14625"/>
    <cellStyle name="Currency 2 7 3 2 3" xfId="20408"/>
    <cellStyle name="Currency 2 7 3 3" xfId="5952"/>
    <cellStyle name="Currency 2 7 3 4" xfId="11734"/>
    <cellStyle name="Currency 2 7 3 5" xfId="17517"/>
    <cellStyle name="Currency 2 7 4" xfId="5199"/>
    <cellStyle name="Currency 2 7 4 2" xfId="13873"/>
    <cellStyle name="Currency 2 7 4 3" xfId="19656"/>
    <cellStyle name="Currency 2 7 5" xfId="8091"/>
    <cellStyle name="Currency 2 7 6" xfId="3060"/>
    <cellStyle name="Currency 2 7 7" xfId="10982"/>
    <cellStyle name="Currency 2 7 8" xfId="16765"/>
    <cellStyle name="Currency 2 8" xfId="791"/>
    <cellStyle name="Currency 2 8 2" xfId="2527"/>
    <cellStyle name="Currency 2 8 2 2" xfId="10013"/>
    <cellStyle name="Currency 2 8 2 2 2" xfId="15795"/>
    <cellStyle name="Currency 2 8 2 2 3" xfId="21578"/>
    <cellStyle name="Currency 2 8 2 3" xfId="7122"/>
    <cellStyle name="Currency 2 8 2 4" xfId="12904"/>
    <cellStyle name="Currency 2 8 2 5" xfId="18687"/>
    <cellStyle name="Currency 2 8 3" xfId="5419"/>
    <cellStyle name="Currency 2 8 3 2" xfId="14093"/>
    <cellStyle name="Currency 2 8 3 3" xfId="19876"/>
    <cellStyle name="Currency 2 8 4" xfId="8311"/>
    <cellStyle name="Currency 2 8 5" xfId="4230"/>
    <cellStyle name="Currency 2 8 6" xfId="11202"/>
    <cellStyle name="Currency 2 8 7" xfId="16985"/>
    <cellStyle name="Currency 2 9" xfId="840"/>
    <cellStyle name="Currency 2 9 2" xfId="2546"/>
    <cellStyle name="Currency 2 9 2 2" xfId="10032"/>
    <cellStyle name="Currency 2 9 2 2 2" xfId="15814"/>
    <cellStyle name="Currency 2 9 2 2 3" xfId="21597"/>
    <cellStyle name="Currency 2 9 2 3" xfId="7141"/>
    <cellStyle name="Currency 2 9 2 4" xfId="12923"/>
    <cellStyle name="Currency 2 9 2 5" xfId="18706"/>
    <cellStyle name="Currency 2 9 3" xfId="5438"/>
    <cellStyle name="Currency 2 9 3 2" xfId="14112"/>
    <cellStyle name="Currency 2 9 3 3" xfId="19895"/>
    <cellStyle name="Currency 2 9 4" xfId="8330"/>
    <cellStyle name="Currency 2 9 5" xfId="4249"/>
    <cellStyle name="Currency 2 9 6" xfId="11221"/>
    <cellStyle name="Currency 2 9 7" xfId="17004"/>
    <cellStyle name="Currency 3" xfId="570"/>
    <cellStyle name="Currency 4" xfId="571"/>
    <cellStyle name="Currency 4 10" xfId="8092"/>
    <cellStyle name="Currency 4 11" xfId="3058"/>
    <cellStyle name="Currency 4 12" xfId="10983"/>
    <cellStyle name="Currency 4 13" xfId="16766"/>
    <cellStyle name="Currency 4 2" xfId="572"/>
    <cellStyle name="Currency 4 2 10" xfId="10984"/>
    <cellStyle name="Currency 4 2 11" xfId="16767"/>
    <cellStyle name="Currency 4 2 2" xfId="573"/>
    <cellStyle name="Currency 4 2 2 10" xfId="16768"/>
    <cellStyle name="Currency 4 2 2 2" xfId="574"/>
    <cellStyle name="Currency 4 2 2 2 2" xfId="2311"/>
    <cellStyle name="Currency 4 2 2 2 2 2" xfId="9797"/>
    <cellStyle name="Currency 4 2 2 2 2 2 2" xfId="15579"/>
    <cellStyle name="Currency 4 2 2 2 2 2 3" xfId="21362"/>
    <cellStyle name="Currency 4 2 2 2 2 3" xfId="6906"/>
    <cellStyle name="Currency 4 2 2 2 2 4" xfId="12688"/>
    <cellStyle name="Currency 4 2 2 2 2 5" xfId="18471"/>
    <cellStyle name="Currency 4 2 2 2 3" xfId="5203"/>
    <cellStyle name="Currency 4 2 2 2 3 2" xfId="13877"/>
    <cellStyle name="Currency 4 2 2 2 3 3" xfId="19660"/>
    <cellStyle name="Currency 4 2 2 2 4" xfId="8095"/>
    <cellStyle name="Currency 4 2 2 2 5" xfId="4014"/>
    <cellStyle name="Currency 4 2 2 2 6" xfId="10986"/>
    <cellStyle name="Currency 4 2 2 2 7" xfId="16769"/>
    <cellStyle name="Currency 4 2 2 3" xfId="1143"/>
    <cellStyle name="Currency 4 2 2 3 2" xfId="2847"/>
    <cellStyle name="Currency 4 2 2 3 2 2" xfId="10333"/>
    <cellStyle name="Currency 4 2 2 3 2 2 2" xfId="16115"/>
    <cellStyle name="Currency 4 2 2 3 2 2 3" xfId="21898"/>
    <cellStyle name="Currency 4 2 2 3 2 3" xfId="7442"/>
    <cellStyle name="Currency 4 2 2 3 2 4" xfId="13224"/>
    <cellStyle name="Currency 4 2 2 3 2 5" xfId="19007"/>
    <cellStyle name="Currency 4 2 2 3 3" xfId="5739"/>
    <cellStyle name="Currency 4 2 2 3 3 2" xfId="14413"/>
    <cellStyle name="Currency 4 2 2 3 3 3" xfId="20196"/>
    <cellStyle name="Currency 4 2 2 3 4" xfId="8631"/>
    <cellStyle name="Currency 4 2 2 3 5" xfId="4550"/>
    <cellStyle name="Currency 4 2 2 3 6" xfId="11522"/>
    <cellStyle name="Currency 4 2 2 3 7" xfId="17305"/>
    <cellStyle name="Currency 4 2 2 4" xfId="2310"/>
    <cellStyle name="Currency 4 2 2 4 2" xfId="6905"/>
    <cellStyle name="Currency 4 2 2 4 2 2" xfId="15578"/>
    <cellStyle name="Currency 4 2 2 4 2 3" xfId="21361"/>
    <cellStyle name="Currency 4 2 2 4 3" xfId="9796"/>
    <cellStyle name="Currency 4 2 2 4 4" xfId="4013"/>
    <cellStyle name="Currency 4 2 2 4 5" xfId="12687"/>
    <cellStyle name="Currency 4 2 2 4 6" xfId="18470"/>
    <cellStyle name="Currency 4 2 2 5" xfId="1640"/>
    <cellStyle name="Currency 4 2 2 5 2" xfId="9126"/>
    <cellStyle name="Currency 4 2 2 5 2 2" xfId="14908"/>
    <cellStyle name="Currency 4 2 2 5 2 3" xfId="20691"/>
    <cellStyle name="Currency 4 2 2 5 3" xfId="6235"/>
    <cellStyle name="Currency 4 2 2 5 4" xfId="12017"/>
    <cellStyle name="Currency 4 2 2 5 5" xfId="17800"/>
    <cellStyle name="Currency 4 2 2 6" xfId="5202"/>
    <cellStyle name="Currency 4 2 2 6 2" xfId="13876"/>
    <cellStyle name="Currency 4 2 2 6 3" xfId="19659"/>
    <cellStyle name="Currency 4 2 2 7" xfId="8094"/>
    <cellStyle name="Currency 4 2 2 8" xfId="3343"/>
    <cellStyle name="Currency 4 2 2 9" xfId="10985"/>
    <cellStyle name="Currency 4 2 3" xfId="575"/>
    <cellStyle name="Currency 4 2 3 2" xfId="2312"/>
    <cellStyle name="Currency 4 2 3 2 2" xfId="9798"/>
    <cellStyle name="Currency 4 2 3 2 2 2" xfId="15580"/>
    <cellStyle name="Currency 4 2 3 2 2 3" xfId="21363"/>
    <cellStyle name="Currency 4 2 3 2 3" xfId="6907"/>
    <cellStyle name="Currency 4 2 3 2 4" xfId="12689"/>
    <cellStyle name="Currency 4 2 3 2 5" xfId="18472"/>
    <cellStyle name="Currency 4 2 3 3" xfId="5204"/>
    <cellStyle name="Currency 4 2 3 3 2" xfId="13878"/>
    <cellStyle name="Currency 4 2 3 3 3" xfId="19661"/>
    <cellStyle name="Currency 4 2 3 4" xfId="8096"/>
    <cellStyle name="Currency 4 2 3 5" xfId="4015"/>
    <cellStyle name="Currency 4 2 3 6" xfId="10987"/>
    <cellStyle name="Currency 4 2 3 7" xfId="16770"/>
    <cellStyle name="Currency 4 2 4" xfId="1142"/>
    <cellStyle name="Currency 4 2 4 2" xfId="2846"/>
    <cellStyle name="Currency 4 2 4 2 2" xfId="10332"/>
    <cellStyle name="Currency 4 2 4 2 2 2" xfId="16114"/>
    <cellStyle name="Currency 4 2 4 2 2 3" xfId="21897"/>
    <cellStyle name="Currency 4 2 4 2 3" xfId="7441"/>
    <cellStyle name="Currency 4 2 4 2 4" xfId="13223"/>
    <cellStyle name="Currency 4 2 4 2 5" xfId="19006"/>
    <cellStyle name="Currency 4 2 4 3" xfId="5738"/>
    <cellStyle name="Currency 4 2 4 3 2" xfId="14412"/>
    <cellStyle name="Currency 4 2 4 3 3" xfId="20195"/>
    <cellStyle name="Currency 4 2 4 4" xfId="8630"/>
    <cellStyle name="Currency 4 2 4 5" xfId="4549"/>
    <cellStyle name="Currency 4 2 4 6" xfId="11521"/>
    <cellStyle name="Currency 4 2 4 7" xfId="17304"/>
    <cellStyle name="Currency 4 2 5" xfId="2309"/>
    <cellStyle name="Currency 4 2 5 2" xfId="6904"/>
    <cellStyle name="Currency 4 2 5 2 2" xfId="15577"/>
    <cellStyle name="Currency 4 2 5 2 3" xfId="21360"/>
    <cellStyle name="Currency 4 2 5 3" xfId="9795"/>
    <cellStyle name="Currency 4 2 5 4" xfId="4012"/>
    <cellStyle name="Currency 4 2 5 5" xfId="12686"/>
    <cellStyle name="Currency 4 2 5 6" xfId="18469"/>
    <cellStyle name="Currency 4 2 6" xfId="1639"/>
    <cellStyle name="Currency 4 2 6 2" xfId="9125"/>
    <cellStyle name="Currency 4 2 6 2 2" xfId="14907"/>
    <cellStyle name="Currency 4 2 6 2 3" xfId="20690"/>
    <cellStyle name="Currency 4 2 6 3" xfId="6234"/>
    <cellStyle name="Currency 4 2 6 4" xfId="12016"/>
    <cellStyle name="Currency 4 2 6 5" xfId="17799"/>
    <cellStyle name="Currency 4 2 7" xfId="5201"/>
    <cellStyle name="Currency 4 2 7 2" xfId="13875"/>
    <cellStyle name="Currency 4 2 7 3" xfId="19658"/>
    <cellStyle name="Currency 4 2 8" xfId="8093"/>
    <cellStyle name="Currency 4 2 9" xfId="3342"/>
    <cellStyle name="Currency 4 3" xfId="576"/>
    <cellStyle name="Currency 4 3 10" xfId="16771"/>
    <cellStyle name="Currency 4 3 2" xfId="577"/>
    <cellStyle name="Currency 4 3 2 2" xfId="2314"/>
    <cellStyle name="Currency 4 3 2 2 2" xfId="9800"/>
    <cellStyle name="Currency 4 3 2 2 2 2" xfId="15582"/>
    <cellStyle name="Currency 4 3 2 2 2 3" xfId="21365"/>
    <cellStyle name="Currency 4 3 2 2 3" xfId="6909"/>
    <cellStyle name="Currency 4 3 2 2 4" xfId="12691"/>
    <cellStyle name="Currency 4 3 2 2 5" xfId="18474"/>
    <cellStyle name="Currency 4 3 2 3" xfId="5206"/>
    <cellStyle name="Currency 4 3 2 3 2" xfId="13880"/>
    <cellStyle name="Currency 4 3 2 3 3" xfId="19663"/>
    <cellStyle name="Currency 4 3 2 4" xfId="8098"/>
    <cellStyle name="Currency 4 3 2 5" xfId="4017"/>
    <cellStyle name="Currency 4 3 2 6" xfId="10989"/>
    <cellStyle name="Currency 4 3 2 7" xfId="16772"/>
    <cellStyle name="Currency 4 3 3" xfId="1144"/>
    <cellStyle name="Currency 4 3 3 2" xfId="2848"/>
    <cellStyle name="Currency 4 3 3 2 2" xfId="10334"/>
    <cellStyle name="Currency 4 3 3 2 2 2" xfId="16116"/>
    <cellStyle name="Currency 4 3 3 2 2 3" xfId="21899"/>
    <cellStyle name="Currency 4 3 3 2 3" xfId="7443"/>
    <cellStyle name="Currency 4 3 3 2 4" xfId="13225"/>
    <cellStyle name="Currency 4 3 3 2 5" xfId="19008"/>
    <cellStyle name="Currency 4 3 3 3" xfId="5740"/>
    <cellStyle name="Currency 4 3 3 3 2" xfId="14414"/>
    <cellStyle name="Currency 4 3 3 3 3" xfId="20197"/>
    <cellStyle name="Currency 4 3 3 4" xfId="8632"/>
    <cellStyle name="Currency 4 3 3 5" xfId="4551"/>
    <cellStyle name="Currency 4 3 3 6" xfId="11523"/>
    <cellStyle name="Currency 4 3 3 7" xfId="17306"/>
    <cellStyle name="Currency 4 3 4" xfId="2313"/>
    <cellStyle name="Currency 4 3 4 2" xfId="6908"/>
    <cellStyle name="Currency 4 3 4 2 2" xfId="15581"/>
    <cellStyle name="Currency 4 3 4 2 3" xfId="21364"/>
    <cellStyle name="Currency 4 3 4 3" xfId="9799"/>
    <cellStyle name="Currency 4 3 4 4" xfId="4016"/>
    <cellStyle name="Currency 4 3 4 5" xfId="12690"/>
    <cellStyle name="Currency 4 3 4 6" xfId="18473"/>
    <cellStyle name="Currency 4 3 5" xfId="1641"/>
    <cellStyle name="Currency 4 3 5 2" xfId="9127"/>
    <cellStyle name="Currency 4 3 5 2 2" xfId="14909"/>
    <cellStyle name="Currency 4 3 5 2 3" xfId="20692"/>
    <cellStyle name="Currency 4 3 5 3" xfId="6236"/>
    <cellStyle name="Currency 4 3 5 4" xfId="12018"/>
    <cellStyle name="Currency 4 3 5 5" xfId="17801"/>
    <cellStyle name="Currency 4 3 6" xfId="5205"/>
    <cellStyle name="Currency 4 3 6 2" xfId="13879"/>
    <cellStyle name="Currency 4 3 6 3" xfId="19662"/>
    <cellStyle name="Currency 4 3 7" xfId="8097"/>
    <cellStyle name="Currency 4 3 8" xfId="3344"/>
    <cellStyle name="Currency 4 3 9" xfId="10988"/>
    <cellStyle name="Currency 4 4" xfId="578"/>
    <cellStyle name="Currency 4 4 10" xfId="16773"/>
    <cellStyle name="Currency 4 4 2" xfId="579"/>
    <cellStyle name="Currency 4 4 2 2" xfId="2316"/>
    <cellStyle name="Currency 4 4 2 2 2" xfId="9802"/>
    <cellStyle name="Currency 4 4 2 2 2 2" xfId="15584"/>
    <cellStyle name="Currency 4 4 2 2 2 3" xfId="21367"/>
    <cellStyle name="Currency 4 4 2 2 3" xfId="6911"/>
    <cellStyle name="Currency 4 4 2 2 4" xfId="12693"/>
    <cellStyle name="Currency 4 4 2 2 5" xfId="18476"/>
    <cellStyle name="Currency 4 4 2 3" xfId="5208"/>
    <cellStyle name="Currency 4 4 2 3 2" xfId="13882"/>
    <cellStyle name="Currency 4 4 2 3 3" xfId="19665"/>
    <cellStyle name="Currency 4 4 2 4" xfId="8100"/>
    <cellStyle name="Currency 4 4 2 5" xfId="4019"/>
    <cellStyle name="Currency 4 4 2 6" xfId="10991"/>
    <cellStyle name="Currency 4 4 2 7" xfId="16774"/>
    <cellStyle name="Currency 4 4 3" xfId="1145"/>
    <cellStyle name="Currency 4 4 3 2" xfId="2849"/>
    <cellStyle name="Currency 4 4 3 2 2" xfId="10335"/>
    <cellStyle name="Currency 4 4 3 2 2 2" xfId="16117"/>
    <cellStyle name="Currency 4 4 3 2 2 3" xfId="21900"/>
    <cellStyle name="Currency 4 4 3 2 3" xfId="7444"/>
    <cellStyle name="Currency 4 4 3 2 4" xfId="13226"/>
    <cellStyle name="Currency 4 4 3 2 5" xfId="19009"/>
    <cellStyle name="Currency 4 4 3 3" xfId="5741"/>
    <cellStyle name="Currency 4 4 3 3 2" xfId="14415"/>
    <cellStyle name="Currency 4 4 3 3 3" xfId="20198"/>
    <cellStyle name="Currency 4 4 3 4" xfId="8633"/>
    <cellStyle name="Currency 4 4 3 5" xfId="4552"/>
    <cellStyle name="Currency 4 4 3 6" xfId="11524"/>
    <cellStyle name="Currency 4 4 3 7" xfId="17307"/>
    <cellStyle name="Currency 4 4 4" xfId="2315"/>
    <cellStyle name="Currency 4 4 4 2" xfId="6910"/>
    <cellStyle name="Currency 4 4 4 2 2" xfId="15583"/>
    <cellStyle name="Currency 4 4 4 2 3" xfId="21366"/>
    <cellStyle name="Currency 4 4 4 3" xfId="9801"/>
    <cellStyle name="Currency 4 4 4 4" xfId="4018"/>
    <cellStyle name="Currency 4 4 4 5" xfId="12692"/>
    <cellStyle name="Currency 4 4 4 6" xfId="18475"/>
    <cellStyle name="Currency 4 4 5" xfId="1642"/>
    <cellStyle name="Currency 4 4 5 2" xfId="9128"/>
    <cellStyle name="Currency 4 4 5 2 2" xfId="14910"/>
    <cellStyle name="Currency 4 4 5 2 3" xfId="20693"/>
    <cellStyle name="Currency 4 4 5 3" xfId="6237"/>
    <cellStyle name="Currency 4 4 5 4" xfId="12019"/>
    <cellStyle name="Currency 4 4 5 5" xfId="17802"/>
    <cellStyle name="Currency 4 4 6" xfId="5207"/>
    <cellStyle name="Currency 4 4 6 2" xfId="13881"/>
    <cellStyle name="Currency 4 4 6 3" xfId="19664"/>
    <cellStyle name="Currency 4 4 7" xfId="8099"/>
    <cellStyle name="Currency 4 4 8" xfId="3345"/>
    <cellStyle name="Currency 4 4 9" xfId="10990"/>
    <cellStyle name="Currency 4 5" xfId="580"/>
    <cellStyle name="Currency 4 5 2" xfId="2317"/>
    <cellStyle name="Currency 4 5 2 2" xfId="6912"/>
    <cellStyle name="Currency 4 5 2 2 2" xfId="15585"/>
    <cellStyle name="Currency 4 5 2 2 3" xfId="21368"/>
    <cellStyle name="Currency 4 5 2 3" xfId="9803"/>
    <cellStyle name="Currency 4 5 2 4" xfId="4020"/>
    <cellStyle name="Currency 4 5 2 5" xfId="12694"/>
    <cellStyle name="Currency 4 5 2 6" xfId="18477"/>
    <cellStyle name="Currency 4 5 3" xfId="1638"/>
    <cellStyle name="Currency 4 5 3 2" xfId="9124"/>
    <cellStyle name="Currency 4 5 3 2 2" xfId="14906"/>
    <cellStyle name="Currency 4 5 3 2 3" xfId="20689"/>
    <cellStyle name="Currency 4 5 3 3" xfId="6233"/>
    <cellStyle name="Currency 4 5 3 4" xfId="12015"/>
    <cellStyle name="Currency 4 5 3 5" xfId="17798"/>
    <cellStyle name="Currency 4 5 4" xfId="5209"/>
    <cellStyle name="Currency 4 5 4 2" xfId="13883"/>
    <cellStyle name="Currency 4 5 4 3" xfId="19666"/>
    <cellStyle name="Currency 4 5 5" xfId="8101"/>
    <cellStyle name="Currency 4 5 6" xfId="3341"/>
    <cellStyle name="Currency 4 5 7" xfId="10992"/>
    <cellStyle name="Currency 4 5 8" xfId="16775"/>
    <cellStyle name="Currency 4 6" xfId="1141"/>
    <cellStyle name="Currency 4 6 2" xfId="2845"/>
    <cellStyle name="Currency 4 6 2 2" xfId="10331"/>
    <cellStyle name="Currency 4 6 2 2 2" xfId="16113"/>
    <cellStyle name="Currency 4 6 2 2 3" xfId="21896"/>
    <cellStyle name="Currency 4 6 2 3" xfId="7440"/>
    <cellStyle name="Currency 4 6 2 4" xfId="13222"/>
    <cellStyle name="Currency 4 6 2 5" xfId="19005"/>
    <cellStyle name="Currency 4 6 3" xfId="5737"/>
    <cellStyle name="Currency 4 6 3 2" xfId="14411"/>
    <cellStyle name="Currency 4 6 3 3" xfId="20194"/>
    <cellStyle name="Currency 4 6 4" xfId="8629"/>
    <cellStyle name="Currency 4 6 5" xfId="4548"/>
    <cellStyle name="Currency 4 6 6" xfId="11520"/>
    <cellStyle name="Currency 4 6 7" xfId="17303"/>
    <cellStyle name="Currency 4 7" xfId="2308"/>
    <cellStyle name="Currency 4 7 2" xfId="6903"/>
    <cellStyle name="Currency 4 7 2 2" xfId="15576"/>
    <cellStyle name="Currency 4 7 2 3" xfId="21359"/>
    <cellStyle name="Currency 4 7 3" xfId="9794"/>
    <cellStyle name="Currency 4 7 4" xfId="4011"/>
    <cellStyle name="Currency 4 7 5" xfId="12685"/>
    <cellStyle name="Currency 4 7 6" xfId="18468"/>
    <cellStyle name="Currency 4 8" xfId="1355"/>
    <cellStyle name="Currency 4 8 2" xfId="8841"/>
    <cellStyle name="Currency 4 8 2 2" xfId="14623"/>
    <cellStyle name="Currency 4 8 2 3" xfId="20406"/>
    <cellStyle name="Currency 4 8 3" xfId="5950"/>
    <cellStyle name="Currency 4 8 4" xfId="11732"/>
    <cellStyle name="Currency 4 8 5" xfId="17515"/>
    <cellStyle name="Currency 4 9" xfId="5200"/>
    <cellStyle name="Currency 4 9 2" xfId="13874"/>
    <cellStyle name="Currency 4 9 3" xfId="19657"/>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3" xfId="20797"/>
    <cellStyle name="Normal 3 10 3" xfId="9232"/>
    <cellStyle name="Normal 3 10 4" xfId="3449"/>
    <cellStyle name="Normal 3 10 5" xfId="12123"/>
    <cellStyle name="Normal 3 10 6" xfId="17906"/>
    <cellStyle name="Normal 3 11" xfId="1244"/>
    <cellStyle name="Normal 3 11 2" xfId="8731"/>
    <cellStyle name="Normal 3 11 2 2" xfId="14513"/>
    <cellStyle name="Normal 3 11 2 3" xfId="20296"/>
    <cellStyle name="Normal 3 11 3" xfId="5840"/>
    <cellStyle name="Normal 3 11 4" xfId="11622"/>
    <cellStyle name="Normal 3 11 5" xfId="17405"/>
    <cellStyle name="Normal 3 12" xfId="4638"/>
    <cellStyle name="Normal 3 12 2" xfId="13312"/>
    <cellStyle name="Normal 3 12 3" xfId="19095"/>
    <cellStyle name="Normal 3 13" xfId="7530"/>
    <cellStyle name="Normal 3 14" xfId="2948"/>
    <cellStyle name="Normal 3 15" xfId="10421"/>
    <cellStyle name="Normal 3 16" xfId="16204"/>
    <cellStyle name="Normal 3 2" xfId="581"/>
    <cellStyle name="Normal 3 2 10" xfId="5210"/>
    <cellStyle name="Normal 3 2 10 2" xfId="13884"/>
    <cellStyle name="Normal 3 2 10 3" xfId="19667"/>
    <cellStyle name="Normal 3 2 11" xfId="8102"/>
    <cellStyle name="Normal 3 2 12" xfId="2978"/>
    <cellStyle name="Normal 3 2 13" xfId="10993"/>
    <cellStyle name="Normal 3 2 14" xfId="16776"/>
    <cellStyle name="Normal 3 2 2" xfId="582"/>
    <cellStyle name="Normal 3 2 2 10" xfId="8103"/>
    <cellStyle name="Normal 3 2 2 11" xfId="3040"/>
    <cellStyle name="Normal 3 2 2 12" xfId="10994"/>
    <cellStyle name="Normal 3 2 2 13" xfId="16777"/>
    <cellStyle name="Normal 3 2 2 2" xfId="583"/>
    <cellStyle name="Normal 3 2 2 2 10" xfId="10995"/>
    <cellStyle name="Normal 3 2 2 2 11" xfId="16778"/>
    <cellStyle name="Normal 3 2 2 2 2" xfId="584"/>
    <cellStyle name="Normal 3 2 2 2 2 10" xfId="16779"/>
    <cellStyle name="Normal 3 2 2 2 2 2" xfId="585"/>
    <cellStyle name="Normal 3 2 2 2 2 2 2" xfId="2322"/>
    <cellStyle name="Normal 3 2 2 2 2 2 2 2" xfId="9808"/>
    <cellStyle name="Normal 3 2 2 2 2 2 2 2 2" xfId="15590"/>
    <cellStyle name="Normal 3 2 2 2 2 2 2 2 3" xfId="21373"/>
    <cellStyle name="Normal 3 2 2 2 2 2 2 3" xfId="6917"/>
    <cellStyle name="Normal 3 2 2 2 2 2 2 4" xfId="12699"/>
    <cellStyle name="Normal 3 2 2 2 2 2 2 5" xfId="18482"/>
    <cellStyle name="Normal 3 2 2 2 2 2 3" xfId="5214"/>
    <cellStyle name="Normal 3 2 2 2 2 2 3 2" xfId="13888"/>
    <cellStyle name="Normal 3 2 2 2 2 2 3 3" xfId="19671"/>
    <cellStyle name="Normal 3 2 2 2 2 2 4" xfId="8106"/>
    <cellStyle name="Normal 3 2 2 2 2 2 5" xfId="4025"/>
    <cellStyle name="Normal 3 2 2 2 2 2 6" xfId="10997"/>
    <cellStyle name="Normal 3 2 2 2 2 2 7" xfId="16780"/>
    <cellStyle name="Normal 3 2 2 2 2 3" xfId="1147"/>
    <cellStyle name="Normal 3 2 2 2 2 3 2" xfId="2851"/>
    <cellStyle name="Normal 3 2 2 2 2 3 2 2" xfId="10337"/>
    <cellStyle name="Normal 3 2 2 2 2 3 2 2 2" xfId="16119"/>
    <cellStyle name="Normal 3 2 2 2 2 3 2 2 3" xfId="21902"/>
    <cellStyle name="Normal 3 2 2 2 2 3 2 3" xfId="7446"/>
    <cellStyle name="Normal 3 2 2 2 2 3 2 4" xfId="13228"/>
    <cellStyle name="Normal 3 2 2 2 2 3 2 5" xfId="19011"/>
    <cellStyle name="Normal 3 2 2 2 2 3 3" xfId="5743"/>
    <cellStyle name="Normal 3 2 2 2 2 3 3 2" xfId="14417"/>
    <cellStyle name="Normal 3 2 2 2 2 3 3 3" xfId="20200"/>
    <cellStyle name="Normal 3 2 2 2 2 3 4" xfId="8635"/>
    <cellStyle name="Normal 3 2 2 2 2 3 5" xfId="4554"/>
    <cellStyle name="Normal 3 2 2 2 2 3 6" xfId="11526"/>
    <cellStyle name="Normal 3 2 2 2 2 3 7" xfId="17309"/>
    <cellStyle name="Normal 3 2 2 2 2 4" xfId="2321"/>
    <cellStyle name="Normal 3 2 2 2 2 4 2" xfId="6916"/>
    <cellStyle name="Normal 3 2 2 2 2 4 2 2" xfId="15589"/>
    <cellStyle name="Normal 3 2 2 2 2 4 2 3" xfId="21372"/>
    <cellStyle name="Normal 3 2 2 2 2 4 3" xfId="9807"/>
    <cellStyle name="Normal 3 2 2 2 2 4 4" xfId="4024"/>
    <cellStyle name="Normal 3 2 2 2 2 4 5" xfId="12698"/>
    <cellStyle name="Normal 3 2 2 2 2 4 6" xfId="18481"/>
    <cellStyle name="Normal 3 2 2 2 2 5" xfId="1646"/>
    <cellStyle name="Normal 3 2 2 2 2 5 2" xfId="9132"/>
    <cellStyle name="Normal 3 2 2 2 2 5 2 2" xfId="14914"/>
    <cellStyle name="Normal 3 2 2 2 2 5 2 3" xfId="20697"/>
    <cellStyle name="Normal 3 2 2 2 2 5 3" xfId="6241"/>
    <cellStyle name="Normal 3 2 2 2 2 5 4" xfId="12023"/>
    <cellStyle name="Normal 3 2 2 2 2 5 5" xfId="17806"/>
    <cellStyle name="Normal 3 2 2 2 2 6" xfId="5213"/>
    <cellStyle name="Normal 3 2 2 2 2 6 2" xfId="13887"/>
    <cellStyle name="Normal 3 2 2 2 2 6 3" xfId="19670"/>
    <cellStyle name="Normal 3 2 2 2 2 7" xfId="8105"/>
    <cellStyle name="Normal 3 2 2 2 2 8" xfId="3349"/>
    <cellStyle name="Normal 3 2 2 2 2 9" xfId="10996"/>
    <cellStyle name="Normal 3 2 2 2 3" xfId="586"/>
    <cellStyle name="Normal 3 2 2 2 3 2" xfId="2323"/>
    <cellStyle name="Normal 3 2 2 2 3 2 2" xfId="9809"/>
    <cellStyle name="Normal 3 2 2 2 3 2 2 2" xfId="15591"/>
    <cellStyle name="Normal 3 2 2 2 3 2 2 3" xfId="21374"/>
    <cellStyle name="Normal 3 2 2 2 3 2 3" xfId="6918"/>
    <cellStyle name="Normal 3 2 2 2 3 2 4" xfId="12700"/>
    <cellStyle name="Normal 3 2 2 2 3 2 5" xfId="18483"/>
    <cellStyle name="Normal 3 2 2 2 3 3" xfId="5215"/>
    <cellStyle name="Normal 3 2 2 2 3 3 2" xfId="13889"/>
    <cellStyle name="Normal 3 2 2 2 3 3 3" xfId="19672"/>
    <cellStyle name="Normal 3 2 2 2 3 4" xfId="8107"/>
    <cellStyle name="Normal 3 2 2 2 3 5" xfId="4026"/>
    <cellStyle name="Normal 3 2 2 2 3 6" xfId="10998"/>
    <cellStyle name="Normal 3 2 2 2 3 7" xfId="16781"/>
    <cellStyle name="Normal 3 2 2 2 4" xfId="1146"/>
    <cellStyle name="Normal 3 2 2 2 4 2" xfId="2850"/>
    <cellStyle name="Normal 3 2 2 2 4 2 2" xfId="10336"/>
    <cellStyle name="Normal 3 2 2 2 4 2 2 2" xfId="16118"/>
    <cellStyle name="Normal 3 2 2 2 4 2 2 3" xfId="21901"/>
    <cellStyle name="Normal 3 2 2 2 4 2 3" xfId="7445"/>
    <cellStyle name="Normal 3 2 2 2 4 2 4" xfId="13227"/>
    <cellStyle name="Normal 3 2 2 2 4 2 5" xfId="19010"/>
    <cellStyle name="Normal 3 2 2 2 4 3" xfId="5742"/>
    <cellStyle name="Normal 3 2 2 2 4 3 2" xfId="14416"/>
    <cellStyle name="Normal 3 2 2 2 4 3 3" xfId="20199"/>
    <cellStyle name="Normal 3 2 2 2 4 4" xfId="8634"/>
    <cellStyle name="Normal 3 2 2 2 4 5" xfId="4553"/>
    <cellStyle name="Normal 3 2 2 2 4 6" xfId="11525"/>
    <cellStyle name="Normal 3 2 2 2 4 7" xfId="17308"/>
    <cellStyle name="Normal 3 2 2 2 5" xfId="2320"/>
    <cellStyle name="Normal 3 2 2 2 5 2" xfId="6915"/>
    <cellStyle name="Normal 3 2 2 2 5 2 2" xfId="15588"/>
    <cellStyle name="Normal 3 2 2 2 5 2 3" xfId="21371"/>
    <cellStyle name="Normal 3 2 2 2 5 3" xfId="9806"/>
    <cellStyle name="Normal 3 2 2 2 5 4" xfId="4023"/>
    <cellStyle name="Normal 3 2 2 2 5 5" xfId="12697"/>
    <cellStyle name="Normal 3 2 2 2 5 6" xfId="18480"/>
    <cellStyle name="Normal 3 2 2 2 6" xfId="1645"/>
    <cellStyle name="Normal 3 2 2 2 6 2" xfId="9131"/>
    <cellStyle name="Normal 3 2 2 2 6 2 2" xfId="14913"/>
    <cellStyle name="Normal 3 2 2 2 6 2 3" xfId="20696"/>
    <cellStyle name="Normal 3 2 2 2 6 3" xfId="6240"/>
    <cellStyle name="Normal 3 2 2 2 6 4" xfId="12022"/>
    <cellStyle name="Normal 3 2 2 2 6 5" xfId="17805"/>
    <cellStyle name="Normal 3 2 2 2 7" xfId="5212"/>
    <cellStyle name="Normal 3 2 2 2 7 2" xfId="13886"/>
    <cellStyle name="Normal 3 2 2 2 7 3" xfId="19669"/>
    <cellStyle name="Normal 3 2 2 2 8" xfId="8104"/>
    <cellStyle name="Normal 3 2 2 2 9" xfId="3348"/>
    <cellStyle name="Normal 3 2 2 3" xfId="587"/>
    <cellStyle name="Normal 3 2 2 3 10" xfId="16782"/>
    <cellStyle name="Normal 3 2 2 3 2" xfId="588"/>
    <cellStyle name="Normal 3 2 2 3 2 2" xfId="2325"/>
    <cellStyle name="Normal 3 2 2 3 2 2 2" xfId="9811"/>
    <cellStyle name="Normal 3 2 2 3 2 2 2 2" xfId="15593"/>
    <cellStyle name="Normal 3 2 2 3 2 2 2 3" xfId="21376"/>
    <cellStyle name="Normal 3 2 2 3 2 2 3" xfId="6920"/>
    <cellStyle name="Normal 3 2 2 3 2 2 4" xfId="12702"/>
    <cellStyle name="Normal 3 2 2 3 2 2 5" xfId="18485"/>
    <cellStyle name="Normal 3 2 2 3 2 3" xfId="5217"/>
    <cellStyle name="Normal 3 2 2 3 2 3 2" xfId="13891"/>
    <cellStyle name="Normal 3 2 2 3 2 3 3" xfId="19674"/>
    <cellStyle name="Normal 3 2 2 3 2 4" xfId="8109"/>
    <cellStyle name="Normal 3 2 2 3 2 5" xfId="4028"/>
    <cellStyle name="Normal 3 2 2 3 2 6" xfId="11000"/>
    <cellStyle name="Normal 3 2 2 3 2 7" xfId="16783"/>
    <cellStyle name="Normal 3 2 2 3 3" xfId="1148"/>
    <cellStyle name="Normal 3 2 2 3 3 2" xfId="2852"/>
    <cellStyle name="Normal 3 2 2 3 3 2 2" xfId="10338"/>
    <cellStyle name="Normal 3 2 2 3 3 2 2 2" xfId="16120"/>
    <cellStyle name="Normal 3 2 2 3 3 2 2 3" xfId="21903"/>
    <cellStyle name="Normal 3 2 2 3 3 2 3" xfId="7447"/>
    <cellStyle name="Normal 3 2 2 3 3 2 4" xfId="13229"/>
    <cellStyle name="Normal 3 2 2 3 3 2 5" xfId="19012"/>
    <cellStyle name="Normal 3 2 2 3 3 3" xfId="5744"/>
    <cellStyle name="Normal 3 2 2 3 3 3 2" xfId="14418"/>
    <cellStyle name="Normal 3 2 2 3 3 3 3" xfId="20201"/>
    <cellStyle name="Normal 3 2 2 3 3 4" xfId="8636"/>
    <cellStyle name="Normal 3 2 2 3 3 5" xfId="4555"/>
    <cellStyle name="Normal 3 2 2 3 3 6" xfId="11527"/>
    <cellStyle name="Normal 3 2 2 3 3 7" xfId="17310"/>
    <cellStyle name="Normal 3 2 2 3 4" xfId="2324"/>
    <cellStyle name="Normal 3 2 2 3 4 2" xfId="6919"/>
    <cellStyle name="Normal 3 2 2 3 4 2 2" xfId="15592"/>
    <cellStyle name="Normal 3 2 2 3 4 2 3" xfId="21375"/>
    <cellStyle name="Normal 3 2 2 3 4 3" xfId="9810"/>
    <cellStyle name="Normal 3 2 2 3 4 4" xfId="4027"/>
    <cellStyle name="Normal 3 2 2 3 4 5" xfId="12701"/>
    <cellStyle name="Normal 3 2 2 3 4 6" xfId="18484"/>
    <cellStyle name="Normal 3 2 2 3 5" xfId="1647"/>
    <cellStyle name="Normal 3 2 2 3 5 2" xfId="9133"/>
    <cellStyle name="Normal 3 2 2 3 5 2 2" xfId="14915"/>
    <cellStyle name="Normal 3 2 2 3 5 2 3" xfId="20698"/>
    <cellStyle name="Normal 3 2 2 3 5 3" xfId="6242"/>
    <cellStyle name="Normal 3 2 2 3 5 4" xfId="12024"/>
    <cellStyle name="Normal 3 2 2 3 5 5" xfId="17807"/>
    <cellStyle name="Normal 3 2 2 3 6" xfId="5216"/>
    <cellStyle name="Normal 3 2 2 3 6 2" xfId="13890"/>
    <cellStyle name="Normal 3 2 2 3 6 3" xfId="19673"/>
    <cellStyle name="Normal 3 2 2 3 7" xfId="8108"/>
    <cellStyle name="Normal 3 2 2 3 8" xfId="3350"/>
    <cellStyle name="Normal 3 2 2 3 9" xfId="10999"/>
    <cellStyle name="Normal 3 2 2 4" xfId="589"/>
    <cellStyle name="Normal 3 2 2 4 10" xfId="16784"/>
    <cellStyle name="Normal 3 2 2 4 2" xfId="590"/>
    <cellStyle name="Normal 3 2 2 4 2 2" xfId="2327"/>
    <cellStyle name="Normal 3 2 2 4 2 2 2" xfId="9813"/>
    <cellStyle name="Normal 3 2 2 4 2 2 2 2" xfId="15595"/>
    <cellStyle name="Normal 3 2 2 4 2 2 2 3" xfId="21378"/>
    <cellStyle name="Normal 3 2 2 4 2 2 3" xfId="6922"/>
    <cellStyle name="Normal 3 2 2 4 2 2 4" xfId="12704"/>
    <cellStyle name="Normal 3 2 2 4 2 2 5" xfId="18487"/>
    <cellStyle name="Normal 3 2 2 4 2 3" xfId="5219"/>
    <cellStyle name="Normal 3 2 2 4 2 3 2" xfId="13893"/>
    <cellStyle name="Normal 3 2 2 4 2 3 3" xfId="19676"/>
    <cellStyle name="Normal 3 2 2 4 2 4" xfId="8111"/>
    <cellStyle name="Normal 3 2 2 4 2 5" xfId="4030"/>
    <cellStyle name="Normal 3 2 2 4 2 6" xfId="11002"/>
    <cellStyle name="Normal 3 2 2 4 2 7" xfId="16785"/>
    <cellStyle name="Normal 3 2 2 4 3" xfId="1149"/>
    <cellStyle name="Normal 3 2 2 4 3 2" xfId="2853"/>
    <cellStyle name="Normal 3 2 2 4 3 2 2" xfId="10339"/>
    <cellStyle name="Normal 3 2 2 4 3 2 2 2" xfId="16121"/>
    <cellStyle name="Normal 3 2 2 4 3 2 2 3" xfId="21904"/>
    <cellStyle name="Normal 3 2 2 4 3 2 3" xfId="7448"/>
    <cellStyle name="Normal 3 2 2 4 3 2 4" xfId="13230"/>
    <cellStyle name="Normal 3 2 2 4 3 2 5" xfId="19013"/>
    <cellStyle name="Normal 3 2 2 4 3 3" xfId="5745"/>
    <cellStyle name="Normal 3 2 2 4 3 3 2" xfId="14419"/>
    <cellStyle name="Normal 3 2 2 4 3 3 3" xfId="20202"/>
    <cellStyle name="Normal 3 2 2 4 3 4" xfId="8637"/>
    <cellStyle name="Normal 3 2 2 4 3 5" xfId="4556"/>
    <cellStyle name="Normal 3 2 2 4 3 6" xfId="11528"/>
    <cellStyle name="Normal 3 2 2 4 3 7" xfId="17311"/>
    <cellStyle name="Normal 3 2 2 4 4" xfId="2326"/>
    <cellStyle name="Normal 3 2 2 4 4 2" xfId="6921"/>
    <cellStyle name="Normal 3 2 2 4 4 2 2" xfId="15594"/>
    <cellStyle name="Normal 3 2 2 4 4 2 3" xfId="21377"/>
    <cellStyle name="Normal 3 2 2 4 4 3" xfId="9812"/>
    <cellStyle name="Normal 3 2 2 4 4 4" xfId="4029"/>
    <cellStyle name="Normal 3 2 2 4 4 5" xfId="12703"/>
    <cellStyle name="Normal 3 2 2 4 4 6" xfId="18486"/>
    <cellStyle name="Normal 3 2 2 4 5" xfId="1648"/>
    <cellStyle name="Normal 3 2 2 4 5 2" xfId="9134"/>
    <cellStyle name="Normal 3 2 2 4 5 2 2" xfId="14916"/>
    <cellStyle name="Normal 3 2 2 4 5 2 3" xfId="20699"/>
    <cellStyle name="Normal 3 2 2 4 5 3" xfId="6243"/>
    <cellStyle name="Normal 3 2 2 4 5 4" xfId="12025"/>
    <cellStyle name="Normal 3 2 2 4 5 5" xfId="17808"/>
    <cellStyle name="Normal 3 2 2 4 6" xfId="5218"/>
    <cellStyle name="Normal 3 2 2 4 6 2" xfId="13892"/>
    <cellStyle name="Normal 3 2 2 4 6 3" xfId="19675"/>
    <cellStyle name="Normal 3 2 2 4 7" xfId="8110"/>
    <cellStyle name="Normal 3 2 2 4 8" xfId="3351"/>
    <cellStyle name="Normal 3 2 2 4 9" xfId="11001"/>
    <cellStyle name="Normal 3 2 2 5" xfId="591"/>
    <cellStyle name="Normal 3 2 2 5 2" xfId="2328"/>
    <cellStyle name="Normal 3 2 2 5 2 2" xfId="6923"/>
    <cellStyle name="Normal 3 2 2 5 2 2 2" xfId="15596"/>
    <cellStyle name="Normal 3 2 2 5 2 2 3" xfId="21379"/>
    <cellStyle name="Normal 3 2 2 5 2 3" xfId="9814"/>
    <cellStyle name="Normal 3 2 2 5 2 4" xfId="4031"/>
    <cellStyle name="Normal 3 2 2 5 2 5" xfId="12705"/>
    <cellStyle name="Normal 3 2 2 5 2 6" xfId="18488"/>
    <cellStyle name="Normal 3 2 2 5 3" xfId="1644"/>
    <cellStyle name="Normal 3 2 2 5 3 2" xfId="9130"/>
    <cellStyle name="Normal 3 2 2 5 3 2 2" xfId="14912"/>
    <cellStyle name="Normal 3 2 2 5 3 2 3" xfId="20695"/>
    <cellStyle name="Normal 3 2 2 5 3 3" xfId="6239"/>
    <cellStyle name="Normal 3 2 2 5 3 4" xfId="12021"/>
    <cellStyle name="Normal 3 2 2 5 3 5" xfId="17804"/>
    <cellStyle name="Normal 3 2 2 5 4" xfId="5220"/>
    <cellStyle name="Normal 3 2 2 5 4 2" xfId="13894"/>
    <cellStyle name="Normal 3 2 2 5 4 3" xfId="19677"/>
    <cellStyle name="Normal 3 2 2 5 5" xfId="8112"/>
    <cellStyle name="Normal 3 2 2 5 6" xfId="3347"/>
    <cellStyle name="Normal 3 2 2 5 7" xfId="11003"/>
    <cellStyle name="Normal 3 2 2 5 8" xfId="16786"/>
    <cellStyle name="Normal 3 2 2 6" xfId="896"/>
    <cellStyle name="Normal 3 2 2 6 2" xfId="2602"/>
    <cellStyle name="Normal 3 2 2 6 2 2" xfId="10088"/>
    <cellStyle name="Normal 3 2 2 6 2 2 2" xfId="15870"/>
    <cellStyle name="Normal 3 2 2 6 2 2 3" xfId="21653"/>
    <cellStyle name="Normal 3 2 2 6 2 3" xfId="7197"/>
    <cellStyle name="Normal 3 2 2 6 2 4" xfId="12979"/>
    <cellStyle name="Normal 3 2 2 6 2 5" xfId="18762"/>
    <cellStyle name="Normal 3 2 2 6 3" xfId="5494"/>
    <cellStyle name="Normal 3 2 2 6 3 2" xfId="14168"/>
    <cellStyle name="Normal 3 2 2 6 3 3" xfId="19951"/>
    <cellStyle name="Normal 3 2 2 6 4" xfId="8386"/>
    <cellStyle name="Normal 3 2 2 6 5" xfId="4305"/>
    <cellStyle name="Normal 3 2 2 6 6" xfId="11277"/>
    <cellStyle name="Normal 3 2 2 6 7" xfId="17060"/>
    <cellStyle name="Normal 3 2 2 7" xfId="2319"/>
    <cellStyle name="Normal 3 2 2 7 2" xfId="6914"/>
    <cellStyle name="Normal 3 2 2 7 2 2" xfId="15587"/>
    <cellStyle name="Normal 3 2 2 7 2 3" xfId="21370"/>
    <cellStyle name="Normal 3 2 2 7 3" xfId="9805"/>
    <cellStyle name="Normal 3 2 2 7 4" xfId="4022"/>
    <cellStyle name="Normal 3 2 2 7 5" xfId="12696"/>
    <cellStyle name="Normal 3 2 2 7 6" xfId="18479"/>
    <cellStyle name="Normal 3 2 2 8" xfId="1337"/>
    <cellStyle name="Normal 3 2 2 8 2" xfId="8823"/>
    <cellStyle name="Normal 3 2 2 8 2 2" xfId="14605"/>
    <cellStyle name="Normal 3 2 2 8 2 3" xfId="20388"/>
    <cellStyle name="Normal 3 2 2 8 3" xfId="5932"/>
    <cellStyle name="Normal 3 2 2 8 4" xfId="11714"/>
    <cellStyle name="Normal 3 2 2 8 5" xfId="17497"/>
    <cellStyle name="Normal 3 2 2 9" xfId="5211"/>
    <cellStyle name="Normal 3 2 2 9 2" xfId="13885"/>
    <cellStyle name="Normal 3 2 2 9 3" xfId="19668"/>
    <cellStyle name="Normal 3 2 3" xfId="592"/>
    <cellStyle name="Normal 3 2 3 10" xfId="11004"/>
    <cellStyle name="Normal 3 2 3 11" xfId="16787"/>
    <cellStyle name="Normal 3 2 3 2" xfId="593"/>
    <cellStyle name="Normal 3 2 3 2 10" xfId="16788"/>
    <cellStyle name="Normal 3 2 3 2 2" xfId="594"/>
    <cellStyle name="Normal 3 2 3 2 2 2" xfId="2331"/>
    <cellStyle name="Normal 3 2 3 2 2 2 2" xfId="9817"/>
    <cellStyle name="Normal 3 2 3 2 2 2 2 2" xfId="15599"/>
    <cellStyle name="Normal 3 2 3 2 2 2 2 3" xfId="21382"/>
    <cellStyle name="Normal 3 2 3 2 2 2 3" xfId="6926"/>
    <cellStyle name="Normal 3 2 3 2 2 2 4" xfId="12708"/>
    <cellStyle name="Normal 3 2 3 2 2 2 5" xfId="18491"/>
    <cellStyle name="Normal 3 2 3 2 2 3" xfId="5223"/>
    <cellStyle name="Normal 3 2 3 2 2 3 2" xfId="13897"/>
    <cellStyle name="Normal 3 2 3 2 2 3 3" xfId="19680"/>
    <cellStyle name="Normal 3 2 3 2 2 4" xfId="8115"/>
    <cellStyle name="Normal 3 2 3 2 2 5" xfId="4034"/>
    <cellStyle name="Normal 3 2 3 2 2 6" xfId="11006"/>
    <cellStyle name="Normal 3 2 3 2 2 7" xfId="16789"/>
    <cellStyle name="Normal 3 2 3 2 3" xfId="1151"/>
    <cellStyle name="Normal 3 2 3 2 3 2" xfId="2855"/>
    <cellStyle name="Normal 3 2 3 2 3 2 2" xfId="10341"/>
    <cellStyle name="Normal 3 2 3 2 3 2 2 2" xfId="16123"/>
    <cellStyle name="Normal 3 2 3 2 3 2 2 3" xfId="21906"/>
    <cellStyle name="Normal 3 2 3 2 3 2 3" xfId="7450"/>
    <cellStyle name="Normal 3 2 3 2 3 2 4" xfId="13232"/>
    <cellStyle name="Normal 3 2 3 2 3 2 5" xfId="19015"/>
    <cellStyle name="Normal 3 2 3 2 3 3" xfId="5747"/>
    <cellStyle name="Normal 3 2 3 2 3 3 2" xfId="14421"/>
    <cellStyle name="Normal 3 2 3 2 3 3 3" xfId="20204"/>
    <cellStyle name="Normal 3 2 3 2 3 4" xfId="8639"/>
    <cellStyle name="Normal 3 2 3 2 3 5" xfId="4558"/>
    <cellStyle name="Normal 3 2 3 2 3 6" xfId="11530"/>
    <cellStyle name="Normal 3 2 3 2 3 7" xfId="17313"/>
    <cellStyle name="Normal 3 2 3 2 4" xfId="2330"/>
    <cellStyle name="Normal 3 2 3 2 4 2" xfId="6925"/>
    <cellStyle name="Normal 3 2 3 2 4 2 2" xfId="15598"/>
    <cellStyle name="Normal 3 2 3 2 4 2 3" xfId="21381"/>
    <cellStyle name="Normal 3 2 3 2 4 3" xfId="9816"/>
    <cellStyle name="Normal 3 2 3 2 4 4" xfId="4033"/>
    <cellStyle name="Normal 3 2 3 2 4 5" xfId="12707"/>
    <cellStyle name="Normal 3 2 3 2 4 6" xfId="18490"/>
    <cellStyle name="Normal 3 2 3 2 5" xfId="1650"/>
    <cellStyle name="Normal 3 2 3 2 5 2" xfId="9136"/>
    <cellStyle name="Normal 3 2 3 2 5 2 2" xfId="14918"/>
    <cellStyle name="Normal 3 2 3 2 5 2 3" xfId="20701"/>
    <cellStyle name="Normal 3 2 3 2 5 3" xfId="6245"/>
    <cellStyle name="Normal 3 2 3 2 5 4" xfId="12027"/>
    <cellStyle name="Normal 3 2 3 2 5 5" xfId="17810"/>
    <cellStyle name="Normal 3 2 3 2 6" xfId="5222"/>
    <cellStyle name="Normal 3 2 3 2 6 2" xfId="13896"/>
    <cellStyle name="Normal 3 2 3 2 6 3" xfId="19679"/>
    <cellStyle name="Normal 3 2 3 2 7" xfId="8114"/>
    <cellStyle name="Normal 3 2 3 2 8" xfId="3353"/>
    <cellStyle name="Normal 3 2 3 2 9" xfId="11005"/>
    <cellStyle name="Normal 3 2 3 3" xfId="595"/>
    <cellStyle name="Normal 3 2 3 3 2" xfId="2332"/>
    <cellStyle name="Normal 3 2 3 3 2 2" xfId="6927"/>
    <cellStyle name="Normal 3 2 3 3 2 2 2" xfId="15600"/>
    <cellStyle name="Normal 3 2 3 3 2 2 3" xfId="21383"/>
    <cellStyle name="Normal 3 2 3 3 2 3" xfId="9818"/>
    <cellStyle name="Normal 3 2 3 3 2 4" xfId="4035"/>
    <cellStyle name="Normal 3 2 3 3 2 5" xfId="12709"/>
    <cellStyle name="Normal 3 2 3 3 2 6" xfId="18492"/>
    <cellStyle name="Normal 3 2 3 3 3" xfId="1649"/>
    <cellStyle name="Normal 3 2 3 3 3 2" xfId="9135"/>
    <cellStyle name="Normal 3 2 3 3 3 2 2" xfId="14917"/>
    <cellStyle name="Normal 3 2 3 3 3 2 3" xfId="20700"/>
    <cellStyle name="Normal 3 2 3 3 3 3" xfId="6244"/>
    <cellStyle name="Normal 3 2 3 3 3 4" xfId="12026"/>
    <cellStyle name="Normal 3 2 3 3 3 5" xfId="17809"/>
    <cellStyle name="Normal 3 2 3 3 4" xfId="5224"/>
    <cellStyle name="Normal 3 2 3 3 4 2" xfId="13898"/>
    <cellStyle name="Normal 3 2 3 3 4 3" xfId="19681"/>
    <cellStyle name="Normal 3 2 3 3 5" xfId="8116"/>
    <cellStyle name="Normal 3 2 3 3 6" xfId="3352"/>
    <cellStyle name="Normal 3 2 3 3 7" xfId="11007"/>
    <cellStyle name="Normal 3 2 3 3 8" xfId="16790"/>
    <cellStyle name="Normal 3 2 3 4" xfId="1150"/>
    <cellStyle name="Normal 3 2 3 4 2" xfId="2854"/>
    <cellStyle name="Normal 3 2 3 4 2 2" xfId="10340"/>
    <cellStyle name="Normal 3 2 3 4 2 2 2" xfId="16122"/>
    <cellStyle name="Normal 3 2 3 4 2 2 3" xfId="21905"/>
    <cellStyle name="Normal 3 2 3 4 2 3" xfId="7449"/>
    <cellStyle name="Normal 3 2 3 4 2 4" xfId="13231"/>
    <cellStyle name="Normal 3 2 3 4 2 5" xfId="19014"/>
    <cellStyle name="Normal 3 2 3 4 3" xfId="5746"/>
    <cellStyle name="Normal 3 2 3 4 3 2" xfId="14420"/>
    <cellStyle name="Normal 3 2 3 4 3 3" xfId="20203"/>
    <cellStyle name="Normal 3 2 3 4 4" xfId="8638"/>
    <cellStyle name="Normal 3 2 3 4 5" xfId="4557"/>
    <cellStyle name="Normal 3 2 3 4 6" xfId="11529"/>
    <cellStyle name="Normal 3 2 3 4 7" xfId="17312"/>
    <cellStyle name="Normal 3 2 3 5" xfId="2329"/>
    <cellStyle name="Normal 3 2 3 5 2" xfId="6924"/>
    <cellStyle name="Normal 3 2 3 5 2 2" xfId="15597"/>
    <cellStyle name="Normal 3 2 3 5 2 3" xfId="21380"/>
    <cellStyle name="Normal 3 2 3 5 3" xfId="9815"/>
    <cellStyle name="Normal 3 2 3 5 4" xfId="4032"/>
    <cellStyle name="Normal 3 2 3 5 5" xfId="12706"/>
    <cellStyle name="Normal 3 2 3 5 6" xfId="18489"/>
    <cellStyle name="Normal 3 2 3 6" xfId="1336"/>
    <cellStyle name="Normal 3 2 3 6 2" xfId="8822"/>
    <cellStyle name="Normal 3 2 3 6 2 2" xfId="14604"/>
    <cellStyle name="Normal 3 2 3 6 2 3" xfId="20387"/>
    <cellStyle name="Normal 3 2 3 6 3" xfId="5931"/>
    <cellStyle name="Normal 3 2 3 6 4" xfId="11713"/>
    <cellStyle name="Normal 3 2 3 6 5" xfId="17496"/>
    <cellStyle name="Normal 3 2 3 7" xfId="5221"/>
    <cellStyle name="Normal 3 2 3 7 2" xfId="13895"/>
    <cellStyle name="Normal 3 2 3 7 3" xfId="19678"/>
    <cellStyle name="Normal 3 2 3 8" xfId="8113"/>
    <cellStyle name="Normal 3 2 3 9" xfId="3039"/>
    <cellStyle name="Normal 3 2 4" xfId="596"/>
    <cellStyle name="Normal 3 2 4 10" xfId="16791"/>
    <cellStyle name="Normal 3 2 4 2" xfId="597"/>
    <cellStyle name="Normal 3 2 4 2 2" xfId="2334"/>
    <cellStyle name="Normal 3 2 4 2 2 2" xfId="9820"/>
    <cellStyle name="Normal 3 2 4 2 2 2 2" xfId="15602"/>
    <cellStyle name="Normal 3 2 4 2 2 2 3" xfId="21385"/>
    <cellStyle name="Normal 3 2 4 2 2 3" xfId="6929"/>
    <cellStyle name="Normal 3 2 4 2 2 4" xfId="12711"/>
    <cellStyle name="Normal 3 2 4 2 2 5" xfId="18494"/>
    <cellStyle name="Normal 3 2 4 2 3" xfId="5226"/>
    <cellStyle name="Normal 3 2 4 2 3 2" xfId="13900"/>
    <cellStyle name="Normal 3 2 4 2 3 3" xfId="19683"/>
    <cellStyle name="Normal 3 2 4 2 4" xfId="8118"/>
    <cellStyle name="Normal 3 2 4 2 5" xfId="4037"/>
    <cellStyle name="Normal 3 2 4 2 6" xfId="11009"/>
    <cellStyle name="Normal 3 2 4 2 7" xfId="16792"/>
    <cellStyle name="Normal 3 2 4 3" xfId="1152"/>
    <cellStyle name="Normal 3 2 4 3 2" xfId="2856"/>
    <cellStyle name="Normal 3 2 4 3 2 2" xfId="10342"/>
    <cellStyle name="Normal 3 2 4 3 2 2 2" xfId="16124"/>
    <cellStyle name="Normal 3 2 4 3 2 2 3" xfId="21907"/>
    <cellStyle name="Normal 3 2 4 3 2 3" xfId="7451"/>
    <cellStyle name="Normal 3 2 4 3 2 4" xfId="13233"/>
    <cellStyle name="Normal 3 2 4 3 2 5" xfId="19016"/>
    <cellStyle name="Normal 3 2 4 3 3" xfId="5748"/>
    <cellStyle name="Normal 3 2 4 3 3 2" xfId="14422"/>
    <cellStyle name="Normal 3 2 4 3 3 3" xfId="20205"/>
    <cellStyle name="Normal 3 2 4 3 4" xfId="8640"/>
    <cellStyle name="Normal 3 2 4 3 5" xfId="4559"/>
    <cellStyle name="Normal 3 2 4 3 6" xfId="11531"/>
    <cellStyle name="Normal 3 2 4 3 7" xfId="17314"/>
    <cellStyle name="Normal 3 2 4 4" xfId="2333"/>
    <cellStyle name="Normal 3 2 4 4 2" xfId="6928"/>
    <cellStyle name="Normal 3 2 4 4 2 2" xfId="15601"/>
    <cellStyle name="Normal 3 2 4 4 2 3" xfId="21384"/>
    <cellStyle name="Normal 3 2 4 4 3" xfId="9819"/>
    <cellStyle name="Normal 3 2 4 4 4" xfId="4036"/>
    <cellStyle name="Normal 3 2 4 4 5" xfId="12710"/>
    <cellStyle name="Normal 3 2 4 4 6" xfId="18493"/>
    <cellStyle name="Normal 3 2 4 5" xfId="1651"/>
    <cellStyle name="Normal 3 2 4 5 2" xfId="9137"/>
    <cellStyle name="Normal 3 2 4 5 2 2" xfId="14919"/>
    <cellStyle name="Normal 3 2 4 5 2 3" xfId="20702"/>
    <cellStyle name="Normal 3 2 4 5 3" xfId="6246"/>
    <cellStyle name="Normal 3 2 4 5 4" xfId="12028"/>
    <cellStyle name="Normal 3 2 4 5 5" xfId="17811"/>
    <cellStyle name="Normal 3 2 4 6" xfId="5225"/>
    <cellStyle name="Normal 3 2 4 6 2" xfId="13899"/>
    <cellStyle name="Normal 3 2 4 6 3" xfId="19682"/>
    <cellStyle name="Normal 3 2 4 7" xfId="8117"/>
    <cellStyle name="Normal 3 2 4 8" xfId="3354"/>
    <cellStyle name="Normal 3 2 4 9" xfId="11008"/>
    <cellStyle name="Normal 3 2 5" xfId="598"/>
    <cellStyle name="Normal 3 2 5 10" xfId="16793"/>
    <cellStyle name="Normal 3 2 5 2" xfId="599"/>
    <cellStyle name="Normal 3 2 5 2 2" xfId="2336"/>
    <cellStyle name="Normal 3 2 5 2 2 2" xfId="9822"/>
    <cellStyle name="Normal 3 2 5 2 2 2 2" xfId="15604"/>
    <cellStyle name="Normal 3 2 5 2 2 2 3" xfId="21387"/>
    <cellStyle name="Normal 3 2 5 2 2 3" xfId="6931"/>
    <cellStyle name="Normal 3 2 5 2 2 4" xfId="12713"/>
    <cellStyle name="Normal 3 2 5 2 2 5" xfId="18496"/>
    <cellStyle name="Normal 3 2 5 2 3" xfId="5228"/>
    <cellStyle name="Normal 3 2 5 2 3 2" xfId="13902"/>
    <cellStyle name="Normal 3 2 5 2 3 3" xfId="19685"/>
    <cellStyle name="Normal 3 2 5 2 4" xfId="8120"/>
    <cellStyle name="Normal 3 2 5 2 5" xfId="4039"/>
    <cellStyle name="Normal 3 2 5 2 6" xfId="11011"/>
    <cellStyle name="Normal 3 2 5 2 7" xfId="16794"/>
    <cellStyle name="Normal 3 2 5 3" xfId="1153"/>
    <cellStyle name="Normal 3 2 5 3 2" xfId="2857"/>
    <cellStyle name="Normal 3 2 5 3 2 2" xfId="10343"/>
    <cellStyle name="Normal 3 2 5 3 2 2 2" xfId="16125"/>
    <cellStyle name="Normal 3 2 5 3 2 2 3" xfId="21908"/>
    <cellStyle name="Normal 3 2 5 3 2 3" xfId="7452"/>
    <cellStyle name="Normal 3 2 5 3 2 4" xfId="13234"/>
    <cellStyle name="Normal 3 2 5 3 2 5" xfId="19017"/>
    <cellStyle name="Normal 3 2 5 3 3" xfId="5749"/>
    <cellStyle name="Normal 3 2 5 3 3 2" xfId="14423"/>
    <cellStyle name="Normal 3 2 5 3 3 3" xfId="20206"/>
    <cellStyle name="Normal 3 2 5 3 4" xfId="8641"/>
    <cellStyle name="Normal 3 2 5 3 5" xfId="4560"/>
    <cellStyle name="Normal 3 2 5 3 6" xfId="11532"/>
    <cellStyle name="Normal 3 2 5 3 7" xfId="17315"/>
    <cellStyle name="Normal 3 2 5 4" xfId="2335"/>
    <cellStyle name="Normal 3 2 5 4 2" xfId="6930"/>
    <cellStyle name="Normal 3 2 5 4 2 2" xfId="15603"/>
    <cellStyle name="Normal 3 2 5 4 2 3" xfId="21386"/>
    <cellStyle name="Normal 3 2 5 4 3" xfId="9821"/>
    <cellStyle name="Normal 3 2 5 4 4" xfId="4038"/>
    <cellStyle name="Normal 3 2 5 4 5" xfId="12712"/>
    <cellStyle name="Normal 3 2 5 4 6" xfId="18495"/>
    <cellStyle name="Normal 3 2 5 5" xfId="1652"/>
    <cellStyle name="Normal 3 2 5 5 2" xfId="9138"/>
    <cellStyle name="Normal 3 2 5 5 2 2" xfId="14920"/>
    <cellStyle name="Normal 3 2 5 5 2 3" xfId="20703"/>
    <cellStyle name="Normal 3 2 5 5 3" xfId="6247"/>
    <cellStyle name="Normal 3 2 5 5 4" xfId="12029"/>
    <cellStyle name="Normal 3 2 5 5 5" xfId="17812"/>
    <cellStyle name="Normal 3 2 5 6" xfId="5227"/>
    <cellStyle name="Normal 3 2 5 6 2" xfId="13901"/>
    <cellStyle name="Normal 3 2 5 6 3" xfId="19684"/>
    <cellStyle name="Normal 3 2 5 7" xfId="8119"/>
    <cellStyle name="Normal 3 2 5 8" xfId="3355"/>
    <cellStyle name="Normal 3 2 5 9" xfId="11010"/>
    <cellStyle name="Normal 3 2 6" xfId="600"/>
    <cellStyle name="Normal 3 2 6 2" xfId="2337"/>
    <cellStyle name="Normal 3 2 6 2 2" xfId="6932"/>
    <cellStyle name="Normal 3 2 6 2 2 2" xfId="15605"/>
    <cellStyle name="Normal 3 2 6 2 2 3" xfId="21388"/>
    <cellStyle name="Normal 3 2 6 2 3" xfId="9823"/>
    <cellStyle name="Normal 3 2 6 2 4" xfId="4040"/>
    <cellStyle name="Normal 3 2 6 2 5" xfId="12714"/>
    <cellStyle name="Normal 3 2 6 2 6" xfId="18497"/>
    <cellStyle name="Normal 3 2 6 3" xfId="1643"/>
    <cellStyle name="Normal 3 2 6 3 2" xfId="9129"/>
    <cellStyle name="Normal 3 2 6 3 2 2" xfId="14911"/>
    <cellStyle name="Normal 3 2 6 3 2 3" xfId="20694"/>
    <cellStyle name="Normal 3 2 6 3 3" xfId="6238"/>
    <cellStyle name="Normal 3 2 6 3 4" xfId="12020"/>
    <cellStyle name="Normal 3 2 6 3 5" xfId="17803"/>
    <cellStyle name="Normal 3 2 6 4" xfId="5229"/>
    <cellStyle name="Normal 3 2 6 4 2" xfId="13903"/>
    <cellStyle name="Normal 3 2 6 4 3" xfId="19686"/>
    <cellStyle name="Normal 3 2 6 5" xfId="8121"/>
    <cellStyle name="Normal 3 2 6 6" xfId="3346"/>
    <cellStyle name="Normal 3 2 6 7" xfId="11012"/>
    <cellStyle name="Normal 3 2 6 8" xfId="16795"/>
    <cellStyle name="Normal 3 2 7" xfId="858"/>
    <cellStyle name="Normal 3 2 7 2" xfId="2564"/>
    <cellStyle name="Normal 3 2 7 2 2" xfId="10050"/>
    <cellStyle name="Normal 3 2 7 2 2 2" xfId="15832"/>
    <cellStyle name="Normal 3 2 7 2 2 3" xfId="21615"/>
    <cellStyle name="Normal 3 2 7 2 3" xfId="7159"/>
    <cellStyle name="Normal 3 2 7 2 4" xfId="12941"/>
    <cellStyle name="Normal 3 2 7 2 5" xfId="18724"/>
    <cellStyle name="Normal 3 2 7 3" xfId="5456"/>
    <cellStyle name="Normal 3 2 7 3 2" xfId="14130"/>
    <cellStyle name="Normal 3 2 7 3 3" xfId="19913"/>
    <cellStyle name="Normal 3 2 7 4" xfId="8348"/>
    <cellStyle name="Normal 3 2 7 5" xfId="4267"/>
    <cellStyle name="Normal 3 2 7 6" xfId="11239"/>
    <cellStyle name="Normal 3 2 7 7" xfId="17022"/>
    <cellStyle name="Normal 3 2 8" xfId="2318"/>
    <cellStyle name="Normal 3 2 8 2" xfId="6913"/>
    <cellStyle name="Normal 3 2 8 2 2" xfId="15586"/>
    <cellStyle name="Normal 3 2 8 2 3" xfId="21369"/>
    <cellStyle name="Normal 3 2 8 3" xfId="9804"/>
    <cellStyle name="Normal 3 2 8 4" xfId="4021"/>
    <cellStyle name="Normal 3 2 8 5" xfId="12695"/>
    <cellStyle name="Normal 3 2 8 6" xfId="18478"/>
    <cellStyle name="Normal 3 2 9" xfId="1274"/>
    <cellStyle name="Normal 3 2 9 2" xfId="8761"/>
    <cellStyle name="Normal 3 2 9 2 2" xfId="14543"/>
    <cellStyle name="Normal 3 2 9 2 3" xfId="20326"/>
    <cellStyle name="Normal 3 2 9 3" xfId="5870"/>
    <cellStyle name="Normal 3 2 9 4" xfId="11652"/>
    <cellStyle name="Normal 3 2 9 5" xfId="17435"/>
    <cellStyle name="Normal 3 3" xfId="601"/>
    <cellStyle name="Normal 3 3 10" xfId="8122"/>
    <cellStyle name="Normal 3 3 11" xfId="3041"/>
    <cellStyle name="Normal 3 3 12" xfId="11013"/>
    <cellStyle name="Normal 3 3 13" xfId="16796"/>
    <cellStyle name="Normal 3 3 2" xfId="602"/>
    <cellStyle name="Normal 3 3 2 10" xfId="11014"/>
    <cellStyle name="Normal 3 3 2 11" xfId="16797"/>
    <cellStyle name="Normal 3 3 2 2" xfId="603"/>
    <cellStyle name="Normal 3 3 2 2 10" xfId="16798"/>
    <cellStyle name="Normal 3 3 2 2 2" xfId="604"/>
    <cellStyle name="Normal 3 3 2 2 2 2" xfId="2341"/>
    <cellStyle name="Normal 3 3 2 2 2 2 2" xfId="9827"/>
    <cellStyle name="Normal 3 3 2 2 2 2 2 2" xfId="15609"/>
    <cellStyle name="Normal 3 3 2 2 2 2 2 3" xfId="21392"/>
    <cellStyle name="Normal 3 3 2 2 2 2 3" xfId="6936"/>
    <cellStyle name="Normal 3 3 2 2 2 2 4" xfId="12718"/>
    <cellStyle name="Normal 3 3 2 2 2 2 5" xfId="18501"/>
    <cellStyle name="Normal 3 3 2 2 2 3" xfId="5233"/>
    <cellStyle name="Normal 3 3 2 2 2 3 2" xfId="13907"/>
    <cellStyle name="Normal 3 3 2 2 2 3 3" xfId="19690"/>
    <cellStyle name="Normal 3 3 2 2 2 4" xfId="8125"/>
    <cellStyle name="Normal 3 3 2 2 2 5" xfId="4044"/>
    <cellStyle name="Normal 3 3 2 2 2 6" xfId="11016"/>
    <cellStyle name="Normal 3 3 2 2 2 7" xfId="16799"/>
    <cellStyle name="Normal 3 3 2 2 3" xfId="1155"/>
    <cellStyle name="Normal 3 3 2 2 3 2" xfId="2859"/>
    <cellStyle name="Normal 3 3 2 2 3 2 2" xfId="10345"/>
    <cellStyle name="Normal 3 3 2 2 3 2 2 2" xfId="16127"/>
    <cellStyle name="Normal 3 3 2 2 3 2 2 3" xfId="21910"/>
    <cellStyle name="Normal 3 3 2 2 3 2 3" xfId="7454"/>
    <cellStyle name="Normal 3 3 2 2 3 2 4" xfId="13236"/>
    <cellStyle name="Normal 3 3 2 2 3 2 5" xfId="19019"/>
    <cellStyle name="Normal 3 3 2 2 3 3" xfId="5751"/>
    <cellStyle name="Normal 3 3 2 2 3 3 2" xfId="14425"/>
    <cellStyle name="Normal 3 3 2 2 3 3 3" xfId="20208"/>
    <cellStyle name="Normal 3 3 2 2 3 4" xfId="8643"/>
    <cellStyle name="Normal 3 3 2 2 3 5" xfId="4562"/>
    <cellStyle name="Normal 3 3 2 2 3 6" xfId="11534"/>
    <cellStyle name="Normal 3 3 2 2 3 7" xfId="17317"/>
    <cellStyle name="Normal 3 3 2 2 4" xfId="2340"/>
    <cellStyle name="Normal 3 3 2 2 4 2" xfId="6935"/>
    <cellStyle name="Normal 3 3 2 2 4 2 2" xfId="15608"/>
    <cellStyle name="Normal 3 3 2 2 4 2 3" xfId="21391"/>
    <cellStyle name="Normal 3 3 2 2 4 3" xfId="9826"/>
    <cellStyle name="Normal 3 3 2 2 4 4" xfId="4043"/>
    <cellStyle name="Normal 3 3 2 2 4 5" xfId="12717"/>
    <cellStyle name="Normal 3 3 2 2 4 6" xfId="18500"/>
    <cellStyle name="Normal 3 3 2 2 5" xfId="1655"/>
    <cellStyle name="Normal 3 3 2 2 5 2" xfId="9141"/>
    <cellStyle name="Normal 3 3 2 2 5 2 2" xfId="14923"/>
    <cellStyle name="Normal 3 3 2 2 5 2 3" xfId="20706"/>
    <cellStyle name="Normal 3 3 2 2 5 3" xfId="6250"/>
    <cellStyle name="Normal 3 3 2 2 5 4" xfId="12032"/>
    <cellStyle name="Normal 3 3 2 2 5 5" xfId="17815"/>
    <cellStyle name="Normal 3 3 2 2 6" xfId="5232"/>
    <cellStyle name="Normal 3 3 2 2 6 2" xfId="13906"/>
    <cellStyle name="Normal 3 3 2 2 6 3" xfId="19689"/>
    <cellStyle name="Normal 3 3 2 2 7" xfId="8124"/>
    <cellStyle name="Normal 3 3 2 2 8" xfId="3358"/>
    <cellStyle name="Normal 3 3 2 2 9" xfId="11015"/>
    <cellStyle name="Normal 3 3 2 3" xfId="605"/>
    <cellStyle name="Normal 3 3 2 3 2" xfId="2342"/>
    <cellStyle name="Normal 3 3 2 3 2 2" xfId="9828"/>
    <cellStyle name="Normal 3 3 2 3 2 2 2" xfId="15610"/>
    <cellStyle name="Normal 3 3 2 3 2 2 3" xfId="21393"/>
    <cellStyle name="Normal 3 3 2 3 2 3" xfId="6937"/>
    <cellStyle name="Normal 3 3 2 3 2 4" xfId="12719"/>
    <cellStyle name="Normal 3 3 2 3 2 5" xfId="18502"/>
    <cellStyle name="Normal 3 3 2 3 3" xfId="5234"/>
    <cellStyle name="Normal 3 3 2 3 3 2" xfId="13908"/>
    <cellStyle name="Normal 3 3 2 3 3 3" xfId="19691"/>
    <cellStyle name="Normal 3 3 2 3 4" xfId="8126"/>
    <cellStyle name="Normal 3 3 2 3 5" xfId="4045"/>
    <cellStyle name="Normal 3 3 2 3 6" xfId="11017"/>
    <cellStyle name="Normal 3 3 2 3 7" xfId="16800"/>
    <cellStyle name="Normal 3 3 2 4" xfId="1154"/>
    <cellStyle name="Normal 3 3 2 4 2" xfId="2858"/>
    <cellStyle name="Normal 3 3 2 4 2 2" xfId="10344"/>
    <cellStyle name="Normal 3 3 2 4 2 2 2" xfId="16126"/>
    <cellStyle name="Normal 3 3 2 4 2 2 3" xfId="21909"/>
    <cellStyle name="Normal 3 3 2 4 2 3" xfId="7453"/>
    <cellStyle name="Normal 3 3 2 4 2 4" xfId="13235"/>
    <cellStyle name="Normal 3 3 2 4 2 5" xfId="19018"/>
    <cellStyle name="Normal 3 3 2 4 3" xfId="5750"/>
    <cellStyle name="Normal 3 3 2 4 3 2" xfId="14424"/>
    <cellStyle name="Normal 3 3 2 4 3 3" xfId="20207"/>
    <cellStyle name="Normal 3 3 2 4 4" xfId="8642"/>
    <cellStyle name="Normal 3 3 2 4 5" xfId="4561"/>
    <cellStyle name="Normal 3 3 2 4 6" xfId="11533"/>
    <cellStyle name="Normal 3 3 2 4 7" xfId="17316"/>
    <cellStyle name="Normal 3 3 2 5" xfId="2339"/>
    <cellStyle name="Normal 3 3 2 5 2" xfId="6934"/>
    <cellStyle name="Normal 3 3 2 5 2 2" xfId="15607"/>
    <cellStyle name="Normal 3 3 2 5 2 3" xfId="21390"/>
    <cellStyle name="Normal 3 3 2 5 3" xfId="9825"/>
    <cellStyle name="Normal 3 3 2 5 4" xfId="4042"/>
    <cellStyle name="Normal 3 3 2 5 5" xfId="12716"/>
    <cellStyle name="Normal 3 3 2 5 6" xfId="18499"/>
    <cellStyle name="Normal 3 3 2 6" xfId="1654"/>
    <cellStyle name="Normal 3 3 2 6 2" xfId="9140"/>
    <cellStyle name="Normal 3 3 2 6 2 2" xfId="14922"/>
    <cellStyle name="Normal 3 3 2 6 2 3" xfId="20705"/>
    <cellStyle name="Normal 3 3 2 6 3" xfId="6249"/>
    <cellStyle name="Normal 3 3 2 6 4" xfId="12031"/>
    <cellStyle name="Normal 3 3 2 6 5" xfId="17814"/>
    <cellStyle name="Normal 3 3 2 7" xfId="5231"/>
    <cellStyle name="Normal 3 3 2 7 2" xfId="13905"/>
    <cellStyle name="Normal 3 3 2 7 3" xfId="19688"/>
    <cellStyle name="Normal 3 3 2 8" xfId="8123"/>
    <cellStyle name="Normal 3 3 2 9" xfId="3357"/>
    <cellStyle name="Normal 3 3 3" xfId="606"/>
    <cellStyle name="Normal 3 3 3 10" xfId="16801"/>
    <cellStyle name="Normal 3 3 3 2" xfId="607"/>
    <cellStyle name="Normal 3 3 3 2 2" xfId="2344"/>
    <cellStyle name="Normal 3 3 3 2 2 2" xfId="9830"/>
    <cellStyle name="Normal 3 3 3 2 2 2 2" xfId="15612"/>
    <cellStyle name="Normal 3 3 3 2 2 2 3" xfId="21395"/>
    <cellStyle name="Normal 3 3 3 2 2 3" xfId="6939"/>
    <cellStyle name="Normal 3 3 3 2 2 4" xfId="12721"/>
    <cellStyle name="Normal 3 3 3 2 2 5" xfId="18504"/>
    <cellStyle name="Normal 3 3 3 2 3" xfId="5236"/>
    <cellStyle name="Normal 3 3 3 2 3 2" xfId="13910"/>
    <cellStyle name="Normal 3 3 3 2 3 3" xfId="19693"/>
    <cellStyle name="Normal 3 3 3 2 4" xfId="8128"/>
    <cellStyle name="Normal 3 3 3 2 5" xfId="4047"/>
    <cellStyle name="Normal 3 3 3 2 6" xfId="11019"/>
    <cellStyle name="Normal 3 3 3 2 7" xfId="16802"/>
    <cellStyle name="Normal 3 3 3 3" xfId="1156"/>
    <cellStyle name="Normal 3 3 3 3 2" xfId="2860"/>
    <cellStyle name="Normal 3 3 3 3 2 2" xfId="10346"/>
    <cellStyle name="Normal 3 3 3 3 2 2 2" xfId="16128"/>
    <cellStyle name="Normal 3 3 3 3 2 2 3" xfId="21911"/>
    <cellStyle name="Normal 3 3 3 3 2 3" xfId="7455"/>
    <cellStyle name="Normal 3 3 3 3 2 4" xfId="13237"/>
    <cellStyle name="Normal 3 3 3 3 2 5" xfId="19020"/>
    <cellStyle name="Normal 3 3 3 3 3" xfId="5752"/>
    <cellStyle name="Normal 3 3 3 3 3 2" xfId="14426"/>
    <cellStyle name="Normal 3 3 3 3 3 3" xfId="20209"/>
    <cellStyle name="Normal 3 3 3 3 4" xfId="8644"/>
    <cellStyle name="Normal 3 3 3 3 5" xfId="4563"/>
    <cellStyle name="Normal 3 3 3 3 6" xfId="11535"/>
    <cellStyle name="Normal 3 3 3 3 7" xfId="17318"/>
    <cellStyle name="Normal 3 3 3 4" xfId="2343"/>
    <cellStyle name="Normal 3 3 3 4 2" xfId="6938"/>
    <cellStyle name="Normal 3 3 3 4 2 2" xfId="15611"/>
    <cellStyle name="Normal 3 3 3 4 2 3" xfId="21394"/>
    <cellStyle name="Normal 3 3 3 4 3" xfId="9829"/>
    <cellStyle name="Normal 3 3 3 4 4" xfId="4046"/>
    <cellStyle name="Normal 3 3 3 4 5" xfId="12720"/>
    <cellStyle name="Normal 3 3 3 4 6" xfId="18503"/>
    <cellStyle name="Normal 3 3 3 5" xfId="1656"/>
    <cellStyle name="Normal 3 3 3 5 2" xfId="9142"/>
    <cellStyle name="Normal 3 3 3 5 2 2" xfId="14924"/>
    <cellStyle name="Normal 3 3 3 5 2 3" xfId="20707"/>
    <cellStyle name="Normal 3 3 3 5 3" xfId="6251"/>
    <cellStyle name="Normal 3 3 3 5 4" xfId="12033"/>
    <cellStyle name="Normal 3 3 3 5 5" xfId="17816"/>
    <cellStyle name="Normal 3 3 3 6" xfId="5235"/>
    <cellStyle name="Normal 3 3 3 6 2" xfId="13909"/>
    <cellStyle name="Normal 3 3 3 6 3" xfId="19692"/>
    <cellStyle name="Normal 3 3 3 7" xfId="8127"/>
    <cellStyle name="Normal 3 3 3 8" xfId="3359"/>
    <cellStyle name="Normal 3 3 3 9" xfId="11018"/>
    <cellStyle name="Normal 3 3 4" xfId="608"/>
    <cellStyle name="Normal 3 3 4 10" xfId="16803"/>
    <cellStyle name="Normal 3 3 4 2" xfId="609"/>
    <cellStyle name="Normal 3 3 4 2 2" xfId="2346"/>
    <cellStyle name="Normal 3 3 4 2 2 2" xfId="9832"/>
    <cellStyle name="Normal 3 3 4 2 2 2 2" xfId="15614"/>
    <cellStyle name="Normal 3 3 4 2 2 2 3" xfId="21397"/>
    <cellStyle name="Normal 3 3 4 2 2 3" xfId="6941"/>
    <cellStyle name="Normal 3 3 4 2 2 4" xfId="12723"/>
    <cellStyle name="Normal 3 3 4 2 2 5" xfId="18506"/>
    <cellStyle name="Normal 3 3 4 2 3" xfId="5238"/>
    <cellStyle name="Normal 3 3 4 2 3 2" xfId="13912"/>
    <cellStyle name="Normal 3 3 4 2 3 3" xfId="19695"/>
    <cellStyle name="Normal 3 3 4 2 4" xfId="8130"/>
    <cellStyle name="Normal 3 3 4 2 5" xfId="4049"/>
    <cellStyle name="Normal 3 3 4 2 6" xfId="11021"/>
    <cellStyle name="Normal 3 3 4 2 7" xfId="16804"/>
    <cellStyle name="Normal 3 3 4 3" xfId="1157"/>
    <cellStyle name="Normal 3 3 4 3 2" xfId="2861"/>
    <cellStyle name="Normal 3 3 4 3 2 2" xfId="10347"/>
    <cellStyle name="Normal 3 3 4 3 2 2 2" xfId="16129"/>
    <cellStyle name="Normal 3 3 4 3 2 2 3" xfId="21912"/>
    <cellStyle name="Normal 3 3 4 3 2 3" xfId="7456"/>
    <cellStyle name="Normal 3 3 4 3 2 4" xfId="13238"/>
    <cellStyle name="Normal 3 3 4 3 2 5" xfId="19021"/>
    <cellStyle name="Normal 3 3 4 3 3" xfId="5753"/>
    <cellStyle name="Normal 3 3 4 3 3 2" xfId="14427"/>
    <cellStyle name="Normal 3 3 4 3 3 3" xfId="20210"/>
    <cellStyle name="Normal 3 3 4 3 4" xfId="8645"/>
    <cellStyle name="Normal 3 3 4 3 5" xfId="4564"/>
    <cellStyle name="Normal 3 3 4 3 6" xfId="11536"/>
    <cellStyle name="Normal 3 3 4 3 7" xfId="17319"/>
    <cellStyle name="Normal 3 3 4 4" xfId="2345"/>
    <cellStyle name="Normal 3 3 4 4 2" xfId="6940"/>
    <cellStyle name="Normal 3 3 4 4 2 2" xfId="15613"/>
    <cellStyle name="Normal 3 3 4 4 2 3" xfId="21396"/>
    <cellStyle name="Normal 3 3 4 4 3" xfId="9831"/>
    <cellStyle name="Normal 3 3 4 4 4" xfId="4048"/>
    <cellStyle name="Normal 3 3 4 4 5" xfId="12722"/>
    <cellStyle name="Normal 3 3 4 4 6" xfId="18505"/>
    <cellStyle name="Normal 3 3 4 5" xfId="1657"/>
    <cellStyle name="Normal 3 3 4 5 2" xfId="9143"/>
    <cellStyle name="Normal 3 3 4 5 2 2" xfId="14925"/>
    <cellStyle name="Normal 3 3 4 5 2 3" xfId="20708"/>
    <cellStyle name="Normal 3 3 4 5 3" xfId="6252"/>
    <cellStyle name="Normal 3 3 4 5 4" xfId="12034"/>
    <cellStyle name="Normal 3 3 4 5 5" xfId="17817"/>
    <cellStyle name="Normal 3 3 4 6" xfId="5237"/>
    <cellStyle name="Normal 3 3 4 6 2" xfId="13911"/>
    <cellStyle name="Normal 3 3 4 6 3" xfId="19694"/>
    <cellStyle name="Normal 3 3 4 7" xfId="8129"/>
    <cellStyle name="Normal 3 3 4 8" xfId="3360"/>
    <cellStyle name="Normal 3 3 4 9" xfId="11020"/>
    <cellStyle name="Normal 3 3 5" xfId="610"/>
    <cellStyle name="Normal 3 3 5 2" xfId="2347"/>
    <cellStyle name="Normal 3 3 5 2 2" xfId="6942"/>
    <cellStyle name="Normal 3 3 5 2 2 2" xfId="15615"/>
    <cellStyle name="Normal 3 3 5 2 2 3" xfId="21398"/>
    <cellStyle name="Normal 3 3 5 2 3" xfId="9833"/>
    <cellStyle name="Normal 3 3 5 2 4" xfId="4050"/>
    <cellStyle name="Normal 3 3 5 2 5" xfId="12724"/>
    <cellStyle name="Normal 3 3 5 2 6" xfId="18507"/>
    <cellStyle name="Normal 3 3 5 3" xfId="1653"/>
    <cellStyle name="Normal 3 3 5 3 2" xfId="9139"/>
    <cellStyle name="Normal 3 3 5 3 2 2" xfId="14921"/>
    <cellStyle name="Normal 3 3 5 3 2 3" xfId="20704"/>
    <cellStyle name="Normal 3 3 5 3 3" xfId="6248"/>
    <cellStyle name="Normal 3 3 5 3 4" xfId="12030"/>
    <cellStyle name="Normal 3 3 5 3 5" xfId="17813"/>
    <cellStyle name="Normal 3 3 5 4" xfId="5239"/>
    <cellStyle name="Normal 3 3 5 4 2" xfId="13913"/>
    <cellStyle name="Normal 3 3 5 4 3" xfId="19696"/>
    <cellStyle name="Normal 3 3 5 5" xfId="8131"/>
    <cellStyle name="Normal 3 3 5 6" xfId="3356"/>
    <cellStyle name="Normal 3 3 5 7" xfId="11022"/>
    <cellStyle name="Normal 3 3 5 8" xfId="16805"/>
    <cellStyle name="Normal 3 3 6" xfId="877"/>
    <cellStyle name="Normal 3 3 6 2" xfId="2583"/>
    <cellStyle name="Normal 3 3 6 2 2" xfId="10069"/>
    <cellStyle name="Normal 3 3 6 2 2 2" xfId="15851"/>
    <cellStyle name="Normal 3 3 6 2 2 3" xfId="21634"/>
    <cellStyle name="Normal 3 3 6 2 3" xfId="7178"/>
    <cellStyle name="Normal 3 3 6 2 4" xfId="12960"/>
    <cellStyle name="Normal 3 3 6 2 5" xfId="18743"/>
    <cellStyle name="Normal 3 3 6 3" xfId="5475"/>
    <cellStyle name="Normal 3 3 6 3 2" xfId="14149"/>
    <cellStyle name="Normal 3 3 6 3 3" xfId="19932"/>
    <cellStyle name="Normal 3 3 6 4" xfId="8367"/>
    <cellStyle name="Normal 3 3 6 5" xfId="4286"/>
    <cellStyle name="Normal 3 3 6 6" xfId="11258"/>
    <cellStyle name="Normal 3 3 6 7" xfId="17041"/>
    <cellStyle name="Normal 3 3 7" xfId="2338"/>
    <cellStyle name="Normal 3 3 7 2" xfId="6933"/>
    <cellStyle name="Normal 3 3 7 2 2" xfId="15606"/>
    <cellStyle name="Normal 3 3 7 2 3" xfId="21389"/>
    <cellStyle name="Normal 3 3 7 3" xfId="9824"/>
    <cellStyle name="Normal 3 3 7 4" xfId="4041"/>
    <cellStyle name="Normal 3 3 7 5" xfId="12715"/>
    <cellStyle name="Normal 3 3 7 6" xfId="18498"/>
    <cellStyle name="Normal 3 3 8" xfId="1338"/>
    <cellStyle name="Normal 3 3 8 2" xfId="8824"/>
    <cellStyle name="Normal 3 3 8 2 2" xfId="14606"/>
    <cellStyle name="Normal 3 3 8 2 3" xfId="20389"/>
    <cellStyle name="Normal 3 3 8 3" xfId="5933"/>
    <cellStyle name="Normal 3 3 8 4" xfId="11715"/>
    <cellStyle name="Normal 3 3 8 5" xfId="17498"/>
    <cellStyle name="Normal 3 3 9" xfId="5230"/>
    <cellStyle name="Normal 3 3 9 2" xfId="13904"/>
    <cellStyle name="Normal 3 3 9 3" xfId="19687"/>
    <cellStyle name="Normal 3 4" xfId="611"/>
    <cellStyle name="Normal 3 4 10" xfId="11023"/>
    <cellStyle name="Normal 3 4 11" xfId="16806"/>
    <cellStyle name="Normal 3 4 2" xfId="612"/>
    <cellStyle name="Normal 3 4 2 10" xfId="16807"/>
    <cellStyle name="Normal 3 4 2 2" xfId="613"/>
    <cellStyle name="Normal 3 4 2 2 2" xfId="2350"/>
    <cellStyle name="Normal 3 4 2 2 2 2" xfId="9836"/>
    <cellStyle name="Normal 3 4 2 2 2 2 2" xfId="15618"/>
    <cellStyle name="Normal 3 4 2 2 2 2 3" xfId="21401"/>
    <cellStyle name="Normal 3 4 2 2 2 3" xfId="6945"/>
    <cellStyle name="Normal 3 4 2 2 2 4" xfId="12727"/>
    <cellStyle name="Normal 3 4 2 2 2 5" xfId="18510"/>
    <cellStyle name="Normal 3 4 2 2 3" xfId="5242"/>
    <cellStyle name="Normal 3 4 2 2 3 2" xfId="13916"/>
    <cellStyle name="Normal 3 4 2 2 3 3" xfId="19699"/>
    <cellStyle name="Normal 3 4 2 2 4" xfId="8134"/>
    <cellStyle name="Normal 3 4 2 2 5" xfId="4053"/>
    <cellStyle name="Normal 3 4 2 2 6" xfId="11025"/>
    <cellStyle name="Normal 3 4 2 2 7" xfId="16808"/>
    <cellStyle name="Normal 3 4 2 3" xfId="1159"/>
    <cellStyle name="Normal 3 4 2 3 2" xfId="2863"/>
    <cellStyle name="Normal 3 4 2 3 2 2" xfId="10349"/>
    <cellStyle name="Normal 3 4 2 3 2 2 2" xfId="16131"/>
    <cellStyle name="Normal 3 4 2 3 2 2 3" xfId="21914"/>
    <cellStyle name="Normal 3 4 2 3 2 3" xfId="7458"/>
    <cellStyle name="Normal 3 4 2 3 2 4" xfId="13240"/>
    <cellStyle name="Normal 3 4 2 3 2 5" xfId="19023"/>
    <cellStyle name="Normal 3 4 2 3 3" xfId="5755"/>
    <cellStyle name="Normal 3 4 2 3 3 2" xfId="14429"/>
    <cellStyle name="Normal 3 4 2 3 3 3" xfId="20212"/>
    <cellStyle name="Normal 3 4 2 3 4" xfId="8647"/>
    <cellStyle name="Normal 3 4 2 3 5" xfId="4566"/>
    <cellStyle name="Normal 3 4 2 3 6" xfId="11538"/>
    <cellStyle name="Normal 3 4 2 3 7" xfId="17321"/>
    <cellStyle name="Normal 3 4 2 4" xfId="2349"/>
    <cellStyle name="Normal 3 4 2 4 2" xfId="6944"/>
    <cellStyle name="Normal 3 4 2 4 2 2" xfId="15617"/>
    <cellStyle name="Normal 3 4 2 4 2 3" xfId="21400"/>
    <cellStyle name="Normal 3 4 2 4 3" xfId="9835"/>
    <cellStyle name="Normal 3 4 2 4 4" xfId="4052"/>
    <cellStyle name="Normal 3 4 2 4 5" xfId="12726"/>
    <cellStyle name="Normal 3 4 2 4 6" xfId="18509"/>
    <cellStyle name="Normal 3 4 2 5" xfId="1659"/>
    <cellStyle name="Normal 3 4 2 5 2" xfId="9145"/>
    <cellStyle name="Normal 3 4 2 5 2 2" xfId="14927"/>
    <cellStyle name="Normal 3 4 2 5 2 3" xfId="20710"/>
    <cellStyle name="Normal 3 4 2 5 3" xfId="6254"/>
    <cellStyle name="Normal 3 4 2 5 4" xfId="12036"/>
    <cellStyle name="Normal 3 4 2 5 5" xfId="17819"/>
    <cellStyle name="Normal 3 4 2 6" xfId="5241"/>
    <cellStyle name="Normal 3 4 2 6 2" xfId="13915"/>
    <cellStyle name="Normal 3 4 2 6 3" xfId="19698"/>
    <cellStyle name="Normal 3 4 2 7" xfId="8133"/>
    <cellStyle name="Normal 3 4 2 8" xfId="3362"/>
    <cellStyle name="Normal 3 4 2 9" xfId="11024"/>
    <cellStyle name="Normal 3 4 3" xfId="614"/>
    <cellStyle name="Normal 3 4 3 2" xfId="2351"/>
    <cellStyle name="Normal 3 4 3 2 2" xfId="6946"/>
    <cellStyle name="Normal 3 4 3 2 2 2" xfId="15619"/>
    <cellStyle name="Normal 3 4 3 2 2 3" xfId="21402"/>
    <cellStyle name="Normal 3 4 3 2 3" xfId="9837"/>
    <cellStyle name="Normal 3 4 3 2 4" xfId="4054"/>
    <cellStyle name="Normal 3 4 3 2 5" xfId="12728"/>
    <cellStyle name="Normal 3 4 3 2 6" xfId="18511"/>
    <cellStyle name="Normal 3 4 3 3" xfId="1658"/>
    <cellStyle name="Normal 3 4 3 3 2" xfId="9144"/>
    <cellStyle name="Normal 3 4 3 3 2 2" xfId="14926"/>
    <cellStyle name="Normal 3 4 3 3 2 3" xfId="20709"/>
    <cellStyle name="Normal 3 4 3 3 3" xfId="6253"/>
    <cellStyle name="Normal 3 4 3 3 4" xfId="12035"/>
    <cellStyle name="Normal 3 4 3 3 5" xfId="17818"/>
    <cellStyle name="Normal 3 4 3 4" xfId="5243"/>
    <cellStyle name="Normal 3 4 3 4 2" xfId="13917"/>
    <cellStyle name="Normal 3 4 3 4 3" xfId="19700"/>
    <cellStyle name="Normal 3 4 3 5" xfId="8135"/>
    <cellStyle name="Normal 3 4 3 6" xfId="3361"/>
    <cellStyle name="Normal 3 4 3 7" xfId="11026"/>
    <cellStyle name="Normal 3 4 3 8" xfId="16809"/>
    <cellStyle name="Normal 3 4 4" xfId="1158"/>
    <cellStyle name="Normal 3 4 4 2" xfId="2862"/>
    <cellStyle name="Normal 3 4 4 2 2" xfId="10348"/>
    <cellStyle name="Normal 3 4 4 2 2 2" xfId="16130"/>
    <cellStyle name="Normal 3 4 4 2 2 3" xfId="21913"/>
    <cellStyle name="Normal 3 4 4 2 3" xfId="7457"/>
    <cellStyle name="Normal 3 4 4 2 4" xfId="13239"/>
    <cellStyle name="Normal 3 4 4 2 5" xfId="19022"/>
    <cellStyle name="Normal 3 4 4 3" xfId="5754"/>
    <cellStyle name="Normal 3 4 4 3 2" xfId="14428"/>
    <cellStyle name="Normal 3 4 4 3 3" xfId="20211"/>
    <cellStyle name="Normal 3 4 4 4" xfId="8646"/>
    <cellStyle name="Normal 3 4 4 5" xfId="4565"/>
    <cellStyle name="Normal 3 4 4 6" xfId="11537"/>
    <cellStyle name="Normal 3 4 4 7" xfId="17320"/>
    <cellStyle name="Normal 3 4 5" xfId="2348"/>
    <cellStyle name="Normal 3 4 5 2" xfId="6943"/>
    <cellStyle name="Normal 3 4 5 2 2" xfId="15616"/>
    <cellStyle name="Normal 3 4 5 2 3" xfId="21399"/>
    <cellStyle name="Normal 3 4 5 3" xfId="9834"/>
    <cellStyle name="Normal 3 4 5 4" xfId="4051"/>
    <cellStyle name="Normal 3 4 5 5" xfId="12725"/>
    <cellStyle name="Normal 3 4 5 6" xfId="18508"/>
    <cellStyle name="Normal 3 4 6" xfId="1278"/>
    <cellStyle name="Normal 3 4 6 2" xfId="8764"/>
    <cellStyle name="Normal 3 4 6 2 2" xfId="14546"/>
    <cellStyle name="Normal 3 4 6 2 3" xfId="20329"/>
    <cellStyle name="Normal 3 4 6 3" xfId="5873"/>
    <cellStyle name="Normal 3 4 6 4" xfId="11655"/>
    <cellStyle name="Normal 3 4 6 5" xfId="17438"/>
    <cellStyle name="Normal 3 4 7" xfId="5240"/>
    <cellStyle name="Normal 3 4 7 2" xfId="13914"/>
    <cellStyle name="Normal 3 4 7 3" xfId="19697"/>
    <cellStyle name="Normal 3 4 8" xfId="8132"/>
    <cellStyle name="Normal 3 4 9" xfId="2981"/>
    <cellStyle name="Normal 3 5" xfId="615"/>
    <cellStyle name="Normal 3 5 10" xfId="16810"/>
    <cellStyle name="Normal 3 5 2" xfId="616"/>
    <cellStyle name="Normal 3 5 2 2" xfId="2353"/>
    <cellStyle name="Normal 3 5 2 2 2" xfId="9839"/>
    <cellStyle name="Normal 3 5 2 2 2 2" xfId="15621"/>
    <cellStyle name="Normal 3 5 2 2 2 3" xfId="21404"/>
    <cellStyle name="Normal 3 5 2 2 3" xfId="6948"/>
    <cellStyle name="Normal 3 5 2 2 4" xfId="12730"/>
    <cellStyle name="Normal 3 5 2 2 5" xfId="18513"/>
    <cellStyle name="Normal 3 5 2 3" xfId="5245"/>
    <cellStyle name="Normal 3 5 2 3 2" xfId="13919"/>
    <cellStyle name="Normal 3 5 2 3 3" xfId="19702"/>
    <cellStyle name="Normal 3 5 2 4" xfId="8137"/>
    <cellStyle name="Normal 3 5 2 5" xfId="4056"/>
    <cellStyle name="Normal 3 5 2 6" xfId="11028"/>
    <cellStyle name="Normal 3 5 2 7" xfId="16811"/>
    <cellStyle name="Normal 3 5 3" xfId="1160"/>
    <cellStyle name="Normal 3 5 3 2" xfId="2864"/>
    <cellStyle name="Normal 3 5 3 2 2" xfId="10350"/>
    <cellStyle name="Normal 3 5 3 2 2 2" xfId="16132"/>
    <cellStyle name="Normal 3 5 3 2 2 3" xfId="21915"/>
    <cellStyle name="Normal 3 5 3 2 3" xfId="7459"/>
    <cellStyle name="Normal 3 5 3 2 4" xfId="13241"/>
    <cellStyle name="Normal 3 5 3 2 5" xfId="19024"/>
    <cellStyle name="Normal 3 5 3 3" xfId="5756"/>
    <cellStyle name="Normal 3 5 3 3 2" xfId="14430"/>
    <cellStyle name="Normal 3 5 3 3 3" xfId="20213"/>
    <cellStyle name="Normal 3 5 3 4" xfId="8648"/>
    <cellStyle name="Normal 3 5 3 5" xfId="4567"/>
    <cellStyle name="Normal 3 5 3 6" xfId="11539"/>
    <cellStyle name="Normal 3 5 3 7" xfId="17322"/>
    <cellStyle name="Normal 3 5 4" xfId="2352"/>
    <cellStyle name="Normal 3 5 4 2" xfId="6947"/>
    <cellStyle name="Normal 3 5 4 2 2" xfId="15620"/>
    <cellStyle name="Normal 3 5 4 2 3" xfId="21403"/>
    <cellStyle name="Normal 3 5 4 3" xfId="9838"/>
    <cellStyle name="Normal 3 5 4 4" xfId="4055"/>
    <cellStyle name="Normal 3 5 4 5" xfId="12729"/>
    <cellStyle name="Normal 3 5 4 6" xfId="18512"/>
    <cellStyle name="Normal 3 5 5" xfId="1660"/>
    <cellStyle name="Normal 3 5 5 2" xfId="9146"/>
    <cellStyle name="Normal 3 5 5 2 2" xfId="14928"/>
    <cellStyle name="Normal 3 5 5 2 3" xfId="20711"/>
    <cellStyle name="Normal 3 5 5 3" xfId="6255"/>
    <cellStyle name="Normal 3 5 5 4" xfId="12037"/>
    <cellStyle name="Normal 3 5 5 5" xfId="17820"/>
    <cellStyle name="Normal 3 5 6" xfId="5244"/>
    <cellStyle name="Normal 3 5 6 2" xfId="13918"/>
    <cellStyle name="Normal 3 5 6 3" xfId="19701"/>
    <cellStyle name="Normal 3 5 7" xfId="8136"/>
    <cellStyle name="Normal 3 5 8" xfId="3363"/>
    <cellStyle name="Normal 3 5 9" xfId="11027"/>
    <cellStyle name="Normal 3 6" xfId="617"/>
    <cellStyle name="Normal 3 6 10" xfId="16812"/>
    <cellStyle name="Normal 3 6 2" xfId="618"/>
    <cellStyle name="Normal 3 6 2 2" xfId="2355"/>
    <cellStyle name="Normal 3 6 2 2 2" xfId="9841"/>
    <cellStyle name="Normal 3 6 2 2 2 2" xfId="15623"/>
    <cellStyle name="Normal 3 6 2 2 2 3" xfId="21406"/>
    <cellStyle name="Normal 3 6 2 2 3" xfId="6950"/>
    <cellStyle name="Normal 3 6 2 2 4" xfId="12732"/>
    <cellStyle name="Normal 3 6 2 2 5" xfId="18515"/>
    <cellStyle name="Normal 3 6 2 3" xfId="5247"/>
    <cellStyle name="Normal 3 6 2 3 2" xfId="13921"/>
    <cellStyle name="Normal 3 6 2 3 3" xfId="19704"/>
    <cellStyle name="Normal 3 6 2 4" xfId="8139"/>
    <cellStyle name="Normal 3 6 2 5" xfId="4058"/>
    <cellStyle name="Normal 3 6 2 6" xfId="11030"/>
    <cellStyle name="Normal 3 6 2 7" xfId="16813"/>
    <cellStyle name="Normal 3 6 3" xfId="1161"/>
    <cellStyle name="Normal 3 6 3 2" xfId="2865"/>
    <cellStyle name="Normal 3 6 3 2 2" xfId="10351"/>
    <cellStyle name="Normal 3 6 3 2 2 2" xfId="16133"/>
    <cellStyle name="Normal 3 6 3 2 2 3" xfId="21916"/>
    <cellStyle name="Normal 3 6 3 2 3" xfId="7460"/>
    <cellStyle name="Normal 3 6 3 2 4" xfId="13242"/>
    <cellStyle name="Normal 3 6 3 2 5" xfId="19025"/>
    <cellStyle name="Normal 3 6 3 3" xfId="5757"/>
    <cellStyle name="Normal 3 6 3 3 2" xfId="14431"/>
    <cellStyle name="Normal 3 6 3 3 3" xfId="20214"/>
    <cellStyle name="Normal 3 6 3 4" xfId="8649"/>
    <cellStyle name="Normal 3 6 3 5" xfId="4568"/>
    <cellStyle name="Normal 3 6 3 6" xfId="11540"/>
    <cellStyle name="Normal 3 6 3 7" xfId="17323"/>
    <cellStyle name="Normal 3 6 4" xfId="2354"/>
    <cellStyle name="Normal 3 6 4 2" xfId="6949"/>
    <cellStyle name="Normal 3 6 4 2 2" xfId="15622"/>
    <cellStyle name="Normal 3 6 4 2 3" xfId="21405"/>
    <cellStyle name="Normal 3 6 4 3" xfId="9840"/>
    <cellStyle name="Normal 3 6 4 4" xfId="4057"/>
    <cellStyle name="Normal 3 6 4 5" xfId="12731"/>
    <cellStyle name="Normal 3 6 4 6" xfId="18514"/>
    <cellStyle name="Normal 3 6 5" xfId="1661"/>
    <cellStyle name="Normal 3 6 5 2" xfId="9147"/>
    <cellStyle name="Normal 3 6 5 2 2" xfId="14929"/>
    <cellStyle name="Normal 3 6 5 2 3" xfId="20712"/>
    <cellStyle name="Normal 3 6 5 3" xfId="6256"/>
    <cellStyle name="Normal 3 6 5 4" xfId="12038"/>
    <cellStyle name="Normal 3 6 5 5" xfId="17821"/>
    <cellStyle name="Normal 3 6 6" xfId="5246"/>
    <cellStyle name="Normal 3 6 6 2" xfId="13920"/>
    <cellStyle name="Normal 3 6 6 3" xfId="19703"/>
    <cellStyle name="Normal 3 6 7" xfId="8138"/>
    <cellStyle name="Normal 3 6 8" xfId="3364"/>
    <cellStyle name="Normal 3 6 9" xfId="11029"/>
    <cellStyle name="Normal 3 7" xfId="619"/>
    <cellStyle name="Normal 3 7 2" xfId="2356"/>
    <cellStyle name="Normal 3 7 2 2" xfId="6951"/>
    <cellStyle name="Normal 3 7 2 2 2" xfId="15624"/>
    <cellStyle name="Normal 3 7 2 2 3" xfId="21407"/>
    <cellStyle name="Normal 3 7 2 3" xfId="9842"/>
    <cellStyle name="Normal 3 7 2 4" xfId="4059"/>
    <cellStyle name="Normal 3 7 2 5" xfId="12733"/>
    <cellStyle name="Normal 3 7 2 6" xfId="18516"/>
    <cellStyle name="Normal 3 7 3" xfId="1356"/>
    <cellStyle name="Normal 3 7 3 2" xfId="8842"/>
    <cellStyle name="Normal 3 7 3 2 2" xfId="14624"/>
    <cellStyle name="Normal 3 7 3 2 3" xfId="20407"/>
    <cellStyle name="Normal 3 7 3 3" xfId="5951"/>
    <cellStyle name="Normal 3 7 3 4" xfId="11733"/>
    <cellStyle name="Normal 3 7 3 5" xfId="17516"/>
    <cellStyle name="Normal 3 7 4" xfId="5248"/>
    <cellStyle name="Normal 3 7 4 2" xfId="13922"/>
    <cellStyle name="Normal 3 7 4 3" xfId="19705"/>
    <cellStyle name="Normal 3 7 5" xfId="8140"/>
    <cellStyle name="Normal 3 7 6" xfId="3059"/>
    <cellStyle name="Normal 3 7 7" xfId="11031"/>
    <cellStyle name="Normal 3 7 8" xfId="16814"/>
    <cellStyle name="Normal 3 8" xfId="790"/>
    <cellStyle name="Normal 3 8 2" xfId="2526"/>
    <cellStyle name="Normal 3 8 2 2" xfId="10012"/>
    <cellStyle name="Normal 3 8 2 2 2" xfId="15794"/>
    <cellStyle name="Normal 3 8 2 2 3" xfId="21577"/>
    <cellStyle name="Normal 3 8 2 3" xfId="7121"/>
    <cellStyle name="Normal 3 8 2 4" xfId="12903"/>
    <cellStyle name="Normal 3 8 2 5" xfId="18686"/>
    <cellStyle name="Normal 3 8 3" xfId="5418"/>
    <cellStyle name="Normal 3 8 3 2" xfId="14092"/>
    <cellStyle name="Normal 3 8 3 3" xfId="19875"/>
    <cellStyle name="Normal 3 8 4" xfId="8310"/>
    <cellStyle name="Normal 3 8 5" xfId="4229"/>
    <cellStyle name="Normal 3 8 6" xfId="11201"/>
    <cellStyle name="Normal 3 8 7" xfId="16984"/>
    <cellStyle name="Normal 3 9" xfId="839"/>
    <cellStyle name="Normal 3 9 2" xfId="2545"/>
    <cellStyle name="Normal 3 9 2 2" xfId="10031"/>
    <cellStyle name="Normal 3 9 2 2 2" xfId="15813"/>
    <cellStyle name="Normal 3 9 2 2 3" xfId="21596"/>
    <cellStyle name="Normal 3 9 2 3" xfId="7140"/>
    <cellStyle name="Normal 3 9 2 4" xfId="12922"/>
    <cellStyle name="Normal 3 9 2 5" xfId="18705"/>
    <cellStyle name="Normal 3 9 3" xfId="5437"/>
    <cellStyle name="Normal 3 9 3 2" xfId="14111"/>
    <cellStyle name="Normal 3 9 3 3" xfId="19894"/>
    <cellStyle name="Normal 3 9 4" xfId="8329"/>
    <cellStyle name="Normal 3 9 5" xfId="4248"/>
    <cellStyle name="Normal 3 9 6" xfId="11220"/>
    <cellStyle name="Normal 3 9 7" xfId="17003"/>
    <cellStyle name="Normal 4" xfId="620"/>
    <cellStyle name="Normal 4 10" xfId="1247"/>
    <cellStyle name="Normal 4 10 2" xfId="8734"/>
    <cellStyle name="Normal 4 10 2 2" xfId="14516"/>
    <cellStyle name="Normal 4 10 2 3" xfId="20299"/>
    <cellStyle name="Normal 4 10 3" xfId="5843"/>
    <cellStyle name="Normal 4 10 4" xfId="11625"/>
    <cellStyle name="Normal 4 10 5" xfId="17408"/>
    <cellStyle name="Normal 4 11" xfId="5249"/>
    <cellStyle name="Normal 4 11 2" xfId="13923"/>
    <cellStyle name="Normal 4 11 3" xfId="19706"/>
    <cellStyle name="Normal 4 12" xfId="8141"/>
    <cellStyle name="Normal 4 13" xfId="2951"/>
    <cellStyle name="Normal 4 14" xfId="11032"/>
    <cellStyle name="Normal 4 15" xfId="16815"/>
    <cellStyle name="Normal 4 2" xfId="621"/>
    <cellStyle name="Normal 4 2 10" xfId="5250"/>
    <cellStyle name="Normal 4 2 10 2" xfId="13924"/>
    <cellStyle name="Normal 4 2 10 3" xfId="19707"/>
    <cellStyle name="Normal 4 2 11" xfId="8142"/>
    <cellStyle name="Normal 4 2 12" xfId="3043"/>
    <cellStyle name="Normal 4 2 13" xfId="11033"/>
    <cellStyle name="Normal 4 2 14" xfId="16816"/>
    <cellStyle name="Normal 4 2 2" xfId="622"/>
    <cellStyle name="Normal 4 2 2 10" xfId="8143"/>
    <cellStyle name="Normal 4 2 2 11" xfId="3044"/>
    <cellStyle name="Normal 4 2 2 12" xfId="11034"/>
    <cellStyle name="Normal 4 2 2 13" xfId="16817"/>
    <cellStyle name="Normal 4 2 2 2" xfId="623"/>
    <cellStyle name="Normal 4 2 2 2 10" xfId="11035"/>
    <cellStyle name="Normal 4 2 2 2 11" xfId="16818"/>
    <cellStyle name="Normal 4 2 2 2 2" xfId="624"/>
    <cellStyle name="Normal 4 2 2 2 2 10" xfId="16819"/>
    <cellStyle name="Normal 4 2 2 2 2 2" xfId="625"/>
    <cellStyle name="Normal 4 2 2 2 2 2 2" xfId="2362"/>
    <cellStyle name="Normal 4 2 2 2 2 2 2 2" xfId="9848"/>
    <cellStyle name="Normal 4 2 2 2 2 2 2 2 2" xfId="15630"/>
    <cellStyle name="Normal 4 2 2 2 2 2 2 2 3" xfId="21413"/>
    <cellStyle name="Normal 4 2 2 2 2 2 2 3" xfId="6957"/>
    <cellStyle name="Normal 4 2 2 2 2 2 2 4" xfId="12739"/>
    <cellStyle name="Normal 4 2 2 2 2 2 2 5" xfId="18522"/>
    <cellStyle name="Normal 4 2 2 2 2 2 3" xfId="5254"/>
    <cellStyle name="Normal 4 2 2 2 2 2 3 2" xfId="13928"/>
    <cellStyle name="Normal 4 2 2 2 2 2 3 3" xfId="19711"/>
    <cellStyle name="Normal 4 2 2 2 2 2 4" xfId="8146"/>
    <cellStyle name="Normal 4 2 2 2 2 2 5" xfId="4065"/>
    <cellStyle name="Normal 4 2 2 2 2 2 6" xfId="11037"/>
    <cellStyle name="Normal 4 2 2 2 2 2 7" xfId="16820"/>
    <cellStyle name="Normal 4 2 2 2 2 3" xfId="1163"/>
    <cellStyle name="Normal 4 2 2 2 2 3 2" xfId="2867"/>
    <cellStyle name="Normal 4 2 2 2 2 3 2 2" xfId="10353"/>
    <cellStyle name="Normal 4 2 2 2 2 3 2 2 2" xfId="16135"/>
    <cellStyle name="Normal 4 2 2 2 2 3 2 2 3" xfId="21918"/>
    <cellStyle name="Normal 4 2 2 2 2 3 2 3" xfId="7462"/>
    <cellStyle name="Normal 4 2 2 2 2 3 2 4" xfId="13244"/>
    <cellStyle name="Normal 4 2 2 2 2 3 2 5" xfId="19027"/>
    <cellStyle name="Normal 4 2 2 2 2 3 3" xfId="5759"/>
    <cellStyle name="Normal 4 2 2 2 2 3 3 2" xfId="14433"/>
    <cellStyle name="Normal 4 2 2 2 2 3 3 3" xfId="20216"/>
    <cellStyle name="Normal 4 2 2 2 2 3 4" xfId="8651"/>
    <cellStyle name="Normal 4 2 2 2 2 3 5" xfId="4570"/>
    <cellStyle name="Normal 4 2 2 2 2 3 6" xfId="11542"/>
    <cellStyle name="Normal 4 2 2 2 2 3 7" xfId="17325"/>
    <cellStyle name="Normal 4 2 2 2 2 4" xfId="2361"/>
    <cellStyle name="Normal 4 2 2 2 2 4 2" xfId="6956"/>
    <cellStyle name="Normal 4 2 2 2 2 4 2 2" xfId="15629"/>
    <cellStyle name="Normal 4 2 2 2 2 4 2 3" xfId="21412"/>
    <cellStyle name="Normal 4 2 2 2 2 4 3" xfId="9847"/>
    <cellStyle name="Normal 4 2 2 2 2 4 4" xfId="4064"/>
    <cellStyle name="Normal 4 2 2 2 2 4 5" xfId="12738"/>
    <cellStyle name="Normal 4 2 2 2 2 4 6" xfId="18521"/>
    <cellStyle name="Normal 4 2 2 2 2 5" xfId="1666"/>
    <cellStyle name="Normal 4 2 2 2 2 5 2" xfId="9152"/>
    <cellStyle name="Normal 4 2 2 2 2 5 2 2" xfId="14934"/>
    <cellStyle name="Normal 4 2 2 2 2 5 2 3" xfId="20717"/>
    <cellStyle name="Normal 4 2 2 2 2 5 3" xfId="6261"/>
    <cellStyle name="Normal 4 2 2 2 2 5 4" xfId="12043"/>
    <cellStyle name="Normal 4 2 2 2 2 5 5" xfId="17826"/>
    <cellStyle name="Normal 4 2 2 2 2 6" xfId="5253"/>
    <cellStyle name="Normal 4 2 2 2 2 6 2" xfId="13927"/>
    <cellStyle name="Normal 4 2 2 2 2 6 3" xfId="19710"/>
    <cellStyle name="Normal 4 2 2 2 2 7" xfId="8145"/>
    <cellStyle name="Normal 4 2 2 2 2 8" xfId="3369"/>
    <cellStyle name="Normal 4 2 2 2 2 9" xfId="11036"/>
    <cellStyle name="Normal 4 2 2 2 3" xfId="626"/>
    <cellStyle name="Normal 4 2 2 2 3 2" xfId="2363"/>
    <cellStyle name="Normal 4 2 2 2 3 2 2" xfId="9849"/>
    <cellStyle name="Normal 4 2 2 2 3 2 2 2" xfId="15631"/>
    <cellStyle name="Normal 4 2 2 2 3 2 2 3" xfId="21414"/>
    <cellStyle name="Normal 4 2 2 2 3 2 3" xfId="6958"/>
    <cellStyle name="Normal 4 2 2 2 3 2 4" xfId="12740"/>
    <cellStyle name="Normal 4 2 2 2 3 2 5" xfId="18523"/>
    <cellStyle name="Normal 4 2 2 2 3 3" xfId="5255"/>
    <cellStyle name="Normal 4 2 2 2 3 3 2" xfId="13929"/>
    <cellStyle name="Normal 4 2 2 2 3 3 3" xfId="19712"/>
    <cellStyle name="Normal 4 2 2 2 3 4" xfId="8147"/>
    <cellStyle name="Normal 4 2 2 2 3 5" xfId="4066"/>
    <cellStyle name="Normal 4 2 2 2 3 6" xfId="11038"/>
    <cellStyle name="Normal 4 2 2 2 3 7" xfId="16821"/>
    <cellStyle name="Normal 4 2 2 2 4" xfId="1162"/>
    <cellStyle name="Normal 4 2 2 2 4 2" xfId="2866"/>
    <cellStyle name="Normal 4 2 2 2 4 2 2" xfId="10352"/>
    <cellStyle name="Normal 4 2 2 2 4 2 2 2" xfId="16134"/>
    <cellStyle name="Normal 4 2 2 2 4 2 2 3" xfId="21917"/>
    <cellStyle name="Normal 4 2 2 2 4 2 3" xfId="7461"/>
    <cellStyle name="Normal 4 2 2 2 4 2 4" xfId="13243"/>
    <cellStyle name="Normal 4 2 2 2 4 2 5" xfId="19026"/>
    <cellStyle name="Normal 4 2 2 2 4 3" xfId="5758"/>
    <cellStyle name="Normal 4 2 2 2 4 3 2" xfId="14432"/>
    <cellStyle name="Normal 4 2 2 2 4 3 3" xfId="20215"/>
    <cellStyle name="Normal 4 2 2 2 4 4" xfId="8650"/>
    <cellStyle name="Normal 4 2 2 2 4 5" xfId="4569"/>
    <cellStyle name="Normal 4 2 2 2 4 6" xfId="11541"/>
    <cellStyle name="Normal 4 2 2 2 4 7" xfId="17324"/>
    <cellStyle name="Normal 4 2 2 2 5" xfId="2360"/>
    <cellStyle name="Normal 4 2 2 2 5 2" xfId="6955"/>
    <cellStyle name="Normal 4 2 2 2 5 2 2" xfId="15628"/>
    <cellStyle name="Normal 4 2 2 2 5 2 3" xfId="21411"/>
    <cellStyle name="Normal 4 2 2 2 5 3" xfId="9846"/>
    <cellStyle name="Normal 4 2 2 2 5 4" xfId="4063"/>
    <cellStyle name="Normal 4 2 2 2 5 5" xfId="12737"/>
    <cellStyle name="Normal 4 2 2 2 5 6" xfId="18520"/>
    <cellStyle name="Normal 4 2 2 2 6" xfId="1665"/>
    <cellStyle name="Normal 4 2 2 2 6 2" xfId="9151"/>
    <cellStyle name="Normal 4 2 2 2 6 2 2" xfId="14933"/>
    <cellStyle name="Normal 4 2 2 2 6 2 3" xfId="20716"/>
    <cellStyle name="Normal 4 2 2 2 6 3" xfId="6260"/>
    <cellStyle name="Normal 4 2 2 2 6 4" xfId="12042"/>
    <cellStyle name="Normal 4 2 2 2 6 5" xfId="17825"/>
    <cellStyle name="Normal 4 2 2 2 7" xfId="5252"/>
    <cellStyle name="Normal 4 2 2 2 7 2" xfId="13926"/>
    <cellStyle name="Normal 4 2 2 2 7 3" xfId="19709"/>
    <cellStyle name="Normal 4 2 2 2 8" xfId="8144"/>
    <cellStyle name="Normal 4 2 2 2 9" xfId="3368"/>
    <cellStyle name="Normal 4 2 2 3" xfId="627"/>
    <cellStyle name="Normal 4 2 2 3 10" xfId="16822"/>
    <cellStyle name="Normal 4 2 2 3 2" xfId="628"/>
    <cellStyle name="Normal 4 2 2 3 2 2" xfId="2365"/>
    <cellStyle name="Normal 4 2 2 3 2 2 2" xfId="9851"/>
    <cellStyle name="Normal 4 2 2 3 2 2 2 2" xfId="15633"/>
    <cellStyle name="Normal 4 2 2 3 2 2 2 3" xfId="21416"/>
    <cellStyle name="Normal 4 2 2 3 2 2 3" xfId="6960"/>
    <cellStyle name="Normal 4 2 2 3 2 2 4" xfId="12742"/>
    <cellStyle name="Normal 4 2 2 3 2 2 5" xfId="18525"/>
    <cellStyle name="Normal 4 2 2 3 2 3" xfId="5257"/>
    <cellStyle name="Normal 4 2 2 3 2 3 2" xfId="13931"/>
    <cellStyle name="Normal 4 2 2 3 2 3 3" xfId="19714"/>
    <cellStyle name="Normal 4 2 2 3 2 4" xfId="8149"/>
    <cellStyle name="Normal 4 2 2 3 2 5" xfId="4068"/>
    <cellStyle name="Normal 4 2 2 3 2 6" xfId="11040"/>
    <cellStyle name="Normal 4 2 2 3 2 7" xfId="16823"/>
    <cellStyle name="Normal 4 2 2 3 3" xfId="1164"/>
    <cellStyle name="Normal 4 2 2 3 3 2" xfId="2868"/>
    <cellStyle name="Normal 4 2 2 3 3 2 2" xfId="10354"/>
    <cellStyle name="Normal 4 2 2 3 3 2 2 2" xfId="16136"/>
    <cellStyle name="Normal 4 2 2 3 3 2 2 3" xfId="21919"/>
    <cellStyle name="Normal 4 2 2 3 3 2 3" xfId="7463"/>
    <cellStyle name="Normal 4 2 2 3 3 2 4" xfId="13245"/>
    <cellStyle name="Normal 4 2 2 3 3 2 5" xfId="19028"/>
    <cellStyle name="Normal 4 2 2 3 3 3" xfId="5760"/>
    <cellStyle name="Normal 4 2 2 3 3 3 2" xfId="14434"/>
    <cellStyle name="Normal 4 2 2 3 3 3 3" xfId="20217"/>
    <cellStyle name="Normal 4 2 2 3 3 4" xfId="8652"/>
    <cellStyle name="Normal 4 2 2 3 3 5" xfId="4571"/>
    <cellStyle name="Normal 4 2 2 3 3 6" xfId="11543"/>
    <cellStyle name="Normal 4 2 2 3 3 7" xfId="17326"/>
    <cellStyle name="Normal 4 2 2 3 4" xfId="2364"/>
    <cellStyle name="Normal 4 2 2 3 4 2" xfId="6959"/>
    <cellStyle name="Normal 4 2 2 3 4 2 2" xfId="15632"/>
    <cellStyle name="Normal 4 2 2 3 4 2 3" xfId="21415"/>
    <cellStyle name="Normal 4 2 2 3 4 3" xfId="9850"/>
    <cellStyle name="Normal 4 2 2 3 4 4" xfId="4067"/>
    <cellStyle name="Normal 4 2 2 3 4 5" xfId="12741"/>
    <cellStyle name="Normal 4 2 2 3 4 6" xfId="18524"/>
    <cellStyle name="Normal 4 2 2 3 5" xfId="1667"/>
    <cellStyle name="Normal 4 2 2 3 5 2" xfId="9153"/>
    <cellStyle name="Normal 4 2 2 3 5 2 2" xfId="14935"/>
    <cellStyle name="Normal 4 2 2 3 5 2 3" xfId="20718"/>
    <cellStyle name="Normal 4 2 2 3 5 3" xfId="6262"/>
    <cellStyle name="Normal 4 2 2 3 5 4" xfId="12044"/>
    <cellStyle name="Normal 4 2 2 3 5 5" xfId="17827"/>
    <cellStyle name="Normal 4 2 2 3 6" xfId="5256"/>
    <cellStyle name="Normal 4 2 2 3 6 2" xfId="13930"/>
    <cellStyle name="Normal 4 2 2 3 6 3" xfId="19713"/>
    <cellStyle name="Normal 4 2 2 3 7" xfId="8148"/>
    <cellStyle name="Normal 4 2 2 3 8" xfId="3370"/>
    <cellStyle name="Normal 4 2 2 3 9" xfId="11039"/>
    <cellStyle name="Normal 4 2 2 4" xfId="629"/>
    <cellStyle name="Normal 4 2 2 4 10" xfId="16824"/>
    <cellStyle name="Normal 4 2 2 4 2" xfId="630"/>
    <cellStyle name="Normal 4 2 2 4 2 2" xfId="2367"/>
    <cellStyle name="Normal 4 2 2 4 2 2 2" xfId="9853"/>
    <cellStyle name="Normal 4 2 2 4 2 2 2 2" xfId="15635"/>
    <cellStyle name="Normal 4 2 2 4 2 2 2 3" xfId="21418"/>
    <cellStyle name="Normal 4 2 2 4 2 2 3" xfId="6962"/>
    <cellStyle name="Normal 4 2 2 4 2 2 4" xfId="12744"/>
    <cellStyle name="Normal 4 2 2 4 2 2 5" xfId="18527"/>
    <cellStyle name="Normal 4 2 2 4 2 3" xfId="5259"/>
    <cellStyle name="Normal 4 2 2 4 2 3 2" xfId="13933"/>
    <cellStyle name="Normal 4 2 2 4 2 3 3" xfId="19716"/>
    <cellStyle name="Normal 4 2 2 4 2 4" xfId="8151"/>
    <cellStyle name="Normal 4 2 2 4 2 5" xfId="4070"/>
    <cellStyle name="Normal 4 2 2 4 2 6" xfId="11042"/>
    <cellStyle name="Normal 4 2 2 4 2 7" xfId="16825"/>
    <cellStyle name="Normal 4 2 2 4 3" xfId="1165"/>
    <cellStyle name="Normal 4 2 2 4 3 2" xfId="2869"/>
    <cellStyle name="Normal 4 2 2 4 3 2 2" xfId="10355"/>
    <cellStyle name="Normal 4 2 2 4 3 2 2 2" xfId="16137"/>
    <cellStyle name="Normal 4 2 2 4 3 2 2 3" xfId="21920"/>
    <cellStyle name="Normal 4 2 2 4 3 2 3" xfId="7464"/>
    <cellStyle name="Normal 4 2 2 4 3 2 4" xfId="13246"/>
    <cellStyle name="Normal 4 2 2 4 3 2 5" xfId="19029"/>
    <cellStyle name="Normal 4 2 2 4 3 3" xfId="5761"/>
    <cellStyle name="Normal 4 2 2 4 3 3 2" xfId="14435"/>
    <cellStyle name="Normal 4 2 2 4 3 3 3" xfId="20218"/>
    <cellStyle name="Normal 4 2 2 4 3 4" xfId="8653"/>
    <cellStyle name="Normal 4 2 2 4 3 5" xfId="4572"/>
    <cellStyle name="Normal 4 2 2 4 3 6" xfId="11544"/>
    <cellStyle name="Normal 4 2 2 4 3 7" xfId="17327"/>
    <cellStyle name="Normal 4 2 2 4 4" xfId="2366"/>
    <cellStyle name="Normal 4 2 2 4 4 2" xfId="6961"/>
    <cellStyle name="Normal 4 2 2 4 4 2 2" xfId="15634"/>
    <cellStyle name="Normal 4 2 2 4 4 2 3" xfId="21417"/>
    <cellStyle name="Normal 4 2 2 4 4 3" xfId="9852"/>
    <cellStyle name="Normal 4 2 2 4 4 4" xfId="4069"/>
    <cellStyle name="Normal 4 2 2 4 4 5" xfId="12743"/>
    <cellStyle name="Normal 4 2 2 4 4 6" xfId="18526"/>
    <cellStyle name="Normal 4 2 2 4 5" xfId="1668"/>
    <cellStyle name="Normal 4 2 2 4 5 2" xfId="9154"/>
    <cellStyle name="Normal 4 2 2 4 5 2 2" xfId="14936"/>
    <cellStyle name="Normal 4 2 2 4 5 2 3" xfId="20719"/>
    <cellStyle name="Normal 4 2 2 4 5 3" xfId="6263"/>
    <cellStyle name="Normal 4 2 2 4 5 4" xfId="12045"/>
    <cellStyle name="Normal 4 2 2 4 5 5" xfId="17828"/>
    <cellStyle name="Normal 4 2 2 4 6" xfId="5258"/>
    <cellStyle name="Normal 4 2 2 4 6 2" xfId="13932"/>
    <cellStyle name="Normal 4 2 2 4 6 3" xfId="19715"/>
    <cellStyle name="Normal 4 2 2 4 7" xfId="8150"/>
    <cellStyle name="Normal 4 2 2 4 8" xfId="3371"/>
    <cellStyle name="Normal 4 2 2 4 9" xfId="11041"/>
    <cellStyle name="Normal 4 2 2 5" xfId="631"/>
    <cellStyle name="Normal 4 2 2 5 2" xfId="2368"/>
    <cellStyle name="Normal 4 2 2 5 2 2" xfId="6963"/>
    <cellStyle name="Normal 4 2 2 5 2 2 2" xfId="15636"/>
    <cellStyle name="Normal 4 2 2 5 2 2 3" xfId="21419"/>
    <cellStyle name="Normal 4 2 2 5 2 3" xfId="9854"/>
    <cellStyle name="Normal 4 2 2 5 2 4" xfId="4071"/>
    <cellStyle name="Normal 4 2 2 5 2 5" xfId="12745"/>
    <cellStyle name="Normal 4 2 2 5 2 6" xfId="18528"/>
    <cellStyle name="Normal 4 2 2 5 3" xfId="1664"/>
    <cellStyle name="Normal 4 2 2 5 3 2" xfId="9150"/>
    <cellStyle name="Normal 4 2 2 5 3 2 2" xfId="14932"/>
    <cellStyle name="Normal 4 2 2 5 3 2 3" xfId="20715"/>
    <cellStyle name="Normal 4 2 2 5 3 3" xfId="6259"/>
    <cellStyle name="Normal 4 2 2 5 3 4" xfId="12041"/>
    <cellStyle name="Normal 4 2 2 5 3 5" xfId="17824"/>
    <cellStyle name="Normal 4 2 2 5 4" xfId="5260"/>
    <cellStyle name="Normal 4 2 2 5 4 2" xfId="13934"/>
    <cellStyle name="Normal 4 2 2 5 4 3" xfId="19717"/>
    <cellStyle name="Normal 4 2 2 5 5" xfId="8152"/>
    <cellStyle name="Normal 4 2 2 5 6" xfId="3367"/>
    <cellStyle name="Normal 4 2 2 5 7" xfId="11043"/>
    <cellStyle name="Normal 4 2 2 5 8" xfId="16826"/>
    <cellStyle name="Normal 4 2 2 6" xfId="912"/>
    <cellStyle name="Normal 4 2 2 6 2" xfId="2618"/>
    <cellStyle name="Normal 4 2 2 6 2 2" xfId="10104"/>
    <cellStyle name="Normal 4 2 2 6 2 2 2" xfId="15886"/>
    <cellStyle name="Normal 4 2 2 6 2 2 3" xfId="21669"/>
    <cellStyle name="Normal 4 2 2 6 2 3" xfId="7213"/>
    <cellStyle name="Normal 4 2 2 6 2 4" xfId="12995"/>
    <cellStyle name="Normal 4 2 2 6 2 5" xfId="18778"/>
    <cellStyle name="Normal 4 2 2 6 3" xfId="5510"/>
    <cellStyle name="Normal 4 2 2 6 3 2" xfId="14184"/>
    <cellStyle name="Normal 4 2 2 6 3 3" xfId="19967"/>
    <cellStyle name="Normal 4 2 2 6 4" xfId="8402"/>
    <cellStyle name="Normal 4 2 2 6 5" xfId="4321"/>
    <cellStyle name="Normal 4 2 2 6 6" xfId="11293"/>
    <cellStyle name="Normal 4 2 2 6 7" xfId="17076"/>
    <cellStyle name="Normal 4 2 2 7" xfId="2359"/>
    <cellStyle name="Normal 4 2 2 7 2" xfId="6954"/>
    <cellStyle name="Normal 4 2 2 7 2 2" xfId="15627"/>
    <cellStyle name="Normal 4 2 2 7 2 3" xfId="21410"/>
    <cellStyle name="Normal 4 2 2 7 3" xfId="9845"/>
    <cellStyle name="Normal 4 2 2 7 4" xfId="4062"/>
    <cellStyle name="Normal 4 2 2 7 5" xfId="12736"/>
    <cellStyle name="Normal 4 2 2 7 6" xfId="18519"/>
    <cellStyle name="Normal 4 2 2 8" xfId="1341"/>
    <cellStyle name="Normal 4 2 2 8 2" xfId="8827"/>
    <cellStyle name="Normal 4 2 2 8 2 2" xfId="14609"/>
    <cellStyle name="Normal 4 2 2 8 2 3" xfId="20392"/>
    <cellStyle name="Normal 4 2 2 8 3" xfId="5936"/>
    <cellStyle name="Normal 4 2 2 8 4" xfId="11718"/>
    <cellStyle name="Normal 4 2 2 8 5" xfId="17501"/>
    <cellStyle name="Normal 4 2 2 9" xfId="5251"/>
    <cellStyle name="Normal 4 2 2 9 2" xfId="13925"/>
    <cellStyle name="Normal 4 2 2 9 3" xfId="19708"/>
    <cellStyle name="Normal 4 2 3" xfId="632"/>
    <cellStyle name="Normal 4 2 3 10" xfId="11044"/>
    <cellStyle name="Normal 4 2 3 11" xfId="16827"/>
    <cellStyle name="Normal 4 2 3 2" xfId="633"/>
    <cellStyle name="Normal 4 2 3 2 10" xfId="16828"/>
    <cellStyle name="Normal 4 2 3 2 2" xfId="634"/>
    <cellStyle name="Normal 4 2 3 2 2 2" xfId="2371"/>
    <cellStyle name="Normal 4 2 3 2 2 2 2" xfId="9857"/>
    <cellStyle name="Normal 4 2 3 2 2 2 2 2" xfId="15639"/>
    <cellStyle name="Normal 4 2 3 2 2 2 2 3" xfId="21422"/>
    <cellStyle name="Normal 4 2 3 2 2 2 3" xfId="6966"/>
    <cellStyle name="Normal 4 2 3 2 2 2 4" xfId="12748"/>
    <cellStyle name="Normal 4 2 3 2 2 2 5" xfId="18531"/>
    <cellStyle name="Normal 4 2 3 2 2 3" xfId="5263"/>
    <cellStyle name="Normal 4 2 3 2 2 3 2" xfId="13937"/>
    <cellStyle name="Normal 4 2 3 2 2 3 3" xfId="19720"/>
    <cellStyle name="Normal 4 2 3 2 2 4" xfId="8155"/>
    <cellStyle name="Normal 4 2 3 2 2 5" xfId="4074"/>
    <cellStyle name="Normal 4 2 3 2 2 6" xfId="11046"/>
    <cellStyle name="Normal 4 2 3 2 2 7" xfId="16829"/>
    <cellStyle name="Normal 4 2 3 2 3" xfId="1167"/>
    <cellStyle name="Normal 4 2 3 2 3 2" xfId="2871"/>
    <cellStyle name="Normal 4 2 3 2 3 2 2" xfId="10357"/>
    <cellStyle name="Normal 4 2 3 2 3 2 2 2" xfId="16139"/>
    <cellStyle name="Normal 4 2 3 2 3 2 2 3" xfId="21922"/>
    <cellStyle name="Normal 4 2 3 2 3 2 3" xfId="7466"/>
    <cellStyle name="Normal 4 2 3 2 3 2 4" xfId="13248"/>
    <cellStyle name="Normal 4 2 3 2 3 2 5" xfId="19031"/>
    <cellStyle name="Normal 4 2 3 2 3 3" xfId="5763"/>
    <cellStyle name="Normal 4 2 3 2 3 3 2" xfId="14437"/>
    <cellStyle name="Normal 4 2 3 2 3 3 3" xfId="20220"/>
    <cellStyle name="Normal 4 2 3 2 3 4" xfId="8655"/>
    <cellStyle name="Normal 4 2 3 2 3 5" xfId="4574"/>
    <cellStyle name="Normal 4 2 3 2 3 6" xfId="11546"/>
    <cellStyle name="Normal 4 2 3 2 3 7" xfId="17329"/>
    <cellStyle name="Normal 4 2 3 2 4" xfId="2370"/>
    <cellStyle name="Normal 4 2 3 2 4 2" xfId="6965"/>
    <cellStyle name="Normal 4 2 3 2 4 2 2" xfId="15638"/>
    <cellStyle name="Normal 4 2 3 2 4 2 3" xfId="21421"/>
    <cellStyle name="Normal 4 2 3 2 4 3" xfId="9856"/>
    <cellStyle name="Normal 4 2 3 2 4 4" xfId="4073"/>
    <cellStyle name="Normal 4 2 3 2 4 5" xfId="12747"/>
    <cellStyle name="Normal 4 2 3 2 4 6" xfId="18530"/>
    <cellStyle name="Normal 4 2 3 2 5" xfId="1670"/>
    <cellStyle name="Normal 4 2 3 2 5 2" xfId="9156"/>
    <cellStyle name="Normal 4 2 3 2 5 2 2" xfId="14938"/>
    <cellStyle name="Normal 4 2 3 2 5 2 3" xfId="20721"/>
    <cellStyle name="Normal 4 2 3 2 5 3" xfId="6265"/>
    <cellStyle name="Normal 4 2 3 2 5 4" xfId="12047"/>
    <cellStyle name="Normal 4 2 3 2 5 5" xfId="17830"/>
    <cellStyle name="Normal 4 2 3 2 6" xfId="5262"/>
    <cellStyle name="Normal 4 2 3 2 6 2" xfId="13936"/>
    <cellStyle name="Normal 4 2 3 2 6 3" xfId="19719"/>
    <cellStyle name="Normal 4 2 3 2 7" xfId="8154"/>
    <cellStyle name="Normal 4 2 3 2 8" xfId="3373"/>
    <cellStyle name="Normal 4 2 3 2 9" xfId="11045"/>
    <cellStyle name="Normal 4 2 3 3" xfId="635"/>
    <cellStyle name="Normal 4 2 3 3 2" xfId="2372"/>
    <cellStyle name="Normal 4 2 3 3 2 2" xfId="9858"/>
    <cellStyle name="Normal 4 2 3 3 2 2 2" xfId="15640"/>
    <cellStyle name="Normal 4 2 3 3 2 2 3" xfId="21423"/>
    <cellStyle name="Normal 4 2 3 3 2 3" xfId="6967"/>
    <cellStyle name="Normal 4 2 3 3 2 4" xfId="12749"/>
    <cellStyle name="Normal 4 2 3 3 2 5" xfId="18532"/>
    <cellStyle name="Normal 4 2 3 3 3" xfId="5264"/>
    <cellStyle name="Normal 4 2 3 3 3 2" xfId="13938"/>
    <cellStyle name="Normal 4 2 3 3 3 3" xfId="19721"/>
    <cellStyle name="Normal 4 2 3 3 4" xfId="8156"/>
    <cellStyle name="Normal 4 2 3 3 5" xfId="4075"/>
    <cellStyle name="Normal 4 2 3 3 6" xfId="11047"/>
    <cellStyle name="Normal 4 2 3 3 7" xfId="16830"/>
    <cellStyle name="Normal 4 2 3 4" xfId="1166"/>
    <cellStyle name="Normal 4 2 3 4 2" xfId="2870"/>
    <cellStyle name="Normal 4 2 3 4 2 2" xfId="10356"/>
    <cellStyle name="Normal 4 2 3 4 2 2 2" xfId="16138"/>
    <cellStyle name="Normal 4 2 3 4 2 2 3" xfId="21921"/>
    <cellStyle name="Normal 4 2 3 4 2 3" xfId="7465"/>
    <cellStyle name="Normal 4 2 3 4 2 4" xfId="13247"/>
    <cellStyle name="Normal 4 2 3 4 2 5" xfId="19030"/>
    <cellStyle name="Normal 4 2 3 4 3" xfId="5762"/>
    <cellStyle name="Normal 4 2 3 4 3 2" xfId="14436"/>
    <cellStyle name="Normal 4 2 3 4 3 3" xfId="20219"/>
    <cellStyle name="Normal 4 2 3 4 4" xfId="8654"/>
    <cellStyle name="Normal 4 2 3 4 5" xfId="4573"/>
    <cellStyle name="Normal 4 2 3 4 6" xfId="11545"/>
    <cellStyle name="Normal 4 2 3 4 7" xfId="17328"/>
    <cellStyle name="Normal 4 2 3 5" xfId="2369"/>
    <cellStyle name="Normal 4 2 3 5 2" xfId="6964"/>
    <cellStyle name="Normal 4 2 3 5 2 2" xfId="15637"/>
    <cellStyle name="Normal 4 2 3 5 2 3" xfId="21420"/>
    <cellStyle name="Normal 4 2 3 5 3" xfId="9855"/>
    <cellStyle name="Normal 4 2 3 5 4" xfId="4072"/>
    <cellStyle name="Normal 4 2 3 5 5" xfId="12746"/>
    <cellStyle name="Normal 4 2 3 5 6" xfId="18529"/>
    <cellStyle name="Normal 4 2 3 6" xfId="1669"/>
    <cellStyle name="Normal 4 2 3 6 2" xfId="9155"/>
    <cellStyle name="Normal 4 2 3 6 2 2" xfId="14937"/>
    <cellStyle name="Normal 4 2 3 6 2 3" xfId="20720"/>
    <cellStyle name="Normal 4 2 3 6 3" xfId="6264"/>
    <cellStyle name="Normal 4 2 3 6 4" xfId="12046"/>
    <cellStyle name="Normal 4 2 3 6 5" xfId="17829"/>
    <cellStyle name="Normal 4 2 3 7" xfId="5261"/>
    <cellStyle name="Normal 4 2 3 7 2" xfId="13935"/>
    <cellStyle name="Normal 4 2 3 7 3" xfId="19718"/>
    <cellStyle name="Normal 4 2 3 8" xfId="8153"/>
    <cellStyle name="Normal 4 2 3 9" xfId="3372"/>
    <cellStyle name="Normal 4 2 4" xfId="636"/>
    <cellStyle name="Normal 4 2 4 10" xfId="16831"/>
    <cellStyle name="Normal 4 2 4 2" xfId="637"/>
    <cellStyle name="Normal 4 2 4 2 2" xfId="2374"/>
    <cellStyle name="Normal 4 2 4 2 2 2" xfId="9860"/>
    <cellStyle name="Normal 4 2 4 2 2 2 2" xfId="15642"/>
    <cellStyle name="Normal 4 2 4 2 2 2 3" xfId="21425"/>
    <cellStyle name="Normal 4 2 4 2 2 3" xfId="6969"/>
    <cellStyle name="Normal 4 2 4 2 2 4" xfId="12751"/>
    <cellStyle name="Normal 4 2 4 2 2 5" xfId="18534"/>
    <cellStyle name="Normal 4 2 4 2 3" xfId="5266"/>
    <cellStyle name="Normal 4 2 4 2 3 2" xfId="13940"/>
    <cellStyle name="Normal 4 2 4 2 3 3" xfId="19723"/>
    <cellStyle name="Normal 4 2 4 2 4" xfId="8158"/>
    <cellStyle name="Normal 4 2 4 2 5" xfId="4077"/>
    <cellStyle name="Normal 4 2 4 2 6" xfId="11049"/>
    <cellStyle name="Normal 4 2 4 2 7" xfId="16832"/>
    <cellStyle name="Normal 4 2 4 3" xfId="1168"/>
    <cellStyle name="Normal 4 2 4 3 2" xfId="2872"/>
    <cellStyle name="Normal 4 2 4 3 2 2" xfId="10358"/>
    <cellStyle name="Normal 4 2 4 3 2 2 2" xfId="16140"/>
    <cellStyle name="Normal 4 2 4 3 2 2 3" xfId="21923"/>
    <cellStyle name="Normal 4 2 4 3 2 3" xfId="7467"/>
    <cellStyle name="Normal 4 2 4 3 2 4" xfId="13249"/>
    <cellStyle name="Normal 4 2 4 3 2 5" xfId="19032"/>
    <cellStyle name="Normal 4 2 4 3 3" xfId="5764"/>
    <cellStyle name="Normal 4 2 4 3 3 2" xfId="14438"/>
    <cellStyle name="Normal 4 2 4 3 3 3" xfId="20221"/>
    <cellStyle name="Normal 4 2 4 3 4" xfId="8656"/>
    <cellStyle name="Normal 4 2 4 3 5" xfId="4575"/>
    <cellStyle name="Normal 4 2 4 3 6" xfId="11547"/>
    <cellStyle name="Normal 4 2 4 3 7" xfId="17330"/>
    <cellStyle name="Normal 4 2 4 4" xfId="2373"/>
    <cellStyle name="Normal 4 2 4 4 2" xfId="6968"/>
    <cellStyle name="Normal 4 2 4 4 2 2" xfId="15641"/>
    <cellStyle name="Normal 4 2 4 4 2 3" xfId="21424"/>
    <cellStyle name="Normal 4 2 4 4 3" xfId="9859"/>
    <cellStyle name="Normal 4 2 4 4 4" xfId="4076"/>
    <cellStyle name="Normal 4 2 4 4 5" xfId="12750"/>
    <cellStyle name="Normal 4 2 4 4 6" xfId="18533"/>
    <cellStyle name="Normal 4 2 4 5" xfId="1671"/>
    <cellStyle name="Normal 4 2 4 5 2" xfId="9157"/>
    <cellStyle name="Normal 4 2 4 5 2 2" xfId="14939"/>
    <cellStyle name="Normal 4 2 4 5 2 3" xfId="20722"/>
    <cellStyle name="Normal 4 2 4 5 3" xfId="6266"/>
    <cellStyle name="Normal 4 2 4 5 4" xfId="12048"/>
    <cellStyle name="Normal 4 2 4 5 5" xfId="17831"/>
    <cellStyle name="Normal 4 2 4 6" xfId="5265"/>
    <cellStyle name="Normal 4 2 4 6 2" xfId="13939"/>
    <cellStyle name="Normal 4 2 4 6 3" xfId="19722"/>
    <cellStyle name="Normal 4 2 4 7" xfId="8157"/>
    <cellStyle name="Normal 4 2 4 8" xfId="3374"/>
    <cellStyle name="Normal 4 2 4 9" xfId="11048"/>
    <cellStyle name="Normal 4 2 5" xfId="638"/>
    <cellStyle name="Normal 4 2 5 10" xfId="16833"/>
    <cellStyle name="Normal 4 2 5 2" xfId="639"/>
    <cellStyle name="Normal 4 2 5 2 2" xfId="2376"/>
    <cellStyle name="Normal 4 2 5 2 2 2" xfId="9862"/>
    <cellStyle name="Normal 4 2 5 2 2 2 2" xfId="15644"/>
    <cellStyle name="Normal 4 2 5 2 2 2 3" xfId="21427"/>
    <cellStyle name="Normal 4 2 5 2 2 3" xfId="6971"/>
    <cellStyle name="Normal 4 2 5 2 2 4" xfId="12753"/>
    <cellStyle name="Normal 4 2 5 2 2 5" xfId="18536"/>
    <cellStyle name="Normal 4 2 5 2 3" xfId="5268"/>
    <cellStyle name="Normal 4 2 5 2 3 2" xfId="13942"/>
    <cellStyle name="Normal 4 2 5 2 3 3" xfId="19725"/>
    <cellStyle name="Normal 4 2 5 2 4" xfId="8160"/>
    <cellStyle name="Normal 4 2 5 2 5" xfId="4079"/>
    <cellStyle name="Normal 4 2 5 2 6" xfId="11051"/>
    <cellStyle name="Normal 4 2 5 2 7" xfId="16834"/>
    <cellStyle name="Normal 4 2 5 3" xfId="1169"/>
    <cellStyle name="Normal 4 2 5 3 2" xfId="2873"/>
    <cellStyle name="Normal 4 2 5 3 2 2" xfId="10359"/>
    <cellStyle name="Normal 4 2 5 3 2 2 2" xfId="16141"/>
    <cellStyle name="Normal 4 2 5 3 2 2 3" xfId="21924"/>
    <cellStyle name="Normal 4 2 5 3 2 3" xfId="7468"/>
    <cellStyle name="Normal 4 2 5 3 2 4" xfId="13250"/>
    <cellStyle name="Normal 4 2 5 3 2 5" xfId="19033"/>
    <cellStyle name="Normal 4 2 5 3 3" xfId="5765"/>
    <cellStyle name="Normal 4 2 5 3 3 2" xfId="14439"/>
    <cellStyle name="Normal 4 2 5 3 3 3" xfId="20222"/>
    <cellStyle name="Normal 4 2 5 3 4" xfId="8657"/>
    <cellStyle name="Normal 4 2 5 3 5" xfId="4576"/>
    <cellStyle name="Normal 4 2 5 3 6" xfId="11548"/>
    <cellStyle name="Normal 4 2 5 3 7" xfId="17331"/>
    <cellStyle name="Normal 4 2 5 4" xfId="2375"/>
    <cellStyle name="Normal 4 2 5 4 2" xfId="6970"/>
    <cellStyle name="Normal 4 2 5 4 2 2" xfId="15643"/>
    <cellStyle name="Normal 4 2 5 4 2 3" xfId="21426"/>
    <cellStyle name="Normal 4 2 5 4 3" xfId="9861"/>
    <cellStyle name="Normal 4 2 5 4 4" xfId="4078"/>
    <cellStyle name="Normal 4 2 5 4 5" xfId="12752"/>
    <cellStyle name="Normal 4 2 5 4 6" xfId="18535"/>
    <cellStyle name="Normal 4 2 5 5" xfId="1672"/>
    <cellStyle name="Normal 4 2 5 5 2" xfId="9158"/>
    <cellStyle name="Normal 4 2 5 5 2 2" xfId="14940"/>
    <cellStyle name="Normal 4 2 5 5 2 3" xfId="20723"/>
    <cellStyle name="Normal 4 2 5 5 3" xfId="6267"/>
    <cellStyle name="Normal 4 2 5 5 4" xfId="12049"/>
    <cellStyle name="Normal 4 2 5 5 5" xfId="17832"/>
    <cellStyle name="Normal 4 2 5 6" xfId="5267"/>
    <cellStyle name="Normal 4 2 5 6 2" xfId="13941"/>
    <cellStyle name="Normal 4 2 5 6 3" xfId="19724"/>
    <cellStyle name="Normal 4 2 5 7" xfId="8159"/>
    <cellStyle name="Normal 4 2 5 8" xfId="3375"/>
    <cellStyle name="Normal 4 2 5 9" xfId="11050"/>
    <cellStyle name="Normal 4 2 6" xfId="640"/>
    <cellStyle name="Normal 4 2 6 2" xfId="2377"/>
    <cellStyle name="Normal 4 2 6 2 2" xfId="6972"/>
    <cellStyle name="Normal 4 2 6 2 2 2" xfId="15645"/>
    <cellStyle name="Normal 4 2 6 2 2 3" xfId="21428"/>
    <cellStyle name="Normal 4 2 6 2 3" xfId="9863"/>
    <cellStyle name="Normal 4 2 6 2 4" xfId="4080"/>
    <cellStyle name="Normal 4 2 6 2 5" xfId="12754"/>
    <cellStyle name="Normal 4 2 6 2 6" xfId="18537"/>
    <cellStyle name="Normal 4 2 6 3" xfId="1663"/>
    <cellStyle name="Normal 4 2 6 3 2" xfId="9149"/>
    <cellStyle name="Normal 4 2 6 3 2 2" xfId="14931"/>
    <cellStyle name="Normal 4 2 6 3 2 3" xfId="20714"/>
    <cellStyle name="Normal 4 2 6 3 3" xfId="6258"/>
    <cellStyle name="Normal 4 2 6 3 4" xfId="12040"/>
    <cellStyle name="Normal 4 2 6 3 5" xfId="17823"/>
    <cellStyle name="Normal 4 2 6 4" xfId="5269"/>
    <cellStyle name="Normal 4 2 6 4 2" xfId="13943"/>
    <cellStyle name="Normal 4 2 6 4 3" xfId="19726"/>
    <cellStyle name="Normal 4 2 6 5" xfId="8161"/>
    <cellStyle name="Normal 4 2 6 6" xfId="3366"/>
    <cellStyle name="Normal 4 2 6 7" xfId="11052"/>
    <cellStyle name="Normal 4 2 6 8" xfId="16835"/>
    <cellStyle name="Normal 4 2 7" xfId="874"/>
    <cellStyle name="Normal 4 2 7 2" xfId="2580"/>
    <cellStyle name="Normal 4 2 7 2 2" xfId="10066"/>
    <cellStyle name="Normal 4 2 7 2 2 2" xfId="15848"/>
    <cellStyle name="Normal 4 2 7 2 2 3" xfId="21631"/>
    <cellStyle name="Normal 4 2 7 2 3" xfId="7175"/>
    <cellStyle name="Normal 4 2 7 2 4" xfId="12957"/>
    <cellStyle name="Normal 4 2 7 2 5" xfId="18740"/>
    <cellStyle name="Normal 4 2 7 3" xfId="5472"/>
    <cellStyle name="Normal 4 2 7 3 2" xfId="14146"/>
    <cellStyle name="Normal 4 2 7 3 3" xfId="19929"/>
    <cellStyle name="Normal 4 2 7 4" xfId="8364"/>
    <cellStyle name="Normal 4 2 7 5" xfId="4283"/>
    <cellStyle name="Normal 4 2 7 6" xfId="11255"/>
    <cellStyle name="Normal 4 2 7 7" xfId="17038"/>
    <cellStyle name="Normal 4 2 8" xfId="2358"/>
    <cellStyle name="Normal 4 2 8 2" xfId="6953"/>
    <cellStyle name="Normal 4 2 8 2 2" xfId="15626"/>
    <cellStyle name="Normal 4 2 8 2 3" xfId="21409"/>
    <cellStyle name="Normal 4 2 8 3" xfId="9844"/>
    <cellStyle name="Normal 4 2 8 4" xfId="4061"/>
    <cellStyle name="Normal 4 2 8 5" xfId="12735"/>
    <cellStyle name="Normal 4 2 8 6" xfId="18518"/>
    <cellStyle name="Normal 4 2 9" xfId="1340"/>
    <cellStyle name="Normal 4 2 9 2" xfId="8826"/>
    <cellStyle name="Normal 4 2 9 2 2" xfId="14608"/>
    <cellStyle name="Normal 4 2 9 2 3" xfId="20391"/>
    <cellStyle name="Normal 4 2 9 3" xfId="5935"/>
    <cellStyle name="Normal 4 2 9 4" xfId="11717"/>
    <cellStyle name="Normal 4 2 9 5" xfId="17500"/>
    <cellStyle name="Normal 4 3" xfId="641"/>
    <cellStyle name="Normal 4 3 10" xfId="8162"/>
    <cellStyle name="Normal 4 3 11" xfId="3045"/>
    <cellStyle name="Normal 4 3 12" xfId="11053"/>
    <cellStyle name="Normal 4 3 13" xfId="16836"/>
    <cellStyle name="Normal 4 3 2" xfId="642"/>
    <cellStyle name="Normal 4 3 2 10" xfId="11054"/>
    <cellStyle name="Normal 4 3 2 11" xfId="16837"/>
    <cellStyle name="Normal 4 3 2 2" xfId="643"/>
    <cellStyle name="Normal 4 3 2 2 10" xfId="16838"/>
    <cellStyle name="Normal 4 3 2 2 2" xfId="644"/>
    <cellStyle name="Normal 4 3 2 2 2 2" xfId="2381"/>
    <cellStyle name="Normal 4 3 2 2 2 2 2" xfId="9867"/>
    <cellStyle name="Normal 4 3 2 2 2 2 2 2" xfId="15649"/>
    <cellStyle name="Normal 4 3 2 2 2 2 2 3" xfId="21432"/>
    <cellStyle name="Normal 4 3 2 2 2 2 3" xfId="6976"/>
    <cellStyle name="Normal 4 3 2 2 2 2 4" xfId="12758"/>
    <cellStyle name="Normal 4 3 2 2 2 2 5" xfId="18541"/>
    <cellStyle name="Normal 4 3 2 2 2 3" xfId="5273"/>
    <cellStyle name="Normal 4 3 2 2 2 3 2" xfId="13947"/>
    <cellStyle name="Normal 4 3 2 2 2 3 3" xfId="19730"/>
    <cellStyle name="Normal 4 3 2 2 2 4" xfId="8165"/>
    <cellStyle name="Normal 4 3 2 2 2 5" xfId="4084"/>
    <cellStyle name="Normal 4 3 2 2 2 6" xfId="11056"/>
    <cellStyle name="Normal 4 3 2 2 2 7" xfId="16839"/>
    <cellStyle name="Normal 4 3 2 2 3" xfId="1171"/>
    <cellStyle name="Normal 4 3 2 2 3 2" xfId="2875"/>
    <cellStyle name="Normal 4 3 2 2 3 2 2" xfId="10361"/>
    <cellStyle name="Normal 4 3 2 2 3 2 2 2" xfId="16143"/>
    <cellStyle name="Normal 4 3 2 2 3 2 2 3" xfId="21926"/>
    <cellStyle name="Normal 4 3 2 2 3 2 3" xfId="7470"/>
    <cellStyle name="Normal 4 3 2 2 3 2 4" xfId="13252"/>
    <cellStyle name="Normal 4 3 2 2 3 2 5" xfId="19035"/>
    <cellStyle name="Normal 4 3 2 2 3 3" xfId="5767"/>
    <cellStyle name="Normal 4 3 2 2 3 3 2" xfId="14441"/>
    <cellStyle name="Normal 4 3 2 2 3 3 3" xfId="20224"/>
    <cellStyle name="Normal 4 3 2 2 3 4" xfId="8659"/>
    <cellStyle name="Normal 4 3 2 2 3 5" xfId="4578"/>
    <cellStyle name="Normal 4 3 2 2 3 6" xfId="11550"/>
    <cellStyle name="Normal 4 3 2 2 3 7" xfId="17333"/>
    <cellStyle name="Normal 4 3 2 2 4" xfId="2380"/>
    <cellStyle name="Normal 4 3 2 2 4 2" xfId="6975"/>
    <cellStyle name="Normal 4 3 2 2 4 2 2" xfId="15648"/>
    <cellStyle name="Normal 4 3 2 2 4 2 3" xfId="21431"/>
    <cellStyle name="Normal 4 3 2 2 4 3" xfId="9866"/>
    <cellStyle name="Normal 4 3 2 2 4 4" xfId="4083"/>
    <cellStyle name="Normal 4 3 2 2 4 5" xfId="12757"/>
    <cellStyle name="Normal 4 3 2 2 4 6" xfId="18540"/>
    <cellStyle name="Normal 4 3 2 2 5" xfId="1675"/>
    <cellStyle name="Normal 4 3 2 2 5 2" xfId="9161"/>
    <cellStyle name="Normal 4 3 2 2 5 2 2" xfId="14943"/>
    <cellStyle name="Normal 4 3 2 2 5 2 3" xfId="20726"/>
    <cellStyle name="Normal 4 3 2 2 5 3" xfId="6270"/>
    <cellStyle name="Normal 4 3 2 2 5 4" xfId="12052"/>
    <cellStyle name="Normal 4 3 2 2 5 5" xfId="17835"/>
    <cellStyle name="Normal 4 3 2 2 6" xfId="5272"/>
    <cellStyle name="Normal 4 3 2 2 6 2" xfId="13946"/>
    <cellStyle name="Normal 4 3 2 2 6 3" xfId="19729"/>
    <cellStyle name="Normal 4 3 2 2 7" xfId="8164"/>
    <cellStyle name="Normal 4 3 2 2 8" xfId="3378"/>
    <cellStyle name="Normal 4 3 2 2 9" xfId="11055"/>
    <cellStyle name="Normal 4 3 2 3" xfId="645"/>
    <cellStyle name="Normal 4 3 2 3 2" xfId="2382"/>
    <cellStyle name="Normal 4 3 2 3 2 2" xfId="9868"/>
    <cellStyle name="Normal 4 3 2 3 2 2 2" xfId="15650"/>
    <cellStyle name="Normal 4 3 2 3 2 2 3" xfId="21433"/>
    <cellStyle name="Normal 4 3 2 3 2 3" xfId="6977"/>
    <cellStyle name="Normal 4 3 2 3 2 4" xfId="12759"/>
    <cellStyle name="Normal 4 3 2 3 2 5" xfId="18542"/>
    <cellStyle name="Normal 4 3 2 3 3" xfId="5274"/>
    <cellStyle name="Normal 4 3 2 3 3 2" xfId="13948"/>
    <cellStyle name="Normal 4 3 2 3 3 3" xfId="19731"/>
    <cellStyle name="Normal 4 3 2 3 4" xfId="8166"/>
    <cellStyle name="Normal 4 3 2 3 5" xfId="4085"/>
    <cellStyle name="Normal 4 3 2 3 6" xfId="11057"/>
    <cellStyle name="Normal 4 3 2 3 7" xfId="16840"/>
    <cellStyle name="Normal 4 3 2 4" xfId="1170"/>
    <cellStyle name="Normal 4 3 2 4 2" xfId="2874"/>
    <cellStyle name="Normal 4 3 2 4 2 2" xfId="10360"/>
    <cellStyle name="Normal 4 3 2 4 2 2 2" xfId="16142"/>
    <cellStyle name="Normal 4 3 2 4 2 2 3" xfId="21925"/>
    <cellStyle name="Normal 4 3 2 4 2 3" xfId="7469"/>
    <cellStyle name="Normal 4 3 2 4 2 4" xfId="13251"/>
    <cellStyle name="Normal 4 3 2 4 2 5" xfId="19034"/>
    <cellStyle name="Normal 4 3 2 4 3" xfId="5766"/>
    <cellStyle name="Normal 4 3 2 4 3 2" xfId="14440"/>
    <cellStyle name="Normal 4 3 2 4 3 3" xfId="20223"/>
    <cellStyle name="Normal 4 3 2 4 4" xfId="8658"/>
    <cellStyle name="Normal 4 3 2 4 5" xfId="4577"/>
    <cellStyle name="Normal 4 3 2 4 6" xfId="11549"/>
    <cellStyle name="Normal 4 3 2 4 7" xfId="17332"/>
    <cellStyle name="Normal 4 3 2 5" xfId="2379"/>
    <cellStyle name="Normal 4 3 2 5 2" xfId="6974"/>
    <cellStyle name="Normal 4 3 2 5 2 2" xfId="15647"/>
    <cellStyle name="Normal 4 3 2 5 2 3" xfId="21430"/>
    <cellStyle name="Normal 4 3 2 5 3" xfId="9865"/>
    <cellStyle name="Normal 4 3 2 5 4" xfId="4082"/>
    <cellStyle name="Normal 4 3 2 5 5" xfId="12756"/>
    <cellStyle name="Normal 4 3 2 5 6" xfId="18539"/>
    <cellStyle name="Normal 4 3 2 6" xfId="1674"/>
    <cellStyle name="Normal 4 3 2 6 2" xfId="9160"/>
    <cellStyle name="Normal 4 3 2 6 2 2" xfId="14942"/>
    <cellStyle name="Normal 4 3 2 6 2 3" xfId="20725"/>
    <cellStyle name="Normal 4 3 2 6 3" xfId="6269"/>
    <cellStyle name="Normal 4 3 2 6 4" xfId="12051"/>
    <cellStyle name="Normal 4 3 2 6 5" xfId="17834"/>
    <cellStyle name="Normal 4 3 2 7" xfId="5271"/>
    <cellStyle name="Normal 4 3 2 7 2" xfId="13945"/>
    <cellStyle name="Normal 4 3 2 7 3" xfId="19728"/>
    <cellStyle name="Normal 4 3 2 8" xfId="8163"/>
    <cellStyle name="Normal 4 3 2 9" xfId="3377"/>
    <cellStyle name="Normal 4 3 3" xfId="646"/>
    <cellStyle name="Normal 4 3 3 10" xfId="16841"/>
    <cellStyle name="Normal 4 3 3 2" xfId="647"/>
    <cellStyle name="Normal 4 3 3 2 2" xfId="2384"/>
    <cellStyle name="Normal 4 3 3 2 2 2" xfId="9870"/>
    <cellStyle name="Normal 4 3 3 2 2 2 2" xfId="15652"/>
    <cellStyle name="Normal 4 3 3 2 2 2 3" xfId="21435"/>
    <cellStyle name="Normal 4 3 3 2 2 3" xfId="6979"/>
    <cellStyle name="Normal 4 3 3 2 2 4" xfId="12761"/>
    <cellStyle name="Normal 4 3 3 2 2 5" xfId="18544"/>
    <cellStyle name="Normal 4 3 3 2 3" xfId="5276"/>
    <cellStyle name="Normal 4 3 3 2 3 2" xfId="13950"/>
    <cellStyle name="Normal 4 3 3 2 3 3" xfId="19733"/>
    <cellStyle name="Normal 4 3 3 2 4" xfId="8168"/>
    <cellStyle name="Normal 4 3 3 2 5" xfId="4087"/>
    <cellStyle name="Normal 4 3 3 2 6" xfId="11059"/>
    <cellStyle name="Normal 4 3 3 2 7" xfId="16842"/>
    <cellStyle name="Normal 4 3 3 3" xfId="1172"/>
    <cellStyle name="Normal 4 3 3 3 2" xfId="2876"/>
    <cellStyle name="Normal 4 3 3 3 2 2" xfId="10362"/>
    <cellStyle name="Normal 4 3 3 3 2 2 2" xfId="16144"/>
    <cellStyle name="Normal 4 3 3 3 2 2 3" xfId="21927"/>
    <cellStyle name="Normal 4 3 3 3 2 3" xfId="7471"/>
    <cellStyle name="Normal 4 3 3 3 2 4" xfId="13253"/>
    <cellStyle name="Normal 4 3 3 3 2 5" xfId="19036"/>
    <cellStyle name="Normal 4 3 3 3 3" xfId="5768"/>
    <cellStyle name="Normal 4 3 3 3 3 2" xfId="14442"/>
    <cellStyle name="Normal 4 3 3 3 3 3" xfId="20225"/>
    <cellStyle name="Normal 4 3 3 3 4" xfId="8660"/>
    <cellStyle name="Normal 4 3 3 3 5" xfId="4579"/>
    <cellStyle name="Normal 4 3 3 3 6" xfId="11551"/>
    <cellStyle name="Normal 4 3 3 3 7" xfId="17334"/>
    <cellStyle name="Normal 4 3 3 4" xfId="2383"/>
    <cellStyle name="Normal 4 3 3 4 2" xfId="6978"/>
    <cellStyle name="Normal 4 3 3 4 2 2" xfId="15651"/>
    <cellStyle name="Normal 4 3 3 4 2 3" xfId="21434"/>
    <cellStyle name="Normal 4 3 3 4 3" xfId="9869"/>
    <cellStyle name="Normal 4 3 3 4 4" xfId="4086"/>
    <cellStyle name="Normal 4 3 3 4 5" xfId="12760"/>
    <cellStyle name="Normal 4 3 3 4 6" xfId="18543"/>
    <cellStyle name="Normal 4 3 3 5" xfId="1676"/>
    <cellStyle name="Normal 4 3 3 5 2" xfId="9162"/>
    <cellStyle name="Normal 4 3 3 5 2 2" xfId="14944"/>
    <cellStyle name="Normal 4 3 3 5 2 3" xfId="20727"/>
    <cellStyle name="Normal 4 3 3 5 3" xfId="6271"/>
    <cellStyle name="Normal 4 3 3 5 4" xfId="12053"/>
    <cellStyle name="Normal 4 3 3 5 5" xfId="17836"/>
    <cellStyle name="Normal 4 3 3 6" xfId="5275"/>
    <cellStyle name="Normal 4 3 3 6 2" xfId="13949"/>
    <cellStyle name="Normal 4 3 3 6 3" xfId="19732"/>
    <cellStyle name="Normal 4 3 3 7" xfId="8167"/>
    <cellStyle name="Normal 4 3 3 8" xfId="3379"/>
    <cellStyle name="Normal 4 3 3 9" xfId="11058"/>
    <cellStyle name="Normal 4 3 4" xfId="648"/>
    <cellStyle name="Normal 4 3 4 10" xfId="16843"/>
    <cellStyle name="Normal 4 3 4 2" xfId="649"/>
    <cellStyle name="Normal 4 3 4 2 2" xfId="2386"/>
    <cellStyle name="Normal 4 3 4 2 2 2" xfId="9872"/>
    <cellStyle name="Normal 4 3 4 2 2 2 2" xfId="15654"/>
    <cellStyle name="Normal 4 3 4 2 2 2 3" xfId="21437"/>
    <cellStyle name="Normal 4 3 4 2 2 3" xfId="6981"/>
    <cellStyle name="Normal 4 3 4 2 2 4" xfId="12763"/>
    <cellStyle name="Normal 4 3 4 2 2 5" xfId="18546"/>
    <cellStyle name="Normal 4 3 4 2 3" xfId="5278"/>
    <cellStyle name="Normal 4 3 4 2 3 2" xfId="13952"/>
    <cellStyle name="Normal 4 3 4 2 3 3" xfId="19735"/>
    <cellStyle name="Normal 4 3 4 2 4" xfId="8170"/>
    <cellStyle name="Normal 4 3 4 2 5" xfId="4089"/>
    <cellStyle name="Normal 4 3 4 2 6" xfId="11061"/>
    <cellStyle name="Normal 4 3 4 2 7" xfId="16844"/>
    <cellStyle name="Normal 4 3 4 3" xfId="1173"/>
    <cellStyle name="Normal 4 3 4 3 2" xfId="2877"/>
    <cellStyle name="Normal 4 3 4 3 2 2" xfId="10363"/>
    <cellStyle name="Normal 4 3 4 3 2 2 2" xfId="16145"/>
    <cellStyle name="Normal 4 3 4 3 2 2 3" xfId="21928"/>
    <cellStyle name="Normal 4 3 4 3 2 3" xfId="7472"/>
    <cellStyle name="Normal 4 3 4 3 2 4" xfId="13254"/>
    <cellStyle name="Normal 4 3 4 3 2 5" xfId="19037"/>
    <cellStyle name="Normal 4 3 4 3 3" xfId="5769"/>
    <cellStyle name="Normal 4 3 4 3 3 2" xfId="14443"/>
    <cellStyle name="Normal 4 3 4 3 3 3" xfId="20226"/>
    <cellStyle name="Normal 4 3 4 3 4" xfId="8661"/>
    <cellStyle name="Normal 4 3 4 3 5" xfId="4580"/>
    <cellStyle name="Normal 4 3 4 3 6" xfId="11552"/>
    <cellStyle name="Normal 4 3 4 3 7" xfId="17335"/>
    <cellStyle name="Normal 4 3 4 4" xfId="2385"/>
    <cellStyle name="Normal 4 3 4 4 2" xfId="6980"/>
    <cellStyle name="Normal 4 3 4 4 2 2" xfId="15653"/>
    <cellStyle name="Normal 4 3 4 4 2 3" xfId="21436"/>
    <cellStyle name="Normal 4 3 4 4 3" xfId="9871"/>
    <cellStyle name="Normal 4 3 4 4 4" xfId="4088"/>
    <cellStyle name="Normal 4 3 4 4 5" xfId="12762"/>
    <cellStyle name="Normal 4 3 4 4 6" xfId="18545"/>
    <cellStyle name="Normal 4 3 4 5" xfId="1677"/>
    <cellStyle name="Normal 4 3 4 5 2" xfId="9163"/>
    <cellStyle name="Normal 4 3 4 5 2 2" xfId="14945"/>
    <cellStyle name="Normal 4 3 4 5 2 3" xfId="20728"/>
    <cellStyle name="Normal 4 3 4 5 3" xfId="6272"/>
    <cellStyle name="Normal 4 3 4 5 4" xfId="12054"/>
    <cellStyle name="Normal 4 3 4 5 5" xfId="17837"/>
    <cellStyle name="Normal 4 3 4 6" xfId="5277"/>
    <cellStyle name="Normal 4 3 4 6 2" xfId="13951"/>
    <cellStyle name="Normal 4 3 4 6 3" xfId="19734"/>
    <cellStyle name="Normal 4 3 4 7" xfId="8169"/>
    <cellStyle name="Normal 4 3 4 8" xfId="3380"/>
    <cellStyle name="Normal 4 3 4 9" xfId="11060"/>
    <cellStyle name="Normal 4 3 5" xfId="650"/>
    <cellStyle name="Normal 4 3 5 2" xfId="2387"/>
    <cellStyle name="Normal 4 3 5 2 2" xfId="6982"/>
    <cellStyle name="Normal 4 3 5 2 2 2" xfId="15655"/>
    <cellStyle name="Normal 4 3 5 2 2 3" xfId="21438"/>
    <cellStyle name="Normal 4 3 5 2 3" xfId="9873"/>
    <cellStyle name="Normal 4 3 5 2 4" xfId="4090"/>
    <cellStyle name="Normal 4 3 5 2 5" xfId="12764"/>
    <cellStyle name="Normal 4 3 5 2 6" xfId="18547"/>
    <cellStyle name="Normal 4 3 5 3" xfId="1673"/>
    <cellStyle name="Normal 4 3 5 3 2" xfId="9159"/>
    <cellStyle name="Normal 4 3 5 3 2 2" xfId="14941"/>
    <cellStyle name="Normal 4 3 5 3 2 3" xfId="20724"/>
    <cellStyle name="Normal 4 3 5 3 3" xfId="6268"/>
    <cellStyle name="Normal 4 3 5 3 4" xfId="12050"/>
    <cellStyle name="Normal 4 3 5 3 5" xfId="17833"/>
    <cellStyle name="Normal 4 3 5 4" xfId="5279"/>
    <cellStyle name="Normal 4 3 5 4 2" xfId="13953"/>
    <cellStyle name="Normal 4 3 5 4 3" xfId="19736"/>
    <cellStyle name="Normal 4 3 5 5" xfId="8171"/>
    <cellStyle name="Normal 4 3 5 6" xfId="3376"/>
    <cellStyle name="Normal 4 3 5 7" xfId="11062"/>
    <cellStyle name="Normal 4 3 5 8" xfId="16845"/>
    <cellStyle name="Normal 4 3 6" xfId="893"/>
    <cellStyle name="Normal 4 3 6 2" xfId="2599"/>
    <cellStyle name="Normal 4 3 6 2 2" xfId="10085"/>
    <cellStyle name="Normal 4 3 6 2 2 2" xfId="15867"/>
    <cellStyle name="Normal 4 3 6 2 2 3" xfId="21650"/>
    <cellStyle name="Normal 4 3 6 2 3" xfId="7194"/>
    <cellStyle name="Normal 4 3 6 2 4" xfId="12976"/>
    <cellStyle name="Normal 4 3 6 2 5" xfId="18759"/>
    <cellStyle name="Normal 4 3 6 3" xfId="5491"/>
    <cellStyle name="Normal 4 3 6 3 2" xfId="14165"/>
    <cellStyle name="Normal 4 3 6 3 3" xfId="19948"/>
    <cellStyle name="Normal 4 3 6 4" xfId="8383"/>
    <cellStyle name="Normal 4 3 6 5" xfId="4302"/>
    <cellStyle name="Normal 4 3 6 6" xfId="11274"/>
    <cellStyle name="Normal 4 3 6 7" xfId="17057"/>
    <cellStyle name="Normal 4 3 7" xfId="2378"/>
    <cellStyle name="Normal 4 3 7 2" xfId="6973"/>
    <cellStyle name="Normal 4 3 7 2 2" xfId="15646"/>
    <cellStyle name="Normal 4 3 7 2 3" xfId="21429"/>
    <cellStyle name="Normal 4 3 7 3" xfId="9864"/>
    <cellStyle name="Normal 4 3 7 4" xfId="4081"/>
    <cellStyle name="Normal 4 3 7 5" xfId="12755"/>
    <cellStyle name="Normal 4 3 7 6" xfId="18538"/>
    <cellStyle name="Normal 4 3 8" xfId="1342"/>
    <cellStyle name="Normal 4 3 8 2" xfId="8828"/>
    <cellStyle name="Normal 4 3 8 2 2" xfId="14610"/>
    <cellStyle name="Normal 4 3 8 2 3" xfId="20393"/>
    <cellStyle name="Normal 4 3 8 3" xfId="5937"/>
    <cellStyle name="Normal 4 3 8 4" xfId="11719"/>
    <cellStyle name="Normal 4 3 8 5" xfId="17502"/>
    <cellStyle name="Normal 4 3 9" xfId="5270"/>
    <cellStyle name="Normal 4 3 9 2" xfId="13944"/>
    <cellStyle name="Normal 4 3 9 3" xfId="19727"/>
    <cellStyle name="Normal 4 4" xfId="651"/>
    <cellStyle name="Normal 4 4 10" xfId="11063"/>
    <cellStyle name="Normal 4 4 11" xfId="16846"/>
    <cellStyle name="Normal 4 4 2" xfId="652"/>
    <cellStyle name="Normal 4 4 2 10" xfId="16847"/>
    <cellStyle name="Normal 4 4 2 2" xfId="653"/>
    <cellStyle name="Normal 4 4 2 2 2" xfId="2390"/>
    <cellStyle name="Normal 4 4 2 2 2 2" xfId="9876"/>
    <cellStyle name="Normal 4 4 2 2 2 2 2" xfId="15658"/>
    <cellStyle name="Normal 4 4 2 2 2 2 3" xfId="21441"/>
    <cellStyle name="Normal 4 4 2 2 2 3" xfId="6985"/>
    <cellStyle name="Normal 4 4 2 2 2 4" xfId="12767"/>
    <cellStyle name="Normal 4 4 2 2 2 5" xfId="18550"/>
    <cellStyle name="Normal 4 4 2 2 3" xfId="5282"/>
    <cellStyle name="Normal 4 4 2 2 3 2" xfId="13956"/>
    <cellStyle name="Normal 4 4 2 2 3 3" xfId="19739"/>
    <cellStyle name="Normal 4 4 2 2 4" xfId="8174"/>
    <cellStyle name="Normal 4 4 2 2 5" xfId="4093"/>
    <cellStyle name="Normal 4 4 2 2 6" xfId="11065"/>
    <cellStyle name="Normal 4 4 2 2 7" xfId="16848"/>
    <cellStyle name="Normal 4 4 2 3" xfId="1175"/>
    <cellStyle name="Normal 4 4 2 3 2" xfId="2879"/>
    <cellStyle name="Normal 4 4 2 3 2 2" xfId="10365"/>
    <cellStyle name="Normal 4 4 2 3 2 2 2" xfId="16147"/>
    <cellStyle name="Normal 4 4 2 3 2 2 3" xfId="21930"/>
    <cellStyle name="Normal 4 4 2 3 2 3" xfId="7474"/>
    <cellStyle name="Normal 4 4 2 3 2 4" xfId="13256"/>
    <cellStyle name="Normal 4 4 2 3 2 5" xfId="19039"/>
    <cellStyle name="Normal 4 4 2 3 3" xfId="5771"/>
    <cellStyle name="Normal 4 4 2 3 3 2" xfId="14445"/>
    <cellStyle name="Normal 4 4 2 3 3 3" xfId="20228"/>
    <cellStyle name="Normal 4 4 2 3 4" xfId="8663"/>
    <cellStyle name="Normal 4 4 2 3 5" xfId="4582"/>
    <cellStyle name="Normal 4 4 2 3 6" xfId="11554"/>
    <cellStyle name="Normal 4 4 2 3 7" xfId="17337"/>
    <cellStyle name="Normal 4 4 2 4" xfId="2389"/>
    <cellStyle name="Normal 4 4 2 4 2" xfId="6984"/>
    <cellStyle name="Normal 4 4 2 4 2 2" xfId="15657"/>
    <cellStyle name="Normal 4 4 2 4 2 3" xfId="21440"/>
    <cellStyle name="Normal 4 4 2 4 3" xfId="9875"/>
    <cellStyle name="Normal 4 4 2 4 4" xfId="4092"/>
    <cellStyle name="Normal 4 4 2 4 5" xfId="12766"/>
    <cellStyle name="Normal 4 4 2 4 6" xfId="18549"/>
    <cellStyle name="Normal 4 4 2 5" xfId="1679"/>
    <cellStyle name="Normal 4 4 2 5 2" xfId="9165"/>
    <cellStyle name="Normal 4 4 2 5 2 2" xfId="14947"/>
    <cellStyle name="Normal 4 4 2 5 2 3" xfId="20730"/>
    <cellStyle name="Normal 4 4 2 5 3" xfId="6274"/>
    <cellStyle name="Normal 4 4 2 5 4" xfId="12056"/>
    <cellStyle name="Normal 4 4 2 5 5" xfId="17839"/>
    <cellStyle name="Normal 4 4 2 6" xfId="5281"/>
    <cellStyle name="Normal 4 4 2 6 2" xfId="13955"/>
    <cellStyle name="Normal 4 4 2 6 3" xfId="19738"/>
    <cellStyle name="Normal 4 4 2 7" xfId="8173"/>
    <cellStyle name="Normal 4 4 2 8" xfId="3382"/>
    <cellStyle name="Normal 4 4 2 9" xfId="11064"/>
    <cellStyle name="Normal 4 4 3" xfId="654"/>
    <cellStyle name="Normal 4 4 3 2" xfId="2391"/>
    <cellStyle name="Normal 4 4 3 2 2" xfId="6986"/>
    <cellStyle name="Normal 4 4 3 2 2 2" xfId="15659"/>
    <cellStyle name="Normal 4 4 3 2 2 3" xfId="21442"/>
    <cellStyle name="Normal 4 4 3 2 3" xfId="9877"/>
    <cellStyle name="Normal 4 4 3 2 4" xfId="4094"/>
    <cellStyle name="Normal 4 4 3 2 5" xfId="12768"/>
    <cellStyle name="Normal 4 4 3 2 6" xfId="18551"/>
    <cellStyle name="Normal 4 4 3 3" xfId="1678"/>
    <cellStyle name="Normal 4 4 3 3 2" xfId="9164"/>
    <cellStyle name="Normal 4 4 3 3 2 2" xfId="14946"/>
    <cellStyle name="Normal 4 4 3 3 2 3" xfId="20729"/>
    <cellStyle name="Normal 4 4 3 3 3" xfId="6273"/>
    <cellStyle name="Normal 4 4 3 3 4" xfId="12055"/>
    <cellStyle name="Normal 4 4 3 3 5" xfId="17838"/>
    <cellStyle name="Normal 4 4 3 4" xfId="5283"/>
    <cellStyle name="Normal 4 4 3 4 2" xfId="13957"/>
    <cellStyle name="Normal 4 4 3 4 3" xfId="19740"/>
    <cellStyle name="Normal 4 4 3 5" xfId="8175"/>
    <cellStyle name="Normal 4 4 3 6" xfId="3381"/>
    <cellStyle name="Normal 4 4 3 7" xfId="11066"/>
    <cellStyle name="Normal 4 4 3 8" xfId="16849"/>
    <cellStyle name="Normal 4 4 4" xfId="1174"/>
    <cellStyle name="Normal 4 4 4 2" xfId="2878"/>
    <cellStyle name="Normal 4 4 4 2 2" xfId="10364"/>
    <cellStyle name="Normal 4 4 4 2 2 2" xfId="16146"/>
    <cellStyle name="Normal 4 4 4 2 2 3" xfId="21929"/>
    <cellStyle name="Normal 4 4 4 2 3" xfId="7473"/>
    <cellStyle name="Normal 4 4 4 2 4" xfId="13255"/>
    <cellStyle name="Normal 4 4 4 2 5" xfId="19038"/>
    <cellStyle name="Normal 4 4 4 3" xfId="5770"/>
    <cellStyle name="Normal 4 4 4 3 2" xfId="14444"/>
    <cellStyle name="Normal 4 4 4 3 3" xfId="20227"/>
    <cellStyle name="Normal 4 4 4 4" xfId="8662"/>
    <cellStyle name="Normal 4 4 4 5" xfId="4581"/>
    <cellStyle name="Normal 4 4 4 6" xfId="11553"/>
    <cellStyle name="Normal 4 4 4 7" xfId="17336"/>
    <cellStyle name="Normal 4 4 5" xfId="2388"/>
    <cellStyle name="Normal 4 4 5 2" xfId="6983"/>
    <cellStyle name="Normal 4 4 5 2 2" xfId="15656"/>
    <cellStyle name="Normal 4 4 5 2 3" xfId="21439"/>
    <cellStyle name="Normal 4 4 5 3" xfId="9874"/>
    <cellStyle name="Normal 4 4 5 4" xfId="4091"/>
    <cellStyle name="Normal 4 4 5 5" xfId="12765"/>
    <cellStyle name="Normal 4 4 5 6" xfId="18548"/>
    <cellStyle name="Normal 4 4 6" xfId="1339"/>
    <cellStyle name="Normal 4 4 6 2" xfId="8825"/>
    <cellStyle name="Normal 4 4 6 2 2" xfId="14607"/>
    <cellStyle name="Normal 4 4 6 2 3" xfId="20390"/>
    <cellStyle name="Normal 4 4 6 3" xfId="5934"/>
    <cellStyle name="Normal 4 4 6 4" xfId="11716"/>
    <cellStyle name="Normal 4 4 6 5" xfId="17499"/>
    <cellStyle name="Normal 4 4 7" xfId="5280"/>
    <cellStyle name="Normal 4 4 7 2" xfId="13954"/>
    <cellStyle name="Normal 4 4 7 3" xfId="19737"/>
    <cellStyle name="Normal 4 4 8" xfId="8172"/>
    <cellStyle name="Normal 4 4 9" xfId="3042"/>
    <cellStyle name="Normal 4 5" xfId="655"/>
    <cellStyle name="Normal 4 5 10" xfId="16850"/>
    <cellStyle name="Normal 4 5 2" xfId="656"/>
    <cellStyle name="Normal 4 5 2 2" xfId="2393"/>
    <cellStyle name="Normal 4 5 2 2 2" xfId="9879"/>
    <cellStyle name="Normal 4 5 2 2 2 2" xfId="15661"/>
    <cellStyle name="Normal 4 5 2 2 2 3" xfId="21444"/>
    <cellStyle name="Normal 4 5 2 2 3" xfId="6988"/>
    <cellStyle name="Normal 4 5 2 2 4" xfId="12770"/>
    <cellStyle name="Normal 4 5 2 2 5" xfId="18553"/>
    <cellStyle name="Normal 4 5 2 3" xfId="5285"/>
    <cellStyle name="Normal 4 5 2 3 2" xfId="13959"/>
    <cellStyle name="Normal 4 5 2 3 3" xfId="19742"/>
    <cellStyle name="Normal 4 5 2 4" xfId="8177"/>
    <cellStyle name="Normal 4 5 2 5" xfId="4096"/>
    <cellStyle name="Normal 4 5 2 6" xfId="11068"/>
    <cellStyle name="Normal 4 5 2 7" xfId="16851"/>
    <cellStyle name="Normal 4 5 3" xfId="1176"/>
    <cellStyle name="Normal 4 5 3 2" xfId="2880"/>
    <cellStyle name="Normal 4 5 3 2 2" xfId="10366"/>
    <cellStyle name="Normal 4 5 3 2 2 2" xfId="16148"/>
    <cellStyle name="Normal 4 5 3 2 2 3" xfId="21931"/>
    <cellStyle name="Normal 4 5 3 2 3" xfId="7475"/>
    <cellStyle name="Normal 4 5 3 2 4" xfId="13257"/>
    <cellStyle name="Normal 4 5 3 2 5" xfId="19040"/>
    <cellStyle name="Normal 4 5 3 3" xfId="5772"/>
    <cellStyle name="Normal 4 5 3 3 2" xfId="14446"/>
    <cellStyle name="Normal 4 5 3 3 3" xfId="20229"/>
    <cellStyle name="Normal 4 5 3 4" xfId="8664"/>
    <cellStyle name="Normal 4 5 3 5" xfId="4583"/>
    <cellStyle name="Normal 4 5 3 6" xfId="11555"/>
    <cellStyle name="Normal 4 5 3 7" xfId="17338"/>
    <cellStyle name="Normal 4 5 4" xfId="2392"/>
    <cellStyle name="Normal 4 5 4 2" xfId="6987"/>
    <cellStyle name="Normal 4 5 4 2 2" xfId="15660"/>
    <cellStyle name="Normal 4 5 4 2 3" xfId="21443"/>
    <cellStyle name="Normal 4 5 4 3" xfId="9878"/>
    <cellStyle name="Normal 4 5 4 4" xfId="4095"/>
    <cellStyle name="Normal 4 5 4 5" xfId="12769"/>
    <cellStyle name="Normal 4 5 4 6" xfId="18552"/>
    <cellStyle name="Normal 4 5 5" xfId="1680"/>
    <cellStyle name="Normal 4 5 5 2" xfId="9166"/>
    <cellStyle name="Normal 4 5 5 2 2" xfId="14948"/>
    <cellStyle name="Normal 4 5 5 2 3" xfId="20731"/>
    <cellStyle name="Normal 4 5 5 3" xfId="6275"/>
    <cellStyle name="Normal 4 5 5 4" xfId="12057"/>
    <cellStyle name="Normal 4 5 5 5" xfId="17840"/>
    <cellStyle name="Normal 4 5 6" xfId="5284"/>
    <cellStyle name="Normal 4 5 6 2" xfId="13958"/>
    <cellStyle name="Normal 4 5 6 3" xfId="19741"/>
    <cellStyle name="Normal 4 5 7" xfId="8176"/>
    <cellStyle name="Normal 4 5 8" xfId="3383"/>
    <cellStyle name="Normal 4 5 9" xfId="11067"/>
    <cellStyle name="Normal 4 6" xfId="657"/>
    <cellStyle name="Normal 4 6 10" xfId="16852"/>
    <cellStyle name="Normal 4 6 2" xfId="658"/>
    <cellStyle name="Normal 4 6 2 2" xfId="2395"/>
    <cellStyle name="Normal 4 6 2 2 2" xfId="9881"/>
    <cellStyle name="Normal 4 6 2 2 2 2" xfId="15663"/>
    <cellStyle name="Normal 4 6 2 2 2 3" xfId="21446"/>
    <cellStyle name="Normal 4 6 2 2 3" xfId="6990"/>
    <cellStyle name="Normal 4 6 2 2 4" xfId="12772"/>
    <cellStyle name="Normal 4 6 2 2 5" xfId="18555"/>
    <cellStyle name="Normal 4 6 2 3" xfId="5287"/>
    <cellStyle name="Normal 4 6 2 3 2" xfId="13961"/>
    <cellStyle name="Normal 4 6 2 3 3" xfId="19744"/>
    <cellStyle name="Normal 4 6 2 4" xfId="8179"/>
    <cellStyle name="Normal 4 6 2 5" xfId="4098"/>
    <cellStyle name="Normal 4 6 2 6" xfId="11070"/>
    <cellStyle name="Normal 4 6 2 7" xfId="16853"/>
    <cellStyle name="Normal 4 6 3" xfId="1177"/>
    <cellStyle name="Normal 4 6 3 2" xfId="2881"/>
    <cellStyle name="Normal 4 6 3 2 2" xfId="10367"/>
    <cellStyle name="Normal 4 6 3 2 2 2" xfId="16149"/>
    <cellStyle name="Normal 4 6 3 2 2 3" xfId="21932"/>
    <cellStyle name="Normal 4 6 3 2 3" xfId="7476"/>
    <cellStyle name="Normal 4 6 3 2 4" xfId="13258"/>
    <cellStyle name="Normal 4 6 3 2 5" xfId="19041"/>
    <cellStyle name="Normal 4 6 3 3" xfId="5773"/>
    <cellStyle name="Normal 4 6 3 3 2" xfId="14447"/>
    <cellStyle name="Normal 4 6 3 3 3" xfId="20230"/>
    <cellStyle name="Normal 4 6 3 4" xfId="8665"/>
    <cellStyle name="Normal 4 6 3 5" xfId="4584"/>
    <cellStyle name="Normal 4 6 3 6" xfId="11556"/>
    <cellStyle name="Normal 4 6 3 7" xfId="17339"/>
    <cellStyle name="Normal 4 6 4" xfId="2394"/>
    <cellStyle name="Normal 4 6 4 2" xfId="6989"/>
    <cellStyle name="Normal 4 6 4 2 2" xfId="15662"/>
    <cellStyle name="Normal 4 6 4 2 3" xfId="21445"/>
    <cellStyle name="Normal 4 6 4 3" xfId="9880"/>
    <cellStyle name="Normal 4 6 4 4" xfId="4097"/>
    <cellStyle name="Normal 4 6 4 5" xfId="12771"/>
    <cellStyle name="Normal 4 6 4 6" xfId="18554"/>
    <cellStyle name="Normal 4 6 5" xfId="1681"/>
    <cellStyle name="Normal 4 6 5 2" xfId="9167"/>
    <cellStyle name="Normal 4 6 5 2 2" xfId="14949"/>
    <cellStyle name="Normal 4 6 5 2 3" xfId="20732"/>
    <cellStyle name="Normal 4 6 5 3" xfId="6276"/>
    <cellStyle name="Normal 4 6 5 4" xfId="12058"/>
    <cellStyle name="Normal 4 6 5 5" xfId="17841"/>
    <cellStyle name="Normal 4 6 6" xfId="5286"/>
    <cellStyle name="Normal 4 6 6 2" xfId="13960"/>
    <cellStyle name="Normal 4 6 6 3" xfId="19743"/>
    <cellStyle name="Normal 4 6 7" xfId="8178"/>
    <cellStyle name="Normal 4 6 8" xfId="3384"/>
    <cellStyle name="Normal 4 6 9" xfId="11069"/>
    <cellStyle name="Normal 4 7" xfId="659"/>
    <cellStyle name="Normal 4 7 2" xfId="2396"/>
    <cellStyle name="Normal 4 7 2 2" xfId="6991"/>
    <cellStyle name="Normal 4 7 2 2 2" xfId="15664"/>
    <cellStyle name="Normal 4 7 2 2 3" xfId="21447"/>
    <cellStyle name="Normal 4 7 2 3" xfId="9882"/>
    <cellStyle name="Normal 4 7 2 4" xfId="4099"/>
    <cellStyle name="Normal 4 7 2 5" xfId="12773"/>
    <cellStyle name="Normal 4 7 2 6" xfId="18556"/>
    <cellStyle name="Normal 4 7 3" xfId="1662"/>
    <cellStyle name="Normal 4 7 3 2" xfId="9148"/>
    <cellStyle name="Normal 4 7 3 2 2" xfId="14930"/>
    <cellStyle name="Normal 4 7 3 2 3" xfId="20713"/>
    <cellStyle name="Normal 4 7 3 3" xfId="6257"/>
    <cellStyle name="Normal 4 7 3 4" xfId="12039"/>
    <cellStyle name="Normal 4 7 3 5" xfId="17822"/>
    <cellStyle name="Normal 4 7 4" xfId="5288"/>
    <cellStyle name="Normal 4 7 4 2" xfId="13962"/>
    <cellStyle name="Normal 4 7 4 3" xfId="19745"/>
    <cellStyle name="Normal 4 7 5" xfId="8180"/>
    <cellStyle name="Normal 4 7 6" xfId="3365"/>
    <cellStyle name="Normal 4 7 7" xfId="11071"/>
    <cellStyle name="Normal 4 7 8" xfId="16854"/>
    <cellStyle name="Normal 4 8" xfId="855"/>
    <cellStyle name="Normal 4 8 2" xfId="2561"/>
    <cellStyle name="Normal 4 8 2 2" xfId="10047"/>
    <cellStyle name="Normal 4 8 2 2 2" xfId="15829"/>
    <cellStyle name="Normal 4 8 2 2 3" xfId="21612"/>
    <cellStyle name="Normal 4 8 2 3" xfId="7156"/>
    <cellStyle name="Normal 4 8 2 4" xfId="12938"/>
    <cellStyle name="Normal 4 8 2 5" xfId="18721"/>
    <cellStyle name="Normal 4 8 3" xfId="5453"/>
    <cellStyle name="Normal 4 8 3 2" xfId="14127"/>
    <cellStyle name="Normal 4 8 3 3" xfId="19910"/>
    <cellStyle name="Normal 4 8 4" xfId="8345"/>
    <cellStyle name="Normal 4 8 5" xfId="4264"/>
    <cellStyle name="Normal 4 8 6" xfId="11236"/>
    <cellStyle name="Normal 4 8 7" xfId="17019"/>
    <cellStyle name="Normal 4 9" xfId="2357"/>
    <cellStyle name="Normal 4 9 2" xfId="6952"/>
    <cellStyle name="Normal 4 9 2 2" xfId="15625"/>
    <cellStyle name="Normal 4 9 2 3" xfId="21408"/>
    <cellStyle name="Normal 4 9 3" xfId="9843"/>
    <cellStyle name="Normal 4 9 4" xfId="4060"/>
    <cellStyle name="Normal 4 9 5" xfId="12734"/>
    <cellStyle name="Normal 4 9 6" xfId="18517"/>
    <cellStyle name="Normal 5" xfId="660"/>
    <cellStyle name="Normal 5 10" xfId="8181"/>
    <cellStyle name="Normal 5 11" xfId="3057"/>
    <cellStyle name="Normal 5 12" xfId="11072"/>
    <cellStyle name="Normal 5 13" xfId="16855"/>
    <cellStyle name="Normal 5 2" xfId="661"/>
    <cellStyle name="Normal 5 2 10" xfId="11073"/>
    <cellStyle name="Normal 5 2 11" xfId="16856"/>
    <cellStyle name="Normal 5 2 2" xfId="662"/>
    <cellStyle name="Normal 5 2 2 10" xfId="16857"/>
    <cellStyle name="Normal 5 2 2 2" xfId="663"/>
    <cellStyle name="Normal 5 2 2 2 2" xfId="2400"/>
    <cellStyle name="Normal 5 2 2 2 2 2" xfId="9886"/>
    <cellStyle name="Normal 5 2 2 2 2 2 2" xfId="15668"/>
    <cellStyle name="Normal 5 2 2 2 2 2 3" xfId="21451"/>
    <cellStyle name="Normal 5 2 2 2 2 3" xfId="6995"/>
    <cellStyle name="Normal 5 2 2 2 2 4" xfId="12777"/>
    <cellStyle name="Normal 5 2 2 2 2 5" xfId="18560"/>
    <cellStyle name="Normal 5 2 2 2 3" xfId="5292"/>
    <cellStyle name="Normal 5 2 2 2 3 2" xfId="13966"/>
    <cellStyle name="Normal 5 2 2 2 3 3" xfId="19749"/>
    <cellStyle name="Normal 5 2 2 2 4" xfId="8184"/>
    <cellStyle name="Normal 5 2 2 2 5" xfId="4103"/>
    <cellStyle name="Normal 5 2 2 2 6" xfId="11075"/>
    <cellStyle name="Normal 5 2 2 2 7" xfId="16858"/>
    <cellStyle name="Normal 5 2 2 3" xfId="1180"/>
    <cellStyle name="Normal 5 2 2 3 2" xfId="2884"/>
    <cellStyle name="Normal 5 2 2 3 2 2" xfId="10370"/>
    <cellStyle name="Normal 5 2 2 3 2 2 2" xfId="16152"/>
    <cellStyle name="Normal 5 2 2 3 2 2 3" xfId="21935"/>
    <cellStyle name="Normal 5 2 2 3 2 3" xfId="7479"/>
    <cellStyle name="Normal 5 2 2 3 2 4" xfId="13261"/>
    <cellStyle name="Normal 5 2 2 3 2 5" xfId="19044"/>
    <cellStyle name="Normal 5 2 2 3 3" xfId="5776"/>
    <cellStyle name="Normal 5 2 2 3 3 2" xfId="14450"/>
    <cellStyle name="Normal 5 2 2 3 3 3" xfId="20233"/>
    <cellStyle name="Normal 5 2 2 3 4" xfId="8668"/>
    <cellStyle name="Normal 5 2 2 3 5" xfId="4587"/>
    <cellStyle name="Normal 5 2 2 3 6" xfId="11559"/>
    <cellStyle name="Normal 5 2 2 3 7" xfId="17342"/>
    <cellStyle name="Normal 5 2 2 4" xfId="2399"/>
    <cellStyle name="Normal 5 2 2 4 2" xfId="6994"/>
    <cellStyle name="Normal 5 2 2 4 2 2" xfId="15667"/>
    <cellStyle name="Normal 5 2 2 4 2 3" xfId="21450"/>
    <cellStyle name="Normal 5 2 2 4 3" xfId="9885"/>
    <cellStyle name="Normal 5 2 2 4 4" xfId="4102"/>
    <cellStyle name="Normal 5 2 2 4 5" xfId="12776"/>
    <cellStyle name="Normal 5 2 2 4 6" xfId="18559"/>
    <cellStyle name="Normal 5 2 2 5" xfId="1684"/>
    <cellStyle name="Normal 5 2 2 5 2" xfId="9170"/>
    <cellStyle name="Normal 5 2 2 5 2 2" xfId="14952"/>
    <cellStyle name="Normal 5 2 2 5 2 3" xfId="20735"/>
    <cellStyle name="Normal 5 2 2 5 3" xfId="6279"/>
    <cellStyle name="Normal 5 2 2 5 4" xfId="12061"/>
    <cellStyle name="Normal 5 2 2 5 5" xfId="17844"/>
    <cellStyle name="Normal 5 2 2 6" xfId="5291"/>
    <cellStyle name="Normal 5 2 2 6 2" xfId="13965"/>
    <cellStyle name="Normal 5 2 2 6 3" xfId="19748"/>
    <cellStyle name="Normal 5 2 2 7" xfId="8183"/>
    <cellStyle name="Normal 5 2 2 8" xfId="3387"/>
    <cellStyle name="Normal 5 2 2 9" xfId="11074"/>
    <cellStyle name="Normal 5 2 3" xfId="664"/>
    <cellStyle name="Normal 5 2 3 2" xfId="2401"/>
    <cellStyle name="Normal 5 2 3 2 2" xfId="9887"/>
    <cellStyle name="Normal 5 2 3 2 2 2" xfId="15669"/>
    <cellStyle name="Normal 5 2 3 2 2 3" xfId="21452"/>
    <cellStyle name="Normal 5 2 3 2 3" xfId="6996"/>
    <cellStyle name="Normal 5 2 3 2 4" xfId="12778"/>
    <cellStyle name="Normal 5 2 3 2 5" xfId="18561"/>
    <cellStyle name="Normal 5 2 3 3" xfId="5293"/>
    <cellStyle name="Normal 5 2 3 3 2" xfId="13967"/>
    <cellStyle name="Normal 5 2 3 3 3" xfId="19750"/>
    <cellStyle name="Normal 5 2 3 4" xfId="8185"/>
    <cellStyle name="Normal 5 2 3 5" xfId="4104"/>
    <cellStyle name="Normal 5 2 3 6" xfId="11076"/>
    <cellStyle name="Normal 5 2 3 7" xfId="16859"/>
    <cellStyle name="Normal 5 2 4" xfId="1179"/>
    <cellStyle name="Normal 5 2 4 2" xfId="2883"/>
    <cellStyle name="Normal 5 2 4 2 2" xfId="10369"/>
    <cellStyle name="Normal 5 2 4 2 2 2" xfId="16151"/>
    <cellStyle name="Normal 5 2 4 2 2 3" xfId="21934"/>
    <cellStyle name="Normal 5 2 4 2 3" xfId="7478"/>
    <cellStyle name="Normal 5 2 4 2 4" xfId="13260"/>
    <cellStyle name="Normal 5 2 4 2 5" xfId="19043"/>
    <cellStyle name="Normal 5 2 4 3" xfId="5775"/>
    <cellStyle name="Normal 5 2 4 3 2" xfId="14449"/>
    <cellStyle name="Normal 5 2 4 3 3" xfId="20232"/>
    <cellStyle name="Normal 5 2 4 4" xfId="8667"/>
    <cellStyle name="Normal 5 2 4 5" xfId="4586"/>
    <cellStyle name="Normal 5 2 4 6" xfId="11558"/>
    <cellStyle name="Normal 5 2 4 7" xfId="17341"/>
    <cellStyle name="Normal 5 2 5" xfId="2398"/>
    <cellStyle name="Normal 5 2 5 2" xfId="6993"/>
    <cellStyle name="Normal 5 2 5 2 2" xfId="15666"/>
    <cellStyle name="Normal 5 2 5 2 3" xfId="21449"/>
    <cellStyle name="Normal 5 2 5 3" xfId="9884"/>
    <cellStyle name="Normal 5 2 5 4" xfId="4101"/>
    <cellStyle name="Normal 5 2 5 5" xfId="12775"/>
    <cellStyle name="Normal 5 2 5 6" xfId="18558"/>
    <cellStyle name="Normal 5 2 6" xfId="1683"/>
    <cellStyle name="Normal 5 2 6 2" xfId="9169"/>
    <cellStyle name="Normal 5 2 6 2 2" xfId="14951"/>
    <cellStyle name="Normal 5 2 6 2 3" xfId="20734"/>
    <cellStyle name="Normal 5 2 6 3" xfId="6278"/>
    <cellStyle name="Normal 5 2 6 4" xfId="12060"/>
    <cellStyle name="Normal 5 2 6 5" xfId="17843"/>
    <cellStyle name="Normal 5 2 7" xfId="5290"/>
    <cellStyle name="Normal 5 2 7 2" xfId="13964"/>
    <cellStyle name="Normal 5 2 7 3" xfId="19747"/>
    <cellStyle name="Normal 5 2 8" xfId="8182"/>
    <cellStyle name="Normal 5 2 9" xfId="3386"/>
    <cellStyle name="Normal 5 3" xfId="665"/>
    <cellStyle name="Normal 5 3 10" xfId="16860"/>
    <cellStyle name="Normal 5 3 2" xfId="666"/>
    <cellStyle name="Normal 5 3 2 2" xfId="2403"/>
    <cellStyle name="Normal 5 3 2 2 2" xfId="9889"/>
    <cellStyle name="Normal 5 3 2 2 2 2" xfId="15671"/>
    <cellStyle name="Normal 5 3 2 2 2 3" xfId="21454"/>
    <cellStyle name="Normal 5 3 2 2 3" xfId="6998"/>
    <cellStyle name="Normal 5 3 2 2 4" xfId="12780"/>
    <cellStyle name="Normal 5 3 2 2 5" xfId="18563"/>
    <cellStyle name="Normal 5 3 2 3" xfId="5295"/>
    <cellStyle name="Normal 5 3 2 3 2" xfId="13969"/>
    <cellStyle name="Normal 5 3 2 3 3" xfId="19752"/>
    <cellStyle name="Normal 5 3 2 4" xfId="8187"/>
    <cellStyle name="Normal 5 3 2 5" xfId="4106"/>
    <cellStyle name="Normal 5 3 2 6" xfId="11078"/>
    <cellStyle name="Normal 5 3 2 7" xfId="16861"/>
    <cellStyle name="Normal 5 3 3" xfId="1181"/>
    <cellStyle name="Normal 5 3 3 2" xfId="2885"/>
    <cellStyle name="Normal 5 3 3 2 2" xfId="10371"/>
    <cellStyle name="Normal 5 3 3 2 2 2" xfId="16153"/>
    <cellStyle name="Normal 5 3 3 2 2 3" xfId="21936"/>
    <cellStyle name="Normal 5 3 3 2 3" xfId="7480"/>
    <cellStyle name="Normal 5 3 3 2 4" xfId="13262"/>
    <cellStyle name="Normal 5 3 3 2 5" xfId="19045"/>
    <cellStyle name="Normal 5 3 3 3" xfId="5777"/>
    <cellStyle name="Normal 5 3 3 3 2" xfId="14451"/>
    <cellStyle name="Normal 5 3 3 3 3" xfId="20234"/>
    <cellStyle name="Normal 5 3 3 4" xfId="8669"/>
    <cellStyle name="Normal 5 3 3 5" xfId="4588"/>
    <cellStyle name="Normal 5 3 3 6" xfId="11560"/>
    <cellStyle name="Normal 5 3 3 7" xfId="17343"/>
    <cellStyle name="Normal 5 3 4" xfId="2402"/>
    <cellStyle name="Normal 5 3 4 2" xfId="6997"/>
    <cellStyle name="Normal 5 3 4 2 2" xfId="15670"/>
    <cellStyle name="Normal 5 3 4 2 3" xfId="21453"/>
    <cellStyle name="Normal 5 3 4 3" xfId="9888"/>
    <cellStyle name="Normal 5 3 4 4" xfId="4105"/>
    <cellStyle name="Normal 5 3 4 5" xfId="12779"/>
    <cellStyle name="Normal 5 3 4 6" xfId="18562"/>
    <cellStyle name="Normal 5 3 5" xfId="1685"/>
    <cellStyle name="Normal 5 3 5 2" xfId="9171"/>
    <cellStyle name="Normal 5 3 5 2 2" xfId="14953"/>
    <cellStyle name="Normal 5 3 5 2 3" xfId="20736"/>
    <cellStyle name="Normal 5 3 5 3" xfId="6280"/>
    <cellStyle name="Normal 5 3 5 4" xfId="12062"/>
    <cellStyle name="Normal 5 3 5 5" xfId="17845"/>
    <cellStyle name="Normal 5 3 6" xfId="5294"/>
    <cellStyle name="Normal 5 3 6 2" xfId="13968"/>
    <cellStyle name="Normal 5 3 6 3" xfId="19751"/>
    <cellStyle name="Normal 5 3 7" xfId="8186"/>
    <cellStyle name="Normal 5 3 8" xfId="3388"/>
    <cellStyle name="Normal 5 3 9" xfId="11077"/>
    <cellStyle name="Normal 5 4" xfId="667"/>
    <cellStyle name="Normal 5 4 10" xfId="16862"/>
    <cellStyle name="Normal 5 4 2" xfId="668"/>
    <cellStyle name="Normal 5 4 2 2" xfId="2405"/>
    <cellStyle name="Normal 5 4 2 2 2" xfId="9891"/>
    <cellStyle name="Normal 5 4 2 2 2 2" xfId="15673"/>
    <cellStyle name="Normal 5 4 2 2 2 3" xfId="21456"/>
    <cellStyle name="Normal 5 4 2 2 3" xfId="7000"/>
    <cellStyle name="Normal 5 4 2 2 4" xfId="12782"/>
    <cellStyle name="Normal 5 4 2 2 5" xfId="18565"/>
    <cellStyle name="Normal 5 4 2 3" xfId="5297"/>
    <cellStyle name="Normal 5 4 2 3 2" xfId="13971"/>
    <cellStyle name="Normal 5 4 2 3 3" xfId="19754"/>
    <cellStyle name="Normal 5 4 2 4" xfId="8189"/>
    <cellStyle name="Normal 5 4 2 5" xfId="4108"/>
    <cellStyle name="Normal 5 4 2 6" xfId="11080"/>
    <cellStyle name="Normal 5 4 2 7" xfId="16863"/>
    <cellStyle name="Normal 5 4 3" xfId="1182"/>
    <cellStyle name="Normal 5 4 3 2" xfId="2886"/>
    <cellStyle name="Normal 5 4 3 2 2" xfId="10372"/>
    <cellStyle name="Normal 5 4 3 2 2 2" xfId="16154"/>
    <cellStyle name="Normal 5 4 3 2 2 3" xfId="21937"/>
    <cellStyle name="Normal 5 4 3 2 3" xfId="7481"/>
    <cellStyle name="Normal 5 4 3 2 4" xfId="13263"/>
    <cellStyle name="Normal 5 4 3 2 5" xfId="19046"/>
    <cellStyle name="Normal 5 4 3 3" xfId="5778"/>
    <cellStyle name="Normal 5 4 3 3 2" xfId="14452"/>
    <cellStyle name="Normal 5 4 3 3 3" xfId="20235"/>
    <cellStyle name="Normal 5 4 3 4" xfId="8670"/>
    <cellStyle name="Normal 5 4 3 5" xfId="4589"/>
    <cellStyle name="Normal 5 4 3 6" xfId="11561"/>
    <cellStyle name="Normal 5 4 3 7" xfId="17344"/>
    <cellStyle name="Normal 5 4 4" xfId="2404"/>
    <cellStyle name="Normal 5 4 4 2" xfId="6999"/>
    <cellStyle name="Normal 5 4 4 2 2" xfId="15672"/>
    <cellStyle name="Normal 5 4 4 2 3" xfId="21455"/>
    <cellStyle name="Normal 5 4 4 3" xfId="9890"/>
    <cellStyle name="Normal 5 4 4 4" xfId="4107"/>
    <cellStyle name="Normal 5 4 4 5" xfId="12781"/>
    <cellStyle name="Normal 5 4 4 6" xfId="18564"/>
    <cellStyle name="Normal 5 4 5" xfId="1686"/>
    <cellStyle name="Normal 5 4 5 2" xfId="9172"/>
    <cellStyle name="Normal 5 4 5 2 2" xfId="14954"/>
    <cellStyle name="Normal 5 4 5 2 3" xfId="20737"/>
    <cellStyle name="Normal 5 4 5 3" xfId="6281"/>
    <cellStyle name="Normal 5 4 5 4" xfId="12063"/>
    <cellStyle name="Normal 5 4 5 5" xfId="17846"/>
    <cellStyle name="Normal 5 4 6" xfId="5296"/>
    <cellStyle name="Normal 5 4 6 2" xfId="13970"/>
    <cellStyle name="Normal 5 4 6 3" xfId="19753"/>
    <cellStyle name="Normal 5 4 7" xfId="8188"/>
    <cellStyle name="Normal 5 4 8" xfId="3389"/>
    <cellStyle name="Normal 5 4 9" xfId="11079"/>
    <cellStyle name="Normal 5 5" xfId="669"/>
    <cellStyle name="Normal 5 5 2" xfId="1178"/>
    <cellStyle name="Normal 5 5 2 2" xfId="2882"/>
    <cellStyle name="Normal 5 5 2 2 2" xfId="10368"/>
    <cellStyle name="Normal 5 5 2 2 2 2" xfId="16150"/>
    <cellStyle name="Normal 5 5 2 2 2 3" xfId="21933"/>
    <cellStyle name="Normal 5 5 2 2 3" xfId="7477"/>
    <cellStyle name="Normal 5 5 2 2 4" xfId="13259"/>
    <cellStyle name="Normal 5 5 2 2 5" xfId="19042"/>
    <cellStyle name="Normal 5 5 2 3" xfId="5774"/>
    <cellStyle name="Normal 5 5 2 3 2" xfId="14448"/>
    <cellStyle name="Normal 5 5 2 3 3" xfId="20231"/>
    <cellStyle name="Normal 5 5 2 4" xfId="8666"/>
    <cellStyle name="Normal 5 5 2 5" xfId="4585"/>
    <cellStyle name="Normal 5 5 2 6" xfId="11557"/>
    <cellStyle name="Normal 5 5 2 7" xfId="17340"/>
    <cellStyle name="Normal 5 5 3" xfId="2406"/>
    <cellStyle name="Normal 5 5 3 2" xfId="7001"/>
    <cellStyle name="Normal 5 5 3 2 2" xfId="15674"/>
    <cellStyle name="Normal 5 5 3 2 3" xfId="21457"/>
    <cellStyle name="Normal 5 5 3 3" xfId="9892"/>
    <cellStyle name="Normal 5 5 3 4" xfId="4109"/>
    <cellStyle name="Normal 5 5 3 5" xfId="12783"/>
    <cellStyle name="Normal 5 5 3 6" xfId="18566"/>
    <cellStyle name="Normal 5 5 4" xfId="1682"/>
    <cellStyle name="Normal 5 5 4 2" xfId="9168"/>
    <cellStyle name="Normal 5 5 4 2 2" xfId="14950"/>
    <cellStyle name="Normal 5 5 4 2 3" xfId="20733"/>
    <cellStyle name="Normal 5 5 4 3" xfId="6277"/>
    <cellStyle name="Normal 5 5 4 4" xfId="12059"/>
    <cellStyle name="Normal 5 5 4 5" xfId="17842"/>
    <cellStyle name="Normal 5 5 5" xfId="5298"/>
    <cellStyle name="Normal 5 5 5 2" xfId="13972"/>
    <cellStyle name="Normal 5 5 5 3" xfId="19755"/>
    <cellStyle name="Normal 5 5 6" xfId="8190"/>
    <cellStyle name="Normal 5 5 7" xfId="3385"/>
    <cellStyle name="Normal 5 5 8" xfId="11081"/>
    <cellStyle name="Normal 5 5 9" xfId="16864"/>
    <cellStyle name="Normal 5 6" xfId="838"/>
    <cellStyle name="Normal 5 7" xfId="2397"/>
    <cellStyle name="Normal 5 7 2" xfId="6992"/>
    <cellStyle name="Normal 5 7 2 2" xfId="15665"/>
    <cellStyle name="Normal 5 7 2 3" xfId="21448"/>
    <cellStyle name="Normal 5 7 3" xfId="9883"/>
    <cellStyle name="Normal 5 7 4" xfId="4100"/>
    <cellStyle name="Normal 5 7 5" xfId="12774"/>
    <cellStyle name="Normal 5 7 6" xfId="18557"/>
    <cellStyle name="Normal 5 8" xfId="1354"/>
    <cellStyle name="Normal 5 8 2" xfId="8840"/>
    <cellStyle name="Normal 5 8 2 2" xfId="14622"/>
    <cellStyle name="Normal 5 8 2 3" xfId="20405"/>
    <cellStyle name="Normal 5 8 3" xfId="5949"/>
    <cellStyle name="Normal 5 8 4" xfId="11731"/>
    <cellStyle name="Normal 5 8 5" xfId="17514"/>
    <cellStyle name="Normal 5 9" xfId="5289"/>
    <cellStyle name="Normal 5 9 2" xfId="13963"/>
    <cellStyle name="Normal 5 9 3" xfId="19746"/>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3" xfId="21593"/>
    <cellStyle name="Normal 8 2 3" xfId="7137"/>
    <cellStyle name="Normal 8 2 4" xfId="12919"/>
    <cellStyle name="Normal 8 2 5" xfId="18702"/>
    <cellStyle name="Normal 8 3" xfId="5434"/>
    <cellStyle name="Normal 8 3 2" xfId="14108"/>
    <cellStyle name="Normal 8 3 3" xfId="19891"/>
    <cellStyle name="Normal 8 4" xfId="8326"/>
    <cellStyle name="Normal 8 5" xfId="4245"/>
    <cellStyle name="Normal 8 6" xfId="11217"/>
    <cellStyle name="Normal 8 7" xfId="17000"/>
    <cellStyle name="Note 2" xfId="670"/>
    <cellStyle name="Note 2 10" xfId="1246"/>
    <cellStyle name="Note 2 10 2" xfId="8733"/>
    <cellStyle name="Note 2 10 2 2" xfId="14515"/>
    <cellStyle name="Note 2 10 2 3" xfId="20298"/>
    <cellStyle name="Note 2 10 3" xfId="5842"/>
    <cellStyle name="Note 2 10 4" xfId="11624"/>
    <cellStyle name="Note 2 10 5" xfId="17407"/>
    <cellStyle name="Note 2 11" xfId="5299"/>
    <cellStyle name="Note 2 11 2" xfId="13973"/>
    <cellStyle name="Note 2 11 3" xfId="19756"/>
    <cellStyle name="Note 2 12" xfId="8191"/>
    <cellStyle name="Note 2 13" xfId="2950"/>
    <cellStyle name="Note 2 14" xfId="11082"/>
    <cellStyle name="Note 2 15" xfId="16865"/>
    <cellStyle name="Note 2 2" xfId="671"/>
    <cellStyle name="Note 2 2 10" xfId="5300"/>
    <cellStyle name="Note 2 2 10 2" xfId="13974"/>
    <cellStyle name="Note 2 2 10 3" xfId="19757"/>
    <cellStyle name="Note 2 2 11" xfId="8192"/>
    <cellStyle name="Note 2 2 12" xfId="2980"/>
    <cellStyle name="Note 2 2 13" xfId="11083"/>
    <cellStyle name="Note 2 2 14" xfId="16866"/>
    <cellStyle name="Note 2 2 2" xfId="672"/>
    <cellStyle name="Note 2 2 2 10" xfId="8193"/>
    <cellStyle name="Note 2 2 2 11" xfId="3048"/>
    <cellStyle name="Note 2 2 2 12" xfId="11084"/>
    <cellStyle name="Note 2 2 2 13" xfId="16867"/>
    <cellStyle name="Note 2 2 2 2" xfId="673"/>
    <cellStyle name="Note 2 2 2 2 10" xfId="11085"/>
    <cellStyle name="Note 2 2 2 2 11" xfId="16868"/>
    <cellStyle name="Note 2 2 2 2 2" xfId="674"/>
    <cellStyle name="Note 2 2 2 2 2 10" xfId="16869"/>
    <cellStyle name="Note 2 2 2 2 2 2" xfId="675"/>
    <cellStyle name="Note 2 2 2 2 2 2 2" xfId="2412"/>
    <cellStyle name="Note 2 2 2 2 2 2 2 2" xfId="9898"/>
    <cellStyle name="Note 2 2 2 2 2 2 2 2 2" xfId="15680"/>
    <cellStyle name="Note 2 2 2 2 2 2 2 2 3" xfId="21463"/>
    <cellStyle name="Note 2 2 2 2 2 2 2 3" xfId="7007"/>
    <cellStyle name="Note 2 2 2 2 2 2 2 4" xfId="12789"/>
    <cellStyle name="Note 2 2 2 2 2 2 2 5" xfId="18572"/>
    <cellStyle name="Note 2 2 2 2 2 2 3" xfId="5304"/>
    <cellStyle name="Note 2 2 2 2 2 2 3 2" xfId="13978"/>
    <cellStyle name="Note 2 2 2 2 2 2 3 3" xfId="19761"/>
    <cellStyle name="Note 2 2 2 2 2 2 4" xfId="8196"/>
    <cellStyle name="Note 2 2 2 2 2 2 5" xfId="4115"/>
    <cellStyle name="Note 2 2 2 2 2 2 6" xfId="11087"/>
    <cellStyle name="Note 2 2 2 2 2 2 7" xfId="16870"/>
    <cellStyle name="Note 2 2 2 2 2 3" xfId="1184"/>
    <cellStyle name="Note 2 2 2 2 2 3 2" xfId="2888"/>
    <cellStyle name="Note 2 2 2 2 2 3 2 2" xfId="10374"/>
    <cellStyle name="Note 2 2 2 2 2 3 2 2 2" xfId="16156"/>
    <cellStyle name="Note 2 2 2 2 2 3 2 2 3" xfId="21939"/>
    <cellStyle name="Note 2 2 2 2 2 3 2 3" xfId="7483"/>
    <cellStyle name="Note 2 2 2 2 2 3 2 4" xfId="13265"/>
    <cellStyle name="Note 2 2 2 2 2 3 2 5" xfId="19048"/>
    <cellStyle name="Note 2 2 2 2 2 3 3" xfId="5780"/>
    <cellStyle name="Note 2 2 2 2 2 3 3 2" xfId="14454"/>
    <cellStyle name="Note 2 2 2 2 2 3 3 3" xfId="20237"/>
    <cellStyle name="Note 2 2 2 2 2 3 4" xfId="8672"/>
    <cellStyle name="Note 2 2 2 2 2 3 5" xfId="4591"/>
    <cellStyle name="Note 2 2 2 2 2 3 6" xfId="11563"/>
    <cellStyle name="Note 2 2 2 2 2 3 7" xfId="17346"/>
    <cellStyle name="Note 2 2 2 2 2 4" xfId="2411"/>
    <cellStyle name="Note 2 2 2 2 2 4 2" xfId="7006"/>
    <cellStyle name="Note 2 2 2 2 2 4 2 2" xfId="15679"/>
    <cellStyle name="Note 2 2 2 2 2 4 2 3" xfId="21462"/>
    <cellStyle name="Note 2 2 2 2 2 4 3" xfId="9897"/>
    <cellStyle name="Note 2 2 2 2 2 4 4" xfId="4114"/>
    <cellStyle name="Note 2 2 2 2 2 4 5" xfId="12788"/>
    <cellStyle name="Note 2 2 2 2 2 4 6" xfId="18571"/>
    <cellStyle name="Note 2 2 2 2 2 5" xfId="1691"/>
    <cellStyle name="Note 2 2 2 2 2 5 2" xfId="9177"/>
    <cellStyle name="Note 2 2 2 2 2 5 2 2" xfId="14959"/>
    <cellStyle name="Note 2 2 2 2 2 5 2 3" xfId="20742"/>
    <cellStyle name="Note 2 2 2 2 2 5 3" xfId="6286"/>
    <cellStyle name="Note 2 2 2 2 2 5 4" xfId="12068"/>
    <cellStyle name="Note 2 2 2 2 2 5 5" xfId="17851"/>
    <cellStyle name="Note 2 2 2 2 2 6" xfId="5303"/>
    <cellStyle name="Note 2 2 2 2 2 6 2" xfId="13977"/>
    <cellStyle name="Note 2 2 2 2 2 6 3" xfId="19760"/>
    <cellStyle name="Note 2 2 2 2 2 7" xfId="8195"/>
    <cellStyle name="Note 2 2 2 2 2 8" xfId="3394"/>
    <cellStyle name="Note 2 2 2 2 2 9" xfId="11086"/>
    <cellStyle name="Note 2 2 2 2 3" xfId="676"/>
    <cellStyle name="Note 2 2 2 2 3 2" xfId="2413"/>
    <cellStyle name="Note 2 2 2 2 3 2 2" xfId="9899"/>
    <cellStyle name="Note 2 2 2 2 3 2 2 2" xfId="15681"/>
    <cellStyle name="Note 2 2 2 2 3 2 2 3" xfId="21464"/>
    <cellStyle name="Note 2 2 2 2 3 2 3" xfId="7008"/>
    <cellStyle name="Note 2 2 2 2 3 2 4" xfId="12790"/>
    <cellStyle name="Note 2 2 2 2 3 2 5" xfId="18573"/>
    <cellStyle name="Note 2 2 2 2 3 3" xfId="5305"/>
    <cellStyle name="Note 2 2 2 2 3 3 2" xfId="13979"/>
    <cellStyle name="Note 2 2 2 2 3 3 3" xfId="19762"/>
    <cellStyle name="Note 2 2 2 2 3 4" xfId="8197"/>
    <cellStyle name="Note 2 2 2 2 3 5" xfId="4116"/>
    <cellStyle name="Note 2 2 2 2 3 6" xfId="11088"/>
    <cellStyle name="Note 2 2 2 2 3 7" xfId="16871"/>
    <cellStyle name="Note 2 2 2 2 4" xfId="1183"/>
    <cellStyle name="Note 2 2 2 2 4 2" xfId="2887"/>
    <cellStyle name="Note 2 2 2 2 4 2 2" xfId="10373"/>
    <cellStyle name="Note 2 2 2 2 4 2 2 2" xfId="16155"/>
    <cellStyle name="Note 2 2 2 2 4 2 2 3" xfId="21938"/>
    <cellStyle name="Note 2 2 2 2 4 2 3" xfId="7482"/>
    <cellStyle name="Note 2 2 2 2 4 2 4" xfId="13264"/>
    <cellStyle name="Note 2 2 2 2 4 2 5" xfId="19047"/>
    <cellStyle name="Note 2 2 2 2 4 3" xfId="5779"/>
    <cellStyle name="Note 2 2 2 2 4 3 2" xfId="14453"/>
    <cellStyle name="Note 2 2 2 2 4 3 3" xfId="20236"/>
    <cellStyle name="Note 2 2 2 2 4 4" xfId="8671"/>
    <cellStyle name="Note 2 2 2 2 4 5" xfId="4590"/>
    <cellStyle name="Note 2 2 2 2 4 6" xfId="11562"/>
    <cellStyle name="Note 2 2 2 2 4 7" xfId="17345"/>
    <cellStyle name="Note 2 2 2 2 5" xfId="2410"/>
    <cellStyle name="Note 2 2 2 2 5 2" xfId="7005"/>
    <cellStyle name="Note 2 2 2 2 5 2 2" xfId="15678"/>
    <cellStyle name="Note 2 2 2 2 5 2 3" xfId="21461"/>
    <cellStyle name="Note 2 2 2 2 5 3" xfId="9896"/>
    <cellStyle name="Note 2 2 2 2 5 4" xfId="4113"/>
    <cellStyle name="Note 2 2 2 2 5 5" xfId="12787"/>
    <cellStyle name="Note 2 2 2 2 5 6" xfId="18570"/>
    <cellStyle name="Note 2 2 2 2 6" xfId="1690"/>
    <cellStyle name="Note 2 2 2 2 6 2" xfId="9176"/>
    <cellStyle name="Note 2 2 2 2 6 2 2" xfId="14958"/>
    <cellStyle name="Note 2 2 2 2 6 2 3" xfId="20741"/>
    <cellStyle name="Note 2 2 2 2 6 3" xfId="6285"/>
    <cellStyle name="Note 2 2 2 2 6 4" xfId="12067"/>
    <cellStyle name="Note 2 2 2 2 6 5" xfId="17850"/>
    <cellStyle name="Note 2 2 2 2 7" xfId="5302"/>
    <cellStyle name="Note 2 2 2 2 7 2" xfId="13976"/>
    <cellStyle name="Note 2 2 2 2 7 3" xfId="19759"/>
    <cellStyle name="Note 2 2 2 2 8" xfId="8194"/>
    <cellStyle name="Note 2 2 2 2 9" xfId="3393"/>
    <cellStyle name="Note 2 2 2 3" xfId="677"/>
    <cellStyle name="Note 2 2 2 3 10" xfId="16872"/>
    <cellStyle name="Note 2 2 2 3 2" xfId="678"/>
    <cellStyle name="Note 2 2 2 3 2 2" xfId="2415"/>
    <cellStyle name="Note 2 2 2 3 2 2 2" xfId="9901"/>
    <cellStyle name="Note 2 2 2 3 2 2 2 2" xfId="15683"/>
    <cellStyle name="Note 2 2 2 3 2 2 2 3" xfId="21466"/>
    <cellStyle name="Note 2 2 2 3 2 2 3" xfId="7010"/>
    <cellStyle name="Note 2 2 2 3 2 2 4" xfId="12792"/>
    <cellStyle name="Note 2 2 2 3 2 2 5" xfId="18575"/>
    <cellStyle name="Note 2 2 2 3 2 3" xfId="5307"/>
    <cellStyle name="Note 2 2 2 3 2 3 2" xfId="13981"/>
    <cellStyle name="Note 2 2 2 3 2 3 3" xfId="19764"/>
    <cellStyle name="Note 2 2 2 3 2 4" xfId="8199"/>
    <cellStyle name="Note 2 2 2 3 2 5" xfId="4118"/>
    <cellStyle name="Note 2 2 2 3 2 6" xfId="11090"/>
    <cellStyle name="Note 2 2 2 3 2 7" xfId="16873"/>
    <cellStyle name="Note 2 2 2 3 3" xfId="1185"/>
    <cellStyle name="Note 2 2 2 3 3 2" xfId="2889"/>
    <cellStyle name="Note 2 2 2 3 3 2 2" xfId="10375"/>
    <cellStyle name="Note 2 2 2 3 3 2 2 2" xfId="16157"/>
    <cellStyle name="Note 2 2 2 3 3 2 2 3" xfId="21940"/>
    <cellStyle name="Note 2 2 2 3 3 2 3" xfId="7484"/>
    <cellStyle name="Note 2 2 2 3 3 2 4" xfId="13266"/>
    <cellStyle name="Note 2 2 2 3 3 2 5" xfId="19049"/>
    <cellStyle name="Note 2 2 2 3 3 3" xfId="5781"/>
    <cellStyle name="Note 2 2 2 3 3 3 2" xfId="14455"/>
    <cellStyle name="Note 2 2 2 3 3 3 3" xfId="20238"/>
    <cellStyle name="Note 2 2 2 3 3 4" xfId="8673"/>
    <cellStyle name="Note 2 2 2 3 3 5" xfId="4592"/>
    <cellStyle name="Note 2 2 2 3 3 6" xfId="11564"/>
    <cellStyle name="Note 2 2 2 3 3 7" xfId="17347"/>
    <cellStyle name="Note 2 2 2 3 4" xfId="2414"/>
    <cellStyle name="Note 2 2 2 3 4 2" xfId="7009"/>
    <cellStyle name="Note 2 2 2 3 4 2 2" xfId="15682"/>
    <cellStyle name="Note 2 2 2 3 4 2 3" xfId="21465"/>
    <cellStyle name="Note 2 2 2 3 4 3" xfId="9900"/>
    <cellStyle name="Note 2 2 2 3 4 4" xfId="4117"/>
    <cellStyle name="Note 2 2 2 3 4 5" xfId="12791"/>
    <cellStyle name="Note 2 2 2 3 4 6" xfId="18574"/>
    <cellStyle name="Note 2 2 2 3 5" xfId="1692"/>
    <cellStyle name="Note 2 2 2 3 5 2" xfId="9178"/>
    <cellStyle name="Note 2 2 2 3 5 2 2" xfId="14960"/>
    <cellStyle name="Note 2 2 2 3 5 2 3" xfId="20743"/>
    <cellStyle name="Note 2 2 2 3 5 3" xfId="6287"/>
    <cellStyle name="Note 2 2 2 3 5 4" xfId="12069"/>
    <cellStyle name="Note 2 2 2 3 5 5" xfId="17852"/>
    <cellStyle name="Note 2 2 2 3 6" xfId="5306"/>
    <cellStyle name="Note 2 2 2 3 6 2" xfId="13980"/>
    <cellStyle name="Note 2 2 2 3 6 3" xfId="19763"/>
    <cellStyle name="Note 2 2 2 3 7" xfId="8198"/>
    <cellStyle name="Note 2 2 2 3 8" xfId="3395"/>
    <cellStyle name="Note 2 2 2 3 9" xfId="11089"/>
    <cellStyle name="Note 2 2 2 4" xfId="679"/>
    <cellStyle name="Note 2 2 2 4 10" xfId="16874"/>
    <cellStyle name="Note 2 2 2 4 2" xfId="680"/>
    <cellStyle name="Note 2 2 2 4 2 2" xfId="2417"/>
    <cellStyle name="Note 2 2 2 4 2 2 2" xfId="9903"/>
    <cellStyle name="Note 2 2 2 4 2 2 2 2" xfId="15685"/>
    <cellStyle name="Note 2 2 2 4 2 2 2 3" xfId="21468"/>
    <cellStyle name="Note 2 2 2 4 2 2 3" xfId="7012"/>
    <cellStyle name="Note 2 2 2 4 2 2 4" xfId="12794"/>
    <cellStyle name="Note 2 2 2 4 2 2 5" xfId="18577"/>
    <cellStyle name="Note 2 2 2 4 2 3" xfId="5309"/>
    <cellStyle name="Note 2 2 2 4 2 3 2" xfId="13983"/>
    <cellStyle name="Note 2 2 2 4 2 3 3" xfId="19766"/>
    <cellStyle name="Note 2 2 2 4 2 4" xfId="8201"/>
    <cellStyle name="Note 2 2 2 4 2 5" xfId="4120"/>
    <cellStyle name="Note 2 2 2 4 2 6" xfId="11092"/>
    <cellStyle name="Note 2 2 2 4 2 7" xfId="16875"/>
    <cellStyle name="Note 2 2 2 4 3" xfId="1186"/>
    <cellStyle name="Note 2 2 2 4 3 2" xfId="2890"/>
    <cellStyle name="Note 2 2 2 4 3 2 2" xfId="10376"/>
    <cellStyle name="Note 2 2 2 4 3 2 2 2" xfId="16158"/>
    <cellStyle name="Note 2 2 2 4 3 2 2 3" xfId="21941"/>
    <cellStyle name="Note 2 2 2 4 3 2 3" xfId="7485"/>
    <cellStyle name="Note 2 2 2 4 3 2 4" xfId="13267"/>
    <cellStyle name="Note 2 2 2 4 3 2 5" xfId="19050"/>
    <cellStyle name="Note 2 2 2 4 3 3" xfId="5782"/>
    <cellStyle name="Note 2 2 2 4 3 3 2" xfId="14456"/>
    <cellStyle name="Note 2 2 2 4 3 3 3" xfId="20239"/>
    <cellStyle name="Note 2 2 2 4 3 4" xfId="8674"/>
    <cellStyle name="Note 2 2 2 4 3 5" xfId="4593"/>
    <cellStyle name="Note 2 2 2 4 3 6" xfId="11565"/>
    <cellStyle name="Note 2 2 2 4 3 7" xfId="17348"/>
    <cellStyle name="Note 2 2 2 4 4" xfId="2416"/>
    <cellStyle name="Note 2 2 2 4 4 2" xfId="7011"/>
    <cellStyle name="Note 2 2 2 4 4 2 2" xfId="15684"/>
    <cellStyle name="Note 2 2 2 4 4 2 3" xfId="21467"/>
    <cellStyle name="Note 2 2 2 4 4 3" xfId="9902"/>
    <cellStyle name="Note 2 2 2 4 4 4" xfId="4119"/>
    <cellStyle name="Note 2 2 2 4 4 5" xfId="12793"/>
    <cellStyle name="Note 2 2 2 4 4 6" xfId="18576"/>
    <cellStyle name="Note 2 2 2 4 5" xfId="1693"/>
    <cellStyle name="Note 2 2 2 4 5 2" xfId="9179"/>
    <cellStyle name="Note 2 2 2 4 5 2 2" xfId="14961"/>
    <cellStyle name="Note 2 2 2 4 5 2 3" xfId="20744"/>
    <cellStyle name="Note 2 2 2 4 5 3" xfId="6288"/>
    <cellStyle name="Note 2 2 2 4 5 4" xfId="12070"/>
    <cellStyle name="Note 2 2 2 4 5 5" xfId="17853"/>
    <cellStyle name="Note 2 2 2 4 6" xfId="5308"/>
    <cellStyle name="Note 2 2 2 4 6 2" xfId="13982"/>
    <cellStyle name="Note 2 2 2 4 6 3" xfId="19765"/>
    <cellStyle name="Note 2 2 2 4 7" xfId="8200"/>
    <cellStyle name="Note 2 2 2 4 8" xfId="3396"/>
    <cellStyle name="Note 2 2 2 4 9" xfId="11091"/>
    <cellStyle name="Note 2 2 2 5" xfId="681"/>
    <cellStyle name="Note 2 2 2 5 2" xfId="2418"/>
    <cellStyle name="Note 2 2 2 5 2 2" xfId="7013"/>
    <cellStyle name="Note 2 2 2 5 2 2 2" xfId="15686"/>
    <cellStyle name="Note 2 2 2 5 2 2 3" xfId="21469"/>
    <cellStyle name="Note 2 2 2 5 2 3" xfId="9904"/>
    <cellStyle name="Note 2 2 2 5 2 4" xfId="4121"/>
    <cellStyle name="Note 2 2 2 5 2 5" xfId="12795"/>
    <cellStyle name="Note 2 2 2 5 2 6" xfId="18578"/>
    <cellStyle name="Note 2 2 2 5 3" xfId="1689"/>
    <cellStyle name="Note 2 2 2 5 3 2" xfId="9175"/>
    <cellStyle name="Note 2 2 2 5 3 2 2" xfId="14957"/>
    <cellStyle name="Note 2 2 2 5 3 2 3" xfId="20740"/>
    <cellStyle name="Note 2 2 2 5 3 3" xfId="6284"/>
    <cellStyle name="Note 2 2 2 5 3 4" xfId="12066"/>
    <cellStyle name="Note 2 2 2 5 3 5" xfId="17849"/>
    <cellStyle name="Note 2 2 2 5 4" xfId="5310"/>
    <cellStyle name="Note 2 2 2 5 4 2" xfId="13984"/>
    <cellStyle name="Note 2 2 2 5 4 3" xfId="19767"/>
    <cellStyle name="Note 2 2 2 5 5" xfId="8202"/>
    <cellStyle name="Note 2 2 2 5 6" xfId="3392"/>
    <cellStyle name="Note 2 2 2 5 7" xfId="11093"/>
    <cellStyle name="Note 2 2 2 5 8" xfId="16876"/>
    <cellStyle name="Note 2 2 2 6" xfId="913"/>
    <cellStyle name="Note 2 2 2 6 2" xfId="2619"/>
    <cellStyle name="Note 2 2 2 6 2 2" xfId="10105"/>
    <cellStyle name="Note 2 2 2 6 2 2 2" xfId="15887"/>
    <cellStyle name="Note 2 2 2 6 2 2 3" xfId="21670"/>
    <cellStyle name="Note 2 2 2 6 2 3" xfId="7214"/>
    <cellStyle name="Note 2 2 2 6 2 4" xfId="12996"/>
    <cellStyle name="Note 2 2 2 6 2 5" xfId="18779"/>
    <cellStyle name="Note 2 2 2 6 3" xfId="5511"/>
    <cellStyle name="Note 2 2 2 6 3 2" xfId="14185"/>
    <cellStyle name="Note 2 2 2 6 3 3" xfId="19968"/>
    <cellStyle name="Note 2 2 2 6 4" xfId="8403"/>
    <cellStyle name="Note 2 2 2 6 5" xfId="4322"/>
    <cellStyle name="Note 2 2 2 6 6" xfId="11294"/>
    <cellStyle name="Note 2 2 2 6 7" xfId="17077"/>
    <cellStyle name="Note 2 2 2 7" xfId="2409"/>
    <cellStyle name="Note 2 2 2 7 2" xfId="7004"/>
    <cellStyle name="Note 2 2 2 7 2 2" xfId="15677"/>
    <cellStyle name="Note 2 2 2 7 2 3" xfId="21460"/>
    <cellStyle name="Note 2 2 2 7 3" xfId="9895"/>
    <cellStyle name="Note 2 2 2 7 4" xfId="4112"/>
    <cellStyle name="Note 2 2 2 7 5" xfId="12786"/>
    <cellStyle name="Note 2 2 2 7 6" xfId="18569"/>
    <cellStyle name="Note 2 2 2 8" xfId="1345"/>
    <cellStyle name="Note 2 2 2 8 2" xfId="8831"/>
    <cellStyle name="Note 2 2 2 8 2 2" xfId="14613"/>
    <cellStyle name="Note 2 2 2 8 2 3" xfId="20396"/>
    <cellStyle name="Note 2 2 2 8 3" xfId="5940"/>
    <cellStyle name="Note 2 2 2 8 4" xfId="11722"/>
    <cellStyle name="Note 2 2 2 8 5" xfId="17505"/>
    <cellStyle name="Note 2 2 2 9" xfId="5301"/>
    <cellStyle name="Note 2 2 2 9 2" xfId="13975"/>
    <cellStyle name="Note 2 2 2 9 3" xfId="19758"/>
    <cellStyle name="Note 2 2 3" xfId="682"/>
    <cellStyle name="Note 2 2 3 10" xfId="11094"/>
    <cellStyle name="Note 2 2 3 11" xfId="16877"/>
    <cellStyle name="Note 2 2 3 2" xfId="683"/>
    <cellStyle name="Note 2 2 3 2 10" xfId="16878"/>
    <cellStyle name="Note 2 2 3 2 2" xfId="684"/>
    <cellStyle name="Note 2 2 3 2 2 2" xfId="2421"/>
    <cellStyle name="Note 2 2 3 2 2 2 2" xfId="9907"/>
    <cellStyle name="Note 2 2 3 2 2 2 2 2" xfId="15689"/>
    <cellStyle name="Note 2 2 3 2 2 2 2 3" xfId="21472"/>
    <cellStyle name="Note 2 2 3 2 2 2 3" xfId="7016"/>
    <cellStyle name="Note 2 2 3 2 2 2 4" xfId="12798"/>
    <cellStyle name="Note 2 2 3 2 2 2 5" xfId="18581"/>
    <cellStyle name="Note 2 2 3 2 2 3" xfId="5313"/>
    <cellStyle name="Note 2 2 3 2 2 3 2" xfId="13987"/>
    <cellStyle name="Note 2 2 3 2 2 3 3" xfId="19770"/>
    <cellStyle name="Note 2 2 3 2 2 4" xfId="8205"/>
    <cellStyle name="Note 2 2 3 2 2 5" xfId="4124"/>
    <cellStyle name="Note 2 2 3 2 2 6" xfId="11096"/>
    <cellStyle name="Note 2 2 3 2 2 7" xfId="16879"/>
    <cellStyle name="Note 2 2 3 2 3" xfId="1188"/>
    <cellStyle name="Note 2 2 3 2 3 2" xfId="2892"/>
    <cellStyle name="Note 2 2 3 2 3 2 2" xfId="10378"/>
    <cellStyle name="Note 2 2 3 2 3 2 2 2" xfId="16160"/>
    <cellStyle name="Note 2 2 3 2 3 2 2 3" xfId="21943"/>
    <cellStyle name="Note 2 2 3 2 3 2 3" xfId="7487"/>
    <cellStyle name="Note 2 2 3 2 3 2 4" xfId="13269"/>
    <cellStyle name="Note 2 2 3 2 3 2 5" xfId="19052"/>
    <cellStyle name="Note 2 2 3 2 3 3" xfId="5784"/>
    <cellStyle name="Note 2 2 3 2 3 3 2" xfId="14458"/>
    <cellStyle name="Note 2 2 3 2 3 3 3" xfId="20241"/>
    <cellStyle name="Note 2 2 3 2 3 4" xfId="8676"/>
    <cellStyle name="Note 2 2 3 2 3 5" xfId="4595"/>
    <cellStyle name="Note 2 2 3 2 3 6" xfId="11567"/>
    <cellStyle name="Note 2 2 3 2 3 7" xfId="17350"/>
    <cellStyle name="Note 2 2 3 2 4" xfId="2420"/>
    <cellStyle name="Note 2 2 3 2 4 2" xfId="7015"/>
    <cellStyle name="Note 2 2 3 2 4 2 2" xfId="15688"/>
    <cellStyle name="Note 2 2 3 2 4 2 3" xfId="21471"/>
    <cellStyle name="Note 2 2 3 2 4 3" xfId="9906"/>
    <cellStyle name="Note 2 2 3 2 4 4" xfId="4123"/>
    <cellStyle name="Note 2 2 3 2 4 5" xfId="12797"/>
    <cellStyle name="Note 2 2 3 2 4 6" xfId="18580"/>
    <cellStyle name="Note 2 2 3 2 5" xfId="1695"/>
    <cellStyle name="Note 2 2 3 2 5 2" xfId="9181"/>
    <cellStyle name="Note 2 2 3 2 5 2 2" xfId="14963"/>
    <cellStyle name="Note 2 2 3 2 5 2 3" xfId="20746"/>
    <cellStyle name="Note 2 2 3 2 5 3" xfId="6290"/>
    <cellStyle name="Note 2 2 3 2 5 4" xfId="12072"/>
    <cellStyle name="Note 2 2 3 2 5 5" xfId="17855"/>
    <cellStyle name="Note 2 2 3 2 6" xfId="5312"/>
    <cellStyle name="Note 2 2 3 2 6 2" xfId="13986"/>
    <cellStyle name="Note 2 2 3 2 6 3" xfId="19769"/>
    <cellStyle name="Note 2 2 3 2 7" xfId="8204"/>
    <cellStyle name="Note 2 2 3 2 8" xfId="3398"/>
    <cellStyle name="Note 2 2 3 2 9" xfId="11095"/>
    <cellStyle name="Note 2 2 3 3" xfId="685"/>
    <cellStyle name="Note 2 2 3 3 2" xfId="2422"/>
    <cellStyle name="Note 2 2 3 3 2 2" xfId="7017"/>
    <cellStyle name="Note 2 2 3 3 2 2 2" xfId="15690"/>
    <cellStyle name="Note 2 2 3 3 2 2 3" xfId="21473"/>
    <cellStyle name="Note 2 2 3 3 2 3" xfId="9908"/>
    <cellStyle name="Note 2 2 3 3 2 4" xfId="4125"/>
    <cellStyle name="Note 2 2 3 3 2 5" xfId="12799"/>
    <cellStyle name="Note 2 2 3 3 2 6" xfId="18582"/>
    <cellStyle name="Note 2 2 3 3 3" xfId="1694"/>
    <cellStyle name="Note 2 2 3 3 3 2" xfId="9180"/>
    <cellStyle name="Note 2 2 3 3 3 2 2" xfId="14962"/>
    <cellStyle name="Note 2 2 3 3 3 2 3" xfId="20745"/>
    <cellStyle name="Note 2 2 3 3 3 3" xfId="6289"/>
    <cellStyle name="Note 2 2 3 3 3 4" xfId="12071"/>
    <cellStyle name="Note 2 2 3 3 3 5" xfId="17854"/>
    <cellStyle name="Note 2 2 3 3 4" xfId="5314"/>
    <cellStyle name="Note 2 2 3 3 4 2" xfId="13988"/>
    <cellStyle name="Note 2 2 3 3 4 3" xfId="19771"/>
    <cellStyle name="Note 2 2 3 3 5" xfId="8206"/>
    <cellStyle name="Note 2 2 3 3 6" xfId="3397"/>
    <cellStyle name="Note 2 2 3 3 7" xfId="11097"/>
    <cellStyle name="Note 2 2 3 3 8" xfId="16880"/>
    <cellStyle name="Note 2 2 3 4" xfId="1187"/>
    <cellStyle name="Note 2 2 3 4 2" xfId="2891"/>
    <cellStyle name="Note 2 2 3 4 2 2" xfId="10377"/>
    <cellStyle name="Note 2 2 3 4 2 2 2" xfId="16159"/>
    <cellStyle name="Note 2 2 3 4 2 2 3" xfId="21942"/>
    <cellStyle name="Note 2 2 3 4 2 3" xfId="7486"/>
    <cellStyle name="Note 2 2 3 4 2 4" xfId="13268"/>
    <cellStyle name="Note 2 2 3 4 2 5" xfId="19051"/>
    <cellStyle name="Note 2 2 3 4 3" xfId="5783"/>
    <cellStyle name="Note 2 2 3 4 3 2" xfId="14457"/>
    <cellStyle name="Note 2 2 3 4 3 3" xfId="20240"/>
    <cellStyle name="Note 2 2 3 4 4" xfId="8675"/>
    <cellStyle name="Note 2 2 3 4 5" xfId="4594"/>
    <cellStyle name="Note 2 2 3 4 6" xfId="11566"/>
    <cellStyle name="Note 2 2 3 4 7" xfId="17349"/>
    <cellStyle name="Note 2 2 3 5" xfId="2419"/>
    <cellStyle name="Note 2 2 3 5 2" xfId="7014"/>
    <cellStyle name="Note 2 2 3 5 2 2" xfId="15687"/>
    <cellStyle name="Note 2 2 3 5 2 3" xfId="21470"/>
    <cellStyle name="Note 2 2 3 5 3" xfId="9905"/>
    <cellStyle name="Note 2 2 3 5 4" xfId="4122"/>
    <cellStyle name="Note 2 2 3 5 5" xfId="12796"/>
    <cellStyle name="Note 2 2 3 5 6" xfId="18579"/>
    <cellStyle name="Note 2 2 3 6" xfId="1344"/>
    <cellStyle name="Note 2 2 3 6 2" xfId="8830"/>
    <cellStyle name="Note 2 2 3 6 2 2" xfId="14612"/>
    <cellStyle name="Note 2 2 3 6 2 3" xfId="20395"/>
    <cellStyle name="Note 2 2 3 6 3" xfId="5939"/>
    <cellStyle name="Note 2 2 3 6 4" xfId="11721"/>
    <cellStyle name="Note 2 2 3 6 5" xfId="17504"/>
    <cellStyle name="Note 2 2 3 7" xfId="5311"/>
    <cellStyle name="Note 2 2 3 7 2" xfId="13985"/>
    <cellStyle name="Note 2 2 3 7 3" xfId="19768"/>
    <cellStyle name="Note 2 2 3 8" xfId="8203"/>
    <cellStyle name="Note 2 2 3 9" xfId="3047"/>
    <cellStyle name="Note 2 2 4" xfId="686"/>
    <cellStyle name="Note 2 2 4 10" xfId="16881"/>
    <cellStyle name="Note 2 2 4 2" xfId="687"/>
    <cellStyle name="Note 2 2 4 2 2" xfId="2424"/>
    <cellStyle name="Note 2 2 4 2 2 2" xfId="9910"/>
    <cellStyle name="Note 2 2 4 2 2 2 2" xfId="15692"/>
    <cellStyle name="Note 2 2 4 2 2 2 3" xfId="21475"/>
    <cellStyle name="Note 2 2 4 2 2 3" xfId="7019"/>
    <cellStyle name="Note 2 2 4 2 2 4" xfId="12801"/>
    <cellStyle name="Note 2 2 4 2 2 5" xfId="18584"/>
    <cellStyle name="Note 2 2 4 2 3" xfId="5316"/>
    <cellStyle name="Note 2 2 4 2 3 2" xfId="13990"/>
    <cellStyle name="Note 2 2 4 2 3 3" xfId="19773"/>
    <cellStyle name="Note 2 2 4 2 4" xfId="8208"/>
    <cellStyle name="Note 2 2 4 2 5" xfId="4127"/>
    <cellStyle name="Note 2 2 4 2 6" xfId="11099"/>
    <cellStyle name="Note 2 2 4 2 7" xfId="16882"/>
    <cellStyle name="Note 2 2 4 3" xfId="1189"/>
    <cellStyle name="Note 2 2 4 3 2" xfId="2893"/>
    <cellStyle name="Note 2 2 4 3 2 2" xfId="10379"/>
    <cellStyle name="Note 2 2 4 3 2 2 2" xfId="16161"/>
    <cellStyle name="Note 2 2 4 3 2 2 3" xfId="21944"/>
    <cellStyle name="Note 2 2 4 3 2 3" xfId="7488"/>
    <cellStyle name="Note 2 2 4 3 2 4" xfId="13270"/>
    <cellStyle name="Note 2 2 4 3 2 5" xfId="19053"/>
    <cellStyle name="Note 2 2 4 3 3" xfId="5785"/>
    <cellStyle name="Note 2 2 4 3 3 2" xfId="14459"/>
    <cellStyle name="Note 2 2 4 3 3 3" xfId="20242"/>
    <cellStyle name="Note 2 2 4 3 4" xfId="8677"/>
    <cellStyle name="Note 2 2 4 3 5" xfId="4596"/>
    <cellStyle name="Note 2 2 4 3 6" xfId="11568"/>
    <cellStyle name="Note 2 2 4 3 7" xfId="17351"/>
    <cellStyle name="Note 2 2 4 4" xfId="2423"/>
    <cellStyle name="Note 2 2 4 4 2" xfId="7018"/>
    <cellStyle name="Note 2 2 4 4 2 2" xfId="15691"/>
    <cellStyle name="Note 2 2 4 4 2 3" xfId="21474"/>
    <cellStyle name="Note 2 2 4 4 3" xfId="9909"/>
    <cellStyle name="Note 2 2 4 4 4" xfId="4126"/>
    <cellStyle name="Note 2 2 4 4 5" xfId="12800"/>
    <cellStyle name="Note 2 2 4 4 6" xfId="18583"/>
    <cellStyle name="Note 2 2 4 5" xfId="1696"/>
    <cellStyle name="Note 2 2 4 5 2" xfId="9182"/>
    <cellStyle name="Note 2 2 4 5 2 2" xfId="14964"/>
    <cellStyle name="Note 2 2 4 5 2 3" xfId="20747"/>
    <cellStyle name="Note 2 2 4 5 3" xfId="6291"/>
    <cellStyle name="Note 2 2 4 5 4" xfId="12073"/>
    <cellStyle name="Note 2 2 4 5 5" xfId="17856"/>
    <cellStyle name="Note 2 2 4 6" xfId="5315"/>
    <cellStyle name="Note 2 2 4 6 2" xfId="13989"/>
    <cellStyle name="Note 2 2 4 6 3" xfId="19772"/>
    <cellStyle name="Note 2 2 4 7" xfId="8207"/>
    <cellStyle name="Note 2 2 4 8" xfId="3399"/>
    <cellStyle name="Note 2 2 4 9" xfId="11098"/>
    <cellStyle name="Note 2 2 5" xfId="688"/>
    <cellStyle name="Note 2 2 5 10" xfId="16883"/>
    <cellStyle name="Note 2 2 5 2" xfId="689"/>
    <cellStyle name="Note 2 2 5 2 2" xfId="2426"/>
    <cellStyle name="Note 2 2 5 2 2 2" xfId="9912"/>
    <cellStyle name="Note 2 2 5 2 2 2 2" xfId="15694"/>
    <cellStyle name="Note 2 2 5 2 2 2 3" xfId="21477"/>
    <cellStyle name="Note 2 2 5 2 2 3" xfId="7021"/>
    <cellStyle name="Note 2 2 5 2 2 4" xfId="12803"/>
    <cellStyle name="Note 2 2 5 2 2 5" xfId="18586"/>
    <cellStyle name="Note 2 2 5 2 3" xfId="5318"/>
    <cellStyle name="Note 2 2 5 2 3 2" xfId="13992"/>
    <cellStyle name="Note 2 2 5 2 3 3" xfId="19775"/>
    <cellStyle name="Note 2 2 5 2 4" xfId="8210"/>
    <cellStyle name="Note 2 2 5 2 5" xfId="4129"/>
    <cellStyle name="Note 2 2 5 2 6" xfId="11101"/>
    <cellStyle name="Note 2 2 5 2 7" xfId="16884"/>
    <cellStyle name="Note 2 2 5 3" xfId="1190"/>
    <cellStyle name="Note 2 2 5 3 2" xfId="2894"/>
    <cellStyle name="Note 2 2 5 3 2 2" xfId="10380"/>
    <cellStyle name="Note 2 2 5 3 2 2 2" xfId="16162"/>
    <cellStyle name="Note 2 2 5 3 2 2 3" xfId="21945"/>
    <cellStyle name="Note 2 2 5 3 2 3" xfId="7489"/>
    <cellStyle name="Note 2 2 5 3 2 4" xfId="13271"/>
    <cellStyle name="Note 2 2 5 3 2 5" xfId="19054"/>
    <cellStyle name="Note 2 2 5 3 3" xfId="5786"/>
    <cellStyle name="Note 2 2 5 3 3 2" xfId="14460"/>
    <cellStyle name="Note 2 2 5 3 3 3" xfId="20243"/>
    <cellStyle name="Note 2 2 5 3 4" xfId="8678"/>
    <cellStyle name="Note 2 2 5 3 5" xfId="4597"/>
    <cellStyle name="Note 2 2 5 3 6" xfId="11569"/>
    <cellStyle name="Note 2 2 5 3 7" xfId="17352"/>
    <cellStyle name="Note 2 2 5 4" xfId="2425"/>
    <cellStyle name="Note 2 2 5 4 2" xfId="7020"/>
    <cellStyle name="Note 2 2 5 4 2 2" xfId="15693"/>
    <cellStyle name="Note 2 2 5 4 2 3" xfId="21476"/>
    <cellStyle name="Note 2 2 5 4 3" xfId="9911"/>
    <cellStyle name="Note 2 2 5 4 4" xfId="4128"/>
    <cellStyle name="Note 2 2 5 4 5" xfId="12802"/>
    <cellStyle name="Note 2 2 5 4 6" xfId="18585"/>
    <cellStyle name="Note 2 2 5 5" xfId="1697"/>
    <cellStyle name="Note 2 2 5 5 2" xfId="9183"/>
    <cellStyle name="Note 2 2 5 5 2 2" xfId="14965"/>
    <cellStyle name="Note 2 2 5 5 2 3" xfId="20748"/>
    <cellStyle name="Note 2 2 5 5 3" xfId="6292"/>
    <cellStyle name="Note 2 2 5 5 4" xfId="12074"/>
    <cellStyle name="Note 2 2 5 5 5" xfId="17857"/>
    <cellStyle name="Note 2 2 5 6" xfId="5317"/>
    <cellStyle name="Note 2 2 5 6 2" xfId="13991"/>
    <cellStyle name="Note 2 2 5 6 3" xfId="19774"/>
    <cellStyle name="Note 2 2 5 7" xfId="8209"/>
    <cellStyle name="Note 2 2 5 8" xfId="3400"/>
    <cellStyle name="Note 2 2 5 9" xfId="11100"/>
    <cellStyle name="Note 2 2 6" xfId="690"/>
    <cellStyle name="Note 2 2 6 2" xfId="2427"/>
    <cellStyle name="Note 2 2 6 2 2" xfId="7022"/>
    <cellStyle name="Note 2 2 6 2 2 2" xfId="15695"/>
    <cellStyle name="Note 2 2 6 2 2 3" xfId="21478"/>
    <cellStyle name="Note 2 2 6 2 3" xfId="9913"/>
    <cellStyle name="Note 2 2 6 2 4" xfId="4130"/>
    <cellStyle name="Note 2 2 6 2 5" xfId="12804"/>
    <cellStyle name="Note 2 2 6 2 6" xfId="18587"/>
    <cellStyle name="Note 2 2 6 3" xfId="1688"/>
    <cellStyle name="Note 2 2 6 3 2" xfId="9174"/>
    <cellStyle name="Note 2 2 6 3 2 2" xfId="14956"/>
    <cellStyle name="Note 2 2 6 3 2 3" xfId="20739"/>
    <cellStyle name="Note 2 2 6 3 3" xfId="6283"/>
    <cellStyle name="Note 2 2 6 3 4" xfId="12065"/>
    <cellStyle name="Note 2 2 6 3 5" xfId="17848"/>
    <cellStyle name="Note 2 2 6 4" xfId="5319"/>
    <cellStyle name="Note 2 2 6 4 2" xfId="13993"/>
    <cellStyle name="Note 2 2 6 4 3" xfId="19776"/>
    <cellStyle name="Note 2 2 6 5" xfId="8211"/>
    <cellStyle name="Note 2 2 6 6" xfId="3391"/>
    <cellStyle name="Note 2 2 6 7" xfId="11102"/>
    <cellStyle name="Note 2 2 6 8" xfId="16885"/>
    <cellStyle name="Note 2 2 7" xfId="875"/>
    <cellStyle name="Note 2 2 7 2" xfId="2581"/>
    <cellStyle name="Note 2 2 7 2 2" xfId="10067"/>
    <cellStyle name="Note 2 2 7 2 2 2" xfId="15849"/>
    <cellStyle name="Note 2 2 7 2 2 3" xfId="21632"/>
    <cellStyle name="Note 2 2 7 2 3" xfId="7176"/>
    <cellStyle name="Note 2 2 7 2 4" xfId="12958"/>
    <cellStyle name="Note 2 2 7 2 5" xfId="18741"/>
    <cellStyle name="Note 2 2 7 3" xfId="5473"/>
    <cellStyle name="Note 2 2 7 3 2" xfId="14147"/>
    <cellStyle name="Note 2 2 7 3 3" xfId="19930"/>
    <cellStyle name="Note 2 2 7 4" xfId="8365"/>
    <cellStyle name="Note 2 2 7 5" xfId="4284"/>
    <cellStyle name="Note 2 2 7 6" xfId="11256"/>
    <cellStyle name="Note 2 2 7 7" xfId="17039"/>
    <cellStyle name="Note 2 2 8" xfId="2408"/>
    <cellStyle name="Note 2 2 8 2" xfId="7003"/>
    <cellStyle name="Note 2 2 8 2 2" xfId="15676"/>
    <cellStyle name="Note 2 2 8 2 3" xfId="21459"/>
    <cellStyle name="Note 2 2 8 3" xfId="9894"/>
    <cellStyle name="Note 2 2 8 4" xfId="4111"/>
    <cellStyle name="Note 2 2 8 5" xfId="12785"/>
    <cellStyle name="Note 2 2 8 6" xfId="18568"/>
    <cellStyle name="Note 2 2 9" xfId="1276"/>
    <cellStyle name="Note 2 2 9 2" xfId="8763"/>
    <cellStyle name="Note 2 2 9 2 2" xfId="14545"/>
    <cellStyle name="Note 2 2 9 2 3" xfId="20328"/>
    <cellStyle name="Note 2 2 9 3" xfId="5872"/>
    <cellStyle name="Note 2 2 9 4" xfId="11654"/>
    <cellStyle name="Note 2 2 9 5" xfId="17437"/>
    <cellStyle name="Note 2 3" xfId="691"/>
    <cellStyle name="Note 2 3 10" xfId="8212"/>
    <cellStyle name="Note 2 3 11" xfId="3049"/>
    <cellStyle name="Note 2 3 12" xfId="11103"/>
    <cellStyle name="Note 2 3 13" xfId="16886"/>
    <cellStyle name="Note 2 3 2" xfId="692"/>
    <cellStyle name="Note 2 3 2 10" xfId="11104"/>
    <cellStyle name="Note 2 3 2 11" xfId="16887"/>
    <cellStyle name="Note 2 3 2 2" xfId="693"/>
    <cellStyle name="Note 2 3 2 2 10" xfId="16888"/>
    <cellStyle name="Note 2 3 2 2 2" xfId="694"/>
    <cellStyle name="Note 2 3 2 2 2 2" xfId="2431"/>
    <cellStyle name="Note 2 3 2 2 2 2 2" xfId="9917"/>
    <cellStyle name="Note 2 3 2 2 2 2 2 2" xfId="15699"/>
    <cellStyle name="Note 2 3 2 2 2 2 2 3" xfId="21482"/>
    <cellStyle name="Note 2 3 2 2 2 2 3" xfId="7026"/>
    <cellStyle name="Note 2 3 2 2 2 2 4" xfId="12808"/>
    <cellStyle name="Note 2 3 2 2 2 2 5" xfId="18591"/>
    <cellStyle name="Note 2 3 2 2 2 3" xfId="5323"/>
    <cellStyle name="Note 2 3 2 2 2 3 2" xfId="13997"/>
    <cellStyle name="Note 2 3 2 2 2 3 3" xfId="19780"/>
    <cellStyle name="Note 2 3 2 2 2 4" xfId="8215"/>
    <cellStyle name="Note 2 3 2 2 2 5" xfId="4134"/>
    <cellStyle name="Note 2 3 2 2 2 6" xfId="11106"/>
    <cellStyle name="Note 2 3 2 2 2 7" xfId="16889"/>
    <cellStyle name="Note 2 3 2 2 3" xfId="1192"/>
    <cellStyle name="Note 2 3 2 2 3 2" xfId="2896"/>
    <cellStyle name="Note 2 3 2 2 3 2 2" xfId="10382"/>
    <cellStyle name="Note 2 3 2 2 3 2 2 2" xfId="16164"/>
    <cellStyle name="Note 2 3 2 2 3 2 2 3" xfId="21947"/>
    <cellStyle name="Note 2 3 2 2 3 2 3" xfId="7491"/>
    <cellStyle name="Note 2 3 2 2 3 2 4" xfId="13273"/>
    <cellStyle name="Note 2 3 2 2 3 2 5" xfId="19056"/>
    <cellStyle name="Note 2 3 2 2 3 3" xfId="5788"/>
    <cellStyle name="Note 2 3 2 2 3 3 2" xfId="14462"/>
    <cellStyle name="Note 2 3 2 2 3 3 3" xfId="20245"/>
    <cellStyle name="Note 2 3 2 2 3 4" xfId="8680"/>
    <cellStyle name="Note 2 3 2 2 3 5" xfId="4599"/>
    <cellStyle name="Note 2 3 2 2 3 6" xfId="11571"/>
    <cellStyle name="Note 2 3 2 2 3 7" xfId="17354"/>
    <cellStyle name="Note 2 3 2 2 4" xfId="2430"/>
    <cellStyle name="Note 2 3 2 2 4 2" xfId="7025"/>
    <cellStyle name="Note 2 3 2 2 4 2 2" xfId="15698"/>
    <cellStyle name="Note 2 3 2 2 4 2 3" xfId="21481"/>
    <cellStyle name="Note 2 3 2 2 4 3" xfId="9916"/>
    <cellStyle name="Note 2 3 2 2 4 4" xfId="4133"/>
    <cellStyle name="Note 2 3 2 2 4 5" xfId="12807"/>
    <cellStyle name="Note 2 3 2 2 4 6" xfId="18590"/>
    <cellStyle name="Note 2 3 2 2 5" xfId="1700"/>
    <cellStyle name="Note 2 3 2 2 5 2" xfId="9186"/>
    <cellStyle name="Note 2 3 2 2 5 2 2" xfId="14968"/>
    <cellStyle name="Note 2 3 2 2 5 2 3" xfId="20751"/>
    <cellStyle name="Note 2 3 2 2 5 3" xfId="6295"/>
    <cellStyle name="Note 2 3 2 2 5 4" xfId="12077"/>
    <cellStyle name="Note 2 3 2 2 5 5" xfId="17860"/>
    <cellStyle name="Note 2 3 2 2 6" xfId="5322"/>
    <cellStyle name="Note 2 3 2 2 6 2" xfId="13996"/>
    <cellStyle name="Note 2 3 2 2 6 3" xfId="19779"/>
    <cellStyle name="Note 2 3 2 2 7" xfId="8214"/>
    <cellStyle name="Note 2 3 2 2 8" xfId="3403"/>
    <cellStyle name="Note 2 3 2 2 9" xfId="11105"/>
    <cellStyle name="Note 2 3 2 3" xfId="695"/>
    <cellStyle name="Note 2 3 2 3 2" xfId="2432"/>
    <cellStyle name="Note 2 3 2 3 2 2" xfId="9918"/>
    <cellStyle name="Note 2 3 2 3 2 2 2" xfId="15700"/>
    <cellStyle name="Note 2 3 2 3 2 2 3" xfId="21483"/>
    <cellStyle name="Note 2 3 2 3 2 3" xfId="7027"/>
    <cellStyle name="Note 2 3 2 3 2 4" xfId="12809"/>
    <cellStyle name="Note 2 3 2 3 2 5" xfId="18592"/>
    <cellStyle name="Note 2 3 2 3 3" xfId="5324"/>
    <cellStyle name="Note 2 3 2 3 3 2" xfId="13998"/>
    <cellStyle name="Note 2 3 2 3 3 3" xfId="19781"/>
    <cellStyle name="Note 2 3 2 3 4" xfId="8216"/>
    <cellStyle name="Note 2 3 2 3 5" xfId="4135"/>
    <cellStyle name="Note 2 3 2 3 6" xfId="11107"/>
    <cellStyle name="Note 2 3 2 3 7" xfId="16890"/>
    <cellStyle name="Note 2 3 2 4" xfId="1191"/>
    <cellStyle name="Note 2 3 2 4 2" xfId="2895"/>
    <cellStyle name="Note 2 3 2 4 2 2" xfId="10381"/>
    <cellStyle name="Note 2 3 2 4 2 2 2" xfId="16163"/>
    <cellStyle name="Note 2 3 2 4 2 2 3" xfId="21946"/>
    <cellStyle name="Note 2 3 2 4 2 3" xfId="7490"/>
    <cellStyle name="Note 2 3 2 4 2 4" xfId="13272"/>
    <cellStyle name="Note 2 3 2 4 2 5" xfId="19055"/>
    <cellStyle name="Note 2 3 2 4 3" xfId="5787"/>
    <cellStyle name="Note 2 3 2 4 3 2" xfId="14461"/>
    <cellStyle name="Note 2 3 2 4 3 3" xfId="20244"/>
    <cellStyle name="Note 2 3 2 4 4" xfId="8679"/>
    <cellStyle name="Note 2 3 2 4 5" xfId="4598"/>
    <cellStyle name="Note 2 3 2 4 6" xfId="11570"/>
    <cellStyle name="Note 2 3 2 4 7" xfId="17353"/>
    <cellStyle name="Note 2 3 2 5" xfId="2429"/>
    <cellStyle name="Note 2 3 2 5 2" xfId="7024"/>
    <cellStyle name="Note 2 3 2 5 2 2" xfId="15697"/>
    <cellStyle name="Note 2 3 2 5 2 3" xfId="21480"/>
    <cellStyle name="Note 2 3 2 5 3" xfId="9915"/>
    <cellStyle name="Note 2 3 2 5 4" xfId="4132"/>
    <cellStyle name="Note 2 3 2 5 5" xfId="12806"/>
    <cellStyle name="Note 2 3 2 5 6" xfId="18589"/>
    <cellStyle name="Note 2 3 2 6" xfId="1699"/>
    <cellStyle name="Note 2 3 2 6 2" xfId="9185"/>
    <cellStyle name="Note 2 3 2 6 2 2" xfId="14967"/>
    <cellStyle name="Note 2 3 2 6 2 3" xfId="20750"/>
    <cellStyle name="Note 2 3 2 6 3" xfId="6294"/>
    <cellStyle name="Note 2 3 2 6 4" xfId="12076"/>
    <cellStyle name="Note 2 3 2 6 5" xfId="17859"/>
    <cellStyle name="Note 2 3 2 7" xfId="5321"/>
    <cellStyle name="Note 2 3 2 7 2" xfId="13995"/>
    <cellStyle name="Note 2 3 2 7 3" xfId="19778"/>
    <cellStyle name="Note 2 3 2 8" xfId="8213"/>
    <cellStyle name="Note 2 3 2 9" xfId="3402"/>
    <cellStyle name="Note 2 3 3" xfId="696"/>
    <cellStyle name="Note 2 3 3 10" xfId="16891"/>
    <cellStyle name="Note 2 3 3 2" xfId="697"/>
    <cellStyle name="Note 2 3 3 2 2" xfId="2434"/>
    <cellStyle name="Note 2 3 3 2 2 2" xfId="9920"/>
    <cellStyle name="Note 2 3 3 2 2 2 2" xfId="15702"/>
    <cellStyle name="Note 2 3 3 2 2 2 3" xfId="21485"/>
    <cellStyle name="Note 2 3 3 2 2 3" xfId="7029"/>
    <cellStyle name="Note 2 3 3 2 2 4" xfId="12811"/>
    <cellStyle name="Note 2 3 3 2 2 5" xfId="18594"/>
    <cellStyle name="Note 2 3 3 2 3" xfId="5326"/>
    <cellStyle name="Note 2 3 3 2 3 2" xfId="14000"/>
    <cellStyle name="Note 2 3 3 2 3 3" xfId="19783"/>
    <cellStyle name="Note 2 3 3 2 4" xfId="8218"/>
    <cellStyle name="Note 2 3 3 2 5" xfId="4137"/>
    <cellStyle name="Note 2 3 3 2 6" xfId="11109"/>
    <cellStyle name="Note 2 3 3 2 7" xfId="16892"/>
    <cellStyle name="Note 2 3 3 3" xfId="1193"/>
    <cellStyle name="Note 2 3 3 3 2" xfId="2897"/>
    <cellStyle name="Note 2 3 3 3 2 2" xfId="10383"/>
    <cellStyle name="Note 2 3 3 3 2 2 2" xfId="16165"/>
    <cellStyle name="Note 2 3 3 3 2 2 3" xfId="21948"/>
    <cellStyle name="Note 2 3 3 3 2 3" xfId="7492"/>
    <cellStyle name="Note 2 3 3 3 2 4" xfId="13274"/>
    <cellStyle name="Note 2 3 3 3 2 5" xfId="19057"/>
    <cellStyle name="Note 2 3 3 3 3" xfId="5789"/>
    <cellStyle name="Note 2 3 3 3 3 2" xfId="14463"/>
    <cellStyle name="Note 2 3 3 3 3 3" xfId="20246"/>
    <cellStyle name="Note 2 3 3 3 4" xfId="8681"/>
    <cellStyle name="Note 2 3 3 3 5" xfId="4600"/>
    <cellStyle name="Note 2 3 3 3 6" xfId="11572"/>
    <cellStyle name="Note 2 3 3 3 7" xfId="17355"/>
    <cellStyle name="Note 2 3 3 4" xfId="2433"/>
    <cellStyle name="Note 2 3 3 4 2" xfId="7028"/>
    <cellStyle name="Note 2 3 3 4 2 2" xfId="15701"/>
    <cellStyle name="Note 2 3 3 4 2 3" xfId="21484"/>
    <cellStyle name="Note 2 3 3 4 3" xfId="9919"/>
    <cellStyle name="Note 2 3 3 4 4" xfId="4136"/>
    <cellStyle name="Note 2 3 3 4 5" xfId="12810"/>
    <cellStyle name="Note 2 3 3 4 6" xfId="18593"/>
    <cellStyle name="Note 2 3 3 5" xfId="1701"/>
    <cellStyle name="Note 2 3 3 5 2" xfId="9187"/>
    <cellStyle name="Note 2 3 3 5 2 2" xfId="14969"/>
    <cellStyle name="Note 2 3 3 5 2 3" xfId="20752"/>
    <cellStyle name="Note 2 3 3 5 3" xfId="6296"/>
    <cellStyle name="Note 2 3 3 5 4" xfId="12078"/>
    <cellStyle name="Note 2 3 3 5 5" xfId="17861"/>
    <cellStyle name="Note 2 3 3 6" xfId="5325"/>
    <cellStyle name="Note 2 3 3 6 2" xfId="13999"/>
    <cellStyle name="Note 2 3 3 6 3" xfId="19782"/>
    <cellStyle name="Note 2 3 3 7" xfId="8217"/>
    <cellStyle name="Note 2 3 3 8" xfId="3404"/>
    <cellStyle name="Note 2 3 3 9" xfId="11108"/>
    <cellStyle name="Note 2 3 4" xfId="698"/>
    <cellStyle name="Note 2 3 4 10" xfId="16893"/>
    <cellStyle name="Note 2 3 4 2" xfId="699"/>
    <cellStyle name="Note 2 3 4 2 2" xfId="2436"/>
    <cellStyle name="Note 2 3 4 2 2 2" xfId="9922"/>
    <cellStyle name="Note 2 3 4 2 2 2 2" xfId="15704"/>
    <cellStyle name="Note 2 3 4 2 2 2 3" xfId="21487"/>
    <cellStyle name="Note 2 3 4 2 2 3" xfId="7031"/>
    <cellStyle name="Note 2 3 4 2 2 4" xfId="12813"/>
    <cellStyle name="Note 2 3 4 2 2 5" xfId="18596"/>
    <cellStyle name="Note 2 3 4 2 3" xfId="5328"/>
    <cellStyle name="Note 2 3 4 2 3 2" xfId="14002"/>
    <cellStyle name="Note 2 3 4 2 3 3" xfId="19785"/>
    <cellStyle name="Note 2 3 4 2 4" xfId="8220"/>
    <cellStyle name="Note 2 3 4 2 5" xfId="4139"/>
    <cellStyle name="Note 2 3 4 2 6" xfId="11111"/>
    <cellStyle name="Note 2 3 4 2 7" xfId="16894"/>
    <cellStyle name="Note 2 3 4 3" xfId="1194"/>
    <cellStyle name="Note 2 3 4 3 2" xfId="2898"/>
    <cellStyle name="Note 2 3 4 3 2 2" xfId="10384"/>
    <cellStyle name="Note 2 3 4 3 2 2 2" xfId="16166"/>
    <cellStyle name="Note 2 3 4 3 2 2 3" xfId="21949"/>
    <cellStyle name="Note 2 3 4 3 2 3" xfId="7493"/>
    <cellStyle name="Note 2 3 4 3 2 4" xfId="13275"/>
    <cellStyle name="Note 2 3 4 3 2 5" xfId="19058"/>
    <cellStyle name="Note 2 3 4 3 3" xfId="5790"/>
    <cellStyle name="Note 2 3 4 3 3 2" xfId="14464"/>
    <cellStyle name="Note 2 3 4 3 3 3" xfId="20247"/>
    <cellStyle name="Note 2 3 4 3 4" xfId="8682"/>
    <cellStyle name="Note 2 3 4 3 5" xfId="4601"/>
    <cellStyle name="Note 2 3 4 3 6" xfId="11573"/>
    <cellStyle name="Note 2 3 4 3 7" xfId="17356"/>
    <cellStyle name="Note 2 3 4 4" xfId="2435"/>
    <cellStyle name="Note 2 3 4 4 2" xfId="7030"/>
    <cellStyle name="Note 2 3 4 4 2 2" xfId="15703"/>
    <cellStyle name="Note 2 3 4 4 2 3" xfId="21486"/>
    <cellStyle name="Note 2 3 4 4 3" xfId="9921"/>
    <cellStyle name="Note 2 3 4 4 4" xfId="4138"/>
    <cellStyle name="Note 2 3 4 4 5" xfId="12812"/>
    <cellStyle name="Note 2 3 4 4 6" xfId="18595"/>
    <cellStyle name="Note 2 3 4 5" xfId="1702"/>
    <cellStyle name="Note 2 3 4 5 2" xfId="9188"/>
    <cellStyle name="Note 2 3 4 5 2 2" xfId="14970"/>
    <cellStyle name="Note 2 3 4 5 2 3" xfId="20753"/>
    <cellStyle name="Note 2 3 4 5 3" xfId="6297"/>
    <cellStyle name="Note 2 3 4 5 4" xfId="12079"/>
    <cellStyle name="Note 2 3 4 5 5" xfId="17862"/>
    <cellStyle name="Note 2 3 4 6" xfId="5327"/>
    <cellStyle name="Note 2 3 4 6 2" xfId="14001"/>
    <cellStyle name="Note 2 3 4 6 3" xfId="19784"/>
    <cellStyle name="Note 2 3 4 7" xfId="8219"/>
    <cellStyle name="Note 2 3 4 8" xfId="3405"/>
    <cellStyle name="Note 2 3 4 9" xfId="11110"/>
    <cellStyle name="Note 2 3 5" xfId="700"/>
    <cellStyle name="Note 2 3 5 2" xfId="2437"/>
    <cellStyle name="Note 2 3 5 2 2" xfId="7032"/>
    <cellStyle name="Note 2 3 5 2 2 2" xfId="15705"/>
    <cellStyle name="Note 2 3 5 2 2 3" xfId="21488"/>
    <cellStyle name="Note 2 3 5 2 3" xfId="9923"/>
    <cellStyle name="Note 2 3 5 2 4" xfId="4140"/>
    <cellStyle name="Note 2 3 5 2 5" xfId="12814"/>
    <cellStyle name="Note 2 3 5 2 6" xfId="18597"/>
    <cellStyle name="Note 2 3 5 3" xfId="1698"/>
    <cellStyle name="Note 2 3 5 3 2" xfId="9184"/>
    <cellStyle name="Note 2 3 5 3 2 2" xfId="14966"/>
    <cellStyle name="Note 2 3 5 3 2 3" xfId="20749"/>
    <cellStyle name="Note 2 3 5 3 3" xfId="6293"/>
    <cellStyle name="Note 2 3 5 3 4" xfId="12075"/>
    <cellStyle name="Note 2 3 5 3 5" xfId="17858"/>
    <cellStyle name="Note 2 3 5 4" xfId="5329"/>
    <cellStyle name="Note 2 3 5 4 2" xfId="14003"/>
    <cellStyle name="Note 2 3 5 4 3" xfId="19786"/>
    <cellStyle name="Note 2 3 5 5" xfId="8221"/>
    <cellStyle name="Note 2 3 5 6" xfId="3401"/>
    <cellStyle name="Note 2 3 5 7" xfId="11112"/>
    <cellStyle name="Note 2 3 5 8" xfId="16895"/>
    <cellStyle name="Note 2 3 6" xfId="894"/>
    <cellStyle name="Note 2 3 6 2" xfId="2600"/>
    <cellStyle name="Note 2 3 6 2 2" xfId="10086"/>
    <cellStyle name="Note 2 3 6 2 2 2" xfId="15868"/>
    <cellStyle name="Note 2 3 6 2 2 3" xfId="21651"/>
    <cellStyle name="Note 2 3 6 2 3" xfId="7195"/>
    <cellStyle name="Note 2 3 6 2 4" xfId="12977"/>
    <cellStyle name="Note 2 3 6 2 5" xfId="18760"/>
    <cellStyle name="Note 2 3 6 3" xfId="5492"/>
    <cellStyle name="Note 2 3 6 3 2" xfId="14166"/>
    <cellStyle name="Note 2 3 6 3 3" xfId="19949"/>
    <cellStyle name="Note 2 3 6 4" xfId="8384"/>
    <cellStyle name="Note 2 3 6 5" xfId="4303"/>
    <cellStyle name="Note 2 3 6 6" xfId="11275"/>
    <cellStyle name="Note 2 3 6 7" xfId="17058"/>
    <cellStyle name="Note 2 3 7" xfId="2428"/>
    <cellStyle name="Note 2 3 7 2" xfId="7023"/>
    <cellStyle name="Note 2 3 7 2 2" xfId="15696"/>
    <cellStyle name="Note 2 3 7 2 3" xfId="21479"/>
    <cellStyle name="Note 2 3 7 3" xfId="9914"/>
    <cellStyle name="Note 2 3 7 4" xfId="4131"/>
    <cellStyle name="Note 2 3 7 5" xfId="12805"/>
    <cellStyle name="Note 2 3 7 6" xfId="18588"/>
    <cellStyle name="Note 2 3 8" xfId="1346"/>
    <cellStyle name="Note 2 3 8 2" xfId="8832"/>
    <cellStyle name="Note 2 3 8 2 2" xfId="14614"/>
    <cellStyle name="Note 2 3 8 2 3" xfId="20397"/>
    <cellStyle name="Note 2 3 8 3" xfId="5941"/>
    <cellStyle name="Note 2 3 8 4" xfId="11723"/>
    <cellStyle name="Note 2 3 8 5" xfId="17506"/>
    <cellStyle name="Note 2 3 9" xfId="5320"/>
    <cellStyle name="Note 2 3 9 2" xfId="13994"/>
    <cellStyle name="Note 2 3 9 3" xfId="19777"/>
    <cellStyle name="Note 2 4" xfId="701"/>
    <cellStyle name="Note 2 4 10" xfId="11113"/>
    <cellStyle name="Note 2 4 11" xfId="16896"/>
    <cellStyle name="Note 2 4 2" xfId="702"/>
    <cellStyle name="Note 2 4 2 10" xfId="16897"/>
    <cellStyle name="Note 2 4 2 2" xfId="703"/>
    <cellStyle name="Note 2 4 2 2 2" xfId="2440"/>
    <cellStyle name="Note 2 4 2 2 2 2" xfId="9926"/>
    <cellStyle name="Note 2 4 2 2 2 2 2" xfId="15708"/>
    <cellStyle name="Note 2 4 2 2 2 2 3" xfId="21491"/>
    <cellStyle name="Note 2 4 2 2 2 3" xfId="7035"/>
    <cellStyle name="Note 2 4 2 2 2 4" xfId="12817"/>
    <cellStyle name="Note 2 4 2 2 2 5" xfId="18600"/>
    <cellStyle name="Note 2 4 2 2 3" xfId="5332"/>
    <cellStyle name="Note 2 4 2 2 3 2" xfId="14006"/>
    <cellStyle name="Note 2 4 2 2 3 3" xfId="19789"/>
    <cellStyle name="Note 2 4 2 2 4" xfId="8224"/>
    <cellStyle name="Note 2 4 2 2 5" xfId="4143"/>
    <cellStyle name="Note 2 4 2 2 6" xfId="11115"/>
    <cellStyle name="Note 2 4 2 2 7" xfId="16898"/>
    <cellStyle name="Note 2 4 2 3" xfId="1196"/>
    <cellStyle name="Note 2 4 2 3 2" xfId="2900"/>
    <cellStyle name="Note 2 4 2 3 2 2" xfId="10386"/>
    <cellStyle name="Note 2 4 2 3 2 2 2" xfId="16168"/>
    <cellStyle name="Note 2 4 2 3 2 2 3" xfId="21951"/>
    <cellStyle name="Note 2 4 2 3 2 3" xfId="7495"/>
    <cellStyle name="Note 2 4 2 3 2 4" xfId="13277"/>
    <cellStyle name="Note 2 4 2 3 2 5" xfId="19060"/>
    <cellStyle name="Note 2 4 2 3 3" xfId="5792"/>
    <cellStyle name="Note 2 4 2 3 3 2" xfId="14466"/>
    <cellStyle name="Note 2 4 2 3 3 3" xfId="20249"/>
    <cellStyle name="Note 2 4 2 3 4" xfId="8684"/>
    <cellStyle name="Note 2 4 2 3 5" xfId="4603"/>
    <cellStyle name="Note 2 4 2 3 6" xfId="11575"/>
    <cellStyle name="Note 2 4 2 3 7" xfId="17358"/>
    <cellStyle name="Note 2 4 2 4" xfId="2439"/>
    <cellStyle name="Note 2 4 2 4 2" xfId="7034"/>
    <cellStyle name="Note 2 4 2 4 2 2" xfId="15707"/>
    <cellStyle name="Note 2 4 2 4 2 3" xfId="21490"/>
    <cellStyle name="Note 2 4 2 4 3" xfId="9925"/>
    <cellStyle name="Note 2 4 2 4 4" xfId="4142"/>
    <cellStyle name="Note 2 4 2 4 5" xfId="12816"/>
    <cellStyle name="Note 2 4 2 4 6" xfId="18599"/>
    <cellStyle name="Note 2 4 2 5" xfId="1704"/>
    <cellStyle name="Note 2 4 2 5 2" xfId="9190"/>
    <cellStyle name="Note 2 4 2 5 2 2" xfId="14972"/>
    <cellStyle name="Note 2 4 2 5 2 3" xfId="20755"/>
    <cellStyle name="Note 2 4 2 5 3" xfId="6299"/>
    <cellStyle name="Note 2 4 2 5 4" xfId="12081"/>
    <cellStyle name="Note 2 4 2 5 5" xfId="17864"/>
    <cellStyle name="Note 2 4 2 6" xfId="5331"/>
    <cellStyle name="Note 2 4 2 6 2" xfId="14005"/>
    <cellStyle name="Note 2 4 2 6 3" xfId="19788"/>
    <cellStyle name="Note 2 4 2 7" xfId="8223"/>
    <cellStyle name="Note 2 4 2 8" xfId="3407"/>
    <cellStyle name="Note 2 4 2 9" xfId="11114"/>
    <cellStyle name="Note 2 4 3" xfId="704"/>
    <cellStyle name="Note 2 4 3 2" xfId="2441"/>
    <cellStyle name="Note 2 4 3 2 2" xfId="7036"/>
    <cellStyle name="Note 2 4 3 2 2 2" xfId="15709"/>
    <cellStyle name="Note 2 4 3 2 2 3" xfId="21492"/>
    <cellStyle name="Note 2 4 3 2 3" xfId="9927"/>
    <cellStyle name="Note 2 4 3 2 4" xfId="4144"/>
    <cellStyle name="Note 2 4 3 2 5" xfId="12818"/>
    <cellStyle name="Note 2 4 3 2 6" xfId="18601"/>
    <cellStyle name="Note 2 4 3 3" xfId="1703"/>
    <cellStyle name="Note 2 4 3 3 2" xfId="9189"/>
    <cellStyle name="Note 2 4 3 3 2 2" xfId="14971"/>
    <cellStyle name="Note 2 4 3 3 2 3" xfId="20754"/>
    <cellStyle name="Note 2 4 3 3 3" xfId="6298"/>
    <cellStyle name="Note 2 4 3 3 4" xfId="12080"/>
    <cellStyle name="Note 2 4 3 3 5" xfId="17863"/>
    <cellStyle name="Note 2 4 3 4" xfId="5333"/>
    <cellStyle name="Note 2 4 3 4 2" xfId="14007"/>
    <cellStyle name="Note 2 4 3 4 3" xfId="19790"/>
    <cellStyle name="Note 2 4 3 5" xfId="8225"/>
    <cellStyle name="Note 2 4 3 6" xfId="3406"/>
    <cellStyle name="Note 2 4 3 7" xfId="11116"/>
    <cellStyle name="Note 2 4 3 8" xfId="16899"/>
    <cellStyle name="Note 2 4 4" xfId="1195"/>
    <cellStyle name="Note 2 4 4 2" xfId="2899"/>
    <cellStyle name="Note 2 4 4 2 2" xfId="10385"/>
    <cellStyle name="Note 2 4 4 2 2 2" xfId="16167"/>
    <cellStyle name="Note 2 4 4 2 2 3" xfId="21950"/>
    <cellStyle name="Note 2 4 4 2 3" xfId="7494"/>
    <cellStyle name="Note 2 4 4 2 4" xfId="13276"/>
    <cellStyle name="Note 2 4 4 2 5" xfId="19059"/>
    <cellStyle name="Note 2 4 4 3" xfId="5791"/>
    <cellStyle name="Note 2 4 4 3 2" xfId="14465"/>
    <cellStyle name="Note 2 4 4 3 3" xfId="20248"/>
    <cellStyle name="Note 2 4 4 4" xfId="8683"/>
    <cellStyle name="Note 2 4 4 5" xfId="4602"/>
    <cellStyle name="Note 2 4 4 6" xfId="11574"/>
    <cellStyle name="Note 2 4 4 7" xfId="17357"/>
    <cellStyle name="Note 2 4 5" xfId="2438"/>
    <cellStyle name="Note 2 4 5 2" xfId="7033"/>
    <cellStyle name="Note 2 4 5 2 2" xfId="15706"/>
    <cellStyle name="Note 2 4 5 2 3" xfId="21489"/>
    <cellStyle name="Note 2 4 5 3" xfId="9924"/>
    <cellStyle name="Note 2 4 5 4" xfId="4141"/>
    <cellStyle name="Note 2 4 5 5" xfId="12815"/>
    <cellStyle name="Note 2 4 5 6" xfId="18598"/>
    <cellStyle name="Note 2 4 6" xfId="1343"/>
    <cellStyle name="Note 2 4 6 2" xfId="8829"/>
    <cellStyle name="Note 2 4 6 2 2" xfId="14611"/>
    <cellStyle name="Note 2 4 6 2 3" xfId="20394"/>
    <cellStyle name="Note 2 4 6 3" xfId="5938"/>
    <cellStyle name="Note 2 4 6 4" xfId="11720"/>
    <cellStyle name="Note 2 4 6 5" xfId="17503"/>
    <cellStyle name="Note 2 4 7" xfId="5330"/>
    <cellStyle name="Note 2 4 7 2" xfId="14004"/>
    <cellStyle name="Note 2 4 7 3" xfId="19787"/>
    <cellStyle name="Note 2 4 8" xfId="8222"/>
    <cellStyle name="Note 2 4 9" xfId="3046"/>
    <cellStyle name="Note 2 5" xfId="705"/>
    <cellStyle name="Note 2 5 10" xfId="16900"/>
    <cellStyle name="Note 2 5 2" xfId="706"/>
    <cellStyle name="Note 2 5 2 2" xfId="2443"/>
    <cellStyle name="Note 2 5 2 2 2" xfId="9929"/>
    <cellStyle name="Note 2 5 2 2 2 2" xfId="15711"/>
    <cellStyle name="Note 2 5 2 2 2 3" xfId="21494"/>
    <cellStyle name="Note 2 5 2 2 3" xfId="7038"/>
    <cellStyle name="Note 2 5 2 2 4" xfId="12820"/>
    <cellStyle name="Note 2 5 2 2 5" xfId="18603"/>
    <cellStyle name="Note 2 5 2 3" xfId="5335"/>
    <cellStyle name="Note 2 5 2 3 2" xfId="14009"/>
    <cellStyle name="Note 2 5 2 3 3" xfId="19792"/>
    <cellStyle name="Note 2 5 2 4" xfId="8227"/>
    <cellStyle name="Note 2 5 2 5" xfId="4146"/>
    <cellStyle name="Note 2 5 2 6" xfId="11118"/>
    <cellStyle name="Note 2 5 2 7" xfId="16901"/>
    <cellStyle name="Note 2 5 3" xfId="1197"/>
    <cellStyle name="Note 2 5 3 2" xfId="2901"/>
    <cellStyle name="Note 2 5 3 2 2" xfId="10387"/>
    <cellStyle name="Note 2 5 3 2 2 2" xfId="16169"/>
    <cellStyle name="Note 2 5 3 2 2 3" xfId="21952"/>
    <cellStyle name="Note 2 5 3 2 3" xfId="7496"/>
    <cellStyle name="Note 2 5 3 2 4" xfId="13278"/>
    <cellStyle name="Note 2 5 3 2 5" xfId="19061"/>
    <cellStyle name="Note 2 5 3 3" xfId="5793"/>
    <cellStyle name="Note 2 5 3 3 2" xfId="14467"/>
    <cellStyle name="Note 2 5 3 3 3" xfId="20250"/>
    <cellStyle name="Note 2 5 3 4" xfId="8685"/>
    <cellStyle name="Note 2 5 3 5" xfId="4604"/>
    <cellStyle name="Note 2 5 3 6" xfId="11576"/>
    <cellStyle name="Note 2 5 3 7" xfId="17359"/>
    <cellStyle name="Note 2 5 4" xfId="2442"/>
    <cellStyle name="Note 2 5 4 2" xfId="7037"/>
    <cellStyle name="Note 2 5 4 2 2" xfId="15710"/>
    <cellStyle name="Note 2 5 4 2 3" xfId="21493"/>
    <cellStyle name="Note 2 5 4 3" xfId="9928"/>
    <cellStyle name="Note 2 5 4 4" xfId="4145"/>
    <cellStyle name="Note 2 5 4 5" xfId="12819"/>
    <cellStyle name="Note 2 5 4 6" xfId="18602"/>
    <cellStyle name="Note 2 5 5" xfId="1705"/>
    <cellStyle name="Note 2 5 5 2" xfId="9191"/>
    <cellStyle name="Note 2 5 5 2 2" xfId="14973"/>
    <cellStyle name="Note 2 5 5 2 3" xfId="20756"/>
    <cellStyle name="Note 2 5 5 3" xfId="6300"/>
    <cellStyle name="Note 2 5 5 4" xfId="12082"/>
    <cellStyle name="Note 2 5 5 5" xfId="17865"/>
    <cellStyle name="Note 2 5 6" xfId="5334"/>
    <cellStyle name="Note 2 5 6 2" xfId="14008"/>
    <cellStyle name="Note 2 5 6 3" xfId="19791"/>
    <cellStyle name="Note 2 5 7" xfId="8226"/>
    <cellStyle name="Note 2 5 8" xfId="3408"/>
    <cellStyle name="Note 2 5 9" xfId="11117"/>
    <cellStyle name="Note 2 6" xfId="707"/>
    <cellStyle name="Note 2 6 10" xfId="16902"/>
    <cellStyle name="Note 2 6 2" xfId="708"/>
    <cellStyle name="Note 2 6 2 2" xfId="2445"/>
    <cellStyle name="Note 2 6 2 2 2" xfId="9931"/>
    <cellStyle name="Note 2 6 2 2 2 2" xfId="15713"/>
    <cellStyle name="Note 2 6 2 2 2 3" xfId="21496"/>
    <cellStyle name="Note 2 6 2 2 3" xfId="7040"/>
    <cellStyle name="Note 2 6 2 2 4" xfId="12822"/>
    <cellStyle name="Note 2 6 2 2 5" xfId="18605"/>
    <cellStyle name="Note 2 6 2 3" xfId="5337"/>
    <cellStyle name="Note 2 6 2 3 2" xfId="14011"/>
    <cellStyle name="Note 2 6 2 3 3" xfId="19794"/>
    <cellStyle name="Note 2 6 2 4" xfId="8229"/>
    <cellStyle name="Note 2 6 2 5" xfId="4148"/>
    <cellStyle name="Note 2 6 2 6" xfId="11120"/>
    <cellStyle name="Note 2 6 2 7" xfId="16903"/>
    <cellStyle name="Note 2 6 3" xfId="1198"/>
    <cellStyle name="Note 2 6 3 2" xfId="2902"/>
    <cellStyle name="Note 2 6 3 2 2" xfId="10388"/>
    <cellStyle name="Note 2 6 3 2 2 2" xfId="16170"/>
    <cellStyle name="Note 2 6 3 2 2 3" xfId="21953"/>
    <cellStyle name="Note 2 6 3 2 3" xfId="7497"/>
    <cellStyle name="Note 2 6 3 2 4" xfId="13279"/>
    <cellStyle name="Note 2 6 3 2 5" xfId="19062"/>
    <cellStyle name="Note 2 6 3 3" xfId="5794"/>
    <cellStyle name="Note 2 6 3 3 2" xfId="14468"/>
    <cellStyle name="Note 2 6 3 3 3" xfId="20251"/>
    <cellStyle name="Note 2 6 3 4" xfId="8686"/>
    <cellStyle name="Note 2 6 3 5" xfId="4605"/>
    <cellStyle name="Note 2 6 3 6" xfId="11577"/>
    <cellStyle name="Note 2 6 3 7" xfId="17360"/>
    <cellStyle name="Note 2 6 4" xfId="2444"/>
    <cellStyle name="Note 2 6 4 2" xfId="7039"/>
    <cellStyle name="Note 2 6 4 2 2" xfId="15712"/>
    <cellStyle name="Note 2 6 4 2 3" xfId="21495"/>
    <cellStyle name="Note 2 6 4 3" xfId="9930"/>
    <cellStyle name="Note 2 6 4 4" xfId="4147"/>
    <cellStyle name="Note 2 6 4 5" xfId="12821"/>
    <cellStyle name="Note 2 6 4 6" xfId="18604"/>
    <cellStyle name="Note 2 6 5" xfId="1706"/>
    <cellStyle name="Note 2 6 5 2" xfId="9192"/>
    <cellStyle name="Note 2 6 5 2 2" xfId="14974"/>
    <cellStyle name="Note 2 6 5 2 3" xfId="20757"/>
    <cellStyle name="Note 2 6 5 3" xfId="6301"/>
    <cellStyle name="Note 2 6 5 4" xfId="12083"/>
    <cellStyle name="Note 2 6 5 5" xfId="17866"/>
    <cellStyle name="Note 2 6 6" xfId="5336"/>
    <cellStyle name="Note 2 6 6 2" xfId="14010"/>
    <cellStyle name="Note 2 6 6 3" xfId="19793"/>
    <cellStyle name="Note 2 6 7" xfId="8228"/>
    <cellStyle name="Note 2 6 8" xfId="3409"/>
    <cellStyle name="Note 2 6 9" xfId="11119"/>
    <cellStyle name="Note 2 7" xfId="709"/>
    <cellStyle name="Note 2 7 2" xfId="2446"/>
    <cellStyle name="Note 2 7 2 2" xfId="7041"/>
    <cellStyle name="Note 2 7 2 2 2" xfId="15714"/>
    <cellStyle name="Note 2 7 2 2 3" xfId="21497"/>
    <cellStyle name="Note 2 7 2 3" xfId="9932"/>
    <cellStyle name="Note 2 7 2 4" xfId="4149"/>
    <cellStyle name="Note 2 7 2 5" xfId="12823"/>
    <cellStyle name="Note 2 7 2 6" xfId="18606"/>
    <cellStyle name="Note 2 7 3" xfId="1687"/>
    <cellStyle name="Note 2 7 3 2" xfId="9173"/>
    <cellStyle name="Note 2 7 3 2 2" xfId="14955"/>
    <cellStyle name="Note 2 7 3 2 3" xfId="20738"/>
    <cellStyle name="Note 2 7 3 3" xfId="6282"/>
    <cellStyle name="Note 2 7 3 4" xfId="12064"/>
    <cellStyle name="Note 2 7 3 5" xfId="17847"/>
    <cellStyle name="Note 2 7 4" xfId="5338"/>
    <cellStyle name="Note 2 7 4 2" xfId="14012"/>
    <cellStyle name="Note 2 7 4 3" xfId="19795"/>
    <cellStyle name="Note 2 7 5" xfId="8230"/>
    <cellStyle name="Note 2 7 6" xfId="3390"/>
    <cellStyle name="Note 2 7 7" xfId="11121"/>
    <cellStyle name="Note 2 7 8" xfId="16904"/>
    <cellStyle name="Note 2 8" xfId="856"/>
    <cellStyle name="Note 2 8 2" xfId="2562"/>
    <cellStyle name="Note 2 8 2 2" xfId="10048"/>
    <cellStyle name="Note 2 8 2 2 2" xfId="15830"/>
    <cellStyle name="Note 2 8 2 2 3" xfId="21613"/>
    <cellStyle name="Note 2 8 2 3" xfId="7157"/>
    <cellStyle name="Note 2 8 2 4" xfId="12939"/>
    <cellStyle name="Note 2 8 2 5" xfId="18722"/>
    <cellStyle name="Note 2 8 3" xfId="5454"/>
    <cellStyle name="Note 2 8 3 2" xfId="14128"/>
    <cellStyle name="Note 2 8 3 3" xfId="19911"/>
    <cellStyle name="Note 2 8 4" xfId="8346"/>
    <cellStyle name="Note 2 8 5" xfId="4265"/>
    <cellStyle name="Note 2 8 6" xfId="11237"/>
    <cellStyle name="Note 2 8 7" xfId="17020"/>
    <cellStyle name="Note 2 9" xfId="2407"/>
    <cellStyle name="Note 2 9 2" xfId="7002"/>
    <cellStyle name="Note 2 9 2 2" xfId="15675"/>
    <cellStyle name="Note 2 9 2 3" xfId="21458"/>
    <cellStyle name="Note 2 9 3" xfId="9893"/>
    <cellStyle name="Note 2 9 4" xfId="4110"/>
    <cellStyle name="Note 2 9 5" xfId="12784"/>
    <cellStyle name="Note 2 9 6" xfId="18567"/>
    <cellStyle name="Note 3" xfId="710"/>
    <cellStyle name="Note 3 10" xfId="1261"/>
    <cellStyle name="Note 3 10 2" xfId="8748"/>
    <cellStyle name="Note 3 10 2 2" xfId="14530"/>
    <cellStyle name="Note 3 10 2 3" xfId="20313"/>
    <cellStyle name="Note 3 10 3" xfId="5857"/>
    <cellStyle name="Note 3 10 4" xfId="11639"/>
    <cellStyle name="Note 3 10 5" xfId="17422"/>
    <cellStyle name="Note 3 11" xfId="5339"/>
    <cellStyle name="Note 3 11 2" xfId="14013"/>
    <cellStyle name="Note 3 11 3" xfId="19796"/>
    <cellStyle name="Note 3 12" xfId="8231"/>
    <cellStyle name="Note 3 13" xfId="2965"/>
    <cellStyle name="Note 3 14" xfId="11122"/>
    <cellStyle name="Note 3 15" xfId="16905"/>
    <cellStyle name="Note 3 2" xfId="711"/>
    <cellStyle name="Note 3 2 10" xfId="5340"/>
    <cellStyle name="Note 3 2 10 2" xfId="14014"/>
    <cellStyle name="Note 3 2 10 3" xfId="19797"/>
    <cellStyle name="Note 3 2 11" xfId="8232"/>
    <cellStyle name="Note 3 2 12" xfId="3051"/>
    <cellStyle name="Note 3 2 13" xfId="11123"/>
    <cellStyle name="Note 3 2 14" xfId="16906"/>
    <cellStyle name="Note 3 2 2" xfId="712"/>
    <cellStyle name="Note 3 2 2 10" xfId="8233"/>
    <cellStyle name="Note 3 2 2 11" xfId="3052"/>
    <cellStyle name="Note 3 2 2 12" xfId="11124"/>
    <cellStyle name="Note 3 2 2 13" xfId="16907"/>
    <cellStyle name="Note 3 2 2 2" xfId="713"/>
    <cellStyle name="Note 3 2 2 2 10" xfId="11125"/>
    <cellStyle name="Note 3 2 2 2 11" xfId="16908"/>
    <cellStyle name="Note 3 2 2 2 2" xfId="714"/>
    <cellStyle name="Note 3 2 2 2 2 10" xfId="16909"/>
    <cellStyle name="Note 3 2 2 2 2 2" xfId="715"/>
    <cellStyle name="Note 3 2 2 2 2 2 2" xfId="2452"/>
    <cellStyle name="Note 3 2 2 2 2 2 2 2" xfId="9938"/>
    <cellStyle name="Note 3 2 2 2 2 2 2 2 2" xfId="15720"/>
    <cellStyle name="Note 3 2 2 2 2 2 2 2 3" xfId="21503"/>
    <cellStyle name="Note 3 2 2 2 2 2 2 3" xfId="7047"/>
    <cellStyle name="Note 3 2 2 2 2 2 2 4" xfId="12829"/>
    <cellStyle name="Note 3 2 2 2 2 2 2 5" xfId="18612"/>
    <cellStyle name="Note 3 2 2 2 2 2 3" xfId="5344"/>
    <cellStyle name="Note 3 2 2 2 2 2 3 2" xfId="14018"/>
    <cellStyle name="Note 3 2 2 2 2 2 3 3" xfId="19801"/>
    <cellStyle name="Note 3 2 2 2 2 2 4" xfId="8236"/>
    <cellStyle name="Note 3 2 2 2 2 2 5" xfId="4155"/>
    <cellStyle name="Note 3 2 2 2 2 2 6" xfId="11127"/>
    <cellStyle name="Note 3 2 2 2 2 2 7" xfId="16910"/>
    <cellStyle name="Note 3 2 2 2 2 3" xfId="1200"/>
    <cellStyle name="Note 3 2 2 2 2 3 2" xfId="2904"/>
    <cellStyle name="Note 3 2 2 2 2 3 2 2" xfId="10390"/>
    <cellStyle name="Note 3 2 2 2 2 3 2 2 2" xfId="16172"/>
    <cellStyle name="Note 3 2 2 2 2 3 2 2 3" xfId="21955"/>
    <cellStyle name="Note 3 2 2 2 2 3 2 3" xfId="7499"/>
    <cellStyle name="Note 3 2 2 2 2 3 2 4" xfId="13281"/>
    <cellStyle name="Note 3 2 2 2 2 3 2 5" xfId="19064"/>
    <cellStyle name="Note 3 2 2 2 2 3 3" xfId="5796"/>
    <cellStyle name="Note 3 2 2 2 2 3 3 2" xfId="14470"/>
    <cellStyle name="Note 3 2 2 2 2 3 3 3" xfId="20253"/>
    <cellStyle name="Note 3 2 2 2 2 3 4" xfId="8688"/>
    <cellStyle name="Note 3 2 2 2 2 3 5" xfId="4607"/>
    <cellStyle name="Note 3 2 2 2 2 3 6" xfId="11579"/>
    <cellStyle name="Note 3 2 2 2 2 3 7" xfId="17362"/>
    <cellStyle name="Note 3 2 2 2 2 4" xfId="2451"/>
    <cellStyle name="Note 3 2 2 2 2 4 2" xfId="7046"/>
    <cellStyle name="Note 3 2 2 2 2 4 2 2" xfId="15719"/>
    <cellStyle name="Note 3 2 2 2 2 4 2 3" xfId="21502"/>
    <cellStyle name="Note 3 2 2 2 2 4 3" xfId="9937"/>
    <cellStyle name="Note 3 2 2 2 2 4 4" xfId="4154"/>
    <cellStyle name="Note 3 2 2 2 2 4 5" xfId="12828"/>
    <cellStyle name="Note 3 2 2 2 2 4 6" xfId="18611"/>
    <cellStyle name="Note 3 2 2 2 2 5" xfId="1711"/>
    <cellStyle name="Note 3 2 2 2 2 5 2" xfId="9197"/>
    <cellStyle name="Note 3 2 2 2 2 5 2 2" xfId="14979"/>
    <cellStyle name="Note 3 2 2 2 2 5 2 3" xfId="20762"/>
    <cellStyle name="Note 3 2 2 2 2 5 3" xfId="6306"/>
    <cellStyle name="Note 3 2 2 2 2 5 4" xfId="12088"/>
    <cellStyle name="Note 3 2 2 2 2 5 5" xfId="17871"/>
    <cellStyle name="Note 3 2 2 2 2 6" xfId="5343"/>
    <cellStyle name="Note 3 2 2 2 2 6 2" xfId="14017"/>
    <cellStyle name="Note 3 2 2 2 2 6 3" xfId="19800"/>
    <cellStyle name="Note 3 2 2 2 2 7" xfId="8235"/>
    <cellStyle name="Note 3 2 2 2 2 8" xfId="3414"/>
    <cellStyle name="Note 3 2 2 2 2 9" xfId="11126"/>
    <cellStyle name="Note 3 2 2 2 3" xfId="716"/>
    <cellStyle name="Note 3 2 2 2 3 2" xfId="2453"/>
    <cellStyle name="Note 3 2 2 2 3 2 2" xfId="9939"/>
    <cellStyle name="Note 3 2 2 2 3 2 2 2" xfId="15721"/>
    <cellStyle name="Note 3 2 2 2 3 2 2 3" xfId="21504"/>
    <cellStyle name="Note 3 2 2 2 3 2 3" xfId="7048"/>
    <cellStyle name="Note 3 2 2 2 3 2 4" xfId="12830"/>
    <cellStyle name="Note 3 2 2 2 3 2 5" xfId="18613"/>
    <cellStyle name="Note 3 2 2 2 3 3" xfId="5345"/>
    <cellStyle name="Note 3 2 2 2 3 3 2" xfId="14019"/>
    <cellStyle name="Note 3 2 2 2 3 3 3" xfId="19802"/>
    <cellStyle name="Note 3 2 2 2 3 4" xfId="8237"/>
    <cellStyle name="Note 3 2 2 2 3 5" xfId="4156"/>
    <cellStyle name="Note 3 2 2 2 3 6" xfId="11128"/>
    <cellStyle name="Note 3 2 2 2 3 7" xfId="16911"/>
    <cellStyle name="Note 3 2 2 2 4" xfId="1199"/>
    <cellStyle name="Note 3 2 2 2 4 2" xfId="2903"/>
    <cellStyle name="Note 3 2 2 2 4 2 2" xfId="10389"/>
    <cellStyle name="Note 3 2 2 2 4 2 2 2" xfId="16171"/>
    <cellStyle name="Note 3 2 2 2 4 2 2 3" xfId="21954"/>
    <cellStyle name="Note 3 2 2 2 4 2 3" xfId="7498"/>
    <cellStyle name="Note 3 2 2 2 4 2 4" xfId="13280"/>
    <cellStyle name="Note 3 2 2 2 4 2 5" xfId="19063"/>
    <cellStyle name="Note 3 2 2 2 4 3" xfId="5795"/>
    <cellStyle name="Note 3 2 2 2 4 3 2" xfId="14469"/>
    <cellStyle name="Note 3 2 2 2 4 3 3" xfId="20252"/>
    <cellStyle name="Note 3 2 2 2 4 4" xfId="8687"/>
    <cellStyle name="Note 3 2 2 2 4 5" xfId="4606"/>
    <cellStyle name="Note 3 2 2 2 4 6" xfId="11578"/>
    <cellStyle name="Note 3 2 2 2 4 7" xfId="17361"/>
    <cellStyle name="Note 3 2 2 2 5" xfId="2450"/>
    <cellStyle name="Note 3 2 2 2 5 2" xfId="7045"/>
    <cellStyle name="Note 3 2 2 2 5 2 2" xfId="15718"/>
    <cellStyle name="Note 3 2 2 2 5 2 3" xfId="21501"/>
    <cellStyle name="Note 3 2 2 2 5 3" xfId="9936"/>
    <cellStyle name="Note 3 2 2 2 5 4" xfId="4153"/>
    <cellStyle name="Note 3 2 2 2 5 5" xfId="12827"/>
    <cellStyle name="Note 3 2 2 2 5 6" xfId="18610"/>
    <cellStyle name="Note 3 2 2 2 6" xfId="1710"/>
    <cellStyle name="Note 3 2 2 2 6 2" xfId="9196"/>
    <cellStyle name="Note 3 2 2 2 6 2 2" xfId="14978"/>
    <cellStyle name="Note 3 2 2 2 6 2 3" xfId="20761"/>
    <cellStyle name="Note 3 2 2 2 6 3" xfId="6305"/>
    <cellStyle name="Note 3 2 2 2 6 4" xfId="12087"/>
    <cellStyle name="Note 3 2 2 2 6 5" xfId="17870"/>
    <cellStyle name="Note 3 2 2 2 7" xfId="5342"/>
    <cellStyle name="Note 3 2 2 2 7 2" xfId="14016"/>
    <cellStyle name="Note 3 2 2 2 7 3" xfId="19799"/>
    <cellStyle name="Note 3 2 2 2 8" xfId="8234"/>
    <cellStyle name="Note 3 2 2 2 9" xfId="3413"/>
    <cellStyle name="Note 3 2 2 3" xfId="717"/>
    <cellStyle name="Note 3 2 2 3 10" xfId="16912"/>
    <cellStyle name="Note 3 2 2 3 2" xfId="718"/>
    <cellStyle name="Note 3 2 2 3 2 2" xfId="2455"/>
    <cellStyle name="Note 3 2 2 3 2 2 2" xfId="9941"/>
    <cellStyle name="Note 3 2 2 3 2 2 2 2" xfId="15723"/>
    <cellStyle name="Note 3 2 2 3 2 2 2 3" xfId="21506"/>
    <cellStyle name="Note 3 2 2 3 2 2 3" xfId="7050"/>
    <cellStyle name="Note 3 2 2 3 2 2 4" xfId="12832"/>
    <cellStyle name="Note 3 2 2 3 2 2 5" xfId="18615"/>
    <cellStyle name="Note 3 2 2 3 2 3" xfId="5347"/>
    <cellStyle name="Note 3 2 2 3 2 3 2" xfId="14021"/>
    <cellStyle name="Note 3 2 2 3 2 3 3" xfId="19804"/>
    <cellStyle name="Note 3 2 2 3 2 4" xfId="8239"/>
    <cellStyle name="Note 3 2 2 3 2 5" xfId="4158"/>
    <cellStyle name="Note 3 2 2 3 2 6" xfId="11130"/>
    <cellStyle name="Note 3 2 2 3 2 7" xfId="16913"/>
    <cellStyle name="Note 3 2 2 3 3" xfId="1201"/>
    <cellStyle name="Note 3 2 2 3 3 2" xfId="2905"/>
    <cellStyle name="Note 3 2 2 3 3 2 2" xfId="10391"/>
    <cellStyle name="Note 3 2 2 3 3 2 2 2" xfId="16173"/>
    <cellStyle name="Note 3 2 2 3 3 2 2 3" xfId="21956"/>
    <cellStyle name="Note 3 2 2 3 3 2 3" xfId="7500"/>
    <cellStyle name="Note 3 2 2 3 3 2 4" xfId="13282"/>
    <cellStyle name="Note 3 2 2 3 3 2 5" xfId="19065"/>
    <cellStyle name="Note 3 2 2 3 3 3" xfId="5797"/>
    <cellStyle name="Note 3 2 2 3 3 3 2" xfId="14471"/>
    <cellStyle name="Note 3 2 2 3 3 3 3" xfId="20254"/>
    <cellStyle name="Note 3 2 2 3 3 4" xfId="8689"/>
    <cellStyle name="Note 3 2 2 3 3 5" xfId="4608"/>
    <cellStyle name="Note 3 2 2 3 3 6" xfId="11580"/>
    <cellStyle name="Note 3 2 2 3 3 7" xfId="17363"/>
    <cellStyle name="Note 3 2 2 3 4" xfId="2454"/>
    <cellStyle name="Note 3 2 2 3 4 2" xfId="7049"/>
    <cellStyle name="Note 3 2 2 3 4 2 2" xfId="15722"/>
    <cellStyle name="Note 3 2 2 3 4 2 3" xfId="21505"/>
    <cellStyle name="Note 3 2 2 3 4 3" xfId="9940"/>
    <cellStyle name="Note 3 2 2 3 4 4" xfId="4157"/>
    <cellStyle name="Note 3 2 2 3 4 5" xfId="12831"/>
    <cellStyle name="Note 3 2 2 3 4 6" xfId="18614"/>
    <cellStyle name="Note 3 2 2 3 5" xfId="1712"/>
    <cellStyle name="Note 3 2 2 3 5 2" xfId="9198"/>
    <cellStyle name="Note 3 2 2 3 5 2 2" xfId="14980"/>
    <cellStyle name="Note 3 2 2 3 5 2 3" xfId="20763"/>
    <cellStyle name="Note 3 2 2 3 5 3" xfId="6307"/>
    <cellStyle name="Note 3 2 2 3 5 4" xfId="12089"/>
    <cellStyle name="Note 3 2 2 3 5 5" xfId="17872"/>
    <cellStyle name="Note 3 2 2 3 6" xfId="5346"/>
    <cellStyle name="Note 3 2 2 3 6 2" xfId="14020"/>
    <cellStyle name="Note 3 2 2 3 6 3" xfId="19803"/>
    <cellStyle name="Note 3 2 2 3 7" xfId="8238"/>
    <cellStyle name="Note 3 2 2 3 8" xfId="3415"/>
    <cellStyle name="Note 3 2 2 3 9" xfId="11129"/>
    <cellStyle name="Note 3 2 2 4" xfId="719"/>
    <cellStyle name="Note 3 2 2 4 10" xfId="16914"/>
    <cellStyle name="Note 3 2 2 4 2" xfId="720"/>
    <cellStyle name="Note 3 2 2 4 2 2" xfId="2457"/>
    <cellStyle name="Note 3 2 2 4 2 2 2" xfId="9943"/>
    <cellStyle name="Note 3 2 2 4 2 2 2 2" xfId="15725"/>
    <cellStyle name="Note 3 2 2 4 2 2 2 3" xfId="21508"/>
    <cellStyle name="Note 3 2 2 4 2 2 3" xfId="7052"/>
    <cellStyle name="Note 3 2 2 4 2 2 4" xfId="12834"/>
    <cellStyle name="Note 3 2 2 4 2 2 5" xfId="18617"/>
    <cellStyle name="Note 3 2 2 4 2 3" xfId="5349"/>
    <cellStyle name="Note 3 2 2 4 2 3 2" xfId="14023"/>
    <cellStyle name="Note 3 2 2 4 2 3 3" xfId="19806"/>
    <cellStyle name="Note 3 2 2 4 2 4" xfId="8241"/>
    <cellStyle name="Note 3 2 2 4 2 5" xfId="4160"/>
    <cellStyle name="Note 3 2 2 4 2 6" xfId="11132"/>
    <cellStyle name="Note 3 2 2 4 2 7" xfId="16915"/>
    <cellStyle name="Note 3 2 2 4 3" xfId="1202"/>
    <cellStyle name="Note 3 2 2 4 3 2" xfId="2906"/>
    <cellStyle name="Note 3 2 2 4 3 2 2" xfId="10392"/>
    <cellStyle name="Note 3 2 2 4 3 2 2 2" xfId="16174"/>
    <cellStyle name="Note 3 2 2 4 3 2 2 3" xfId="21957"/>
    <cellStyle name="Note 3 2 2 4 3 2 3" xfId="7501"/>
    <cellStyle name="Note 3 2 2 4 3 2 4" xfId="13283"/>
    <cellStyle name="Note 3 2 2 4 3 2 5" xfId="19066"/>
    <cellStyle name="Note 3 2 2 4 3 3" xfId="5798"/>
    <cellStyle name="Note 3 2 2 4 3 3 2" xfId="14472"/>
    <cellStyle name="Note 3 2 2 4 3 3 3" xfId="20255"/>
    <cellStyle name="Note 3 2 2 4 3 4" xfId="8690"/>
    <cellStyle name="Note 3 2 2 4 3 5" xfId="4609"/>
    <cellStyle name="Note 3 2 2 4 3 6" xfId="11581"/>
    <cellStyle name="Note 3 2 2 4 3 7" xfId="17364"/>
    <cellStyle name="Note 3 2 2 4 4" xfId="2456"/>
    <cellStyle name="Note 3 2 2 4 4 2" xfId="7051"/>
    <cellStyle name="Note 3 2 2 4 4 2 2" xfId="15724"/>
    <cellStyle name="Note 3 2 2 4 4 2 3" xfId="21507"/>
    <cellStyle name="Note 3 2 2 4 4 3" xfId="9942"/>
    <cellStyle name="Note 3 2 2 4 4 4" xfId="4159"/>
    <cellStyle name="Note 3 2 2 4 4 5" xfId="12833"/>
    <cellStyle name="Note 3 2 2 4 4 6" xfId="18616"/>
    <cellStyle name="Note 3 2 2 4 5" xfId="1713"/>
    <cellStyle name="Note 3 2 2 4 5 2" xfId="9199"/>
    <cellStyle name="Note 3 2 2 4 5 2 2" xfId="14981"/>
    <cellStyle name="Note 3 2 2 4 5 2 3" xfId="20764"/>
    <cellStyle name="Note 3 2 2 4 5 3" xfId="6308"/>
    <cellStyle name="Note 3 2 2 4 5 4" xfId="12090"/>
    <cellStyle name="Note 3 2 2 4 5 5" xfId="17873"/>
    <cellStyle name="Note 3 2 2 4 6" xfId="5348"/>
    <cellStyle name="Note 3 2 2 4 6 2" xfId="14022"/>
    <cellStyle name="Note 3 2 2 4 6 3" xfId="19805"/>
    <cellStyle name="Note 3 2 2 4 7" xfId="8240"/>
    <cellStyle name="Note 3 2 2 4 8" xfId="3416"/>
    <cellStyle name="Note 3 2 2 4 9" xfId="11131"/>
    <cellStyle name="Note 3 2 2 5" xfId="721"/>
    <cellStyle name="Note 3 2 2 5 2" xfId="2458"/>
    <cellStyle name="Note 3 2 2 5 2 2" xfId="7053"/>
    <cellStyle name="Note 3 2 2 5 2 2 2" xfId="15726"/>
    <cellStyle name="Note 3 2 2 5 2 2 3" xfId="21509"/>
    <cellStyle name="Note 3 2 2 5 2 3" xfId="9944"/>
    <cellStyle name="Note 3 2 2 5 2 4" xfId="4161"/>
    <cellStyle name="Note 3 2 2 5 2 5" xfId="12835"/>
    <cellStyle name="Note 3 2 2 5 2 6" xfId="18618"/>
    <cellStyle name="Note 3 2 2 5 3" xfId="1709"/>
    <cellStyle name="Note 3 2 2 5 3 2" xfId="9195"/>
    <cellStyle name="Note 3 2 2 5 3 2 2" xfId="14977"/>
    <cellStyle name="Note 3 2 2 5 3 2 3" xfId="20760"/>
    <cellStyle name="Note 3 2 2 5 3 3" xfId="6304"/>
    <cellStyle name="Note 3 2 2 5 3 4" xfId="12086"/>
    <cellStyle name="Note 3 2 2 5 3 5" xfId="17869"/>
    <cellStyle name="Note 3 2 2 5 4" xfId="5350"/>
    <cellStyle name="Note 3 2 2 5 4 2" xfId="14024"/>
    <cellStyle name="Note 3 2 2 5 4 3" xfId="19807"/>
    <cellStyle name="Note 3 2 2 5 5" xfId="8242"/>
    <cellStyle name="Note 3 2 2 5 6" xfId="3412"/>
    <cellStyle name="Note 3 2 2 5 7" xfId="11133"/>
    <cellStyle name="Note 3 2 2 5 8" xfId="16916"/>
    <cellStyle name="Note 3 2 2 6" xfId="914"/>
    <cellStyle name="Note 3 2 2 6 2" xfId="2620"/>
    <cellStyle name="Note 3 2 2 6 2 2" xfId="10106"/>
    <cellStyle name="Note 3 2 2 6 2 2 2" xfId="15888"/>
    <cellStyle name="Note 3 2 2 6 2 2 3" xfId="21671"/>
    <cellStyle name="Note 3 2 2 6 2 3" xfId="7215"/>
    <cellStyle name="Note 3 2 2 6 2 4" xfId="12997"/>
    <cellStyle name="Note 3 2 2 6 2 5" xfId="18780"/>
    <cellStyle name="Note 3 2 2 6 3" xfId="5512"/>
    <cellStyle name="Note 3 2 2 6 3 2" xfId="14186"/>
    <cellStyle name="Note 3 2 2 6 3 3" xfId="19969"/>
    <cellStyle name="Note 3 2 2 6 4" xfId="8404"/>
    <cellStyle name="Note 3 2 2 6 5" xfId="4323"/>
    <cellStyle name="Note 3 2 2 6 6" xfId="11295"/>
    <cellStyle name="Note 3 2 2 6 7" xfId="17078"/>
    <cellStyle name="Note 3 2 2 7" xfId="2449"/>
    <cellStyle name="Note 3 2 2 7 2" xfId="7044"/>
    <cellStyle name="Note 3 2 2 7 2 2" xfId="15717"/>
    <cellStyle name="Note 3 2 2 7 2 3" xfId="21500"/>
    <cellStyle name="Note 3 2 2 7 3" xfId="9935"/>
    <cellStyle name="Note 3 2 2 7 4" xfId="4152"/>
    <cellStyle name="Note 3 2 2 7 5" xfId="12826"/>
    <cellStyle name="Note 3 2 2 7 6" xfId="18609"/>
    <cellStyle name="Note 3 2 2 8" xfId="1349"/>
    <cellStyle name="Note 3 2 2 8 2" xfId="8835"/>
    <cellStyle name="Note 3 2 2 8 2 2" xfId="14617"/>
    <cellStyle name="Note 3 2 2 8 2 3" xfId="20400"/>
    <cellStyle name="Note 3 2 2 8 3" xfId="5944"/>
    <cellStyle name="Note 3 2 2 8 4" xfId="11726"/>
    <cellStyle name="Note 3 2 2 8 5" xfId="17509"/>
    <cellStyle name="Note 3 2 2 9" xfId="5341"/>
    <cellStyle name="Note 3 2 2 9 2" xfId="14015"/>
    <cellStyle name="Note 3 2 2 9 3" xfId="19798"/>
    <cellStyle name="Note 3 2 3" xfId="722"/>
    <cellStyle name="Note 3 2 3 10" xfId="11134"/>
    <cellStyle name="Note 3 2 3 11" xfId="16917"/>
    <cellStyle name="Note 3 2 3 2" xfId="723"/>
    <cellStyle name="Note 3 2 3 2 10" xfId="16918"/>
    <cellStyle name="Note 3 2 3 2 2" xfId="724"/>
    <cellStyle name="Note 3 2 3 2 2 2" xfId="2461"/>
    <cellStyle name="Note 3 2 3 2 2 2 2" xfId="9947"/>
    <cellStyle name="Note 3 2 3 2 2 2 2 2" xfId="15729"/>
    <cellStyle name="Note 3 2 3 2 2 2 2 3" xfId="21512"/>
    <cellStyle name="Note 3 2 3 2 2 2 3" xfId="7056"/>
    <cellStyle name="Note 3 2 3 2 2 2 4" xfId="12838"/>
    <cellStyle name="Note 3 2 3 2 2 2 5" xfId="18621"/>
    <cellStyle name="Note 3 2 3 2 2 3" xfId="5353"/>
    <cellStyle name="Note 3 2 3 2 2 3 2" xfId="14027"/>
    <cellStyle name="Note 3 2 3 2 2 3 3" xfId="19810"/>
    <cellStyle name="Note 3 2 3 2 2 4" xfId="8245"/>
    <cellStyle name="Note 3 2 3 2 2 5" xfId="4164"/>
    <cellStyle name="Note 3 2 3 2 2 6" xfId="11136"/>
    <cellStyle name="Note 3 2 3 2 2 7" xfId="16919"/>
    <cellStyle name="Note 3 2 3 2 3" xfId="1204"/>
    <cellStyle name="Note 3 2 3 2 3 2" xfId="2908"/>
    <cellStyle name="Note 3 2 3 2 3 2 2" xfId="10394"/>
    <cellStyle name="Note 3 2 3 2 3 2 2 2" xfId="16176"/>
    <cellStyle name="Note 3 2 3 2 3 2 2 3" xfId="21959"/>
    <cellStyle name="Note 3 2 3 2 3 2 3" xfId="7503"/>
    <cellStyle name="Note 3 2 3 2 3 2 4" xfId="13285"/>
    <cellStyle name="Note 3 2 3 2 3 2 5" xfId="19068"/>
    <cellStyle name="Note 3 2 3 2 3 3" xfId="5800"/>
    <cellStyle name="Note 3 2 3 2 3 3 2" xfId="14474"/>
    <cellStyle name="Note 3 2 3 2 3 3 3" xfId="20257"/>
    <cellStyle name="Note 3 2 3 2 3 4" xfId="8692"/>
    <cellStyle name="Note 3 2 3 2 3 5" xfId="4611"/>
    <cellStyle name="Note 3 2 3 2 3 6" xfId="11583"/>
    <cellStyle name="Note 3 2 3 2 3 7" xfId="17366"/>
    <cellStyle name="Note 3 2 3 2 4" xfId="2460"/>
    <cellStyle name="Note 3 2 3 2 4 2" xfId="7055"/>
    <cellStyle name="Note 3 2 3 2 4 2 2" xfId="15728"/>
    <cellStyle name="Note 3 2 3 2 4 2 3" xfId="21511"/>
    <cellStyle name="Note 3 2 3 2 4 3" xfId="9946"/>
    <cellStyle name="Note 3 2 3 2 4 4" xfId="4163"/>
    <cellStyle name="Note 3 2 3 2 4 5" xfId="12837"/>
    <cellStyle name="Note 3 2 3 2 4 6" xfId="18620"/>
    <cellStyle name="Note 3 2 3 2 5" xfId="1715"/>
    <cellStyle name="Note 3 2 3 2 5 2" xfId="9201"/>
    <cellStyle name="Note 3 2 3 2 5 2 2" xfId="14983"/>
    <cellStyle name="Note 3 2 3 2 5 2 3" xfId="20766"/>
    <cellStyle name="Note 3 2 3 2 5 3" xfId="6310"/>
    <cellStyle name="Note 3 2 3 2 5 4" xfId="12092"/>
    <cellStyle name="Note 3 2 3 2 5 5" xfId="17875"/>
    <cellStyle name="Note 3 2 3 2 6" xfId="5352"/>
    <cellStyle name="Note 3 2 3 2 6 2" xfId="14026"/>
    <cellStyle name="Note 3 2 3 2 6 3" xfId="19809"/>
    <cellStyle name="Note 3 2 3 2 7" xfId="8244"/>
    <cellStyle name="Note 3 2 3 2 8" xfId="3418"/>
    <cellStyle name="Note 3 2 3 2 9" xfId="11135"/>
    <cellStyle name="Note 3 2 3 3" xfId="725"/>
    <cellStyle name="Note 3 2 3 3 2" xfId="2462"/>
    <cellStyle name="Note 3 2 3 3 2 2" xfId="9948"/>
    <cellStyle name="Note 3 2 3 3 2 2 2" xfId="15730"/>
    <cellStyle name="Note 3 2 3 3 2 2 3" xfId="21513"/>
    <cellStyle name="Note 3 2 3 3 2 3" xfId="7057"/>
    <cellStyle name="Note 3 2 3 3 2 4" xfId="12839"/>
    <cellStyle name="Note 3 2 3 3 2 5" xfId="18622"/>
    <cellStyle name="Note 3 2 3 3 3" xfId="5354"/>
    <cellStyle name="Note 3 2 3 3 3 2" xfId="14028"/>
    <cellStyle name="Note 3 2 3 3 3 3" xfId="19811"/>
    <cellStyle name="Note 3 2 3 3 4" xfId="8246"/>
    <cellStyle name="Note 3 2 3 3 5" xfId="4165"/>
    <cellStyle name="Note 3 2 3 3 6" xfId="11137"/>
    <cellStyle name="Note 3 2 3 3 7" xfId="16920"/>
    <cellStyle name="Note 3 2 3 4" xfId="1203"/>
    <cellStyle name="Note 3 2 3 4 2" xfId="2907"/>
    <cellStyle name="Note 3 2 3 4 2 2" xfId="10393"/>
    <cellStyle name="Note 3 2 3 4 2 2 2" xfId="16175"/>
    <cellStyle name="Note 3 2 3 4 2 2 3" xfId="21958"/>
    <cellStyle name="Note 3 2 3 4 2 3" xfId="7502"/>
    <cellStyle name="Note 3 2 3 4 2 4" xfId="13284"/>
    <cellStyle name="Note 3 2 3 4 2 5" xfId="19067"/>
    <cellStyle name="Note 3 2 3 4 3" xfId="5799"/>
    <cellStyle name="Note 3 2 3 4 3 2" xfId="14473"/>
    <cellStyle name="Note 3 2 3 4 3 3" xfId="20256"/>
    <cellStyle name="Note 3 2 3 4 4" xfId="8691"/>
    <cellStyle name="Note 3 2 3 4 5" xfId="4610"/>
    <cellStyle name="Note 3 2 3 4 6" xfId="11582"/>
    <cellStyle name="Note 3 2 3 4 7" xfId="17365"/>
    <cellStyle name="Note 3 2 3 5" xfId="2459"/>
    <cellStyle name="Note 3 2 3 5 2" xfId="7054"/>
    <cellStyle name="Note 3 2 3 5 2 2" xfId="15727"/>
    <cellStyle name="Note 3 2 3 5 2 3" xfId="21510"/>
    <cellStyle name="Note 3 2 3 5 3" xfId="9945"/>
    <cellStyle name="Note 3 2 3 5 4" xfId="4162"/>
    <cellStyle name="Note 3 2 3 5 5" xfId="12836"/>
    <cellStyle name="Note 3 2 3 5 6" xfId="18619"/>
    <cellStyle name="Note 3 2 3 6" xfId="1714"/>
    <cellStyle name="Note 3 2 3 6 2" xfId="9200"/>
    <cellStyle name="Note 3 2 3 6 2 2" xfId="14982"/>
    <cellStyle name="Note 3 2 3 6 2 3" xfId="20765"/>
    <cellStyle name="Note 3 2 3 6 3" xfId="6309"/>
    <cellStyle name="Note 3 2 3 6 4" xfId="12091"/>
    <cellStyle name="Note 3 2 3 6 5" xfId="17874"/>
    <cellStyle name="Note 3 2 3 7" xfId="5351"/>
    <cellStyle name="Note 3 2 3 7 2" xfId="14025"/>
    <cellStyle name="Note 3 2 3 7 3" xfId="19808"/>
    <cellStyle name="Note 3 2 3 8" xfId="8243"/>
    <cellStyle name="Note 3 2 3 9" xfId="3417"/>
    <cellStyle name="Note 3 2 4" xfId="726"/>
    <cellStyle name="Note 3 2 4 10" xfId="16921"/>
    <cellStyle name="Note 3 2 4 2" xfId="727"/>
    <cellStyle name="Note 3 2 4 2 2" xfId="2464"/>
    <cellStyle name="Note 3 2 4 2 2 2" xfId="9950"/>
    <cellStyle name="Note 3 2 4 2 2 2 2" xfId="15732"/>
    <cellStyle name="Note 3 2 4 2 2 2 3" xfId="21515"/>
    <cellStyle name="Note 3 2 4 2 2 3" xfId="7059"/>
    <cellStyle name="Note 3 2 4 2 2 4" xfId="12841"/>
    <cellStyle name="Note 3 2 4 2 2 5" xfId="18624"/>
    <cellStyle name="Note 3 2 4 2 3" xfId="5356"/>
    <cellStyle name="Note 3 2 4 2 3 2" xfId="14030"/>
    <cellStyle name="Note 3 2 4 2 3 3" xfId="19813"/>
    <cellStyle name="Note 3 2 4 2 4" xfId="8248"/>
    <cellStyle name="Note 3 2 4 2 5" xfId="4167"/>
    <cellStyle name="Note 3 2 4 2 6" xfId="11139"/>
    <cellStyle name="Note 3 2 4 2 7" xfId="16922"/>
    <cellStyle name="Note 3 2 4 3" xfId="1205"/>
    <cellStyle name="Note 3 2 4 3 2" xfId="2909"/>
    <cellStyle name="Note 3 2 4 3 2 2" xfId="10395"/>
    <cellStyle name="Note 3 2 4 3 2 2 2" xfId="16177"/>
    <cellStyle name="Note 3 2 4 3 2 2 3" xfId="21960"/>
    <cellStyle name="Note 3 2 4 3 2 3" xfId="7504"/>
    <cellStyle name="Note 3 2 4 3 2 4" xfId="13286"/>
    <cellStyle name="Note 3 2 4 3 2 5" xfId="19069"/>
    <cellStyle name="Note 3 2 4 3 3" xfId="5801"/>
    <cellStyle name="Note 3 2 4 3 3 2" xfId="14475"/>
    <cellStyle name="Note 3 2 4 3 3 3" xfId="20258"/>
    <cellStyle name="Note 3 2 4 3 4" xfId="8693"/>
    <cellStyle name="Note 3 2 4 3 5" xfId="4612"/>
    <cellStyle name="Note 3 2 4 3 6" xfId="11584"/>
    <cellStyle name="Note 3 2 4 3 7" xfId="17367"/>
    <cellStyle name="Note 3 2 4 4" xfId="2463"/>
    <cellStyle name="Note 3 2 4 4 2" xfId="7058"/>
    <cellStyle name="Note 3 2 4 4 2 2" xfId="15731"/>
    <cellStyle name="Note 3 2 4 4 2 3" xfId="21514"/>
    <cellStyle name="Note 3 2 4 4 3" xfId="9949"/>
    <cellStyle name="Note 3 2 4 4 4" xfId="4166"/>
    <cellStyle name="Note 3 2 4 4 5" xfId="12840"/>
    <cellStyle name="Note 3 2 4 4 6" xfId="18623"/>
    <cellStyle name="Note 3 2 4 5" xfId="1716"/>
    <cellStyle name="Note 3 2 4 5 2" xfId="9202"/>
    <cellStyle name="Note 3 2 4 5 2 2" xfId="14984"/>
    <cellStyle name="Note 3 2 4 5 2 3" xfId="20767"/>
    <cellStyle name="Note 3 2 4 5 3" xfId="6311"/>
    <cellStyle name="Note 3 2 4 5 4" xfId="12093"/>
    <cellStyle name="Note 3 2 4 5 5" xfId="17876"/>
    <cellStyle name="Note 3 2 4 6" xfId="5355"/>
    <cellStyle name="Note 3 2 4 6 2" xfId="14029"/>
    <cellStyle name="Note 3 2 4 6 3" xfId="19812"/>
    <cellStyle name="Note 3 2 4 7" xfId="8247"/>
    <cellStyle name="Note 3 2 4 8" xfId="3419"/>
    <cellStyle name="Note 3 2 4 9" xfId="11138"/>
    <cellStyle name="Note 3 2 5" xfId="728"/>
    <cellStyle name="Note 3 2 5 10" xfId="16923"/>
    <cellStyle name="Note 3 2 5 2" xfId="729"/>
    <cellStyle name="Note 3 2 5 2 2" xfId="2466"/>
    <cellStyle name="Note 3 2 5 2 2 2" xfId="9952"/>
    <cellStyle name="Note 3 2 5 2 2 2 2" xfId="15734"/>
    <cellStyle name="Note 3 2 5 2 2 2 3" xfId="21517"/>
    <cellStyle name="Note 3 2 5 2 2 3" xfId="7061"/>
    <cellStyle name="Note 3 2 5 2 2 4" xfId="12843"/>
    <cellStyle name="Note 3 2 5 2 2 5" xfId="18626"/>
    <cellStyle name="Note 3 2 5 2 3" xfId="5358"/>
    <cellStyle name="Note 3 2 5 2 3 2" xfId="14032"/>
    <cellStyle name="Note 3 2 5 2 3 3" xfId="19815"/>
    <cellStyle name="Note 3 2 5 2 4" xfId="8250"/>
    <cellStyle name="Note 3 2 5 2 5" xfId="4169"/>
    <cellStyle name="Note 3 2 5 2 6" xfId="11141"/>
    <cellStyle name="Note 3 2 5 2 7" xfId="16924"/>
    <cellStyle name="Note 3 2 5 3" xfId="1206"/>
    <cellStyle name="Note 3 2 5 3 2" xfId="2910"/>
    <cellStyle name="Note 3 2 5 3 2 2" xfId="10396"/>
    <cellStyle name="Note 3 2 5 3 2 2 2" xfId="16178"/>
    <cellStyle name="Note 3 2 5 3 2 2 3" xfId="21961"/>
    <cellStyle name="Note 3 2 5 3 2 3" xfId="7505"/>
    <cellStyle name="Note 3 2 5 3 2 4" xfId="13287"/>
    <cellStyle name="Note 3 2 5 3 2 5" xfId="19070"/>
    <cellStyle name="Note 3 2 5 3 3" xfId="5802"/>
    <cellStyle name="Note 3 2 5 3 3 2" xfId="14476"/>
    <cellStyle name="Note 3 2 5 3 3 3" xfId="20259"/>
    <cellStyle name="Note 3 2 5 3 4" xfId="8694"/>
    <cellStyle name="Note 3 2 5 3 5" xfId="4613"/>
    <cellStyle name="Note 3 2 5 3 6" xfId="11585"/>
    <cellStyle name="Note 3 2 5 3 7" xfId="17368"/>
    <cellStyle name="Note 3 2 5 4" xfId="2465"/>
    <cellStyle name="Note 3 2 5 4 2" xfId="7060"/>
    <cellStyle name="Note 3 2 5 4 2 2" xfId="15733"/>
    <cellStyle name="Note 3 2 5 4 2 3" xfId="21516"/>
    <cellStyle name="Note 3 2 5 4 3" xfId="9951"/>
    <cellStyle name="Note 3 2 5 4 4" xfId="4168"/>
    <cellStyle name="Note 3 2 5 4 5" xfId="12842"/>
    <cellStyle name="Note 3 2 5 4 6" xfId="18625"/>
    <cellStyle name="Note 3 2 5 5" xfId="1717"/>
    <cellStyle name="Note 3 2 5 5 2" xfId="9203"/>
    <cellStyle name="Note 3 2 5 5 2 2" xfId="14985"/>
    <cellStyle name="Note 3 2 5 5 2 3" xfId="20768"/>
    <cellStyle name="Note 3 2 5 5 3" xfId="6312"/>
    <cellStyle name="Note 3 2 5 5 4" xfId="12094"/>
    <cellStyle name="Note 3 2 5 5 5" xfId="17877"/>
    <cellStyle name="Note 3 2 5 6" xfId="5357"/>
    <cellStyle name="Note 3 2 5 6 2" xfId="14031"/>
    <cellStyle name="Note 3 2 5 6 3" xfId="19814"/>
    <cellStyle name="Note 3 2 5 7" xfId="8249"/>
    <cellStyle name="Note 3 2 5 8" xfId="3420"/>
    <cellStyle name="Note 3 2 5 9" xfId="11140"/>
    <cellStyle name="Note 3 2 6" xfId="730"/>
    <cellStyle name="Note 3 2 6 2" xfId="2467"/>
    <cellStyle name="Note 3 2 6 2 2" xfId="7062"/>
    <cellStyle name="Note 3 2 6 2 2 2" xfId="15735"/>
    <cellStyle name="Note 3 2 6 2 2 3" xfId="21518"/>
    <cellStyle name="Note 3 2 6 2 3" xfId="9953"/>
    <cellStyle name="Note 3 2 6 2 4" xfId="4170"/>
    <cellStyle name="Note 3 2 6 2 5" xfId="12844"/>
    <cellStyle name="Note 3 2 6 2 6" xfId="18627"/>
    <cellStyle name="Note 3 2 6 3" xfId="1708"/>
    <cellStyle name="Note 3 2 6 3 2" xfId="9194"/>
    <cellStyle name="Note 3 2 6 3 2 2" xfId="14976"/>
    <cellStyle name="Note 3 2 6 3 2 3" xfId="20759"/>
    <cellStyle name="Note 3 2 6 3 3" xfId="6303"/>
    <cellStyle name="Note 3 2 6 3 4" xfId="12085"/>
    <cellStyle name="Note 3 2 6 3 5" xfId="17868"/>
    <cellStyle name="Note 3 2 6 4" xfId="5359"/>
    <cellStyle name="Note 3 2 6 4 2" xfId="14033"/>
    <cellStyle name="Note 3 2 6 4 3" xfId="19816"/>
    <cellStyle name="Note 3 2 6 5" xfId="8251"/>
    <cellStyle name="Note 3 2 6 6" xfId="3411"/>
    <cellStyle name="Note 3 2 6 7" xfId="11142"/>
    <cellStyle name="Note 3 2 6 8" xfId="16925"/>
    <cellStyle name="Note 3 2 7" xfId="876"/>
    <cellStyle name="Note 3 2 7 2" xfId="2582"/>
    <cellStyle name="Note 3 2 7 2 2" xfId="10068"/>
    <cellStyle name="Note 3 2 7 2 2 2" xfId="15850"/>
    <cellStyle name="Note 3 2 7 2 2 3" xfId="21633"/>
    <cellStyle name="Note 3 2 7 2 3" xfId="7177"/>
    <cellStyle name="Note 3 2 7 2 4" xfId="12959"/>
    <cellStyle name="Note 3 2 7 2 5" xfId="18742"/>
    <cellStyle name="Note 3 2 7 3" xfId="5474"/>
    <cellStyle name="Note 3 2 7 3 2" xfId="14148"/>
    <cellStyle name="Note 3 2 7 3 3" xfId="19931"/>
    <cellStyle name="Note 3 2 7 4" xfId="8366"/>
    <cellStyle name="Note 3 2 7 5" xfId="4285"/>
    <cellStyle name="Note 3 2 7 6" xfId="11257"/>
    <cellStyle name="Note 3 2 7 7" xfId="17040"/>
    <cellStyle name="Note 3 2 8" xfId="2448"/>
    <cellStyle name="Note 3 2 8 2" xfId="7043"/>
    <cellStyle name="Note 3 2 8 2 2" xfId="15716"/>
    <cellStyle name="Note 3 2 8 2 3" xfId="21499"/>
    <cellStyle name="Note 3 2 8 3" xfId="9934"/>
    <cellStyle name="Note 3 2 8 4" xfId="4151"/>
    <cellStyle name="Note 3 2 8 5" xfId="12825"/>
    <cellStyle name="Note 3 2 8 6" xfId="18608"/>
    <cellStyle name="Note 3 2 9" xfId="1348"/>
    <cellStyle name="Note 3 2 9 2" xfId="8834"/>
    <cellStyle name="Note 3 2 9 2 2" xfId="14616"/>
    <cellStyle name="Note 3 2 9 2 3" xfId="20399"/>
    <cellStyle name="Note 3 2 9 3" xfId="5943"/>
    <cellStyle name="Note 3 2 9 4" xfId="11725"/>
    <cellStyle name="Note 3 2 9 5" xfId="17508"/>
    <cellStyle name="Note 3 3" xfId="731"/>
    <cellStyle name="Note 3 3 10" xfId="8252"/>
    <cellStyle name="Note 3 3 11" xfId="3053"/>
    <cellStyle name="Note 3 3 12" xfId="11143"/>
    <cellStyle name="Note 3 3 13" xfId="16926"/>
    <cellStyle name="Note 3 3 2" xfId="732"/>
    <cellStyle name="Note 3 3 2 10" xfId="11144"/>
    <cellStyle name="Note 3 3 2 11" xfId="16927"/>
    <cellStyle name="Note 3 3 2 2" xfId="733"/>
    <cellStyle name="Note 3 3 2 2 10" xfId="16928"/>
    <cellStyle name="Note 3 3 2 2 2" xfId="734"/>
    <cellStyle name="Note 3 3 2 2 2 2" xfId="2471"/>
    <cellStyle name="Note 3 3 2 2 2 2 2" xfId="9957"/>
    <cellStyle name="Note 3 3 2 2 2 2 2 2" xfId="15739"/>
    <cellStyle name="Note 3 3 2 2 2 2 2 3" xfId="21522"/>
    <cellStyle name="Note 3 3 2 2 2 2 3" xfId="7066"/>
    <cellStyle name="Note 3 3 2 2 2 2 4" xfId="12848"/>
    <cellStyle name="Note 3 3 2 2 2 2 5" xfId="18631"/>
    <cellStyle name="Note 3 3 2 2 2 3" xfId="5363"/>
    <cellStyle name="Note 3 3 2 2 2 3 2" xfId="14037"/>
    <cellStyle name="Note 3 3 2 2 2 3 3" xfId="19820"/>
    <cellStyle name="Note 3 3 2 2 2 4" xfId="8255"/>
    <cellStyle name="Note 3 3 2 2 2 5" xfId="4174"/>
    <cellStyle name="Note 3 3 2 2 2 6" xfId="11146"/>
    <cellStyle name="Note 3 3 2 2 2 7" xfId="16929"/>
    <cellStyle name="Note 3 3 2 2 3" xfId="1208"/>
    <cellStyle name="Note 3 3 2 2 3 2" xfId="2912"/>
    <cellStyle name="Note 3 3 2 2 3 2 2" xfId="10398"/>
    <cellStyle name="Note 3 3 2 2 3 2 2 2" xfId="16180"/>
    <cellStyle name="Note 3 3 2 2 3 2 2 3" xfId="21963"/>
    <cellStyle name="Note 3 3 2 2 3 2 3" xfId="7507"/>
    <cellStyle name="Note 3 3 2 2 3 2 4" xfId="13289"/>
    <cellStyle name="Note 3 3 2 2 3 2 5" xfId="19072"/>
    <cellStyle name="Note 3 3 2 2 3 3" xfId="5804"/>
    <cellStyle name="Note 3 3 2 2 3 3 2" xfId="14478"/>
    <cellStyle name="Note 3 3 2 2 3 3 3" xfId="20261"/>
    <cellStyle name="Note 3 3 2 2 3 4" xfId="8696"/>
    <cellStyle name="Note 3 3 2 2 3 5" xfId="4615"/>
    <cellStyle name="Note 3 3 2 2 3 6" xfId="11587"/>
    <cellStyle name="Note 3 3 2 2 3 7" xfId="17370"/>
    <cellStyle name="Note 3 3 2 2 4" xfId="2470"/>
    <cellStyle name="Note 3 3 2 2 4 2" xfId="7065"/>
    <cellStyle name="Note 3 3 2 2 4 2 2" xfId="15738"/>
    <cellStyle name="Note 3 3 2 2 4 2 3" xfId="21521"/>
    <cellStyle name="Note 3 3 2 2 4 3" xfId="9956"/>
    <cellStyle name="Note 3 3 2 2 4 4" xfId="4173"/>
    <cellStyle name="Note 3 3 2 2 4 5" xfId="12847"/>
    <cellStyle name="Note 3 3 2 2 4 6" xfId="18630"/>
    <cellStyle name="Note 3 3 2 2 5" xfId="1720"/>
    <cellStyle name="Note 3 3 2 2 5 2" xfId="9206"/>
    <cellStyle name="Note 3 3 2 2 5 2 2" xfId="14988"/>
    <cellStyle name="Note 3 3 2 2 5 2 3" xfId="20771"/>
    <cellStyle name="Note 3 3 2 2 5 3" xfId="6315"/>
    <cellStyle name="Note 3 3 2 2 5 4" xfId="12097"/>
    <cellStyle name="Note 3 3 2 2 5 5" xfId="17880"/>
    <cellStyle name="Note 3 3 2 2 6" xfId="5362"/>
    <cellStyle name="Note 3 3 2 2 6 2" xfId="14036"/>
    <cellStyle name="Note 3 3 2 2 6 3" xfId="19819"/>
    <cellStyle name="Note 3 3 2 2 7" xfId="8254"/>
    <cellStyle name="Note 3 3 2 2 8" xfId="3423"/>
    <cellStyle name="Note 3 3 2 2 9" xfId="11145"/>
    <cellStyle name="Note 3 3 2 3" xfId="735"/>
    <cellStyle name="Note 3 3 2 3 2" xfId="2472"/>
    <cellStyle name="Note 3 3 2 3 2 2" xfId="9958"/>
    <cellStyle name="Note 3 3 2 3 2 2 2" xfId="15740"/>
    <cellStyle name="Note 3 3 2 3 2 2 3" xfId="21523"/>
    <cellStyle name="Note 3 3 2 3 2 3" xfId="7067"/>
    <cellStyle name="Note 3 3 2 3 2 4" xfId="12849"/>
    <cellStyle name="Note 3 3 2 3 2 5" xfId="18632"/>
    <cellStyle name="Note 3 3 2 3 3" xfId="5364"/>
    <cellStyle name="Note 3 3 2 3 3 2" xfId="14038"/>
    <cellStyle name="Note 3 3 2 3 3 3" xfId="19821"/>
    <cellStyle name="Note 3 3 2 3 4" xfId="8256"/>
    <cellStyle name="Note 3 3 2 3 5" xfId="4175"/>
    <cellStyle name="Note 3 3 2 3 6" xfId="11147"/>
    <cellStyle name="Note 3 3 2 3 7" xfId="16930"/>
    <cellStyle name="Note 3 3 2 4" xfId="1207"/>
    <cellStyle name="Note 3 3 2 4 2" xfId="2911"/>
    <cellStyle name="Note 3 3 2 4 2 2" xfId="10397"/>
    <cellStyle name="Note 3 3 2 4 2 2 2" xfId="16179"/>
    <cellStyle name="Note 3 3 2 4 2 2 3" xfId="21962"/>
    <cellStyle name="Note 3 3 2 4 2 3" xfId="7506"/>
    <cellStyle name="Note 3 3 2 4 2 4" xfId="13288"/>
    <cellStyle name="Note 3 3 2 4 2 5" xfId="19071"/>
    <cellStyle name="Note 3 3 2 4 3" xfId="5803"/>
    <cellStyle name="Note 3 3 2 4 3 2" xfId="14477"/>
    <cellStyle name="Note 3 3 2 4 3 3" xfId="20260"/>
    <cellStyle name="Note 3 3 2 4 4" xfId="8695"/>
    <cellStyle name="Note 3 3 2 4 5" xfId="4614"/>
    <cellStyle name="Note 3 3 2 4 6" xfId="11586"/>
    <cellStyle name="Note 3 3 2 4 7" xfId="17369"/>
    <cellStyle name="Note 3 3 2 5" xfId="2469"/>
    <cellStyle name="Note 3 3 2 5 2" xfId="7064"/>
    <cellStyle name="Note 3 3 2 5 2 2" xfId="15737"/>
    <cellStyle name="Note 3 3 2 5 2 3" xfId="21520"/>
    <cellStyle name="Note 3 3 2 5 3" xfId="9955"/>
    <cellStyle name="Note 3 3 2 5 4" xfId="4172"/>
    <cellStyle name="Note 3 3 2 5 5" xfId="12846"/>
    <cellStyle name="Note 3 3 2 5 6" xfId="18629"/>
    <cellStyle name="Note 3 3 2 6" xfId="1719"/>
    <cellStyle name="Note 3 3 2 6 2" xfId="9205"/>
    <cellStyle name="Note 3 3 2 6 2 2" xfId="14987"/>
    <cellStyle name="Note 3 3 2 6 2 3" xfId="20770"/>
    <cellStyle name="Note 3 3 2 6 3" xfId="6314"/>
    <cellStyle name="Note 3 3 2 6 4" xfId="12096"/>
    <cellStyle name="Note 3 3 2 6 5" xfId="17879"/>
    <cellStyle name="Note 3 3 2 7" xfId="5361"/>
    <cellStyle name="Note 3 3 2 7 2" xfId="14035"/>
    <cellStyle name="Note 3 3 2 7 3" xfId="19818"/>
    <cellStyle name="Note 3 3 2 8" xfId="8253"/>
    <cellStyle name="Note 3 3 2 9" xfId="3422"/>
    <cellStyle name="Note 3 3 3" xfId="736"/>
    <cellStyle name="Note 3 3 3 10" xfId="16931"/>
    <cellStyle name="Note 3 3 3 2" xfId="737"/>
    <cellStyle name="Note 3 3 3 2 2" xfId="2474"/>
    <cellStyle name="Note 3 3 3 2 2 2" xfId="9960"/>
    <cellStyle name="Note 3 3 3 2 2 2 2" xfId="15742"/>
    <cellStyle name="Note 3 3 3 2 2 2 3" xfId="21525"/>
    <cellStyle name="Note 3 3 3 2 2 3" xfId="7069"/>
    <cellStyle name="Note 3 3 3 2 2 4" xfId="12851"/>
    <cellStyle name="Note 3 3 3 2 2 5" xfId="18634"/>
    <cellStyle name="Note 3 3 3 2 3" xfId="5366"/>
    <cellStyle name="Note 3 3 3 2 3 2" xfId="14040"/>
    <cellStyle name="Note 3 3 3 2 3 3" xfId="19823"/>
    <cellStyle name="Note 3 3 3 2 4" xfId="8258"/>
    <cellStyle name="Note 3 3 3 2 5" xfId="4177"/>
    <cellStyle name="Note 3 3 3 2 6" xfId="11149"/>
    <cellStyle name="Note 3 3 3 2 7" xfId="16932"/>
    <cellStyle name="Note 3 3 3 3" xfId="1209"/>
    <cellStyle name="Note 3 3 3 3 2" xfId="2913"/>
    <cellStyle name="Note 3 3 3 3 2 2" xfId="10399"/>
    <cellStyle name="Note 3 3 3 3 2 2 2" xfId="16181"/>
    <cellStyle name="Note 3 3 3 3 2 2 3" xfId="21964"/>
    <cellStyle name="Note 3 3 3 3 2 3" xfId="7508"/>
    <cellStyle name="Note 3 3 3 3 2 4" xfId="13290"/>
    <cellStyle name="Note 3 3 3 3 2 5" xfId="19073"/>
    <cellStyle name="Note 3 3 3 3 3" xfId="5805"/>
    <cellStyle name="Note 3 3 3 3 3 2" xfId="14479"/>
    <cellStyle name="Note 3 3 3 3 3 3" xfId="20262"/>
    <cellStyle name="Note 3 3 3 3 4" xfId="8697"/>
    <cellStyle name="Note 3 3 3 3 5" xfId="4616"/>
    <cellStyle name="Note 3 3 3 3 6" xfId="11588"/>
    <cellStyle name="Note 3 3 3 3 7" xfId="17371"/>
    <cellStyle name="Note 3 3 3 4" xfId="2473"/>
    <cellStyle name="Note 3 3 3 4 2" xfId="7068"/>
    <cellStyle name="Note 3 3 3 4 2 2" xfId="15741"/>
    <cellStyle name="Note 3 3 3 4 2 3" xfId="21524"/>
    <cellStyle name="Note 3 3 3 4 3" xfId="9959"/>
    <cellStyle name="Note 3 3 3 4 4" xfId="4176"/>
    <cellStyle name="Note 3 3 3 4 5" xfId="12850"/>
    <cellStyle name="Note 3 3 3 4 6" xfId="18633"/>
    <cellStyle name="Note 3 3 3 5" xfId="1721"/>
    <cellStyle name="Note 3 3 3 5 2" xfId="9207"/>
    <cellStyle name="Note 3 3 3 5 2 2" xfId="14989"/>
    <cellStyle name="Note 3 3 3 5 2 3" xfId="20772"/>
    <cellStyle name="Note 3 3 3 5 3" xfId="6316"/>
    <cellStyle name="Note 3 3 3 5 4" xfId="12098"/>
    <cellStyle name="Note 3 3 3 5 5" xfId="17881"/>
    <cellStyle name="Note 3 3 3 6" xfId="5365"/>
    <cellStyle name="Note 3 3 3 6 2" xfId="14039"/>
    <cellStyle name="Note 3 3 3 6 3" xfId="19822"/>
    <cellStyle name="Note 3 3 3 7" xfId="8257"/>
    <cellStyle name="Note 3 3 3 8" xfId="3424"/>
    <cellStyle name="Note 3 3 3 9" xfId="11148"/>
    <cellStyle name="Note 3 3 4" xfId="738"/>
    <cellStyle name="Note 3 3 4 10" xfId="16933"/>
    <cellStyle name="Note 3 3 4 2" xfId="739"/>
    <cellStyle name="Note 3 3 4 2 2" xfId="2476"/>
    <cellStyle name="Note 3 3 4 2 2 2" xfId="9962"/>
    <cellStyle name="Note 3 3 4 2 2 2 2" xfId="15744"/>
    <cellStyle name="Note 3 3 4 2 2 2 3" xfId="21527"/>
    <cellStyle name="Note 3 3 4 2 2 3" xfId="7071"/>
    <cellStyle name="Note 3 3 4 2 2 4" xfId="12853"/>
    <cellStyle name="Note 3 3 4 2 2 5" xfId="18636"/>
    <cellStyle name="Note 3 3 4 2 3" xfId="5368"/>
    <cellStyle name="Note 3 3 4 2 3 2" xfId="14042"/>
    <cellStyle name="Note 3 3 4 2 3 3" xfId="19825"/>
    <cellStyle name="Note 3 3 4 2 4" xfId="8260"/>
    <cellStyle name="Note 3 3 4 2 5" xfId="4179"/>
    <cellStyle name="Note 3 3 4 2 6" xfId="11151"/>
    <cellStyle name="Note 3 3 4 2 7" xfId="16934"/>
    <cellStyle name="Note 3 3 4 3" xfId="1210"/>
    <cellStyle name="Note 3 3 4 3 2" xfId="2914"/>
    <cellStyle name="Note 3 3 4 3 2 2" xfId="10400"/>
    <cellStyle name="Note 3 3 4 3 2 2 2" xfId="16182"/>
    <cellStyle name="Note 3 3 4 3 2 2 3" xfId="21965"/>
    <cellStyle name="Note 3 3 4 3 2 3" xfId="7509"/>
    <cellStyle name="Note 3 3 4 3 2 4" xfId="13291"/>
    <cellStyle name="Note 3 3 4 3 2 5" xfId="19074"/>
    <cellStyle name="Note 3 3 4 3 3" xfId="5806"/>
    <cellStyle name="Note 3 3 4 3 3 2" xfId="14480"/>
    <cellStyle name="Note 3 3 4 3 3 3" xfId="20263"/>
    <cellStyle name="Note 3 3 4 3 4" xfId="8698"/>
    <cellStyle name="Note 3 3 4 3 5" xfId="4617"/>
    <cellStyle name="Note 3 3 4 3 6" xfId="11589"/>
    <cellStyle name="Note 3 3 4 3 7" xfId="17372"/>
    <cellStyle name="Note 3 3 4 4" xfId="2475"/>
    <cellStyle name="Note 3 3 4 4 2" xfId="7070"/>
    <cellStyle name="Note 3 3 4 4 2 2" xfId="15743"/>
    <cellStyle name="Note 3 3 4 4 2 3" xfId="21526"/>
    <cellStyle name="Note 3 3 4 4 3" xfId="9961"/>
    <cellStyle name="Note 3 3 4 4 4" xfId="4178"/>
    <cellStyle name="Note 3 3 4 4 5" xfId="12852"/>
    <cellStyle name="Note 3 3 4 4 6" xfId="18635"/>
    <cellStyle name="Note 3 3 4 5" xfId="1722"/>
    <cellStyle name="Note 3 3 4 5 2" xfId="9208"/>
    <cellStyle name="Note 3 3 4 5 2 2" xfId="14990"/>
    <cellStyle name="Note 3 3 4 5 2 3" xfId="20773"/>
    <cellStyle name="Note 3 3 4 5 3" xfId="6317"/>
    <cellStyle name="Note 3 3 4 5 4" xfId="12099"/>
    <cellStyle name="Note 3 3 4 5 5" xfId="17882"/>
    <cellStyle name="Note 3 3 4 6" xfId="5367"/>
    <cellStyle name="Note 3 3 4 6 2" xfId="14041"/>
    <cellStyle name="Note 3 3 4 6 3" xfId="19824"/>
    <cellStyle name="Note 3 3 4 7" xfId="8259"/>
    <cellStyle name="Note 3 3 4 8" xfId="3425"/>
    <cellStyle name="Note 3 3 4 9" xfId="11150"/>
    <cellStyle name="Note 3 3 5" xfId="740"/>
    <cellStyle name="Note 3 3 5 2" xfId="2477"/>
    <cellStyle name="Note 3 3 5 2 2" xfId="7072"/>
    <cellStyle name="Note 3 3 5 2 2 2" xfId="15745"/>
    <cellStyle name="Note 3 3 5 2 2 3" xfId="21528"/>
    <cellStyle name="Note 3 3 5 2 3" xfId="9963"/>
    <cellStyle name="Note 3 3 5 2 4" xfId="4180"/>
    <cellStyle name="Note 3 3 5 2 5" xfId="12854"/>
    <cellStyle name="Note 3 3 5 2 6" xfId="18637"/>
    <cellStyle name="Note 3 3 5 3" xfId="1718"/>
    <cellStyle name="Note 3 3 5 3 2" xfId="9204"/>
    <cellStyle name="Note 3 3 5 3 2 2" xfId="14986"/>
    <cellStyle name="Note 3 3 5 3 2 3" xfId="20769"/>
    <cellStyle name="Note 3 3 5 3 3" xfId="6313"/>
    <cellStyle name="Note 3 3 5 3 4" xfId="12095"/>
    <cellStyle name="Note 3 3 5 3 5" xfId="17878"/>
    <cellStyle name="Note 3 3 5 4" xfId="5369"/>
    <cellStyle name="Note 3 3 5 4 2" xfId="14043"/>
    <cellStyle name="Note 3 3 5 4 3" xfId="19826"/>
    <cellStyle name="Note 3 3 5 5" xfId="8261"/>
    <cellStyle name="Note 3 3 5 6" xfId="3421"/>
    <cellStyle name="Note 3 3 5 7" xfId="11152"/>
    <cellStyle name="Note 3 3 5 8" xfId="16935"/>
    <cellStyle name="Note 3 3 6" xfId="895"/>
    <cellStyle name="Note 3 3 6 2" xfId="2601"/>
    <cellStyle name="Note 3 3 6 2 2" xfId="10087"/>
    <cellStyle name="Note 3 3 6 2 2 2" xfId="15869"/>
    <cellStyle name="Note 3 3 6 2 2 3" xfId="21652"/>
    <cellStyle name="Note 3 3 6 2 3" xfId="7196"/>
    <cellStyle name="Note 3 3 6 2 4" xfId="12978"/>
    <cellStyle name="Note 3 3 6 2 5" xfId="18761"/>
    <cellStyle name="Note 3 3 6 3" xfId="5493"/>
    <cellStyle name="Note 3 3 6 3 2" xfId="14167"/>
    <cellStyle name="Note 3 3 6 3 3" xfId="19950"/>
    <cellStyle name="Note 3 3 6 4" xfId="8385"/>
    <cellStyle name="Note 3 3 6 5" xfId="4304"/>
    <cellStyle name="Note 3 3 6 6" xfId="11276"/>
    <cellStyle name="Note 3 3 6 7" xfId="17059"/>
    <cellStyle name="Note 3 3 7" xfId="2468"/>
    <cellStyle name="Note 3 3 7 2" xfId="7063"/>
    <cellStyle name="Note 3 3 7 2 2" xfId="15736"/>
    <cellStyle name="Note 3 3 7 2 3" xfId="21519"/>
    <cellStyle name="Note 3 3 7 3" xfId="9954"/>
    <cellStyle name="Note 3 3 7 4" xfId="4171"/>
    <cellStyle name="Note 3 3 7 5" xfId="12845"/>
    <cellStyle name="Note 3 3 7 6" xfId="18628"/>
    <cellStyle name="Note 3 3 8" xfId="1350"/>
    <cellStyle name="Note 3 3 8 2" xfId="8836"/>
    <cellStyle name="Note 3 3 8 2 2" xfId="14618"/>
    <cellStyle name="Note 3 3 8 2 3" xfId="20401"/>
    <cellStyle name="Note 3 3 8 3" xfId="5945"/>
    <cellStyle name="Note 3 3 8 4" xfId="11727"/>
    <cellStyle name="Note 3 3 8 5" xfId="17510"/>
    <cellStyle name="Note 3 3 9" xfId="5360"/>
    <cellStyle name="Note 3 3 9 2" xfId="14034"/>
    <cellStyle name="Note 3 3 9 3" xfId="19817"/>
    <cellStyle name="Note 3 4" xfId="741"/>
    <cellStyle name="Note 3 4 10" xfId="11153"/>
    <cellStyle name="Note 3 4 11" xfId="16936"/>
    <cellStyle name="Note 3 4 2" xfId="742"/>
    <cellStyle name="Note 3 4 2 10" xfId="16937"/>
    <cellStyle name="Note 3 4 2 2" xfId="743"/>
    <cellStyle name="Note 3 4 2 2 2" xfId="2480"/>
    <cellStyle name="Note 3 4 2 2 2 2" xfId="9966"/>
    <cellStyle name="Note 3 4 2 2 2 2 2" xfId="15748"/>
    <cellStyle name="Note 3 4 2 2 2 2 3" xfId="21531"/>
    <cellStyle name="Note 3 4 2 2 2 3" xfId="7075"/>
    <cellStyle name="Note 3 4 2 2 2 4" xfId="12857"/>
    <cellStyle name="Note 3 4 2 2 2 5" xfId="18640"/>
    <cellStyle name="Note 3 4 2 2 3" xfId="5372"/>
    <cellStyle name="Note 3 4 2 2 3 2" xfId="14046"/>
    <cellStyle name="Note 3 4 2 2 3 3" xfId="19829"/>
    <cellStyle name="Note 3 4 2 2 4" xfId="8264"/>
    <cellStyle name="Note 3 4 2 2 5" xfId="4183"/>
    <cellStyle name="Note 3 4 2 2 6" xfId="11155"/>
    <cellStyle name="Note 3 4 2 2 7" xfId="16938"/>
    <cellStyle name="Note 3 4 2 3" xfId="1212"/>
    <cellStyle name="Note 3 4 2 3 2" xfId="2916"/>
    <cellStyle name="Note 3 4 2 3 2 2" xfId="10402"/>
    <cellStyle name="Note 3 4 2 3 2 2 2" xfId="16184"/>
    <cellStyle name="Note 3 4 2 3 2 2 3" xfId="21967"/>
    <cellStyle name="Note 3 4 2 3 2 3" xfId="7511"/>
    <cellStyle name="Note 3 4 2 3 2 4" xfId="13293"/>
    <cellStyle name="Note 3 4 2 3 2 5" xfId="19076"/>
    <cellStyle name="Note 3 4 2 3 3" xfId="5808"/>
    <cellStyle name="Note 3 4 2 3 3 2" xfId="14482"/>
    <cellStyle name="Note 3 4 2 3 3 3" xfId="20265"/>
    <cellStyle name="Note 3 4 2 3 4" xfId="8700"/>
    <cellStyle name="Note 3 4 2 3 5" xfId="4619"/>
    <cellStyle name="Note 3 4 2 3 6" xfId="11591"/>
    <cellStyle name="Note 3 4 2 3 7" xfId="17374"/>
    <cellStyle name="Note 3 4 2 4" xfId="2479"/>
    <cellStyle name="Note 3 4 2 4 2" xfId="7074"/>
    <cellStyle name="Note 3 4 2 4 2 2" xfId="15747"/>
    <cellStyle name="Note 3 4 2 4 2 3" xfId="21530"/>
    <cellStyle name="Note 3 4 2 4 3" xfId="9965"/>
    <cellStyle name="Note 3 4 2 4 4" xfId="4182"/>
    <cellStyle name="Note 3 4 2 4 5" xfId="12856"/>
    <cellStyle name="Note 3 4 2 4 6" xfId="18639"/>
    <cellStyle name="Note 3 4 2 5" xfId="1724"/>
    <cellStyle name="Note 3 4 2 5 2" xfId="9210"/>
    <cellStyle name="Note 3 4 2 5 2 2" xfId="14992"/>
    <cellStyle name="Note 3 4 2 5 2 3" xfId="20775"/>
    <cellStyle name="Note 3 4 2 5 3" xfId="6319"/>
    <cellStyle name="Note 3 4 2 5 4" xfId="12101"/>
    <cellStyle name="Note 3 4 2 5 5" xfId="17884"/>
    <cellStyle name="Note 3 4 2 6" xfId="5371"/>
    <cellStyle name="Note 3 4 2 6 2" xfId="14045"/>
    <cellStyle name="Note 3 4 2 6 3" xfId="19828"/>
    <cellStyle name="Note 3 4 2 7" xfId="8263"/>
    <cellStyle name="Note 3 4 2 8" xfId="3427"/>
    <cellStyle name="Note 3 4 2 9" xfId="11154"/>
    <cellStyle name="Note 3 4 3" xfId="744"/>
    <cellStyle name="Note 3 4 3 2" xfId="2481"/>
    <cellStyle name="Note 3 4 3 2 2" xfId="7076"/>
    <cellStyle name="Note 3 4 3 2 2 2" xfId="15749"/>
    <cellStyle name="Note 3 4 3 2 2 3" xfId="21532"/>
    <cellStyle name="Note 3 4 3 2 3" xfId="9967"/>
    <cellStyle name="Note 3 4 3 2 4" xfId="4184"/>
    <cellStyle name="Note 3 4 3 2 5" xfId="12858"/>
    <cellStyle name="Note 3 4 3 2 6" xfId="18641"/>
    <cellStyle name="Note 3 4 3 3" xfId="1723"/>
    <cellStyle name="Note 3 4 3 3 2" xfId="9209"/>
    <cellStyle name="Note 3 4 3 3 2 2" xfId="14991"/>
    <cellStyle name="Note 3 4 3 3 2 3" xfId="20774"/>
    <cellStyle name="Note 3 4 3 3 3" xfId="6318"/>
    <cellStyle name="Note 3 4 3 3 4" xfId="12100"/>
    <cellStyle name="Note 3 4 3 3 5" xfId="17883"/>
    <cellStyle name="Note 3 4 3 4" xfId="5373"/>
    <cellStyle name="Note 3 4 3 4 2" xfId="14047"/>
    <cellStyle name="Note 3 4 3 4 3" xfId="19830"/>
    <cellStyle name="Note 3 4 3 5" xfId="8265"/>
    <cellStyle name="Note 3 4 3 6" xfId="3426"/>
    <cellStyle name="Note 3 4 3 7" xfId="11156"/>
    <cellStyle name="Note 3 4 3 8" xfId="16939"/>
    <cellStyle name="Note 3 4 4" xfId="1211"/>
    <cellStyle name="Note 3 4 4 2" xfId="2915"/>
    <cellStyle name="Note 3 4 4 2 2" xfId="10401"/>
    <cellStyle name="Note 3 4 4 2 2 2" xfId="16183"/>
    <cellStyle name="Note 3 4 4 2 2 3" xfId="21966"/>
    <cellStyle name="Note 3 4 4 2 3" xfId="7510"/>
    <cellStyle name="Note 3 4 4 2 4" xfId="13292"/>
    <cellStyle name="Note 3 4 4 2 5" xfId="19075"/>
    <cellStyle name="Note 3 4 4 3" xfId="5807"/>
    <cellStyle name="Note 3 4 4 3 2" xfId="14481"/>
    <cellStyle name="Note 3 4 4 3 3" xfId="20264"/>
    <cellStyle name="Note 3 4 4 4" xfId="8699"/>
    <cellStyle name="Note 3 4 4 5" xfId="4618"/>
    <cellStyle name="Note 3 4 4 6" xfId="11590"/>
    <cellStyle name="Note 3 4 4 7" xfId="17373"/>
    <cellStyle name="Note 3 4 5" xfId="2478"/>
    <cellStyle name="Note 3 4 5 2" xfId="7073"/>
    <cellStyle name="Note 3 4 5 2 2" xfId="15746"/>
    <cellStyle name="Note 3 4 5 2 3" xfId="21529"/>
    <cellStyle name="Note 3 4 5 3" xfId="9964"/>
    <cellStyle name="Note 3 4 5 4" xfId="4181"/>
    <cellStyle name="Note 3 4 5 5" xfId="12855"/>
    <cellStyle name="Note 3 4 5 6" xfId="18638"/>
    <cellStyle name="Note 3 4 6" xfId="1347"/>
    <cellStyle name="Note 3 4 6 2" xfId="8833"/>
    <cellStyle name="Note 3 4 6 2 2" xfId="14615"/>
    <cellStyle name="Note 3 4 6 2 3" xfId="20398"/>
    <cellStyle name="Note 3 4 6 3" xfId="5942"/>
    <cellStyle name="Note 3 4 6 4" xfId="11724"/>
    <cellStyle name="Note 3 4 6 5" xfId="17507"/>
    <cellStyle name="Note 3 4 7" xfId="5370"/>
    <cellStyle name="Note 3 4 7 2" xfId="14044"/>
    <cellStyle name="Note 3 4 7 3" xfId="19827"/>
    <cellStyle name="Note 3 4 8" xfId="8262"/>
    <cellStyle name="Note 3 4 9" xfId="3050"/>
    <cellStyle name="Note 3 5" xfId="745"/>
    <cellStyle name="Note 3 5 10" xfId="16940"/>
    <cellStyle name="Note 3 5 2" xfId="746"/>
    <cellStyle name="Note 3 5 2 2" xfId="2483"/>
    <cellStyle name="Note 3 5 2 2 2" xfId="9969"/>
    <cellStyle name="Note 3 5 2 2 2 2" xfId="15751"/>
    <cellStyle name="Note 3 5 2 2 2 3" xfId="21534"/>
    <cellStyle name="Note 3 5 2 2 3" xfId="7078"/>
    <cellStyle name="Note 3 5 2 2 4" xfId="12860"/>
    <cellStyle name="Note 3 5 2 2 5" xfId="18643"/>
    <cellStyle name="Note 3 5 2 3" xfId="5375"/>
    <cellStyle name="Note 3 5 2 3 2" xfId="14049"/>
    <cellStyle name="Note 3 5 2 3 3" xfId="19832"/>
    <cellStyle name="Note 3 5 2 4" xfId="8267"/>
    <cellStyle name="Note 3 5 2 5" xfId="4186"/>
    <cellStyle name="Note 3 5 2 6" xfId="11158"/>
    <cellStyle name="Note 3 5 2 7" xfId="16941"/>
    <cellStyle name="Note 3 5 3" xfId="1213"/>
    <cellStyle name="Note 3 5 3 2" xfId="2917"/>
    <cellStyle name="Note 3 5 3 2 2" xfId="10403"/>
    <cellStyle name="Note 3 5 3 2 2 2" xfId="16185"/>
    <cellStyle name="Note 3 5 3 2 2 3" xfId="21968"/>
    <cellStyle name="Note 3 5 3 2 3" xfId="7512"/>
    <cellStyle name="Note 3 5 3 2 4" xfId="13294"/>
    <cellStyle name="Note 3 5 3 2 5" xfId="19077"/>
    <cellStyle name="Note 3 5 3 3" xfId="5809"/>
    <cellStyle name="Note 3 5 3 3 2" xfId="14483"/>
    <cellStyle name="Note 3 5 3 3 3" xfId="20266"/>
    <cellStyle name="Note 3 5 3 4" xfId="8701"/>
    <cellStyle name="Note 3 5 3 5" xfId="4620"/>
    <cellStyle name="Note 3 5 3 6" xfId="11592"/>
    <cellStyle name="Note 3 5 3 7" xfId="17375"/>
    <cellStyle name="Note 3 5 4" xfId="2482"/>
    <cellStyle name="Note 3 5 4 2" xfId="7077"/>
    <cellStyle name="Note 3 5 4 2 2" xfId="15750"/>
    <cellStyle name="Note 3 5 4 2 3" xfId="21533"/>
    <cellStyle name="Note 3 5 4 3" xfId="9968"/>
    <cellStyle name="Note 3 5 4 4" xfId="4185"/>
    <cellStyle name="Note 3 5 4 5" xfId="12859"/>
    <cellStyle name="Note 3 5 4 6" xfId="18642"/>
    <cellStyle name="Note 3 5 5" xfId="1725"/>
    <cellStyle name="Note 3 5 5 2" xfId="9211"/>
    <cellStyle name="Note 3 5 5 2 2" xfId="14993"/>
    <cellStyle name="Note 3 5 5 2 3" xfId="20776"/>
    <cellStyle name="Note 3 5 5 3" xfId="6320"/>
    <cellStyle name="Note 3 5 5 4" xfId="12102"/>
    <cellStyle name="Note 3 5 5 5" xfId="17885"/>
    <cellStyle name="Note 3 5 6" xfId="5374"/>
    <cellStyle name="Note 3 5 6 2" xfId="14048"/>
    <cellStyle name="Note 3 5 6 3" xfId="19831"/>
    <cellStyle name="Note 3 5 7" xfId="8266"/>
    <cellStyle name="Note 3 5 8" xfId="3428"/>
    <cellStyle name="Note 3 5 9" xfId="11157"/>
    <cellStyle name="Note 3 6" xfId="747"/>
    <cellStyle name="Note 3 6 10" xfId="16942"/>
    <cellStyle name="Note 3 6 2" xfId="748"/>
    <cellStyle name="Note 3 6 2 2" xfId="2485"/>
    <cellStyle name="Note 3 6 2 2 2" xfId="9971"/>
    <cellStyle name="Note 3 6 2 2 2 2" xfId="15753"/>
    <cellStyle name="Note 3 6 2 2 2 3" xfId="21536"/>
    <cellStyle name="Note 3 6 2 2 3" xfId="7080"/>
    <cellStyle name="Note 3 6 2 2 4" xfId="12862"/>
    <cellStyle name="Note 3 6 2 2 5" xfId="18645"/>
    <cellStyle name="Note 3 6 2 3" xfId="5377"/>
    <cellStyle name="Note 3 6 2 3 2" xfId="14051"/>
    <cellStyle name="Note 3 6 2 3 3" xfId="19834"/>
    <cellStyle name="Note 3 6 2 4" xfId="8269"/>
    <cellStyle name="Note 3 6 2 5" xfId="4188"/>
    <cellStyle name="Note 3 6 2 6" xfId="11160"/>
    <cellStyle name="Note 3 6 2 7" xfId="16943"/>
    <cellStyle name="Note 3 6 3" xfId="1214"/>
    <cellStyle name="Note 3 6 3 2" xfId="2918"/>
    <cellStyle name="Note 3 6 3 2 2" xfId="10404"/>
    <cellStyle name="Note 3 6 3 2 2 2" xfId="16186"/>
    <cellStyle name="Note 3 6 3 2 2 3" xfId="21969"/>
    <cellStyle name="Note 3 6 3 2 3" xfId="7513"/>
    <cellStyle name="Note 3 6 3 2 4" xfId="13295"/>
    <cellStyle name="Note 3 6 3 2 5" xfId="19078"/>
    <cellStyle name="Note 3 6 3 3" xfId="5810"/>
    <cellStyle name="Note 3 6 3 3 2" xfId="14484"/>
    <cellStyle name="Note 3 6 3 3 3" xfId="20267"/>
    <cellStyle name="Note 3 6 3 4" xfId="8702"/>
    <cellStyle name="Note 3 6 3 5" xfId="4621"/>
    <cellStyle name="Note 3 6 3 6" xfId="11593"/>
    <cellStyle name="Note 3 6 3 7" xfId="17376"/>
    <cellStyle name="Note 3 6 4" xfId="2484"/>
    <cellStyle name="Note 3 6 4 2" xfId="7079"/>
    <cellStyle name="Note 3 6 4 2 2" xfId="15752"/>
    <cellStyle name="Note 3 6 4 2 3" xfId="21535"/>
    <cellStyle name="Note 3 6 4 3" xfId="9970"/>
    <cellStyle name="Note 3 6 4 4" xfId="4187"/>
    <cellStyle name="Note 3 6 4 5" xfId="12861"/>
    <cellStyle name="Note 3 6 4 6" xfId="18644"/>
    <cellStyle name="Note 3 6 5" xfId="1726"/>
    <cellStyle name="Note 3 6 5 2" xfId="9212"/>
    <cellStyle name="Note 3 6 5 2 2" xfId="14994"/>
    <cellStyle name="Note 3 6 5 2 3" xfId="20777"/>
    <cellStyle name="Note 3 6 5 3" xfId="6321"/>
    <cellStyle name="Note 3 6 5 4" xfId="12103"/>
    <cellStyle name="Note 3 6 5 5" xfId="17886"/>
    <cellStyle name="Note 3 6 6" xfId="5376"/>
    <cellStyle name="Note 3 6 6 2" xfId="14050"/>
    <cellStyle name="Note 3 6 6 3" xfId="19833"/>
    <cellStyle name="Note 3 6 7" xfId="8268"/>
    <cellStyle name="Note 3 6 8" xfId="3429"/>
    <cellStyle name="Note 3 6 9" xfId="11159"/>
    <cellStyle name="Note 3 7" xfId="749"/>
    <cellStyle name="Note 3 7 2" xfId="2486"/>
    <cellStyle name="Note 3 7 2 2" xfId="7081"/>
    <cellStyle name="Note 3 7 2 2 2" xfId="15754"/>
    <cellStyle name="Note 3 7 2 2 3" xfId="21537"/>
    <cellStyle name="Note 3 7 2 3" xfId="9972"/>
    <cellStyle name="Note 3 7 2 4" xfId="4189"/>
    <cellStyle name="Note 3 7 2 5" xfId="12863"/>
    <cellStyle name="Note 3 7 2 6" xfId="18646"/>
    <cellStyle name="Note 3 7 3" xfId="1707"/>
    <cellStyle name="Note 3 7 3 2" xfId="9193"/>
    <cellStyle name="Note 3 7 3 2 2" xfId="14975"/>
    <cellStyle name="Note 3 7 3 2 3" xfId="20758"/>
    <cellStyle name="Note 3 7 3 3" xfId="6302"/>
    <cellStyle name="Note 3 7 3 4" xfId="12084"/>
    <cellStyle name="Note 3 7 3 5" xfId="17867"/>
    <cellStyle name="Note 3 7 4" xfId="5378"/>
    <cellStyle name="Note 3 7 4 2" xfId="14052"/>
    <cellStyle name="Note 3 7 4 3" xfId="19835"/>
    <cellStyle name="Note 3 7 5" xfId="8270"/>
    <cellStyle name="Note 3 7 6" xfId="3410"/>
    <cellStyle name="Note 3 7 7" xfId="11161"/>
    <cellStyle name="Note 3 7 8" xfId="16944"/>
    <cellStyle name="Note 3 8" xfId="857"/>
    <cellStyle name="Note 3 8 2" xfId="2563"/>
    <cellStyle name="Note 3 8 2 2" xfId="10049"/>
    <cellStyle name="Note 3 8 2 2 2" xfId="15831"/>
    <cellStyle name="Note 3 8 2 2 3" xfId="21614"/>
    <cellStyle name="Note 3 8 2 3" xfId="7158"/>
    <cellStyle name="Note 3 8 2 4" xfId="12940"/>
    <cellStyle name="Note 3 8 2 5" xfId="18723"/>
    <cellStyle name="Note 3 8 3" xfId="5455"/>
    <cellStyle name="Note 3 8 3 2" xfId="14129"/>
    <cellStyle name="Note 3 8 3 3" xfId="19912"/>
    <cellStyle name="Note 3 8 4" xfId="8347"/>
    <cellStyle name="Note 3 8 5" xfId="4266"/>
    <cellStyle name="Note 3 8 6" xfId="11238"/>
    <cellStyle name="Note 3 8 7" xfId="17021"/>
    <cellStyle name="Note 3 9" xfId="2447"/>
    <cellStyle name="Note 3 9 2" xfId="7042"/>
    <cellStyle name="Note 3 9 2 2" xfId="15715"/>
    <cellStyle name="Note 3 9 2 3" xfId="21498"/>
    <cellStyle name="Note 3 9 3" xfId="9933"/>
    <cellStyle name="Note 3 9 4" xfId="4150"/>
    <cellStyle name="Note 3 9 5" xfId="12824"/>
    <cellStyle name="Note 3 9 6" xfId="18607"/>
    <cellStyle name="Note 4" xfId="837"/>
    <cellStyle name="Note 4 2" xfId="2544"/>
    <cellStyle name="Note 4 2 2" xfId="10030"/>
    <cellStyle name="Note 4 2 2 2" xfId="15812"/>
    <cellStyle name="Note 4 2 2 3" xfId="21595"/>
    <cellStyle name="Note 4 2 3" xfId="7139"/>
    <cellStyle name="Note 4 2 4" xfId="12921"/>
    <cellStyle name="Note 4 2 5" xfId="18704"/>
    <cellStyle name="Note 4 3" xfId="5436"/>
    <cellStyle name="Note 4 3 2" xfId="14110"/>
    <cellStyle name="Note 4 3 3" xfId="19893"/>
    <cellStyle name="Note 4 4" xfId="8328"/>
    <cellStyle name="Note 4 5" xfId="4247"/>
    <cellStyle name="Note 4 6" xfId="11219"/>
    <cellStyle name="Note 4 7" xfId="17002"/>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3" xfId="20800"/>
    <cellStyle name="Percent 3 10 3" xfId="9235"/>
    <cellStyle name="Percent 3 10 4" xfId="3452"/>
    <cellStyle name="Percent 3 10 5" xfId="12126"/>
    <cellStyle name="Percent 3 10 6" xfId="17909"/>
    <cellStyle name="Percent 3 11" xfId="1281"/>
    <cellStyle name="Percent 3 11 2" xfId="8767"/>
    <cellStyle name="Percent 3 11 2 2" xfId="14549"/>
    <cellStyle name="Percent 3 11 2 3" xfId="20332"/>
    <cellStyle name="Percent 3 11 3" xfId="5876"/>
    <cellStyle name="Percent 3 11 4" xfId="11658"/>
    <cellStyle name="Percent 3 11 5" xfId="17441"/>
    <cellStyle name="Percent 3 12" xfId="4641"/>
    <cellStyle name="Percent 3 12 2" xfId="13315"/>
    <cellStyle name="Percent 3 12 3" xfId="19098"/>
    <cellStyle name="Percent 3 13" xfId="7533"/>
    <cellStyle name="Percent 3 14" xfId="2984"/>
    <cellStyle name="Percent 3 15" xfId="10424"/>
    <cellStyle name="Percent 3 16" xfId="16207"/>
    <cellStyle name="Percent 3 2" xfId="750"/>
    <cellStyle name="Percent 3 2 10" xfId="5379"/>
    <cellStyle name="Percent 3 2 10 2" xfId="14053"/>
    <cellStyle name="Percent 3 2 10 3" xfId="19836"/>
    <cellStyle name="Percent 3 2 11" xfId="8271"/>
    <cellStyle name="Percent 3 2 12" xfId="3054"/>
    <cellStyle name="Percent 3 2 13" xfId="11162"/>
    <cellStyle name="Percent 3 2 14" xfId="16945"/>
    <cellStyle name="Percent 3 2 2" xfId="751"/>
    <cellStyle name="Percent 3 2 2 10" xfId="8272"/>
    <cellStyle name="Percent 3 2 2 11" xfId="3055"/>
    <cellStyle name="Percent 3 2 2 12" xfId="11163"/>
    <cellStyle name="Percent 3 2 2 13" xfId="16946"/>
    <cellStyle name="Percent 3 2 2 2" xfId="752"/>
    <cellStyle name="Percent 3 2 2 2 10" xfId="11164"/>
    <cellStyle name="Percent 3 2 2 2 11" xfId="16947"/>
    <cellStyle name="Percent 3 2 2 2 2" xfId="753"/>
    <cellStyle name="Percent 3 2 2 2 2 10" xfId="16948"/>
    <cellStyle name="Percent 3 2 2 2 2 2" xfId="754"/>
    <cellStyle name="Percent 3 2 2 2 2 2 2" xfId="2491"/>
    <cellStyle name="Percent 3 2 2 2 2 2 2 2" xfId="9977"/>
    <cellStyle name="Percent 3 2 2 2 2 2 2 2 2" xfId="15759"/>
    <cellStyle name="Percent 3 2 2 2 2 2 2 2 3" xfId="21542"/>
    <cellStyle name="Percent 3 2 2 2 2 2 2 3" xfId="7086"/>
    <cellStyle name="Percent 3 2 2 2 2 2 2 4" xfId="12868"/>
    <cellStyle name="Percent 3 2 2 2 2 2 2 5" xfId="18651"/>
    <cellStyle name="Percent 3 2 2 2 2 2 3" xfId="5383"/>
    <cellStyle name="Percent 3 2 2 2 2 2 3 2" xfId="14057"/>
    <cellStyle name="Percent 3 2 2 2 2 2 3 3" xfId="19840"/>
    <cellStyle name="Percent 3 2 2 2 2 2 4" xfId="8275"/>
    <cellStyle name="Percent 3 2 2 2 2 2 5" xfId="4194"/>
    <cellStyle name="Percent 3 2 2 2 2 2 6" xfId="11166"/>
    <cellStyle name="Percent 3 2 2 2 2 2 7" xfId="16949"/>
    <cellStyle name="Percent 3 2 2 2 2 3" xfId="1216"/>
    <cellStyle name="Percent 3 2 2 2 2 3 2" xfId="2920"/>
    <cellStyle name="Percent 3 2 2 2 2 3 2 2" xfId="10406"/>
    <cellStyle name="Percent 3 2 2 2 2 3 2 2 2" xfId="16188"/>
    <cellStyle name="Percent 3 2 2 2 2 3 2 2 3" xfId="21971"/>
    <cellStyle name="Percent 3 2 2 2 2 3 2 3" xfId="7515"/>
    <cellStyle name="Percent 3 2 2 2 2 3 2 4" xfId="13297"/>
    <cellStyle name="Percent 3 2 2 2 2 3 2 5" xfId="19080"/>
    <cellStyle name="Percent 3 2 2 2 2 3 3" xfId="5812"/>
    <cellStyle name="Percent 3 2 2 2 2 3 3 2" xfId="14486"/>
    <cellStyle name="Percent 3 2 2 2 2 3 3 3" xfId="20269"/>
    <cellStyle name="Percent 3 2 2 2 2 3 4" xfId="8704"/>
    <cellStyle name="Percent 3 2 2 2 2 3 5" xfId="4623"/>
    <cellStyle name="Percent 3 2 2 2 2 3 6" xfId="11595"/>
    <cellStyle name="Percent 3 2 2 2 2 3 7" xfId="17378"/>
    <cellStyle name="Percent 3 2 2 2 2 4" xfId="2490"/>
    <cellStyle name="Percent 3 2 2 2 2 4 2" xfId="7085"/>
    <cellStyle name="Percent 3 2 2 2 2 4 2 2" xfId="15758"/>
    <cellStyle name="Percent 3 2 2 2 2 4 2 3" xfId="21541"/>
    <cellStyle name="Percent 3 2 2 2 2 4 3" xfId="9976"/>
    <cellStyle name="Percent 3 2 2 2 2 4 4" xfId="4193"/>
    <cellStyle name="Percent 3 2 2 2 2 4 5" xfId="12867"/>
    <cellStyle name="Percent 3 2 2 2 2 4 6" xfId="18650"/>
    <cellStyle name="Percent 3 2 2 2 2 5" xfId="1730"/>
    <cellStyle name="Percent 3 2 2 2 2 5 2" xfId="9216"/>
    <cellStyle name="Percent 3 2 2 2 2 5 2 2" xfId="14998"/>
    <cellStyle name="Percent 3 2 2 2 2 5 2 3" xfId="20781"/>
    <cellStyle name="Percent 3 2 2 2 2 5 3" xfId="6325"/>
    <cellStyle name="Percent 3 2 2 2 2 5 4" xfId="12107"/>
    <cellStyle name="Percent 3 2 2 2 2 5 5" xfId="17890"/>
    <cellStyle name="Percent 3 2 2 2 2 6" xfId="5382"/>
    <cellStyle name="Percent 3 2 2 2 2 6 2" xfId="14056"/>
    <cellStyle name="Percent 3 2 2 2 2 6 3" xfId="19839"/>
    <cellStyle name="Percent 3 2 2 2 2 7" xfId="8274"/>
    <cellStyle name="Percent 3 2 2 2 2 8" xfId="3433"/>
    <cellStyle name="Percent 3 2 2 2 2 9" xfId="11165"/>
    <cellStyle name="Percent 3 2 2 2 3" xfId="755"/>
    <cellStyle name="Percent 3 2 2 2 3 2" xfId="2492"/>
    <cellStyle name="Percent 3 2 2 2 3 2 2" xfId="9978"/>
    <cellStyle name="Percent 3 2 2 2 3 2 2 2" xfId="15760"/>
    <cellStyle name="Percent 3 2 2 2 3 2 2 3" xfId="21543"/>
    <cellStyle name="Percent 3 2 2 2 3 2 3" xfId="7087"/>
    <cellStyle name="Percent 3 2 2 2 3 2 4" xfId="12869"/>
    <cellStyle name="Percent 3 2 2 2 3 2 5" xfId="18652"/>
    <cellStyle name="Percent 3 2 2 2 3 3" xfId="5384"/>
    <cellStyle name="Percent 3 2 2 2 3 3 2" xfId="14058"/>
    <cellStyle name="Percent 3 2 2 2 3 3 3" xfId="19841"/>
    <cellStyle name="Percent 3 2 2 2 3 4" xfId="8276"/>
    <cellStyle name="Percent 3 2 2 2 3 5" xfId="4195"/>
    <cellStyle name="Percent 3 2 2 2 3 6" xfId="11167"/>
    <cellStyle name="Percent 3 2 2 2 3 7" xfId="16950"/>
    <cellStyle name="Percent 3 2 2 2 4" xfId="1215"/>
    <cellStyle name="Percent 3 2 2 2 4 2" xfId="2919"/>
    <cellStyle name="Percent 3 2 2 2 4 2 2" xfId="10405"/>
    <cellStyle name="Percent 3 2 2 2 4 2 2 2" xfId="16187"/>
    <cellStyle name="Percent 3 2 2 2 4 2 2 3" xfId="21970"/>
    <cellStyle name="Percent 3 2 2 2 4 2 3" xfId="7514"/>
    <cellStyle name="Percent 3 2 2 2 4 2 4" xfId="13296"/>
    <cellStyle name="Percent 3 2 2 2 4 2 5" xfId="19079"/>
    <cellStyle name="Percent 3 2 2 2 4 3" xfId="5811"/>
    <cellStyle name="Percent 3 2 2 2 4 3 2" xfId="14485"/>
    <cellStyle name="Percent 3 2 2 2 4 3 3" xfId="20268"/>
    <cellStyle name="Percent 3 2 2 2 4 4" xfId="8703"/>
    <cellStyle name="Percent 3 2 2 2 4 5" xfId="4622"/>
    <cellStyle name="Percent 3 2 2 2 4 6" xfId="11594"/>
    <cellStyle name="Percent 3 2 2 2 4 7" xfId="17377"/>
    <cellStyle name="Percent 3 2 2 2 5" xfId="2489"/>
    <cellStyle name="Percent 3 2 2 2 5 2" xfId="7084"/>
    <cellStyle name="Percent 3 2 2 2 5 2 2" xfId="15757"/>
    <cellStyle name="Percent 3 2 2 2 5 2 3" xfId="21540"/>
    <cellStyle name="Percent 3 2 2 2 5 3" xfId="9975"/>
    <cellStyle name="Percent 3 2 2 2 5 4" xfId="4192"/>
    <cellStyle name="Percent 3 2 2 2 5 5" xfId="12866"/>
    <cellStyle name="Percent 3 2 2 2 5 6" xfId="18649"/>
    <cellStyle name="Percent 3 2 2 2 6" xfId="1729"/>
    <cellStyle name="Percent 3 2 2 2 6 2" xfId="9215"/>
    <cellStyle name="Percent 3 2 2 2 6 2 2" xfId="14997"/>
    <cellStyle name="Percent 3 2 2 2 6 2 3" xfId="20780"/>
    <cellStyle name="Percent 3 2 2 2 6 3" xfId="6324"/>
    <cellStyle name="Percent 3 2 2 2 6 4" xfId="12106"/>
    <cellStyle name="Percent 3 2 2 2 6 5" xfId="17889"/>
    <cellStyle name="Percent 3 2 2 2 7" xfId="5381"/>
    <cellStyle name="Percent 3 2 2 2 7 2" xfId="14055"/>
    <cellStyle name="Percent 3 2 2 2 7 3" xfId="19838"/>
    <cellStyle name="Percent 3 2 2 2 8" xfId="8273"/>
    <cellStyle name="Percent 3 2 2 2 9" xfId="3432"/>
    <cellStyle name="Percent 3 2 2 3" xfId="756"/>
    <cellStyle name="Percent 3 2 2 3 10" xfId="16951"/>
    <cellStyle name="Percent 3 2 2 3 2" xfId="757"/>
    <cellStyle name="Percent 3 2 2 3 2 2" xfId="2494"/>
    <cellStyle name="Percent 3 2 2 3 2 2 2" xfId="9980"/>
    <cellStyle name="Percent 3 2 2 3 2 2 2 2" xfId="15762"/>
    <cellStyle name="Percent 3 2 2 3 2 2 2 3" xfId="21545"/>
    <cellStyle name="Percent 3 2 2 3 2 2 3" xfId="7089"/>
    <cellStyle name="Percent 3 2 2 3 2 2 4" xfId="12871"/>
    <cellStyle name="Percent 3 2 2 3 2 2 5" xfId="18654"/>
    <cellStyle name="Percent 3 2 2 3 2 3" xfId="5386"/>
    <cellStyle name="Percent 3 2 2 3 2 3 2" xfId="14060"/>
    <cellStyle name="Percent 3 2 2 3 2 3 3" xfId="19843"/>
    <cellStyle name="Percent 3 2 2 3 2 4" xfId="8278"/>
    <cellStyle name="Percent 3 2 2 3 2 5" xfId="4197"/>
    <cellStyle name="Percent 3 2 2 3 2 6" xfId="11169"/>
    <cellStyle name="Percent 3 2 2 3 2 7" xfId="16952"/>
    <cellStyle name="Percent 3 2 2 3 3" xfId="1217"/>
    <cellStyle name="Percent 3 2 2 3 3 2" xfId="2921"/>
    <cellStyle name="Percent 3 2 2 3 3 2 2" xfId="10407"/>
    <cellStyle name="Percent 3 2 2 3 3 2 2 2" xfId="16189"/>
    <cellStyle name="Percent 3 2 2 3 3 2 2 3" xfId="21972"/>
    <cellStyle name="Percent 3 2 2 3 3 2 3" xfId="7516"/>
    <cellStyle name="Percent 3 2 2 3 3 2 4" xfId="13298"/>
    <cellStyle name="Percent 3 2 2 3 3 2 5" xfId="19081"/>
    <cellStyle name="Percent 3 2 2 3 3 3" xfId="5813"/>
    <cellStyle name="Percent 3 2 2 3 3 3 2" xfId="14487"/>
    <cellStyle name="Percent 3 2 2 3 3 3 3" xfId="20270"/>
    <cellStyle name="Percent 3 2 2 3 3 4" xfId="8705"/>
    <cellStyle name="Percent 3 2 2 3 3 5" xfId="4624"/>
    <cellStyle name="Percent 3 2 2 3 3 6" xfId="11596"/>
    <cellStyle name="Percent 3 2 2 3 3 7" xfId="17379"/>
    <cellStyle name="Percent 3 2 2 3 4" xfId="2493"/>
    <cellStyle name="Percent 3 2 2 3 4 2" xfId="7088"/>
    <cellStyle name="Percent 3 2 2 3 4 2 2" xfId="15761"/>
    <cellStyle name="Percent 3 2 2 3 4 2 3" xfId="21544"/>
    <cellStyle name="Percent 3 2 2 3 4 3" xfId="9979"/>
    <cellStyle name="Percent 3 2 2 3 4 4" xfId="4196"/>
    <cellStyle name="Percent 3 2 2 3 4 5" xfId="12870"/>
    <cellStyle name="Percent 3 2 2 3 4 6" xfId="18653"/>
    <cellStyle name="Percent 3 2 2 3 5" xfId="1731"/>
    <cellStyle name="Percent 3 2 2 3 5 2" xfId="9217"/>
    <cellStyle name="Percent 3 2 2 3 5 2 2" xfId="14999"/>
    <cellStyle name="Percent 3 2 2 3 5 2 3" xfId="20782"/>
    <cellStyle name="Percent 3 2 2 3 5 3" xfId="6326"/>
    <cellStyle name="Percent 3 2 2 3 5 4" xfId="12108"/>
    <cellStyle name="Percent 3 2 2 3 5 5" xfId="17891"/>
    <cellStyle name="Percent 3 2 2 3 6" xfId="5385"/>
    <cellStyle name="Percent 3 2 2 3 6 2" xfId="14059"/>
    <cellStyle name="Percent 3 2 2 3 6 3" xfId="19842"/>
    <cellStyle name="Percent 3 2 2 3 7" xfId="8277"/>
    <cellStyle name="Percent 3 2 2 3 8" xfId="3434"/>
    <cellStyle name="Percent 3 2 2 3 9" xfId="11168"/>
    <cellStyle name="Percent 3 2 2 4" xfId="758"/>
    <cellStyle name="Percent 3 2 2 4 10" xfId="16953"/>
    <cellStyle name="Percent 3 2 2 4 2" xfId="759"/>
    <cellStyle name="Percent 3 2 2 4 2 2" xfId="2496"/>
    <cellStyle name="Percent 3 2 2 4 2 2 2" xfId="9982"/>
    <cellStyle name="Percent 3 2 2 4 2 2 2 2" xfId="15764"/>
    <cellStyle name="Percent 3 2 2 4 2 2 2 3" xfId="21547"/>
    <cellStyle name="Percent 3 2 2 4 2 2 3" xfId="7091"/>
    <cellStyle name="Percent 3 2 2 4 2 2 4" xfId="12873"/>
    <cellStyle name="Percent 3 2 2 4 2 2 5" xfId="18656"/>
    <cellStyle name="Percent 3 2 2 4 2 3" xfId="5388"/>
    <cellStyle name="Percent 3 2 2 4 2 3 2" xfId="14062"/>
    <cellStyle name="Percent 3 2 2 4 2 3 3" xfId="19845"/>
    <cellStyle name="Percent 3 2 2 4 2 4" xfId="8280"/>
    <cellStyle name="Percent 3 2 2 4 2 5" xfId="4199"/>
    <cellStyle name="Percent 3 2 2 4 2 6" xfId="11171"/>
    <cellStyle name="Percent 3 2 2 4 2 7" xfId="16954"/>
    <cellStyle name="Percent 3 2 2 4 3" xfId="1218"/>
    <cellStyle name="Percent 3 2 2 4 3 2" xfId="2922"/>
    <cellStyle name="Percent 3 2 2 4 3 2 2" xfId="10408"/>
    <cellStyle name="Percent 3 2 2 4 3 2 2 2" xfId="16190"/>
    <cellStyle name="Percent 3 2 2 4 3 2 2 3" xfId="21973"/>
    <cellStyle name="Percent 3 2 2 4 3 2 3" xfId="7517"/>
    <cellStyle name="Percent 3 2 2 4 3 2 4" xfId="13299"/>
    <cellStyle name="Percent 3 2 2 4 3 2 5" xfId="19082"/>
    <cellStyle name="Percent 3 2 2 4 3 3" xfId="5814"/>
    <cellStyle name="Percent 3 2 2 4 3 3 2" xfId="14488"/>
    <cellStyle name="Percent 3 2 2 4 3 3 3" xfId="20271"/>
    <cellStyle name="Percent 3 2 2 4 3 4" xfId="8706"/>
    <cellStyle name="Percent 3 2 2 4 3 5" xfId="4625"/>
    <cellStyle name="Percent 3 2 2 4 3 6" xfId="11597"/>
    <cellStyle name="Percent 3 2 2 4 3 7" xfId="17380"/>
    <cellStyle name="Percent 3 2 2 4 4" xfId="2495"/>
    <cellStyle name="Percent 3 2 2 4 4 2" xfId="7090"/>
    <cellStyle name="Percent 3 2 2 4 4 2 2" xfId="15763"/>
    <cellStyle name="Percent 3 2 2 4 4 2 3" xfId="21546"/>
    <cellStyle name="Percent 3 2 2 4 4 3" xfId="9981"/>
    <cellStyle name="Percent 3 2 2 4 4 4" xfId="4198"/>
    <cellStyle name="Percent 3 2 2 4 4 5" xfId="12872"/>
    <cellStyle name="Percent 3 2 2 4 4 6" xfId="18655"/>
    <cellStyle name="Percent 3 2 2 4 5" xfId="1732"/>
    <cellStyle name="Percent 3 2 2 4 5 2" xfId="9218"/>
    <cellStyle name="Percent 3 2 2 4 5 2 2" xfId="15000"/>
    <cellStyle name="Percent 3 2 2 4 5 2 3" xfId="20783"/>
    <cellStyle name="Percent 3 2 2 4 5 3" xfId="6327"/>
    <cellStyle name="Percent 3 2 2 4 5 4" xfId="12109"/>
    <cellStyle name="Percent 3 2 2 4 5 5" xfId="17892"/>
    <cellStyle name="Percent 3 2 2 4 6" xfId="5387"/>
    <cellStyle name="Percent 3 2 2 4 6 2" xfId="14061"/>
    <cellStyle name="Percent 3 2 2 4 6 3" xfId="19844"/>
    <cellStyle name="Percent 3 2 2 4 7" xfId="8279"/>
    <cellStyle name="Percent 3 2 2 4 8" xfId="3435"/>
    <cellStyle name="Percent 3 2 2 4 9" xfId="11170"/>
    <cellStyle name="Percent 3 2 2 5" xfId="760"/>
    <cellStyle name="Percent 3 2 2 5 2" xfId="2497"/>
    <cellStyle name="Percent 3 2 2 5 2 2" xfId="7092"/>
    <cellStyle name="Percent 3 2 2 5 2 2 2" xfId="15765"/>
    <cellStyle name="Percent 3 2 2 5 2 2 3" xfId="21548"/>
    <cellStyle name="Percent 3 2 2 5 2 3" xfId="9983"/>
    <cellStyle name="Percent 3 2 2 5 2 4" xfId="4200"/>
    <cellStyle name="Percent 3 2 2 5 2 5" xfId="12874"/>
    <cellStyle name="Percent 3 2 2 5 2 6" xfId="18657"/>
    <cellStyle name="Percent 3 2 2 5 3" xfId="1728"/>
    <cellStyle name="Percent 3 2 2 5 3 2" xfId="9214"/>
    <cellStyle name="Percent 3 2 2 5 3 2 2" xfId="14996"/>
    <cellStyle name="Percent 3 2 2 5 3 2 3" xfId="20779"/>
    <cellStyle name="Percent 3 2 2 5 3 3" xfId="6323"/>
    <cellStyle name="Percent 3 2 2 5 3 4" xfId="12105"/>
    <cellStyle name="Percent 3 2 2 5 3 5" xfId="17888"/>
    <cellStyle name="Percent 3 2 2 5 4" xfId="5389"/>
    <cellStyle name="Percent 3 2 2 5 4 2" xfId="14063"/>
    <cellStyle name="Percent 3 2 2 5 4 3" xfId="19846"/>
    <cellStyle name="Percent 3 2 2 5 5" xfId="8281"/>
    <cellStyle name="Percent 3 2 2 5 6" xfId="3431"/>
    <cellStyle name="Percent 3 2 2 5 7" xfId="11172"/>
    <cellStyle name="Percent 3 2 2 5 8" xfId="16955"/>
    <cellStyle name="Percent 3 2 2 6" xfId="899"/>
    <cellStyle name="Percent 3 2 2 6 2" xfId="2605"/>
    <cellStyle name="Percent 3 2 2 6 2 2" xfId="10091"/>
    <cellStyle name="Percent 3 2 2 6 2 2 2" xfId="15873"/>
    <cellStyle name="Percent 3 2 2 6 2 2 3" xfId="21656"/>
    <cellStyle name="Percent 3 2 2 6 2 3" xfId="7200"/>
    <cellStyle name="Percent 3 2 2 6 2 4" xfId="12982"/>
    <cellStyle name="Percent 3 2 2 6 2 5" xfId="18765"/>
    <cellStyle name="Percent 3 2 2 6 3" xfId="5497"/>
    <cellStyle name="Percent 3 2 2 6 3 2" xfId="14171"/>
    <cellStyle name="Percent 3 2 2 6 3 3" xfId="19954"/>
    <cellStyle name="Percent 3 2 2 6 4" xfId="8389"/>
    <cellStyle name="Percent 3 2 2 6 5" xfId="4308"/>
    <cellStyle name="Percent 3 2 2 6 6" xfId="11280"/>
    <cellStyle name="Percent 3 2 2 6 7" xfId="17063"/>
    <cellStyle name="Percent 3 2 2 7" xfId="2488"/>
    <cellStyle name="Percent 3 2 2 7 2" xfId="7083"/>
    <cellStyle name="Percent 3 2 2 7 2 2" xfId="15756"/>
    <cellStyle name="Percent 3 2 2 7 2 3" xfId="21539"/>
    <cellStyle name="Percent 3 2 2 7 3" xfId="9974"/>
    <cellStyle name="Percent 3 2 2 7 4" xfId="4191"/>
    <cellStyle name="Percent 3 2 2 7 5" xfId="12865"/>
    <cellStyle name="Percent 3 2 2 7 6" xfId="18648"/>
    <cellStyle name="Percent 3 2 2 8" xfId="1352"/>
    <cellStyle name="Percent 3 2 2 8 2" xfId="8838"/>
    <cellStyle name="Percent 3 2 2 8 2 2" xfId="14620"/>
    <cellStyle name="Percent 3 2 2 8 2 3" xfId="20403"/>
    <cellStyle name="Percent 3 2 2 8 3" xfId="5947"/>
    <cellStyle name="Percent 3 2 2 8 4" xfId="11729"/>
    <cellStyle name="Percent 3 2 2 8 5" xfId="17512"/>
    <cellStyle name="Percent 3 2 2 9" xfId="5380"/>
    <cellStyle name="Percent 3 2 2 9 2" xfId="14054"/>
    <cellStyle name="Percent 3 2 2 9 3" xfId="19837"/>
    <cellStyle name="Percent 3 2 3" xfId="761"/>
    <cellStyle name="Percent 3 2 3 10" xfId="11173"/>
    <cellStyle name="Percent 3 2 3 11" xfId="16956"/>
    <cellStyle name="Percent 3 2 3 2" xfId="762"/>
    <cellStyle name="Percent 3 2 3 2 10" xfId="16957"/>
    <cellStyle name="Percent 3 2 3 2 2" xfId="763"/>
    <cellStyle name="Percent 3 2 3 2 2 2" xfId="2500"/>
    <cellStyle name="Percent 3 2 3 2 2 2 2" xfId="9986"/>
    <cellStyle name="Percent 3 2 3 2 2 2 2 2" xfId="15768"/>
    <cellStyle name="Percent 3 2 3 2 2 2 2 3" xfId="21551"/>
    <cellStyle name="Percent 3 2 3 2 2 2 3" xfId="7095"/>
    <cellStyle name="Percent 3 2 3 2 2 2 4" xfId="12877"/>
    <cellStyle name="Percent 3 2 3 2 2 2 5" xfId="18660"/>
    <cellStyle name="Percent 3 2 3 2 2 3" xfId="5392"/>
    <cellStyle name="Percent 3 2 3 2 2 3 2" xfId="14066"/>
    <cellStyle name="Percent 3 2 3 2 2 3 3" xfId="19849"/>
    <cellStyle name="Percent 3 2 3 2 2 4" xfId="8284"/>
    <cellStyle name="Percent 3 2 3 2 2 5" xfId="4203"/>
    <cellStyle name="Percent 3 2 3 2 2 6" xfId="11175"/>
    <cellStyle name="Percent 3 2 3 2 2 7" xfId="16958"/>
    <cellStyle name="Percent 3 2 3 2 3" xfId="1220"/>
    <cellStyle name="Percent 3 2 3 2 3 2" xfId="2924"/>
    <cellStyle name="Percent 3 2 3 2 3 2 2" xfId="10410"/>
    <cellStyle name="Percent 3 2 3 2 3 2 2 2" xfId="16192"/>
    <cellStyle name="Percent 3 2 3 2 3 2 2 3" xfId="21975"/>
    <cellStyle name="Percent 3 2 3 2 3 2 3" xfId="7519"/>
    <cellStyle name="Percent 3 2 3 2 3 2 4" xfId="13301"/>
    <cellStyle name="Percent 3 2 3 2 3 2 5" xfId="19084"/>
    <cellStyle name="Percent 3 2 3 2 3 3" xfId="5816"/>
    <cellStyle name="Percent 3 2 3 2 3 3 2" xfId="14490"/>
    <cellStyle name="Percent 3 2 3 2 3 3 3" xfId="20273"/>
    <cellStyle name="Percent 3 2 3 2 3 4" xfId="8708"/>
    <cellStyle name="Percent 3 2 3 2 3 5" xfId="4627"/>
    <cellStyle name="Percent 3 2 3 2 3 6" xfId="11599"/>
    <cellStyle name="Percent 3 2 3 2 3 7" xfId="17382"/>
    <cellStyle name="Percent 3 2 3 2 4" xfId="2499"/>
    <cellStyle name="Percent 3 2 3 2 4 2" xfId="7094"/>
    <cellStyle name="Percent 3 2 3 2 4 2 2" xfId="15767"/>
    <cellStyle name="Percent 3 2 3 2 4 2 3" xfId="21550"/>
    <cellStyle name="Percent 3 2 3 2 4 3" xfId="9985"/>
    <cellStyle name="Percent 3 2 3 2 4 4" xfId="4202"/>
    <cellStyle name="Percent 3 2 3 2 4 5" xfId="12876"/>
    <cellStyle name="Percent 3 2 3 2 4 6" xfId="18659"/>
    <cellStyle name="Percent 3 2 3 2 5" xfId="1734"/>
    <cellStyle name="Percent 3 2 3 2 5 2" xfId="9220"/>
    <cellStyle name="Percent 3 2 3 2 5 2 2" xfId="15002"/>
    <cellStyle name="Percent 3 2 3 2 5 2 3" xfId="20785"/>
    <cellStyle name="Percent 3 2 3 2 5 3" xfId="6329"/>
    <cellStyle name="Percent 3 2 3 2 5 4" xfId="12111"/>
    <cellStyle name="Percent 3 2 3 2 5 5" xfId="17894"/>
    <cellStyle name="Percent 3 2 3 2 6" xfId="5391"/>
    <cellStyle name="Percent 3 2 3 2 6 2" xfId="14065"/>
    <cellStyle name="Percent 3 2 3 2 6 3" xfId="19848"/>
    <cellStyle name="Percent 3 2 3 2 7" xfId="8283"/>
    <cellStyle name="Percent 3 2 3 2 8" xfId="3437"/>
    <cellStyle name="Percent 3 2 3 2 9" xfId="11174"/>
    <cellStyle name="Percent 3 2 3 3" xfId="764"/>
    <cellStyle name="Percent 3 2 3 3 2" xfId="2501"/>
    <cellStyle name="Percent 3 2 3 3 2 2" xfId="9987"/>
    <cellStyle name="Percent 3 2 3 3 2 2 2" xfId="15769"/>
    <cellStyle name="Percent 3 2 3 3 2 2 3" xfId="21552"/>
    <cellStyle name="Percent 3 2 3 3 2 3" xfId="7096"/>
    <cellStyle name="Percent 3 2 3 3 2 4" xfId="12878"/>
    <cellStyle name="Percent 3 2 3 3 2 5" xfId="18661"/>
    <cellStyle name="Percent 3 2 3 3 3" xfId="5393"/>
    <cellStyle name="Percent 3 2 3 3 3 2" xfId="14067"/>
    <cellStyle name="Percent 3 2 3 3 3 3" xfId="19850"/>
    <cellStyle name="Percent 3 2 3 3 4" xfId="8285"/>
    <cellStyle name="Percent 3 2 3 3 5" xfId="4204"/>
    <cellStyle name="Percent 3 2 3 3 6" xfId="11176"/>
    <cellStyle name="Percent 3 2 3 3 7" xfId="16959"/>
    <cellStyle name="Percent 3 2 3 4" xfId="1219"/>
    <cellStyle name="Percent 3 2 3 4 2" xfId="2923"/>
    <cellStyle name="Percent 3 2 3 4 2 2" xfId="10409"/>
    <cellStyle name="Percent 3 2 3 4 2 2 2" xfId="16191"/>
    <cellStyle name="Percent 3 2 3 4 2 2 3" xfId="21974"/>
    <cellStyle name="Percent 3 2 3 4 2 3" xfId="7518"/>
    <cellStyle name="Percent 3 2 3 4 2 4" xfId="13300"/>
    <cellStyle name="Percent 3 2 3 4 2 5" xfId="19083"/>
    <cellStyle name="Percent 3 2 3 4 3" xfId="5815"/>
    <cellStyle name="Percent 3 2 3 4 3 2" xfId="14489"/>
    <cellStyle name="Percent 3 2 3 4 3 3" xfId="20272"/>
    <cellStyle name="Percent 3 2 3 4 4" xfId="8707"/>
    <cellStyle name="Percent 3 2 3 4 5" xfId="4626"/>
    <cellStyle name="Percent 3 2 3 4 6" xfId="11598"/>
    <cellStyle name="Percent 3 2 3 4 7" xfId="17381"/>
    <cellStyle name="Percent 3 2 3 5" xfId="2498"/>
    <cellStyle name="Percent 3 2 3 5 2" xfId="7093"/>
    <cellStyle name="Percent 3 2 3 5 2 2" xfId="15766"/>
    <cellStyle name="Percent 3 2 3 5 2 3" xfId="21549"/>
    <cellStyle name="Percent 3 2 3 5 3" xfId="9984"/>
    <cellStyle name="Percent 3 2 3 5 4" xfId="4201"/>
    <cellStyle name="Percent 3 2 3 5 5" xfId="12875"/>
    <cellStyle name="Percent 3 2 3 5 6" xfId="18658"/>
    <cellStyle name="Percent 3 2 3 6" xfId="1733"/>
    <cellStyle name="Percent 3 2 3 6 2" xfId="9219"/>
    <cellStyle name="Percent 3 2 3 6 2 2" xfId="15001"/>
    <cellStyle name="Percent 3 2 3 6 2 3" xfId="20784"/>
    <cellStyle name="Percent 3 2 3 6 3" xfId="6328"/>
    <cellStyle name="Percent 3 2 3 6 4" xfId="12110"/>
    <cellStyle name="Percent 3 2 3 6 5" xfId="17893"/>
    <cellStyle name="Percent 3 2 3 7" xfId="5390"/>
    <cellStyle name="Percent 3 2 3 7 2" xfId="14064"/>
    <cellStyle name="Percent 3 2 3 7 3" xfId="19847"/>
    <cellStyle name="Percent 3 2 3 8" xfId="8282"/>
    <cellStyle name="Percent 3 2 3 9" xfId="3436"/>
    <cellStyle name="Percent 3 2 4" xfId="765"/>
    <cellStyle name="Percent 3 2 4 10" xfId="16960"/>
    <cellStyle name="Percent 3 2 4 2" xfId="766"/>
    <cellStyle name="Percent 3 2 4 2 2" xfId="2503"/>
    <cellStyle name="Percent 3 2 4 2 2 2" xfId="9989"/>
    <cellStyle name="Percent 3 2 4 2 2 2 2" xfId="15771"/>
    <cellStyle name="Percent 3 2 4 2 2 2 3" xfId="21554"/>
    <cellStyle name="Percent 3 2 4 2 2 3" xfId="7098"/>
    <cellStyle name="Percent 3 2 4 2 2 4" xfId="12880"/>
    <cellStyle name="Percent 3 2 4 2 2 5" xfId="18663"/>
    <cellStyle name="Percent 3 2 4 2 3" xfId="5395"/>
    <cellStyle name="Percent 3 2 4 2 3 2" xfId="14069"/>
    <cellStyle name="Percent 3 2 4 2 3 3" xfId="19852"/>
    <cellStyle name="Percent 3 2 4 2 4" xfId="8287"/>
    <cellStyle name="Percent 3 2 4 2 5" xfId="4206"/>
    <cellStyle name="Percent 3 2 4 2 6" xfId="11178"/>
    <cellStyle name="Percent 3 2 4 2 7" xfId="16961"/>
    <cellStyle name="Percent 3 2 4 3" xfId="1221"/>
    <cellStyle name="Percent 3 2 4 3 2" xfId="2925"/>
    <cellStyle name="Percent 3 2 4 3 2 2" xfId="10411"/>
    <cellStyle name="Percent 3 2 4 3 2 2 2" xfId="16193"/>
    <cellStyle name="Percent 3 2 4 3 2 2 3" xfId="21976"/>
    <cellStyle name="Percent 3 2 4 3 2 3" xfId="7520"/>
    <cellStyle name="Percent 3 2 4 3 2 4" xfId="13302"/>
    <cellStyle name="Percent 3 2 4 3 2 5" xfId="19085"/>
    <cellStyle name="Percent 3 2 4 3 3" xfId="5817"/>
    <cellStyle name="Percent 3 2 4 3 3 2" xfId="14491"/>
    <cellStyle name="Percent 3 2 4 3 3 3" xfId="20274"/>
    <cellStyle name="Percent 3 2 4 3 4" xfId="8709"/>
    <cellStyle name="Percent 3 2 4 3 5" xfId="4628"/>
    <cellStyle name="Percent 3 2 4 3 6" xfId="11600"/>
    <cellStyle name="Percent 3 2 4 3 7" xfId="17383"/>
    <cellStyle name="Percent 3 2 4 4" xfId="2502"/>
    <cellStyle name="Percent 3 2 4 4 2" xfId="7097"/>
    <cellStyle name="Percent 3 2 4 4 2 2" xfId="15770"/>
    <cellStyle name="Percent 3 2 4 4 2 3" xfId="21553"/>
    <cellStyle name="Percent 3 2 4 4 3" xfId="9988"/>
    <cellStyle name="Percent 3 2 4 4 4" xfId="4205"/>
    <cellStyle name="Percent 3 2 4 4 5" xfId="12879"/>
    <cellStyle name="Percent 3 2 4 4 6" xfId="18662"/>
    <cellStyle name="Percent 3 2 4 5" xfId="1735"/>
    <cellStyle name="Percent 3 2 4 5 2" xfId="9221"/>
    <cellStyle name="Percent 3 2 4 5 2 2" xfId="15003"/>
    <cellStyle name="Percent 3 2 4 5 2 3" xfId="20786"/>
    <cellStyle name="Percent 3 2 4 5 3" xfId="6330"/>
    <cellStyle name="Percent 3 2 4 5 4" xfId="12112"/>
    <cellStyle name="Percent 3 2 4 5 5" xfId="17895"/>
    <cellStyle name="Percent 3 2 4 6" xfId="5394"/>
    <cellStyle name="Percent 3 2 4 6 2" xfId="14068"/>
    <cellStyle name="Percent 3 2 4 6 3" xfId="19851"/>
    <cellStyle name="Percent 3 2 4 7" xfId="8286"/>
    <cellStyle name="Percent 3 2 4 8" xfId="3438"/>
    <cellStyle name="Percent 3 2 4 9" xfId="11177"/>
    <cellStyle name="Percent 3 2 5" xfId="767"/>
    <cellStyle name="Percent 3 2 5 10" xfId="16962"/>
    <cellStyle name="Percent 3 2 5 2" xfId="768"/>
    <cellStyle name="Percent 3 2 5 2 2" xfId="2505"/>
    <cellStyle name="Percent 3 2 5 2 2 2" xfId="9991"/>
    <cellStyle name="Percent 3 2 5 2 2 2 2" xfId="15773"/>
    <cellStyle name="Percent 3 2 5 2 2 2 3" xfId="21556"/>
    <cellStyle name="Percent 3 2 5 2 2 3" xfId="7100"/>
    <cellStyle name="Percent 3 2 5 2 2 4" xfId="12882"/>
    <cellStyle name="Percent 3 2 5 2 2 5" xfId="18665"/>
    <cellStyle name="Percent 3 2 5 2 3" xfId="5397"/>
    <cellStyle name="Percent 3 2 5 2 3 2" xfId="14071"/>
    <cellStyle name="Percent 3 2 5 2 3 3" xfId="19854"/>
    <cellStyle name="Percent 3 2 5 2 4" xfId="8289"/>
    <cellStyle name="Percent 3 2 5 2 5" xfId="4208"/>
    <cellStyle name="Percent 3 2 5 2 6" xfId="11180"/>
    <cellStyle name="Percent 3 2 5 2 7" xfId="16963"/>
    <cellStyle name="Percent 3 2 5 3" xfId="1222"/>
    <cellStyle name="Percent 3 2 5 3 2" xfId="2926"/>
    <cellStyle name="Percent 3 2 5 3 2 2" xfId="10412"/>
    <cellStyle name="Percent 3 2 5 3 2 2 2" xfId="16194"/>
    <cellStyle name="Percent 3 2 5 3 2 2 3" xfId="21977"/>
    <cellStyle name="Percent 3 2 5 3 2 3" xfId="7521"/>
    <cellStyle name="Percent 3 2 5 3 2 4" xfId="13303"/>
    <cellStyle name="Percent 3 2 5 3 2 5" xfId="19086"/>
    <cellStyle name="Percent 3 2 5 3 3" xfId="5818"/>
    <cellStyle name="Percent 3 2 5 3 3 2" xfId="14492"/>
    <cellStyle name="Percent 3 2 5 3 3 3" xfId="20275"/>
    <cellStyle name="Percent 3 2 5 3 4" xfId="8710"/>
    <cellStyle name="Percent 3 2 5 3 5" xfId="4629"/>
    <cellStyle name="Percent 3 2 5 3 6" xfId="11601"/>
    <cellStyle name="Percent 3 2 5 3 7" xfId="17384"/>
    <cellStyle name="Percent 3 2 5 4" xfId="2504"/>
    <cellStyle name="Percent 3 2 5 4 2" xfId="7099"/>
    <cellStyle name="Percent 3 2 5 4 2 2" xfId="15772"/>
    <cellStyle name="Percent 3 2 5 4 2 3" xfId="21555"/>
    <cellStyle name="Percent 3 2 5 4 3" xfId="9990"/>
    <cellStyle name="Percent 3 2 5 4 4" xfId="4207"/>
    <cellStyle name="Percent 3 2 5 4 5" xfId="12881"/>
    <cellStyle name="Percent 3 2 5 4 6" xfId="18664"/>
    <cellStyle name="Percent 3 2 5 5" xfId="1736"/>
    <cellStyle name="Percent 3 2 5 5 2" xfId="9222"/>
    <cellStyle name="Percent 3 2 5 5 2 2" xfId="15004"/>
    <cellStyle name="Percent 3 2 5 5 2 3" xfId="20787"/>
    <cellStyle name="Percent 3 2 5 5 3" xfId="6331"/>
    <cellStyle name="Percent 3 2 5 5 4" xfId="12113"/>
    <cellStyle name="Percent 3 2 5 5 5" xfId="17896"/>
    <cellStyle name="Percent 3 2 5 6" xfId="5396"/>
    <cellStyle name="Percent 3 2 5 6 2" xfId="14070"/>
    <cellStyle name="Percent 3 2 5 6 3" xfId="19853"/>
    <cellStyle name="Percent 3 2 5 7" xfId="8288"/>
    <cellStyle name="Percent 3 2 5 8" xfId="3439"/>
    <cellStyle name="Percent 3 2 5 9" xfId="11179"/>
    <cellStyle name="Percent 3 2 6" xfId="769"/>
    <cellStyle name="Percent 3 2 6 2" xfId="2506"/>
    <cellStyle name="Percent 3 2 6 2 2" xfId="7101"/>
    <cellStyle name="Percent 3 2 6 2 2 2" xfId="15774"/>
    <cellStyle name="Percent 3 2 6 2 2 3" xfId="21557"/>
    <cellStyle name="Percent 3 2 6 2 3" xfId="9992"/>
    <cellStyle name="Percent 3 2 6 2 4" xfId="4209"/>
    <cellStyle name="Percent 3 2 6 2 5" xfId="12883"/>
    <cellStyle name="Percent 3 2 6 2 6" xfId="18666"/>
    <cellStyle name="Percent 3 2 6 3" xfId="1727"/>
    <cellStyle name="Percent 3 2 6 3 2" xfId="9213"/>
    <cellStyle name="Percent 3 2 6 3 2 2" xfId="14995"/>
    <cellStyle name="Percent 3 2 6 3 2 3" xfId="20778"/>
    <cellStyle name="Percent 3 2 6 3 3" xfId="6322"/>
    <cellStyle name="Percent 3 2 6 3 4" xfId="12104"/>
    <cellStyle name="Percent 3 2 6 3 5" xfId="17887"/>
    <cellStyle name="Percent 3 2 6 4" xfId="5398"/>
    <cellStyle name="Percent 3 2 6 4 2" xfId="14072"/>
    <cellStyle name="Percent 3 2 6 4 3" xfId="19855"/>
    <cellStyle name="Percent 3 2 6 5" xfId="8290"/>
    <cellStyle name="Percent 3 2 6 6" xfId="3430"/>
    <cellStyle name="Percent 3 2 6 7" xfId="11181"/>
    <cellStyle name="Percent 3 2 6 8" xfId="16964"/>
    <cellStyle name="Percent 3 2 7" xfId="861"/>
    <cellStyle name="Percent 3 2 7 2" xfId="2567"/>
    <cellStyle name="Percent 3 2 7 2 2" xfId="10053"/>
    <cellStyle name="Percent 3 2 7 2 2 2" xfId="15835"/>
    <cellStyle name="Percent 3 2 7 2 2 3" xfId="21618"/>
    <cellStyle name="Percent 3 2 7 2 3" xfId="7162"/>
    <cellStyle name="Percent 3 2 7 2 4" xfId="12944"/>
    <cellStyle name="Percent 3 2 7 2 5" xfId="18727"/>
    <cellStyle name="Percent 3 2 7 3" xfId="5459"/>
    <cellStyle name="Percent 3 2 7 3 2" xfId="14133"/>
    <cellStyle name="Percent 3 2 7 3 3" xfId="19916"/>
    <cellStyle name="Percent 3 2 7 4" xfId="8351"/>
    <cellStyle name="Percent 3 2 7 5" xfId="4270"/>
    <cellStyle name="Percent 3 2 7 6" xfId="11242"/>
    <cellStyle name="Percent 3 2 7 7" xfId="17025"/>
    <cellStyle name="Percent 3 2 8" xfId="2487"/>
    <cellStyle name="Percent 3 2 8 2" xfId="7082"/>
    <cellStyle name="Percent 3 2 8 2 2" xfId="15755"/>
    <cellStyle name="Percent 3 2 8 2 3" xfId="21538"/>
    <cellStyle name="Percent 3 2 8 3" xfId="9973"/>
    <cellStyle name="Percent 3 2 8 4" xfId="4190"/>
    <cellStyle name="Percent 3 2 8 5" xfId="12864"/>
    <cellStyle name="Percent 3 2 8 6" xfId="18647"/>
    <cellStyle name="Percent 3 2 9" xfId="1351"/>
    <cellStyle name="Percent 3 2 9 2" xfId="8837"/>
    <cellStyle name="Percent 3 2 9 2 2" xfId="14619"/>
    <cellStyle name="Percent 3 2 9 2 3" xfId="20402"/>
    <cellStyle name="Percent 3 2 9 3" xfId="5946"/>
    <cellStyle name="Percent 3 2 9 4" xfId="11728"/>
    <cellStyle name="Percent 3 2 9 5" xfId="17511"/>
    <cellStyle name="Percent 3 3" xfId="770"/>
    <cellStyle name="Percent 3 3 10" xfId="8291"/>
    <cellStyle name="Percent 3 3 11" xfId="3056"/>
    <cellStyle name="Percent 3 3 12" xfId="11182"/>
    <cellStyle name="Percent 3 3 13" xfId="16965"/>
    <cellStyle name="Percent 3 3 2" xfId="771"/>
    <cellStyle name="Percent 3 3 2 10" xfId="11183"/>
    <cellStyle name="Percent 3 3 2 11" xfId="16966"/>
    <cellStyle name="Percent 3 3 2 2" xfId="772"/>
    <cellStyle name="Percent 3 3 2 2 10" xfId="16967"/>
    <cellStyle name="Percent 3 3 2 2 2" xfId="773"/>
    <cellStyle name="Percent 3 3 2 2 2 2" xfId="2510"/>
    <cellStyle name="Percent 3 3 2 2 2 2 2" xfId="9996"/>
    <cellStyle name="Percent 3 3 2 2 2 2 2 2" xfId="15778"/>
    <cellStyle name="Percent 3 3 2 2 2 2 2 3" xfId="21561"/>
    <cellStyle name="Percent 3 3 2 2 2 2 3" xfId="7105"/>
    <cellStyle name="Percent 3 3 2 2 2 2 4" xfId="12887"/>
    <cellStyle name="Percent 3 3 2 2 2 2 5" xfId="18670"/>
    <cellStyle name="Percent 3 3 2 2 2 3" xfId="5402"/>
    <cellStyle name="Percent 3 3 2 2 2 3 2" xfId="14076"/>
    <cellStyle name="Percent 3 3 2 2 2 3 3" xfId="19859"/>
    <cellStyle name="Percent 3 3 2 2 2 4" xfId="8294"/>
    <cellStyle name="Percent 3 3 2 2 2 5" xfId="4213"/>
    <cellStyle name="Percent 3 3 2 2 2 6" xfId="11185"/>
    <cellStyle name="Percent 3 3 2 2 2 7" xfId="16968"/>
    <cellStyle name="Percent 3 3 2 2 3" xfId="1224"/>
    <cellStyle name="Percent 3 3 2 2 3 2" xfId="2928"/>
    <cellStyle name="Percent 3 3 2 2 3 2 2" xfId="10414"/>
    <cellStyle name="Percent 3 3 2 2 3 2 2 2" xfId="16196"/>
    <cellStyle name="Percent 3 3 2 2 3 2 2 3" xfId="21979"/>
    <cellStyle name="Percent 3 3 2 2 3 2 3" xfId="7523"/>
    <cellStyle name="Percent 3 3 2 2 3 2 4" xfId="13305"/>
    <cellStyle name="Percent 3 3 2 2 3 2 5" xfId="19088"/>
    <cellStyle name="Percent 3 3 2 2 3 3" xfId="5820"/>
    <cellStyle name="Percent 3 3 2 2 3 3 2" xfId="14494"/>
    <cellStyle name="Percent 3 3 2 2 3 3 3" xfId="20277"/>
    <cellStyle name="Percent 3 3 2 2 3 4" xfId="8712"/>
    <cellStyle name="Percent 3 3 2 2 3 5" xfId="4631"/>
    <cellStyle name="Percent 3 3 2 2 3 6" xfId="11603"/>
    <cellStyle name="Percent 3 3 2 2 3 7" xfId="17386"/>
    <cellStyle name="Percent 3 3 2 2 4" xfId="2509"/>
    <cellStyle name="Percent 3 3 2 2 4 2" xfId="7104"/>
    <cellStyle name="Percent 3 3 2 2 4 2 2" xfId="15777"/>
    <cellStyle name="Percent 3 3 2 2 4 2 3" xfId="21560"/>
    <cellStyle name="Percent 3 3 2 2 4 3" xfId="9995"/>
    <cellStyle name="Percent 3 3 2 2 4 4" xfId="4212"/>
    <cellStyle name="Percent 3 3 2 2 4 5" xfId="12886"/>
    <cellStyle name="Percent 3 3 2 2 4 6" xfId="18669"/>
    <cellStyle name="Percent 3 3 2 2 5" xfId="1739"/>
    <cellStyle name="Percent 3 3 2 2 5 2" xfId="9225"/>
    <cellStyle name="Percent 3 3 2 2 5 2 2" xfId="15007"/>
    <cellStyle name="Percent 3 3 2 2 5 2 3" xfId="20790"/>
    <cellStyle name="Percent 3 3 2 2 5 3" xfId="6334"/>
    <cellStyle name="Percent 3 3 2 2 5 4" xfId="12116"/>
    <cellStyle name="Percent 3 3 2 2 5 5" xfId="17899"/>
    <cellStyle name="Percent 3 3 2 2 6" xfId="5401"/>
    <cellStyle name="Percent 3 3 2 2 6 2" xfId="14075"/>
    <cellStyle name="Percent 3 3 2 2 6 3" xfId="19858"/>
    <cellStyle name="Percent 3 3 2 2 7" xfId="8293"/>
    <cellStyle name="Percent 3 3 2 2 8" xfId="3442"/>
    <cellStyle name="Percent 3 3 2 2 9" xfId="11184"/>
    <cellStyle name="Percent 3 3 2 3" xfId="774"/>
    <cellStyle name="Percent 3 3 2 3 2" xfId="2511"/>
    <cellStyle name="Percent 3 3 2 3 2 2" xfId="9997"/>
    <cellStyle name="Percent 3 3 2 3 2 2 2" xfId="15779"/>
    <cellStyle name="Percent 3 3 2 3 2 2 3" xfId="21562"/>
    <cellStyle name="Percent 3 3 2 3 2 3" xfId="7106"/>
    <cellStyle name="Percent 3 3 2 3 2 4" xfId="12888"/>
    <cellStyle name="Percent 3 3 2 3 2 5" xfId="18671"/>
    <cellStyle name="Percent 3 3 2 3 3" xfId="5403"/>
    <cellStyle name="Percent 3 3 2 3 3 2" xfId="14077"/>
    <cellStyle name="Percent 3 3 2 3 3 3" xfId="19860"/>
    <cellStyle name="Percent 3 3 2 3 4" xfId="8295"/>
    <cellStyle name="Percent 3 3 2 3 5" xfId="4214"/>
    <cellStyle name="Percent 3 3 2 3 6" xfId="11186"/>
    <cellStyle name="Percent 3 3 2 3 7" xfId="16969"/>
    <cellStyle name="Percent 3 3 2 4" xfId="1223"/>
    <cellStyle name="Percent 3 3 2 4 2" xfId="2927"/>
    <cellStyle name="Percent 3 3 2 4 2 2" xfId="10413"/>
    <cellStyle name="Percent 3 3 2 4 2 2 2" xfId="16195"/>
    <cellStyle name="Percent 3 3 2 4 2 2 3" xfId="21978"/>
    <cellStyle name="Percent 3 3 2 4 2 3" xfId="7522"/>
    <cellStyle name="Percent 3 3 2 4 2 4" xfId="13304"/>
    <cellStyle name="Percent 3 3 2 4 2 5" xfId="19087"/>
    <cellStyle name="Percent 3 3 2 4 3" xfId="5819"/>
    <cellStyle name="Percent 3 3 2 4 3 2" xfId="14493"/>
    <cellStyle name="Percent 3 3 2 4 3 3" xfId="20276"/>
    <cellStyle name="Percent 3 3 2 4 4" xfId="8711"/>
    <cellStyle name="Percent 3 3 2 4 5" xfId="4630"/>
    <cellStyle name="Percent 3 3 2 4 6" xfId="11602"/>
    <cellStyle name="Percent 3 3 2 4 7" xfId="17385"/>
    <cellStyle name="Percent 3 3 2 5" xfId="2508"/>
    <cellStyle name="Percent 3 3 2 5 2" xfId="7103"/>
    <cellStyle name="Percent 3 3 2 5 2 2" xfId="15776"/>
    <cellStyle name="Percent 3 3 2 5 2 3" xfId="21559"/>
    <cellStyle name="Percent 3 3 2 5 3" xfId="9994"/>
    <cellStyle name="Percent 3 3 2 5 4" xfId="4211"/>
    <cellStyle name="Percent 3 3 2 5 5" xfId="12885"/>
    <cellStyle name="Percent 3 3 2 5 6" xfId="18668"/>
    <cellStyle name="Percent 3 3 2 6" xfId="1738"/>
    <cellStyle name="Percent 3 3 2 6 2" xfId="9224"/>
    <cellStyle name="Percent 3 3 2 6 2 2" xfId="15006"/>
    <cellStyle name="Percent 3 3 2 6 2 3" xfId="20789"/>
    <cellStyle name="Percent 3 3 2 6 3" xfId="6333"/>
    <cellStyle name="Percent 3 3 2 6 4" xfId="12115"/>
    <cellStyle name="Percent 3 3 2 6 5" xfId="17898"/>
    <cellStyle name="Percent 3 3 2 7" xfId="5400"/>
    <cellStyle name="Percent 3 3 2 7 2" xfId="14074"/>
    <cellStyle name="Percent 3 3 2 7 3" xfId="19857"/>
    <cellStyle name="Percent 3 3 2 8" xfId="8292"/>
    <cellStyle name="Percent 3 3 2 9" xfId="3441"/>
    <cellStyle name="Percent 3 3 3" xfId="775"/>
    <cellStyle name="Percent 3 3 3 10" xfId="16970"/>
    <cellStyle name="Percent 3 3 3 2" xfId="776"/>
    <cellStyle name="Percent 3 3 3 2 2" xfId="2513"/>
    <cellStyle name="Percent 3 3 3 2 2 2" xfId="9999"/>
    <cellStyle name="Percent 3 3 3 2 2 2 2" xfId="15781"/>
    <cellStyle name="Percent 3 3 3 2 2 2 3" xfId="21564"/>
    <cellStyle name="Percent 3 3 3 2 2 3" xfId="7108"/>
    <cellStyle name="Percent 3 3 3 2 2 4" xfId="12890"/>
    <cellStyle name="Percent 3 3 3 2 2 5" xfId="18673"/>
    <cellStyle name="Percent 3 3 3 2 3" xfId="5405"/>
    <cellStyle name="Percent 3 3 3 2 3 2" xfId="14079"/>
    <cellStyle name="Percent 3 3 3 2 3 3" xfId="19862"/>
    <cellStyle name="Percent 3 3 3 2 4" xfId="8297"/>
    <cellStyle name="Percent 3 3 3 2 5" xfId="4216"/>
    <cellStyle name="Percent 3 3 3 2 6" xfId="11188"/>
    <cellStyle name="Percent 3 3 3 2 7" xfId="16971"/>
    <cellStyle name="Percent 3 3 3 3" xfId="1225"/>
    <cellStyle name="Percent 3 3 3 3 2" xfId="2929"/>
    <cellStyle name="Percent 3 3 3 3 2 2" xfId="10415"/>
    <cellStyle name="Percent 3 3 3 3 2 2 2" xfId="16197"/>
    <cellStyle name="Percent 3 3 3 3 2 2 3" xfId="21980"/>
    <cellStyle name="Percent 3 3 3 3 2 3" xfId="7524"/>
    <cellStyle name="Percent 3 3 3 3 2 4" xfId="13306"/>
    <cellStyle name="Percent 3 3 3 3 2 5" xfId="19089"/>
    <cellStyle name="Percent 3 3 3 3 3" xfId="5821"/>
    <cellStyle name="Percent 3 3 3 3 3 2" xfId="14495"/>
    <cellStyle name="Percent 3 3 3 3 3 3" xfId="20278"/>
    <cellStyle name="Percent 3 3 3 3 4" xfId="8713"/>
    <cellStyle name="Percent 3 3 3 3 5" xfId="4632"/>
    <cellStyle name="Percent 3 3 3 3 6" xfId="11604"/>
    <cellStyle name="Percent 3 3 3 3 7" xfId="17387"/>
    <cellStyle name="Percent 3 3 3 4" xfId="2512"/>
    <cellStyle name="Percent 3 3 3 4 2" xfId="7107"/>
    <cellStyle name="Percent 3 3 3 4 2 2" xfId="15780"/>
    <cellStyle name="Percent 3 3 3 4 2 3" xfId="21563"/>
    <cellStyle name="Percent 3 3 3 4 3" xfId="9998"/>
    <cellStyle name="Percent 3 3 3 4 4" xfId="4215"/>
    <cellStyle name="Percent 3 3 3 4 5" xfId="12889"/>
    <cellStyle name="Percent 3 3 3 4 6" xfId="18672"/>
    <cellStyle name="Percent 3 3 3 5" xfId="1740"/>
    <cellStyle name="Percent 3 3 3 5 2" xfId="9226"/>
    <cellStyle name="Percent 3 3 3 5 2 2" xfId="15008"/>
    <cellStyle name="Percent 3 3 3 5 2 3" xfId="20791"/>
    <cellStyle name="Percent 3 3 3 5 3" xfId="6335"/>
    <cellStyle name="Percent 3 3 3 5 4" xfId="12117"/>
    <cellStyle name="Percent 3 3 3 5 5" xfId="17900"/>
    <cellStyle name="Percent 3 3 3 6" xfId="5404"/>
    <cellStyle name="Percent 3 3 3 6 2" xfId="14078"/>
    <cellStyle name="Percent 3 3 3 6 3" xfId="19861"/>
    <cellStyle name="Percent 3 3 3 7" xfId="8296"/>
    <cellStyle name="Percent 3 3 3 8" xfId="3443"/>
    <cellStyle name="Percent 3 3 3 9" xfId="11187"/>
    <cellStyle name="Percent 3 3 4" xfId="777"/>
    <cellStyle name="Percent 3 3 4 10" xfId="16972"/>
    <cellStyle name="Percent 3 3 4 2" xfId="778"/>
    <cellStyle name="Percent 3 3 4 2 2" xfId="2515"/>
    <cellStyle name="Percent 3 3 4 2 2 2" xfId="10001"/>
    <cellStyle name="Percent 3 3 4 2 2 2 2" xfId="15783"/>
    <cellStyle name="Percent 3 3 4 2 2 2 3" xfId="21566"/>
    <cellStyle name="Percent 3 3 4 2 2 3" xfId="7110"/>
    <cellStyle name="Percent 3 3 4 2 2 4" xfId="12892"/>
    <cellStyle name="Percent 3 3 4 2 2 5" xfId="18675"/>
    <cellStyle name="Percent 3 3 4 2 3" xfId="5407"/>
    <cellStyle name="Percent 3 3 4 2 3 2" xfId="14081"/>
    <cellStyle name="Percent 3 3 4 2 3 3" xfId="19864"/>
    <cellStyle name="Percent 3 3 4 2 4" xfId="8299"/>
    <cellStyle name="Percent 3 3 4 2 5" xfId="4218"/>
    <cellStyle name="Percent 3 3 4 2 6" xfId="11190"/>
    <cellStyle name="Percent 3 3 4 2 7" xfId="16973"/>
    <cellStyle name="Percent 3 3 4 3" xfId="1226"/>
    <cellStyle name="Percent 3 3 4 3 2" xfId="2930"/>
    <cellStyle name="Percent 3 3 4 3 2 2" xfId="10416"/>
    <cellStyle name="Percent 3 3 4 3 2 2 2" xfId="16198"/>
    <cellStyle name="Percent 3 3 4 3 2 2 3" xfId="21981"/>
    <cellStyle name="Percent 3 3 4 3 2 3" xfId="7525"/>
    <cellStyle name="Percent 3 3 4 3 2 4" xfId="13307"/>
    <cellStyle name="Percent 3 3 4 3 2 5" xfId="19090"/>
    <cellStyle name="Percent 3 3 4 3 3" xfId="5822"/>
    <cellStyle name="Percent 3 3 4 3 3 2" xfId="14496"/>
    <cellStyle name="Percent 3 3 4 3 3 3" xfId="20279"/>
    <cellStyle name="Percent 3 3 4 3 4" xfId="8714"/>
    <cellStyle name="Percent 3 3 4 3 5" xfId="4633"/>
    <cellStyle name="Percent 3 3 4 3 6" xfId="11605"/>
    <cellStyle name="Percent 3 3 4 3 7" xfId="17388"/>
    <cellStyle name="Percent 3 3 4 4" xfId="2514"/>
    <cellStyle name="Percent 3 3 4 4 2" xfId="7109"/>
    <cellStyle name="Percent 3 3 4 4 2 2" xfId="15782"/>
    <cellStyle name="Percent 3 3 4 4 2 3" xfId="21565"/>
    <cellStyle name="Percent 3 3 4 4 3" xfId="10000"/>
    <cellStyle name="Percent 3 3 4 4 4" xfId="4217"/>
    <cellStyle name="Percent 3 3 4 4 5" xfId="12891"/>
    <cellStyle name="Percent 3 3 4 4 6" xfId="18674"/>
    <cellStyle name="Percent 3 3 4 5" xfId="1741"/>
    <cellStyle name="Percent 3 3 4 5 2" xfId="9227"/>
    <cellStyle name="Percent 3 3 4 5 2 2" xfId="15009"/>
    <cellStyle name="Percent 3 3 4 5 2 3" xfId="20792"/>
    <cellStyle name="Percent 3 3 4 5 3" xfId="6336"/>
    <cellStyle name="Percent 3 3 4 5 4" xfId="12118"/>
    <cellStyle name="Percent 3 3 4 5 5" xfId="17901"/>
    <cellStyle name="Percent 3 3 4 6" xfId="5406"/>
    <cellStyle name="Percent 3 3 4 6 2" xfId="14080"/>
    <cellStyle name="Percent 3 3 4 6 3" xfId="19863"/>
    <cellStyle name="Percent 3 3 4 7" xfId="8298"/>
    <cellStyle name="Percent 3 3 4 8" xfId="3444"/>
    <cellStyle name="Percent 3 3 4 9" xfId="11189"/>
    <cellStyle name="Percent 3 3 5" xfId="779"/>
    <cellStyle name="Percent 3 3 5 2" xfId="2516"/>
    <cellStyle name="Percent 3 3 5 2 2" xfId="7111"/>
    <cellStyle name="Percent 3 3 5 2 2 2" xfId="15784"/>
    <cellStyle name="Percent 3 3 5 2 2 3" xfId="21567"/>
    <cellStyle name="Percent 3 3 5 2 3" xfId="10002"/>
    <cellStyle name="Percent 3 3 5 2 4" xfId="4219"/>
    <cellStyle name="Percent 3 3 5 2 5" xfId="12893"/>
    <cellStyle name="Percent 3 3 5 2 6" xfId="18676"/>
    <cellStyle name="Percent 3 3 5 3" xfId="1737"/>
    <cellStyle name="Percent 3 3 5 3 2" xfId="9223"/>
    <cellStyle name="Percent 3 3 5 3 2 2" xfId="15005"/>
    <cellStyle name="Percent 3 3 5 3 2 3" xfId="20788"/>
    <cellStyle name="Percent 3 3 5 3 3" xfId="6332"/>
    <cellStyle name="Percent 3 3 5 3 4" xfId="12114"/>
    <cellStyle name="Percent 3 3 5 3 5" xfId="17897"/>
    <cellStyle name="Percent 3 3 5 4" xfId="5408"/>
    <cellStyle name="Percent 3 3 5 4 2" xfId="14082"/>
    <cellStyle name="Percent 3 3 5 4 3" xfId="19865"/>
    <cellStyle name="Percent 3 3 5 5" xfId="8300"/>
    <cellStyle name="Percent 3 3 5 6" xfId="3440"/>
    <cellStyle name="Percent 3 3 5 7" xfId="11191"/>
    <cellStyle name="Percent 3 3 5 8" xfId="16974"/>
    <cellStyle name="Percent 3 3 6" xfId="880"/>
    <cellStyle name="Percent 3 3 6 2" xfId="2586"/>
    <cellStyle name="Percent 3 3 6 2 2" xfId="10072"/>
    <cellStyle name="Percent 3 3 6 2 2 2" xfId="15854"/>
    <cellStyle name="Percent 3 3 6 2 2 3" xfId="21637"/>
    <cellStyle name="Percent 3 3 6 2 3" xfId="7181"/>
    <cellStyle name="Percent 3 3 6 2 4" xfId="12963"/>
    <cellStyle name="Percent 3 3 6 2 5" xfId="18746"/>
    <cellStyle name="Percent 3 3 6 3" xfId="5478"/>
    <cellStyle name="Percent 3 3 6 3 2" xfId="14152"/>
    <cellStyle name="Percent 3 3 6 3 3" xfId="19935"/>
    <cellStyle name="Percent 3 3 6 4" xfId="8370"/>
    <cellStyle name="Percent 3 3 6 5" xfId="4289"/>
    <cellStyle name="Percent 3 3 6 6" xfId="11261"/>
    <cellStyle name="Percent 3 3 6 7" xfId="17044"/>
    <cellStyle name="Percent 3 3 7" xfId="2507"/>
    <cellStyle name="Percent 3 3 7 2" xfId="7102"/>
    <cellStyle name="Percent 3 3 7 2 2" xfId="15775"/>
    <cellStyle name="Percent 3 3 7 2 3" xfId="21558"/>
    <cellStyle name="Percent 3 3 7 3" xfId="9993"/>
    <cellStyle name="Percent 3 3 7 4" xfId="4210"/>
    <cellStyle name="Percent 3 3 7 5" xfId="12884"/>
    <cellStyle name="Percent 3 3 7 6" xfId="18667"/>
    <cellStyle name="Percent 3 3 8" xfId="1353"/>
    <cellStyle name="Percent 3 3 8 2" xfId="8839"/>
    <cellStyle name="Percent 3 3 8 2 2" xfId="14621"/>
    <cellStyle name="Percent 3 3 8 2 3" xfId="20404"/>
    <cellStyle name="Percent 3 3 8 3" xfId="5948"/>
    <cellStyle name="Percent 3 3 8 4" xfId="11730"/>
    <cellStyle name="Percent 3 3 8 5" xfId="17513"/>
    <cellStyle name="Percent 3 3 9" xfId="5399"/>
    <cellStyle name="Percent 3 3 9 2" xfId="14073"/>
    <cellStyle name="Percent 3 3 9 3" xfId="19856"/>
    <cellStyle name="Percent 3 4" xfId="780"/>
    <cellStyle name="Percent 3 4 10" xfId="11192"/>
    <cellStyle name="Percent 3 4 11" xfId="16975"/>
    <cellStyle name="Percent 3 4 2" xfId="781"/>
    <cellStyle name="Percent 3 4 2 10" xfId="16976"/>
    <cellStyle name="Percent 3 4 2 2" xfId="782"/>
    <cellStyle name="Percent 3 4 2 2 2" xfId="2519"/>
    <cellStyle name="Percent 3 4 2 2 2 2" xfId="10005"/>
    <cellStyle name="Percent 3 4 2 2 2 2 2" xfId="15787"/>
    <cellStyle name="Percent 3 4 2 2 2 2 3" xfId="21570"/>
    <cellStyle name="Percent 3 4 2 2 2 3" xfId="7114"/>
    <cellStyle name="Percent 3 4 2 2 2 4" xfId="12896"/>
    <cellStyle name="Percent 3 4 2 2 2 5" xfId="18679"/>
    <cellStyle name="Percent 3 4 2 2 3" xfId="5411"/>
    <cellStyle name="Percent 3 4 2 2 3 2" xfId="14085"/>
    <cellStyle name="Percent 3 4 2 2 3 3" xfId="19868"/>
    <cellStyle name="Percent 3 4 2 2 4" xfId="8303"/>
    <cellStyle name="Percent 3 4 2 2 5" xfId="4222"/>
    <cellStyle name="Percent 3 4 2 2 6" xfId="11194"/>
    <cellStyle name="Percent 3 4 2 2 7" xfId="16977"/>
    <cellStyle name="Percent 3 4 2 3" xfId="1228"/>
    <cellStyle name="Percent 3 4 2 3 2" xfId="2932"/>
    <cellStyle name="Percent 3 4 2 3 2 2" xfId="10418"/>
    <cellStyle name="Percent 3 4 2 3 2 2 2" xfId="16200"/>
    <cellStyle name="Percent 3 4 2 3 2 2 3" xfId="21983"/>
    <cellStyle name="Percent 3 4 2 3 2 3" xfId="7527"/>
    <cellStyle name="Percent 3 4 2 3 2 4" xfId="13309"/>
    <cellStyle name="Percent 3 4 2 3 2 5" xfId="19092"/>
    <cellStyle name="Percent 3 4 2 3 3" xfId="5824"/>
    <cellStyle name="Percent 3 4 2 3 3 2" xfId="14498"/>
    <cellStyle name="Percent 3 4 2 3 3 3" xfId="20281"/>
    <cellStyle name="Percent 3 4 2 3 4" xfId="8716"/>
    <cellStyle name="Percent 3 4 2 3 5" xfId="4635"/>
    <cellStyle name="Percent 3 4 2 3 6" xfId="11607"/>
    <cellStyle name="Percent 3 4 2 3 7" xfId="17390"/>
    <cellStyle name="Percent 3 4 2 4" xfId="2518"/>
    <cellStyle name="Percent 3 4 2 4 2" xfId="7113"/>
    <cellStyle name="Percent 3 4 2 4 2 2" xfId="15786"/>
    <cellStyle name="Percent 3 4 2 4 2 3" xfId="21569"/>
    <cellStyle name="Percent 3 4 2 4 3" xfId="10004"/>
    <cellStyle name="Percent 3 4 2 4 4" xfId="4221"/>
    <cellStyle name="Percent 3 4 2 4 5" xfId="12895"/>
    <cellStyle name="Percent 3 4 2 4 6" xfId="18678"/>
    <cellStyle name="Percent 3 4 2 5" xfId="1743"/>
    <cellStyle name="Percent 3 4 2 5 2" xfId="9229"/>
    <cellStyle name="Percent 3 4 2 5 2 2" xfId="15011"/>
    <cellStyle name="Percent 3 4 2 5 2 3" xfId="20794"/>
    <cellStyle name="Percent 3 4 2 5 3" xfId="6338"/>
    <cellStyle name="Percent 3 4 2 5 4" xfId="12120"/>
    <cellStyle name="Percent 3 4 2 5 5" xfId="17903"/>
    <cellStyle name="Percent 3 4 2 6" xfId="5410"/>
    <cellStyle name="Percent 3 4 2 6 2" xfId="14084"/>
    <cellStyle name="Percent 3 4 2 6 3" xfId="19867"/>
    <cellStyle name="Percent 3 4 2 7" xfId="8302"/>
    <cellStyle name="Percent 3 4 2 8" xfId="3446"/>
    <cellStyle name="Percent 3 4 2 9" xfId="11193"/>
    <cellStyle name="Percent 3 4 3" xfId="783"/>
    <cellStyle name="Percent 3 4 3 2" xfId="2520"/>
    <cellStyle name="Percent 3 4 3 2 2" xfId="10006"/>
    <cellStyle name="Percent 3 4 3 2 2 2" xfId="15788"/>
    <cellStyle name="Percent 3 4 3 2 2 3" xfId="21571"/>
    <cellStyle name="Percent 3 4 3 2 3" xfId="7115"/>
    <cellStyle name="Percent 3 4 3 2 4" xfId="12897"/>
    <cellStyle name="Percent 3 4 3 2 5" xfId="18680"/>
    <cellStyle name="Percent 3 4 3 3" xfId="5412"/>
    <cellStyle name="Percent 3 4 3 3 2" xfId="14086"/>
    <cellStyle name="Percent 3 4 3 3 3" xfId="19869"/>
    <cellStyle name="Percent 3 4 3 4" xfId="8304"/>
    <cellStyle name="Percent 3 4 3 5" xfId="4223"/>
    <cellStyle name="Percent 3 4 3 6" xfId="11195"/>
    <cellStyle name="Percent 3 4 3 7" xfId="16978"/>
    <cellStyle name="Percent 3 4 4" xfId="1227"/>
    <cellStyle name="Percent 3 4 4 2" xfId="2931"/>
    <cellStyle name="Percent 3 4 4 2 2" xfId="10417"/>
    <cellStyle name="Percent 3 4 4 2 2 2" xfId="16199"/>
    <cellStyle name="Percent 3 4 4 2 2 3" xfId="21982"/>
    <cellStyle name="Percent 3 4 4 2 3" xfId="7526"/>
    <cellStyle name="Percent 3 4 4 2 4" xfId="13308"/>
    <cellStyle name="Percent 3 4 4 2 5" xfId="19091"/>
    <cellStyle name="Percent 3 4 4 3" xfId="5823"/>
    <cellStyle name="Percent 3 4 4 3 2" xfId="14497"/>
    <cellStyle name="Percent 3 4 4 3 3" xfId="20280"/>
    <cellStyle name="Percent 3 4 4 4" xfId="8715"/>
    <cellStyle name="Percent 3 4 4 5" xfId="4634"/>
    <cellStyle name="Percent 3 4 4 6" xfId="11606"/>
    <cellStyle name="Percent 3 4 4 7" xfId="17389"/>
    <cellStyle name="Percent 3 4 5" xfId="2517"/>
    <cellStyle name="Percent 3 4 5 2" xfId="7112"/>
    <cellStyle name="Percent 3 4 5 2 2" xfId="15785"/>
    <cellStyle name="Percent 3 4 5 2 3" xfId="21568"/>
    <cellStyle name="Percent 3 4 5 3" xfId="10003"/>
    <cellStyle name="Percent 3 4 5 4" xfId="4220"/>
    <cellStyle name="Percent 3 4 5 5" xfId="12894"/>
    <cellStyle name="Percent 3 4 5 6" xfId="18677"/>
    <cellStyle name="Percent 3 4 6" xfId="1742"/>
    <cellStyle name="Percent 3 4 6 2" xfId="9228"/>
    <cellStyle name="Percent 3 4 6 2 2" xfId="15010"/>
    <cellStyle name="Percent 3 4 6 2 3" xfId="20793"/>
    <cellStyle name="Percent 3 4 6 3" xfId="6337"/>
    <cellStyle name="Percent 3 4 6 4" xfId="12119"/>
    <cellStyle name="Percent 3 4 6 5" xfId="17902"/>
    <cellStyle name="Percent 3 4 7" xfId="5409"/>
    <cellStyle name="Percent 3 4 7 2" xfId="14083"/>
    <cellStyle name="Percent 3 4 7 3" xfId="19866"/>
    <cellStyle name="Percent 3 4 8" xfId="8301"/>
    <cellStyle name="Percent 3 4 9" xfId="3445"/>
    <cellStyle name="Percent 3 5" xfId="784"/>
    <cellStyle name="Percent 3 5 10" xfId="16979"/>
    <cellStyle name="Percent 3 5 2" xfId="785"/>
    <cellStyle name="Percent 3 5 2 2" xfId="2522"/>
    <cellStyle name="Percent 3 5 2 2 2" xfId="10008"/>
    <cellStyle name="Percent 3 5 2 2 2 2" xfId="15790"/>
    <cellStyle name="Percent 3 5 2 2 2 3" xfId="21573"/>
    <cellStyle name="Percent 3 5 2 2 3" xfId="7117"/>
    <cellStyle name="Percent 3 5 2 2 4" xfId="12899"/>
    <cellStyle name="Percent 3 5 2 2 5" xfId="18682"/>
    <cellStyle name="Percent 3 5 2 3" xfId="5414"/>
    <cellStyle name="Percent 3 5 2 3 2" xfId="14088"/>
    <cellStyle name="Percent 3 5 2 3 3" xfId="19871"/>
    <cellStyle name="Percent 3 5 2 4" xfId="8306"/>
    <cellStyle name="Percent 3 5 2 5" xfId="4225"/>
    <cellStyle name="Percent 3 5 2 6" xfId="11197"/>
    <cellStyle name="Percent 3 5 2 7" xfId="16980"/>
    <cellStyle name="Percent 3 5 3" xfId="1229"/>
    <cellStyle name="Percent 3 5 3 2" xfId="2933"/>
    <cellStyle name="Percent 3 5 3 2 2" xfId="10419"/>
    <cellStyle name="Percent 3 5 3 2 2 2" xfId="16201"/>
    <cellStyle name="Percent 3 5 3 2 2 3" xfId="21984"/>
    <cellStyle name="Percent 3 5 3 2 3" xfId="7528"/>
    <cellStyle name="Percent 3 5 3 2 4" xfId="13310"/>
    <cellStyle name="Percent 3 5 3 2 5" xfId="19093"/>
    <cellStyle name="Percent 3 5 3 3" xfId="5825"/>
    <cellStyle name="Percent 3 5 3 3 2" xfId="14499"/>
    <cellStyle name="Percent 3 5 3 3 3" xfId="20282"/>
    <cellStyle name="Percent 3 5 3 4" xfId="8717"/>
    <cellStyle name="Percent 3 5 3 5" xfId="4636"/>
    <cellStyle name="Percent 3 5 3 6" xfId="11608"/>
    <cellStyle name="Percent 3 5 3 7" xfId="17391"/>
    <cellStyle name="Percent 3 5 4" xfId="2521"/>
    <cellStyle name="Percent 3 5 4 2" xfId="7116"/>
    <cellStyle name="Percent 3 5 4 2 2" xfId="15789"/>
    <cellStyle name="Percent 3 5 4 2 3" xfId="21572"/>
    <cellStyle name="Percent 3 5 4 3" xfId="10007"/>
    <cellStyle name="Percent 3 5 4 4" xfId="4224"/>
    <cellStyle name="Percent 3 5 4 5" xfId="12898"/>
    <cellStyle name="Percent 3 5 4 6" xfId="18681"/>
    <cellStyle name="Percent 3 5 5" xfId="1744"/>
    <cellStyle name="Percent 3 5 5 2" xfId="9230"/>
    <cellStyle name="Percent 3 5 5 2 2" xfId="15012"/>
    <cellStyle name="Percent 3 5 5 2 3" xfId="20795"/>
    <cellStyle name="Percent 3 5 5 3" xfId="6339"/>
    <cellStyle name="Percent 3 5 5 4" xfId="12121"/>
    <cellStyle name="Percent 3 5 5 5" xfId="17904"/>
    <cellStyle name="Percent 3 5 6" xfId="5413"/>
    <cellStyle name="Percent 3 5 6 2" xfId="14087"/>
    <cellStyle name="Percent 3 5 6 3" xfId="19870"/>
    <cellStyle name="Percent 3 5 7" xfId="8305"/>
    <cellStyle name="Percent 3 5 8" xfId="3447"/>
    <cellStyle name="Percent 3 5 9" xfId="11196"/>
    <cellStyle name="Percent 3 6" xfId="786"/>
    <cellStyle name="Percent 3 6 10" xfId="16981"/>
    <cellStyle name="Percent 3 6 2" xfId="787"/>
    <cellStyle name="Percent 3 6 2 2" xfId="2524"/>
    <cellStyle name="Percent 3 6 2 2 2" xfId="10010"/>
    <cellStyle name="Percent 3 6 2 2 2 2" xfId="15792"/>
    <cellStyle name="Percent 3 6 2 2 2 3" xfId="21575"/>
    <cellStyle name="Percent 3 6 2 2 3" xfId="7119"/>
    <cellStyle name="Percent 3 6 2 2 4" xfId="12901"/>
    <cellStyle name="Percent 3 6 2 2 5" xfId="18684"/>
    <cellStyle name="Percent 3 6 2 3" xfId="5416"/>
    <cellStyle name="Percent 3 6 2 3 2" xfId="14090"/>
    <cellStyle name="Percent 3 6 2 3 3" xfId="19873"/>
    <cellStyle name="Percent 3 6 2 4" xfId="8308"/>
    <cellStyle name="Percent 3 6 2 5" xfId="4227"/>
    <cellStyle name="Percent 3 6 2 6" xfId="11199"/>
    <cellStyle name="Percent 3 6 2 7" xfId="16982"/>
    <cellStyle name="Percent 3 6 3" xfId="1230"/>
    <cellStyle name="Percent 3 6 3 2" xfId="2934"/>
    <cellStyle name="Percent 3 6 3 2 2" xfId="10420"/>
    <cellStyle name="Percent 3 6 3 2 2 2" xfId="16202"/>
    <cellStyle name="Percent 3 6 3 2 2 3" xfId="21985"/>
    <cellStyle name="Percent 3 6 3 2 3" xfId="7529"/>
    <cellStyle name="Percent 3 6 3 2 4" xfId="13311"/>
    <cellStyle name="Percent 3 6 3 2 5" xfId="19094"/>
    <cellStyle name="Percent 3 6 3 3" xfId="5826"/>
    <cellStyle name="Percent 3 6 3 3 2" xfId="14500"/>
    <cellStyle name="Percent 3 6 3 3 3" xfId="20283"/>
    <cellStyle name="Percent 3 6 3 4" xfId="8718"/>
    <cellStyle name="Percent 3 6 3 5" xfId="4637"/>
    <cellStyle name="Percent 3 6 3 6" xfId="11609"/>
    <cellStyle name="Percent 3 6 3 7" xfId="17392"/>
    <cellStyle name="Percent 3 6 4" xfId="2523"/>
    <cellStyle name="Percent 3 6 4 2" xfId="7118"/>
    <cellStyle name="Percent 3 6 4 2 2" xfId="15791"/>
    <cellStyle name="Percent 3 6 4 2 3" xfId="21574"/>
    <cellStyle name="Percent 3 6 4 3" xfId="10009"/>
    <cellStyle name="Percent 3 6 4 4" xfId="4226"/>
    <cellStyle name="Percent 3 6 4 5" xfId="12900"/>
    <cellStyle name="Percent 3 6 4 6" xfId="18683"/>
    <cellStyle name="Percent 3 6 5" xfId="1745"/>
    <cellStyle name="Percent 3 6 5 2" xfId="9231"/>
    <cellStyle name="Percent 3 6 5 2 2" xfId="15013"/>
    <cellStyle name="Percent 3 6 5 2 3" xfId="20796"/>
    <cellStyle name="Percent 3 6 5 3" xfId="6340"/>
    <cellStyle name="Percent 3 6 5 4" xfId="12122"/>
    <cellStyle name="Percent 3 6 5 5" xfId="17905"/>
    <cellStyle name="Percent 3 6 6" xfId="5415"/>
    <cellStyle name="Percent 3 6 6 2" xfId="14089"/>
    <cellStyle name="Percent 3 6 6 3" xfId="19872"/>
    <cellStyle name="Percent 3 6 7" xfId="8307"/>
    <cellStyle name="Percent 3 6 8" xfId="3448"/>
    <cellStyle name="Percent 3 6 9" xfId="11198"/>
    <cellStyle name="Percent 3 7" xfId="788"/>
    <cellStyle name="Percent 3 7 2" xfId="2525"/>
    <cellStyle name="Percent 3 7 2 2" xfId="7120"/>
    <cellStyle name="Percent 3 7 2 2 2" xfId="15793"/>
    <cellStyle name="Percent 3 7 2 2 3" xfId="21576"/>
    <cellStyle name="Percent 3 7 2 3" xfId="10011"/>
    <cellStyle name="Percent 3 7 2 4" xfId="4228"/>
    <cellStyle name="Percent 3 7 2 5" xfId="12902"/>
    <cellStyle name="Percent 3 7 2 6" xfId="18685"/>
    <cellStyle name="Percent 3 7 3" xfId="1359"/>
    <cellStyle name="Percent 3 7 3 2" xfId="8845"/>
    <cellStyle name="Percent 3 7 3 2 2" xfId="14627"/>
    <cellStyle name="Percent 3 7 3 2 3" xfId="20410"/>
    <cellStyle name="Percent 3 7 3 3" xfId="5954"/>
    <cellStyle name="Percent 3 7 3 4" xfId="11736"/>
    <cellStyle name="Percent 3 7 3 5" xfId="17519"/>
    <cellStyle name="Percent 3 7 4" xfId="5417"/>
    <cellStyle name="Percent 3 7 4 2" xfId="14091"/>
    <cellStyle name="Percent 3 7 4 3" xfId="19874"/>
    <cellStyle name="Percent 3 7 5" xfId="8309"/>
    <cellStyle name="Percent 3 7 6" xfId="3062"/>
    <cellStyle name="Percent 3 7 7" xfId="11200"/>
    <cellStyle name="Percent 3 7 8" xfId="16983"/>
    <cellStyle name="Percent 3 8" xfId="793"/>
    <cellStyle name="Percent 3 8 2" xfId="2529"/>
    <cellStyle name="Percent 3 8 2 2" xfId="10015"/>
    <cellStyle name="Percent 3 8 2 2 2" xfId="15797"/>
    <cellStyle name="Percent 3 8 2 2 3" xfId="21580"/>
    <cellStyle name="Percent 3 8 2 3" xfId="7124"/>
    <cellStyle name="Percent 3 8 2 4" xfId="12906"/>
    <cellStyle name="Percent 3 8 2 5" xfId="18689"/>
    <cellStyle name="Percent 3 8 3" xfId="5421"/>
    <cellStyle name="Percent 3 8 3 2" xfId="14095"/>
    <cellStyle name="Percent 3 8 3 3" xfId="19878"/>
    <cellStyle name="Percent 3 8 4" xfId="8313"/>
    <cellStyle name="Percent 3 8 5" xfId="4232"/>
    <cellStyle name="Percent 3 8 6" xfId="11204"/>
    <cellStyle name="Percent 3 8 7" xfId="16987"/>
    <cellStyle name="Percent 3 9" xfId="842"/>
    <cellStyle name="Percent 3 9 2" xfId="2548"/>
    <cellStyle name="Percent 3 9 2 2" xfId="10034"/>
    <cellStyle name="Percent 3 9 2 2 2" xfId="15816"/>
    <cellStyle name="Percent 3 9 2 2 3" xfId="21599"/>
    <cellStyle name="Percent 3 9 2 3" xfId="7143"/>
    <cellStyle name="Percent 3 9 2 4" xfId="12925"/>
    <cellStyle name="Percent 3 9 2 5" xfId="18708"/>
    <cellStyle name="Percent 3 9 3" xfId="5440"/>
    <cellStyle name="Percent 3 9 3 2" xfId="14114"/>
    <cellStyle name="Percent 3 9 3 3" xfId="19897"/>
    <cellStyle name="Percent 3 9 4" xfId="8332"/>
    <cellStyle name="Percent 3 9 5" xfId="4251"/>
    <cellStyle name="Percent 3 9 6" xfId="11223"/>
    <cellStyle name="Percent 3 9 7" xfId="17006"/>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10"/>
  <sheetViews>
    <sheetView tabSelected="1" zoomScale="75" zoomScaleNormal="75" workbookViewId="0">
      <pane ySplit="3" topLeftCell="A4" activePane="bottomLeft" state="frozen"/>
      <selection activeCell="B2" sqref="B2"/>
      <selection pane="bottomLeft" activeCell="D52" sqref="D52"/>
    </sheetView>
  </sheetViews>
  <sheetFormatPr defaultRowHeight="21" x14ac:dyDescent="0.4"/>
  <cols>
    <col min="1" max="1" width="5.5546875" style="320" customWidth="1"/>
    <col min="2" max="2" width="18.5546875" style="288" customWidth="1"/>
    <col min="3" max="3" width="27.44140625" style="320" bestFit="1" customWidth="1"/>
    <col min="4" max="4" width="21.44140625" style="314" bestFit="1" customWidth="1"/>
    <col min="5" max="5" width="6.21875" style="314" customWidth="1"/>
    <col min="6" max="206" width="9.21875" style="320"/>
    <col min="207" max="207" width="9.21875" style="320" customWidth="1"/>
    <col min="208" max="16384" width="8.88671875" style="320"/>
  </cols>
  <sheetData>
    <row r="1" spans="1:9" ht="26.25" customHeight="1" x14ac:dyDescent="0.4">
      <c r="A1" s="290"/>
      <c r="B1" s="291" t="s">
        <v>495</v>
      </c>
      <c r="C1" s="314"/>
    </row>
    <row r="2" spans="1:9" ht="15" customHeight="1" x14ac:dyDescent="0.4">
      <c r="B2" s="286"/>
      <c r="C2" s="314"/>
    </row>
    <row r="3" spans="1:9" x14ac:dyDescent="0.4">
      <c r="A3" s="282"/>
      <c r="B3" s="287" t="s">
        <v>421</v>
      </c>
      <c r="C3" s="323" t="s">
        <v>422</v>
      </c>
      <c r="D3" s="323" t="s">
        <v>423</v>
      </c>
    </row>
    <row r="4" spans="1:9" s="314" customFormat="1" x14ac:dyDescent="0.4">
      <c r="A4" s="321">
        <v>1</v>
      </c>
      <c r="B4" s="285" t="s">
        <v>198</v>
      </c>
      <c r="C4" s="322" t="s">
        <v>493</v>
      </c>
      <c r="D4" s="316">
        <v>55516.87</v>
      </c>
    </row>
    <row r="5" spans="1:9" s="314" customFormat="1" ht="20.55" customHeight="1" x14ac:dyDescent="0.4">
      <c r="A5" s="321">
        <v>2</v>
      </c>
      <c r="B5" s="285" t="s">
        <v>262</v>
      </c>
      <c r="C5" s="322" t="str">
        <f>+$C$4</f>
        <v>FTE Sept 14</v>
      </c>
      <c r="D5" s="316">
        <v>44844.54</v>
      </c>
      <c r="F5" s="318"/>
      <c r="G5" s="318"/>
      <c r="H5" s="318"/>
      <c r="I5" s="318"/>
    </row>
    <row r="6" spans="1:9" s="314" customFormat="1" x14ac:dyDescent="0.4">
      <c r="A6" s="321">
        <v>3</v>
      </c>
      <c r="B6" s="285" t="s">
        <v>265</v>
      </c>
      <c r="C6" s="322" t="str">
        <f>+$C$4</f>
        <v>FTE Sept 14</v>
      </c>
      <c r="D6" s="316">
        <v>70394.600000000006</v>
      </c>
      <c r="F6" s="318"/>
      <c r="G6" s="318"/>
      <c r="H6" s="318"/>
      <c r="I6" s="318"/>
    </row>
    <row r="7" spans="1:9" s="314" customFormat="1" x14ac:dyDescent="0.4">
      <c r="A7" s="321">
        <v>4</v>
      </c>
      <c r="B7" s="285" t="s">
        <v>268</v>
      </c>
      <c r="C7" s="322" t="str">
        <f>+$C$4</f>
        <v>FTE Sept 14</v>
      </c>
      <c r="D7" s="316">
        <v>344328.16</v>
      </c>
      <c r="F7" s="318"/>
      <c r="G7" s="318"/>
      <c r="H7" s="318"/>
      <c r="I7" s="318"/>
    </row>
    <row r="8" spans="1:9" s="314" customFormat="1" ht="20.55" customHeight="1" x14ac:dyDescent="0.4">
      <c r="A8" s="321"/>
      <c r="B8" s="285" t="s">
        <v>442</v>
      </c>
      <c r="C8" s="322" t="s">
        <v>427</v>
      </c>
      <c r="D8" s="313">
        <v>20833.330000000002</v>
      </c>
      <c r="F8" s="289"/>
      <c r="G8" s="289"/>
      <c r="H8" s="289"/>
      <c r="I8" s="289"/>
    </row>
    <row r="9" spans="1:9" s="314" customFormat="1" x14ac:dyDescent="0.4">
      <c r="A9" s="321"/>
      <c r="B9" s="285">
        <v>9100</v>
      </c>
      <c r="C9" s="322" t="s">
        <v>424</v>
      </c>
      <c r="D9" s="313">
        <v>-6226.42</v>
      </c>
      <c r="F9" s="289"/>
      <c r="G9" s="289"/>
      <c r="H9" s="289"/>
      <c r="I9" s="289"/>
    </row>
    <row r="10" spans="1:9" s="314" customFormat="1" x14ac:dyDescent="0.4">
      <c r="A10" s="321"/>
      <c r="B10" s="285">
        <v>9100</v>
      </c>
      <c r="C10" s="322" t="s">
        <v>443</v>
      </c>
      <c r="D10" s="313">
        <v>-411.59</v>
      </c>
      <c r="F10" s="289"/>
      <c r="G10" s="289"/>
      <c r="H10" s="289"/>
      <c r="I10" s="289"/>
    </row>
    <row r="11" spans="1:9" s="314" customFormat="1" x14ac:dyDescent="0.4">
      <c r="A11" s="321"/>
      <c r="B11" s="285">
        <v>9100</v>
      </c>
      <c r="C11" s="322" t="s">
        <v>425</v>
      </c>
      <c r="D11" s="313">
        <v>-119.47</v>
      </c>
    </row>
    <row r="12" spans="1:9" s="314" customFormat="1" x14ac:dyDescent="0.4">
      <c r="A12" s="321">
        <v>5</v>
      </c>
      <c r="B12" s="285" t="s">
        <v>271</v>
      </c>
      <c r="C12" s="322" t="str">
        <f>+$C$4</f>
        <v>FTE Sept 14</v>
      </c>
      <c r="D12" s="316">
        <v>608067.76</v>
      </c>
    </row>
    <row r="13" spans="1:9" s="314" customFormat="1" x14ac:dyDescent="0.4">
      <c r="A13" s="321"/>
      <c r="B13" s="285">
        <v>1571</v>
      </c>
      <c r="C13" s="322" t="s">
        <v>426</v>
      </c>
      <c r="D13" s="313">
        <v>53867.4</v>
      </c>
    </row>
    <row r="14" spans="1:9" s="314" customFormat="1" x14ac:dyDescent="0.4">
      <c r="A14" s="321"/>
      <c r="B14" s="285">
        <v>1572</v>
      </c>
      <c r="C14" s="322" t="s">
        <v>427</v>
      </c>
      <c r="D14" s="313">
        <v>31250</v>
      </c>
    </row>
    <row r="15" spans="1:9" x14ac:dyDescent="0.4">
      <c r="A15" s="321"/>
      <c r="B15" s="285">
        <v>9100</v>
      </c>
      <c r="C15" s="322" t="s">
        <v>424</v>
      </c>
      <c r="D15" s="313">
        <v>-8881</v>
      </c>
    </row>
    <row r="16" spans="1:9" x14ac:dyDescent="0.4">
      <c r="A16" s="321"/>
      <c r="B16" s="285">
        <v>9100</v>
      </c>
      <c r="C16" s="321" t="s">
        <v>494</v>
      </c>
      <c r="D16" s="311">
        <v>-25</v>
      </c>
      <c r="F16" s="319"/>
      <c r="G16" s="319"/>
      <c r="H16" s="319"/>
      <c r="I16" s="319"/>
    </row>
    <row r="17" spans="1:4" s="314" customFormat="1" x14ac:dyDescent="0.4">
      <c r="A17" s="321">
        <v>6</v>
      </c>
      <c r="B17" s="285" t="s">
        <v>274</v>
      </c>
      <c r="C17" s="322" t="str">
        <f>+$C$4</f>
        <v>FTE Sept 14</v>
      </c>
      <c r="D17" s="316">
        <v>103561.69</v>
      </c>
    </row>
    <row r="18" spans="1:4" x14ac:dyDescent="0.4">
      <c r="A18" s="321">
        <v>7</v>
      </c>
      <c r="B18" s="285" t="s">
        <v>277</v>
      </c>
      <c r="C18" s="322" t="str">
        <f>+$C$4</f>
        <v>FTE Sept 14</v>
      </c>
      <c r="D18" s="316">
        <v>56318.64</v>
      </c>
    </row>
    <row r="19" spans="1:4" x14ac:dyDescent="0.4">
      <c r="A19" s="321"/>
      <c r="B19" s="285">
        <v>9100</v>
      </c>
      <c r="C19" s="312" t="s">
        <v>446</v>
      </c>
      <c r="D19" s="311">
        <v>-1814</v>
      </c>
    </row>
    <row r="20" spans="1:4" x14ac:dyDescent="0.4">
      <c r="A20" s="321">
        <v>8</v>
      </c>
      <c r="B20" s="285" t="s">
        <v>280</v>
      </c>
      <c r="C20" s="322" t="str">
        <f>+$C$4</f>
        <v>FTE Sept 14</v>
      </c>
      <c r="D20" s="316">
        <v>53081</v>
      </c>
    </row>
    <row r="21" spans="1:4" s="314" customFormat="1" x14ac:dyDescent="0.4">
      <c r="A21" s="321">
        <v>9</v>
      </c>
      <c r="B21" s="285" t="s">
        <v>283</v>
      </c>
      <c r="C21" s="322" t="str">
        <f>+$C$4</f>
        <v>FTE Sept 14</v>
      </c>
      <c r="D21" s="316">
        <v>213993.29</v>
      </c>
    </row>
    <row r="22" spans="1:4" s="314" customFormat="1" x14ac:dyDescent="0.4">
      <c r="A22" s="321"/>
      <c r="B22" s="285">
        <v>2791</v>
      </c>
      <c r="C22" s="315" t="s">
        <v>447</v>
      </c>
      <c r="D22" s="313">
        <v>-7322.46</v>
      </c>
    </row>
    <row r="23" spans="1:4" s="314" customFormat="1" x14ac:dyDescent="0.4">
      <c r="A23" s="321">
        <v>10</v>
      </c>
      <c r="B23" s="285" t="s">
        <v>286</v>
      </c>
      <c r="C23" s="322" t="str">
        <f>+$C$4</f>
        <v>FTE Sept 14</v>
      </c>
      <c r="D23" s="316">
        <v>577101.96</v>
      </c>
    </row>
    <row r="24" spans="1:4" s="314" customFormat="1" x14ac:dyDescent="0.4">
      <c r="A24" s="321"/>
      <c r="B24" s="285">
        <v>2801</v>
      </c>
      <c r="C24" s="315" t="s">
        <v>448</v>
      </c>
      <c r="D24" s="313">
        <v>-3938</v>
      </c>
    </row>
    <row r="25" spans="1:4" s="314" customFormat="1" x14ac:dyDescent="0.4">
      <c r="A25" s="321">
        <v>11</v>
      </c>
      <c r="B25" s="285" t="s">
        <v>288</v>
      </c>
      <c r="C25" s="322" t="str">
        <f>+$C$4</f>
        <v>FTE Sept 14</v>
      </c>
      <c r="D25" s="316">
        <v>210842.56</v>
      </c>
    </row>
    <row r="26" spans="1:4" s="314" customFormat="1" x14ac:dyDescent="0.4">
      <c r="A26" s="321">
        <v>12</v>
      </c>
      <c r="B26" s="285" t="s">
        <v>291</v>
      </c>
      <c r="C26" s="322" t="str">
        <f>+$C$4</f>
        <v>FTE Sept 14</v>
      </c>
      <c r="D26" s="316">
        <v>441376.49</v>
      </c>
    </row>
    <row r="27" spans="1:4" s="314" customFormat="1" x14ac:dyDescent="0.4">
      <c r="A27" s="321"/>
      <c r="B27" s="285">
        <v>2941</v>
      </c>
      <c r="C27" s="315" t="s">
        <v>449</v>
      </c>
      <c r="D27" s="313">
        <v>-15216.18</v>
      </c>
    </row>
    <row r="28" spans="1:4" s="314" customFormat="1" x14ac:dyDescent="0.4">
      <c r="A28" s="321">
        <v>13</v>
      </c>
      <c r="B28" s="285" t="s">
        <v>293</v>
      </c>
      <c r="C28" s="322" t="str">
        <f t="shared" ref="C28:C35" si="0">+$C$4</f>
        <v>FTE Sept 14</v>
      </c>
      <c r="D28" s="316">
        <v>157813.23000000001</v>
      </c>
    </row>
    <row r="29" spans="1:4" s="314" customFormat="1" x14ac:dyDescent="0.4">
      <c r="A29" s="321">
        <v>14</v>
      </c>
      <c r="B29" s="285" t="s">
        <v>296</v>
      </c>
      <c r="C29" s="322" t="str">
        <f t="shared" si="0"/>
        <v>FTE Sept 14</v>
      </c>
      <c r="D29" s="316">
        <v>94070.29</v>
      </c>
    </row>
    <row r="30" spans="1:4" s="314" customFormat="1" ht="20.55" customHeight="1" x14ac:dyDescent="0.4">
      <c r="A30" s="321">
        <v>15</v>
      </c>
      <c r="B30" s="285" t="s">
        <v>299</v>
      </c>
      <c r="C30" s="322" t="str">
        <f t="shared" si="0"/>
        <v>FTE Sept 14</v>
      </c>
      <c r="D30" s="316">
        <v>68990.95</v>
      </c>
    </row>
    <row r="31" spans="1:4" s="314" customFormat="1" x14ac:dyDescent="0.4">
      <c r="A31" s="321">
        <v>16</v>
      </c>
      <c r="B31" s="285" t="s">
        <v>302</v>
      </c>
      <c r="C31" s="322" t="str">
        <f t="shared" si="0"/>
        <v>FTE Sept 14</v>
      </c>
      <c r="D31" s="316">
        <v>545371.56999999995</v>
      </c>
    </row>
    <row r="32" spans="1:4" s="314" customFormat="1" x14ac:dyDescent="0.4">
      <c r="A32" s="321">
        <v>17</v>
      </c>
      <c r="B32" s="285" t="s">
        <v>305</v>
      </c>
      <c r="C32" s="322" t="str">
        <f t="shared" si="0"/>
        <v>FTE Sept 14</v>
      </c>
      <c r="D32" s="316">
        <v>66467.98</v>
      </c>
    </row>
    <row r="33" spans="1:4" s="314" customFormat="1" x14ac:dyDescent="0.4">
      <c r="A33" s="321">
        <v>18</v>
      </c>
      <c r="B33" s="285" t="s">
        <v>308</v>
      </c>
      <c r="C33" s="322" t="str">
        <f t="shared" si="0"/>
        <v>FTE Sept 14</v>
      </c>
      <c r="D33" s="316">
        <v>0</v>
      </c>
    </row>
    <row r="34" spans="1:4" s="314" customFormat="1" x14ac:dyDescent="0.4">
      <c r="A34" s="321">
        <v>19</v>
      </c>
      <c r="B34" s="285" t="s">
        <v>311</v>
      </c>
      <c r="C34" s="322" t="str">
        <f t="shared" si="0"/>
        <v>FTE Sept 14</v>
      </c>
      <c r="D34" s="316">
        <v>357276.75</v>
      </c>
    </row>
    <row r="35" spans="1:4" s="314" customFormat="1" x14ac:dyDescent="0.4">
      <c r="A35" s="321">
        <v>20</v>
      </c>
      <c r="B35" s="285" t="s">
        <v>314</v>
      </c>
      <c r="C35" s="322" t="str">
        <f t="shared" si="0"/>
        <v>FTE Sept 14</v>
      </c>
      <c r="D35" s="316">
        <v>104424.89</v>
      </c>
    </row>
    <row r="36" spans="1:4" s="314" customFormat="1" x14ac:dyDescent="0.4">
      <c r="A36" s="321"/>
      <c r="B36" s="285">
        <v>9100</v>
      </c>
      <c r="C36" s="322" t="s">
        <v>444</v>
      </c>
      <c r="D36" s="313">
        <v>-3823.75</v>
      </c>
    </row>
    <row r="37" spans="1:4" s="314" customFormat="1" x14ac:dyDescent="0.4">
      <c r="A37" s="321"/>
      <c r="B37" s="285">
        <v>9100</v>
      </c>
      <c r="C37" s="322" t="s">
        <v>443</v>
      </c>
      <c r="D37" s="313">
        <v>-82.21</v>
      </c>
    </row>
    <row r="38" spans="1:4" s="314" customFormat="1" x14ac:dyDescent="0.4">
      <c r="A38" s="321"/>
      <c r="B38" s="285">
        <v>9100</v>
      </c>
      <c r="C38" s="322" t="s">
        <v>425</v>
      </c>
      <c r="D38" s="313">
        <v>-19.73</v>
      </c>
    </row>
    <row r="39" spans="1:4" s="314" customFormat="1" x14ac:dyDescent="0.4">
      <c r="A39" s="321">
        <v>21</v>
      </c>
      <c r="B39" s="285" t="s">
        <v>317</v>
      </c>
      <c r="C39" s="322" t="str">
        <f t="shared" ref="C39:C48" si="1">+$C$4</f>
        <v>FTE Sept 14</v>
      </c>
      <c r="D39" s="316">
        <v>52909.27</v>
      </c>
    </row>
    <row r="40" spans="1:4" s="314" customFormat="1" x14ac:dyDescent="0.4">
      <c r="A40" s="321">
        <v>22</v>
      </c>
      <c r="B40" s="285" t="s">
        <v>320</v>
      </c>
      <c r="C40" s="322" t="str">
        <f t="shared" si="1"/>
        <v>FTE Sept 14</v>
      </c>
      <c r="D40" s="316">
        <v>121981.03</v>
      </c>
    </row>
    <row r="41" spans="1:4" s="314" customFormat="1" x14ac:dyDescent="0.4">
      <c r="A41" s="321">
        <v>23</v>
      </c>
      <c r="B41" s="285" t="s">
        <v>323</v>
      </c>
      <c r="C41" s="322" t="str">
        <f t="shared" si="1"/>
        <v>FTE Sept 14</v>
      </c>
      <c r="D41" s="316">
        <v>292366.63</v>
      </c>
    </row>
    <row r="42" spans="1:4" s="314" customFormat="1" x14ac:dyDescent="0.4">
      <c r="A42" s="321">
        <v>24</v>
      </c>
      <c r="B42" s="285" t="s">
        <v>326</v>
      </c>
      <c r="C42" s="322" t="str">
        <f t="shared" si="1"/>
        <v>FTE Sept 14</v>
      </c>
      <c r="D42" s="316">
        <v>540462.93999999994</v>
      </c>
    </row>
    <row r="43" spans="1:4" s="314" customFormat="1" x14ac:dyDescent="0.4">
      <c r="A43" s="321">
        <v>25</v>
      </c>
      <c r="B43" s="285" t="s">
        <v>329</v>
      </c>
      <c r="C43" s="322" t="str">
        <f t="shared" si="1"/>
        <v>FTE Sept 14</v>
      </c>
      <c r="D43" s="316">
        <v>46455.17</v>
      </c>
    </row>
    <row r="44" spans="1:4" s="314" customFormat="1" x14ac:dyDescent="0.4">
      <c r="A44" s="321">
        <v>26</v>
      </c>
      <c r="B44" s="285" t="s">
        <v>332</v>
      </c>
      <c r="C44" s="322" t="str">
        <f t="shared" si="1"/>
        <v>FTE Sept 14</v>
      </c>
      <c r="D44" s="316">
        <v>112921.08</v>
      </c>
    </row>
    <row r="45" spans="1:4" s="314" customFormat="1" x14ac:dyDescent="0.4">
      <c r="A45" s="321">
        <v>27</v>
      </c>
      <c r="B45" s="285" t="s">
        <v>335</v>
      </c>
      <c r="C45" s="322" t="str">
        <f t="shared" si="1"/>
        <v>FTE Sept 14</v>
      </c>
      <c r="D45" s="316">
        <v>193803.74</v>
      </c>
    </row>
    <row r="46" spans="1:4" s="314" customFormat="1" x14ac:dyDescent="0.4">
      <c r="A46" s="321">
        <v>28</v>
      </c>
      <c r="B46" s="285" t="s">
        <v>338</v>
      </c>
      <c r="C46" s="322" t="str">
        <f t="shared" si="1"/>
        <v>FTE Sept 14</v>
      </c>
      <c r="D46" s="316">
        <v>159965.5</v>
      </c>
    </row>
    <row r="47" spans="1:4" s="314" customFormat="1" x14ac:dyDescent="0.4">
      <c r="A47" s="321">
        <v>29</v>
      </c>
      <c r="B47" s="285" t="s">
        <v>341</v>
      </c>
      <c r="C47" s="322" t="str">
        <f t="shared" si="1"/>
        <v>FTE Sept 14</v>
      </c>
      <c r="D47" s="316">
        <v>147364.47</v>
      </c>
    </row>
    <row r="48" spans="1:4" s="314" customFormat="1" x14ac:dyDescent="0.4">
      <c r="A48" s="321">
        <v>30</v>
      </c>
      <c r="B48" s="285" t="s">
        <v>344</v>
      </c>
      <c r="C48" s="322" t="str">
        <f t="shared" si="1"/>
        <v>FTE Sept 14</v>
      </c>
      <c r="D48" s="316">
        <v>418795.9</v>
      </c>
    </row>
    <row r="49" spans="1:4" s="314" customFormat="1" x14ac:dyDescent="0.4">
      <c r="A49" s="321"/>
      <c r="B49" s="285">
        <v>3431</v>
      </c>
      <c r="C49" s="315" t="s">
        <v>450</v>
      </c>
      <c r="D49" s="313">
        <v>-2807</v>
      </c>
    </row>
    <row r="50" spans="1:4" s="314" customFormat="1" x14ac:dyDescent="0.4">
      <c r="A50" s="321">
        <v>31</v>
      </c>
      <c r="B50" s="285">
        <v>3441</v>
      </c>
      <c r="C50" s="322" t="str">
        <f t="shared" ref="C50:C58" si="2">+$C$4</f>
        <v>FTE Sept 14</v>
      </c>
      <c r="D50" s="316">
        <v>42264.31</v>
      </c>
    </row>
    <row r="51" spans="1:4" s="314" customFormat="1" x14ac:dyDescent="0.4">
      <c r="A51" s="321">
        <v>32</v>
      </c>
      <c r="B51" s="285" t="s">
        <v>350</v>
      </c>
      <c r="C51" s="322" t="str">
        <f t="shared" si="2"/>
        <v>FTE Sept 14</v>
      </c>
      <c r="D51" s="316">
        <v>94108.34</v>
      </c>
    </row>
    <row r="52" spans="1:4" s="314" customFormat="1" x14ac:dyDescent="0.4">
      <c r="A52" s="321">
        <v>33</v>
      </c>
      <c r="B52" s="285">
        <v>3924</v>
      </c>
      <c r="C52" s="322" t="str">
        <f t="shared" si="2"/>
        <v>FTE Sept 14</v>
      </c>
      <c r="D52" s="316">
        <v>35461.907579520193</v>
      </c>
    </row>
    <row r="53" spans="1:4" s="314" customFormat="1" x14ac:dyDescent="0.4">
      <c r="A53" s="321">
        <v>34</v>
      </c>
      <c r="B53" s="285" t="s">
        <v>353</v>
      </c>
      <c r="C53" s="322" t="str">
        <f t="shared" si="2"/>
        <v>FTE Sept 14</v>
      </c>
      <c r="D53" s="316">
        <v>160125.76000000001</v>
      </c>
    </row>
    <row r="54" spans="1:4" s="314" customFormat="1" x14ac:dyDescent="0.4">
      <c r="A54" s="321">
        <v>35</v>
      </c>
      <c r="B54" s="285" t="s">
        <v>356</v>
      </c>
      <c r="C54" s="322" t="str">
        <f t="shared" si="2"/>
        <v>FTE Sept 14</v>
      </c>
      <c r="D54" s="316">
        <v>118796.26</v>
      </c>
    </row>
    <row r="55" spans="1:4" s="314" customFormat="1" x14ac:dyDescent="0.4">
      <c r="A55" s="321">
        <v>36</v>
      </c>
      <c r="B55" s="285" t="s">
        <v>359</v>
      </c>
      <c r="C55" s="322" t="str">
        <f t="shared" si="2"/>
        <v>FTE Sept 14</v>
      </c>
      <c r="D55" s="316">
        <v>260602.64</v>
      </c>
    </row>
    <row r="56" spans="1:4" s="314" customFormat="1" x14ac:dyDescent="0.4">
      <c r="A56" s="321">
        <v>37</v>
      </c>
      <c r="B56" s="285">
        <v>4000</v>
      </c>
      <c r="C56" s="322" t="str">
        <f t="shared" si="2"/>
        <v>FTE Sept 14</v>
      </c>
      <c r="D56" s="316">
        <v>376911.74</v>
      </c>
    </row>
    <row r="57" spans="1:4" s="314" customFormat="1" x14ac:dyDescent="0.4">
      <c r="A57" s="321">
        <v>38</v>
      </c>
      <c r="B57" s="285" t="s">
        <v>441</v>
      </c>
      <c r="C57" s="322" t="str">
        <f t="shared" si="2"/>
        <v>FTE Sept 14</v>
      </c>
      <c r="D57" s="316">
        <v>207003.08</v>
      </c>
    </row>
    <row r="58" spans="1:4" s="314" customFormat="1" x14ac:dyDescent="0.4">
      <c r="A58" s="321">
        <v>39</v>
      </c>
      <c r="B58" s="285">
        <v>4002</v>
      </c>
      <c r="C58" s="322" t="str">
        <f t="shared" si="2"/>
        <v>FTE Sept 14</v>
      </c>
      <c r="D58" s="316">
        <v>342114.75</v>
      </c>
    </row>
    <row r="59" spans="1:4" s="314" customFormat="1" x14ac:dyDescent="0.4">
      <c r="A59" s="321"/>
      <c r="B59" s="285">
        <v>4002</v>
      </c>
      <c r="C59" s="315" t="s">
        <v>451</v>
      </c>
      <c r="D59" s="313">
        <v>-3038</v>
      </c>
    </row>
    <row r="60" spans="1:4" s="314" customFormat="1" x14ac:dyDescent="0.4">
      <c r="A60" s="321">
        <v>40</v>
      </c>
      <c r="B60" s="285">
        <v>4010</v>
      </c>
      <c r="C60" s="322" t="str">
        <f>+$C$4</f>
        <v>FTE Sept 14</v>
      </c>
      <c r="D60" s="316">
        <v>62108.87</v>
      </c>
    </row>
    <row r="61" spans="1:4" s="314" customFormat="1" x14ac:dyDescent="0.4">
      <c r="A61" s="321">
        <v>41</v>
      </c>
      <c r="B61" s="285">
        <v>4012</v>
      </c>
      <c r="C61" s="322" t="str">
        <f>+$C$4</f>
        <v>FTE Sept 14</v>
      </c>
      <c r="D61" s="316">
        <v>270632.28000000003</v>
      </c>
    </row>
    <row r="62" spans="1:4" s="314" customFormat="1" x14ac:dyDescent="0.4">
      <c r="A62" s="321">
        <v>42</v>
      </c>
      <c r="B62" s="285">
        <v>4013</v>
      </c>
      <c r="C62" s="322" t="str">
        <f>+$C$4</f>
        <v>FTE Sept 14</v>
      </c>
      <c r="D62" s="316">
        <v>56129.1</v>
      </c>
    </row>
    <row r="63" spans="1:4" s="314" customFormat="1" x14ac:dyDescent="0.4">
      <c r="A63" s="321">
        <v>43</v>
      </c>
      <c r="B63" s="285">
        <v>4020</v>
      </c>
      <c r="C63" s="322" t="str">
        <f>+$C$4</f>
        <v>FTE Sept 14</v>
      </c>
      <c r="D63" s="316">
        <v>629453.16</v>
      </c>
    </row>
    <row r="64" spans="1:4" s="314" customFormat="1" x14ac:dyDescent="0.4">
      <c r="A64" s="321"/>
      <c r="B64" s="285">
        <v>4020</v>
      </c>
      <c r="C64" s="315" t="s">
        <v>452</v>
      </c>
      <c r="D64" s="313">
        <v>-1143</v>
      </c>
    </row>
    <row r="65" spans="1:4" s="314" customFormat="1" x14ac:dyDescent="0.4">
      <c r="A65" s="321">
        <v>44</v>
      </c>
      <c r="B65" s="285">
        <v>4021</v>
      </c>
      <c r="C65" s="322" t="str">
        <f t="shared" ref="C65:C70" si="3">+$C$4</f>
        <v>FTE Sept 14</v>
      </c>
      <c r="D65" s="316">
        <v>335593.5</v>
      </c>
    </row>
    <row r="66" spans="1:4" s="314" customFormat="1" x14ac:dyDescent="0.4">
      <c r="A66" s="321">
        <v>45</v>
      </c>
      <c r="B66" s="285">
        <v>4037</v>
      </c>
      <c r="C66" s="322" t="str">
        <f t="shared" si="3"/>
        <v>FTE Sept 14</v>
      </c>
      <c r="D66" s="316">
        <v>101659.44</v>
      </c>
    </row>
    <row r="67" spans="1:4" s="314" customFormat="1" x14ac:dyDescent="0.4">
      <c r="A67" s="321">
        <v>46</v>
      </c>
      <c r="B67" s="285" t="s">
        <v>420</v>
      </c>
      <c r="C67" s="322" t="str">
        <f t="shared" si="3"/>
        <v>FTE Sept 14</v>
      </c>
      <c r="D67" s="316">
        <v>22042</v>
      </c>
    </row>
    <row r="68" spans="1:4" s="314" customFormat="1" x14ac:dyDescent="0.4">
      <c r="A68" s="321">
        <v>47</v>
      </c>
      <c r="B68" s="283">
        <v>4041</v>
      </c>
      <c r="C68" s="322" t="str">
        <f t="shared" si="3"/>
        <v>FTE Sept 14</v>
      </c>
      <c r="D68" s="316">
        <v>11437.1</v>
      </c>
    </row>
    <row r="69" spans="1:4" s="314" customFormat="1" ht="19.95" customHeight="1" x14ac:dyDescent="0.4">
      <c r="A69" s="321">
        <v>48</v>
      </c>
      <c r="B69" s="284">
        <v>4050</v>
      </c>
      <c r="C69" s="322" t="str">
        <f t="shared" si="3"/>
        <v>FTE Sept 14</v>
      </c>
      <c r="D69" s="316">
        <v>210180.81</v>
      </c>
    </row>
    <row r="70" spans="1:4" s="314" customFormat="1" x14ac:dyDescent="0.4">
      <c r="A70" s="321">
        <v>49</v>
      </c>
      <c r="B70" s="284">
        <v>4051</v>
      </c>
      <c r="C70" s="322" t="str">
        <f t="shared" si="3"/>
        <v>FTE Sept 14</v>
      </c>
      <c r="D70" s="316">
        <v>288940.65000000002</v>
      </c>
    </row>
    <row r="71" spans="1:4" s="314" customFormat="1" x14ac:dyDescent="0.4">
      <c r="A71" s="321">
        <v>50</v>
      </c>
      <c r="B71" s="284">
        <v>4061</v>
      </c>
      <c r="C71" s="322" t="str">
        <f t="shared" ref="C71:C73" si="4">+$C$4</f>
        <v>FTE Sept 14</v>
      </c>
      <c r="D71" s="316">
        <v>75667.55</v>
      </c>
    </row>
    <row r="72" spans="1:4" s="314" customFormat="1" x14ac:dyDescent="0.4">
      <c r="A72" s="321">
        <v>51</v>
      </c>
      <c r="B72" s="284">
        <v>4070</v>
      </c>
      <c r="C72" s="322" t="str">
        <f t="shared" si="4"/>
        <v>FTE Sept 14</v>
      </c>
      <c r="D72" s="316">
        <v>38601.699999999997</v>
      </c>
    </row>
    <row r="73" spans="1:4" s="314" customFormat="1" x14ac:dyDescent="0.4">
      <c r="A73" s="321">
        <v>52</v>
      </c>
      <c r="B73" s="284">
        <v>4072</v>
      </c>
      <c r="C73" s="322" t="str">
        <f t="shared" si="4"/>
        <v>FTE Sept 14</v>
      </c>
      <c r="D73" s="316">
        <v>382767.22</v>
      </c>
    </row>
    <row r="74" spans="1:4" s="314" customFormat="1" x14ac:dyDescent="0.4">
      <c r="A74" s="320"/>
      <c r="B74" s="286"/>
      <c r="D74" s="317">
        <f>SUM(D4:D73)</f>
        <v>10434554.037579518</v>
      </c>
    </row>
    <row r="75" spans="1:4" s="314" customFormat="1" x14ac:dyDescent="0.4">
      <c r="A75" s="320"/>
      <c r="B75" s="286"/>
    </row>
    <row r="76" spans="1:4" s="314" customFormat="1" x14ac:dyDescent="0.4">
      <c r="A76" s="320"/>
      <c r="B76" s="286"/>
    </row>
    <row r="77" spans="1:4" s="314" customFormat="1" x14ac:dyDescent="0.4">
      <c r="A77" s="320"/>
      <c r="B77" s="286"/>
    </row>
    <row r="78" spans="1:4" s="314" customFormat="1" x14ac:dyDescent="0.4">
      <c r="A78" s="320"/>
      <c r="B78" s="286"/>
    </row>
    <row r="79" spans="1:4" s="314" customFormat="1" x14ac:dyDescent="0.4">
      <c r="A79" s="320"/>
      <c r="B79" s="286"/>
    </row>
    <row r="80" spans="1:4" s="314" customFormat="1" x14ac:dyDescent="0.4">
      <c r="A80" s="320"/>
      <c r="B80" s="286"/>
    </row>
    <row r="81" spans="1:224" s="314" customFormat="1" x14ac:dyDescent="0.4">
      <c r="A81" s="320"/>
      <c r="B81" s="286"/>
    </row>
    <row r="82" spans="1:224" s="314" customFormat="1" x14ac:dyDescent="0.4">
      <c r="A82" s="320"/>
      <c r="B82" s="286"/>
    </row>
    <row r="83" spans="1:224" s="314" customFormat="1" x14ac:dyDescent="0.4">
      <c r="A83" s="320"/>
      <c r="B83" s="286"/>
    </row>
    <row r="84" spans="1:224" s="314" customFormat="1" x14ac:dyDescent="0.4">
      <c r="A84" s="320"/>
      <c r="B84" s="286"/>
    </row>
    <row r="85" spans="1:224" s="314" customFormat="1" x14ac:dyDescent="0.4">
      <c r="A85" s="320"/>
      <c r="B85" s="286"/>
    </row>
    <row r="86" spans="1:224" s="314" customFormat="1" x14ac:dyDescent="0.4">
      <c r="A86" s="320"/>
      <c r="B86" s="286"/>
    </row>
    <row r="87" spans="1:224" s="314" customFormat="1" x14ac:dyDescent="0.4">
      <c r="A87" s="320"/>
      <c r="B87" s="286"/>
    </row>
    <row r="88" spans="1:224" s="314" customFormat="1" x14ac:dyDescent="0.4">
      <c r="A88" s="320"/>
      <c r="B88" s="286"/>
    </row>
    <row r="89" spans="1:224" s="314" customFormat="1" x14ac:dyDescent="0.4">
      <c r="A89" s="320"/>
      <c r="B89" s="286"/>
    </row>
    <row r="90" spans="1:224" s="314" customFormat="1" x14ac:dyDescent="0.4">
      <c r="A90" s="320"/>
      <c r="B90" s="288"/>
      <c r="C90" s="320"/>
    </row>
    <row r="91" spans="1:224" s="314" customFormat="1" x14ac:dyDescent="0.4">
      <c r="A91" s="320"/>
      <c r="B91" s="288"/>
      <c r="C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c r="BM91" s="320"/>
      <c r="BN91" s="320"/>
      <c r="BO91" s="320"/>
      <c r="BP91" s="320"/>
      <c r="BQ91" s="320"/>
      <c r="BR91" s="320"/>
      <c r="BS91" s="320"/>
      <c r="BT91" s="320"/>
      <c r="BU91" s="320"/>
      <c r="BV91" s="320"/>
      <c r="BW91" s="320"/>
      <c r="BX91" s="320"/>
      <c r="BY91" s="320"/>
      <c r="BZ91" s="320"/>
      <c r="CA91" s="320"/>
      <c r="CB91" s="320"/>
      <c r="CC91" s="320"/>
      <c r="CD91" s="320"/>
      <c r="CE91" s="320"/>
      <c r="CF91" s="320"/>
      <c r="CG91" s="320"/>
      <c r="CH91" s="320"/>
      <c r="CI91" s="320"/>
      <c r="CJ91" s="320"/>
      <c r="CK91" s="320"/>
      <c r="CL91" s="320"/>
      <c r="CM91" s="320"/>
      <c r="CN91" s="320"/>
      <c r="CO91" s="320"/>
      <c r="CP91" s="320"/>
      <c r="CQ91" s="320"/>
      <c r="CR91" s="320"/>
      <c r="CS91" s="320"/>
      <c r="CT91" s="320"/>
      <c r="CU91" s="320"/>
      <c r="CV91" s="320"/>
      <c r="CW91" s="320"/>
      <c r="CX91" s="320"/>
      <c r="CY91" s="320"/>
      <c r="CZ91" s="320"/>
      <c r="DA91" s="320"/>
      <c r="DB91" s="320"/>
      <c r="DC91" s="320"/>
      <c r="DD91" s="320"/>
      <c r="DE91" s="320"/>
      <c r="DF91" s="320"/>
      <c r="DG91" s="320"/>
      <c r="DH91" s="320"/>
      <c r="DI91" s="320"/>
      <c r="DJ91" s="320"/>
      <c r="DK91" s="320"/>
      <c r="DL91" s="320"/>
      <c r="DM91" s="320"/>
      <c r="DN91" s="320"/>
      <c r="DO91" s="320"/>
      <c r="DP91" s="320"/>
      <c r="DQ91" s="320"/>
      <c r="DR91" s="320"/>
      <c r="DS91" s="320"/>
      <c r="DT91" s="320"/>
      <c r="DU91" s="320"/>
      <c r="DV91" s="320"/>
      <c r="DW91" s="320"/>
      <c r="DX91" s="320"/>
      <c r="DY91" s="320"/>
      <c r="DZ91" s="320"/>
      <c r="EA91" s="320"/>
      <c r="EB91" s="320"/>
      <c r="EC91" s="320"/>
      <c r="ED91" s="320"/>
      <c r="EE91" s="320"/>
      <c r="EF91" s="320"/>
      <c r="EG91" s="320"/>
      <c r="EH91" s="320"/>
      <c r="EI91" s="320"/>
      <c r="EJ91" s="320"/>
      <c r="EK91" s="320"/>
      <c r="EL91" s="320"/>
      <c r="EM91" s="320"/>
      <c r="EN91" s="320"/>
      <c r="EO91" s="320"/>
      <c r="EP91" s="320"/>
      <c r="EQ91" s="320"/>
      <c r="ER91" s="320"/>
      <c r="ES91" s="320"/>
      <c r="ET91" s="320"/>
      <c r="EU91" s="320"/>
      <c r="EV91" s="320"/>
      <c r="EW91" s="320"/>
      <c r="EX91" s="320"/>
      <c r="EY91" s="320"/>
      <c r="EZ91" s="320"/>
      <c r="FA91" s="320"/>
      <c r="FB91" s="320"/>
      <c r="FC91" s="320"/>
      <c r="FD91" s="320"/>
      <c r="FE91" s="320"/>
      <c r="FF91" s="320"/>
      <c r="FG91" s="320"/>
      <c r="FH91" s="320"/>
      <c r="FI91" s="320"/>
      <c r="FJ91" s="320"/>
      <c r="FK91" s="320"/>
      <c r="FL91" s="320"/>
      <c r="FM91" s="320"/>
      <c r="FN91" s="320"/>
      <c r="FO91" s="320"/>
      <c r="FP91" s="320"/>
      <c r="FQ91" s="320"/>
      <c r="FR91" s="320"/>
      <c r="FS91" s="320"/>
      <c r="FT91" s="320"/>
      <c r="FU91" s="320"/>
      <c r="FV91" s="320"/>
      <c r="FW91" s="320"/>
      <c r="FX91" s="320"/>
      <c r="FY91" s="320"/>
      <c r="FZ91" s="320"/>
      <c r="GA91" s="320"/>
      <c r="GB91" s="320"/>
      <c r="GC91" s="320"/>
      <c r="GD91" s="320"/>
      <c r="GE91" s="320"/>
      <c r="GF91" s="320"/>
      <c r="GG91" s="320"/>
      <c r="GH91" s="320"/>
      <c r="GI91" s="320"/>
      <c r="GJ91" s="320"/>
      <c r="GK91" s="320"/>
      <c r="GL91" s="320"/>
      <c r="GM91" s="320"/>
      <c r="GN91" s="320"/>
      <c r="GO91" s="320"/>
      <c r="GP91" s="320"/>
      <c r="GQ91" s="320"/>
      <c r="GR91" s="320"/>
      <c r="GS91" s="320"/>
      <c r="GT91" s="320"/>
      <c r="GU91" s="320"/>
      <c r="GV91" s="320"/>
      <c r="GW91" s="320"/>
      <c r="GX91" s="320"/>
      <c r="GY91" s="320"/>
      <c r="GZ91" s="320"/>
      <c r="HA91" s="320"/>
      <c r="HB91" s="320"/>
      <c r="HC91" s="320"/>
      <c r="HD91" s="320"/>
      <c r="HE91" s="320"/>
      <c r="HF91" s="320"/>
      <c r="HG91" s="320"/>
      <c r="HH91" s="320"/>
      <c r="HI91" s="320"/>
      <c r="HJ91" s="320"/>
      <c r="HK91" s="320"/>
      <c r="HL91" s="320"/>
      <c r="HM91" s="320"/>
      <c r="HN91" s="320"/>
      <c r="HO91" s="320"/>
      <c r="HP91" s="320"/>
    </row>
    <row r="92" spans="1:224" s="314" customFormat="1" x14ac:dyDescent="0.4">
      <c r="A92" s="320"/>
      <c r="B92" s="288"/>
      <c r="C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20"/>
      <c r="AR92" s="320"/>
      <c r="AS92" s="320"/>
      <c r="AT92" s="320"/>
      <c r="AU92" s="320"/>
      <c r="AV92" s="320"/>
      <c r="AW92" s="320"/>
      <c r="AX92" s="320"/>
      <c r="AY92" s="320"/>
      <c r="AZ92" s="320"/>
      <c r="BA92" s="320"/>
      <c r="BB92" s="320"/>
      <c r="BC92" s="320"/>
      <c r="BD92" s="320"/>
      <c r="BE92" s="320"/>
      <c r="BF92" s="320"/>
      <c r="BG92" s="320"/>
      <c r="BH92" s="320"/>
      <c r="BI92" s="320"/>
      <c r="BJ92" s="320"/>
      <c r="BK92" s="320"/>
      <c r="BL92" s="320"/>
      <c r="BM92" s="320"/>
      <c r="BN92" s="320"/>
      <c r="BO92" s="320"/>
      <c r="BP92" s="320"/>
      <c r="BQ92" s="320"/>
      <c r="BR92" s="320"/>
      <c r="BS92" s="320"/>
      <c r="BT92" s="320"/>
      <c r="BU92" s="320"/>
      <c r="BV92" s="320"/>
      <c r="BW92" s="320"/>
      <c r="BX92" s="320"/>
      <c r="BY92" s="320"/>
      <c r="BZ92" s="320"/>
      <c r="CA92" s="320"/>
      <c r="CB92" s="320"/>
      <c r="CC92" s="320"/>
      <c r="CD92" s="320"/>
      <c r="CE92" s="320"/>
      <c r="CF92" s="320"/>
      <c r="CG92" s="320"/>
      <c r="CH92" s="320"/>
      <c r="CI92" s="320"/>
      <c r="CJ92" s="320"/>
      <c r="CK92" s="320"/>
      <c r="CL92" s="320"/>
      <c r="CM92" s="320"/>
      <c r="CN92" s="320"/>
      <c r="CO92" s="320"/>
      <c r="CP92" s="320"/>
      <c r="CQ92" s="320"/>
      <c r="CR92" s="320"/>
      <c r="CS92" s="320"/>
      <c r="CT92" s="320"/>
      <c r="CU92" s="320"/>
      <c r="CV92" s="320"/>
      <c r="CW92" s="320"/>
      <c r="CX92" s="320"/>
      <c r="CY92" s="320"/>
      <c r="CZ92" s="320"/>
      <c r="DA92" s="320"/>
      <c r="DB92" s="320"/>
      <c r="DC92" s="320"/>
      <c r="DD92" s="320"/>
      <c r="DE92" s="320"/>
      <c r="DF92" s="320"/>
      <c r="DG92" s="320"/>
      <c r="DH92" s="320"/>
      <c r="DI92" s="320"/>
      <c r="DJ92" s="320"/>
      <c r="DK92" s="320"/>
      <c r="DL92" s="320"/>
      <c r="DM92" s="320"/>
      <c r="DN92" s="320"/>
      <c r="DO92" s="320"/>
      <c r="DP92" s="320"/>
      <c r="DQ92" s="320"/>
      <c r="DR92" s="320"/>
      <c r="DS92" s="320"/>
      <c r="DT92" s="320"/>
      <c r="DU92" s="320"/>
      <c r="DV92" s="320"/>
      <c r="DW92" s="320"/>
      <c r="DX92" s="320"/>
      <c r="DY92" s="320"/>
      <c r="DZ92" s="320"/>
      <c r="EA92" s="320"/>
      <c r="EB92" s="320"/>
      <c r="EC92" s="320"/>
      <c r="ED92" s="320"/>
      <c r="EE92" s="320"/>
      <c r="EF92" s="320"/>
      <c r="EG92" s="320"/>
      <c r="EH92" s="320"/>
      <c r="EI92" s="320"/>
      <c r="EJ92" s="320"/>
      <c r="EK92" s="320"/>
      <c r="EL92" s="320"/>
      <c r="EM92" s="320"/>
      <c r="EN92" s="320"/>
      <c r="EO92" s="320"/>
      <c r="EP92" s="320"/>
      <c r="EQ92" s="320"/>
      <c r="ER92" s="320"/>
      <c r="ES92" s="320"/>
      <c r="ET92" s="320"/>
      <c r="EU92" s="320"/>
      <c r="EV92" s="320"/>
      <c r="EW92" s="320"/>
      <c r="EX92" s="320"/>
      <c r="EY92" s="320"/>
      <c r="EZ92" s="320"/>
      <c r="FA92" s="320"/>
      <c r="FB92" s="320"/>
      <c r="FC92" s="320"/>
      <c r="FD92" s="320"/>
      <c r="FE92" s="320"/>
      <c r="FF92" s="320"/>
      <c r="FG92" s="320"/>
      <c r="FH92" s="320"/>
      <c r="FI92" s="320"/>
      <c r="FJ92" s="320"/>
      <c r="FK92" s="320"/>
      <c r="FL92" s="320"/>
      <c r="FM92" s="320"/>
      <c r="FN92" s="320"/>
      <c r="FO92" s="320"/>
      <c r="FP92" s="320"/>
      <c r="FQ92" s="320"/>
      <c r="FR92" s="320"/>
      <c r="FS92" s="320"/>
      <c r="FT92" s="320"/>
      <c r="FU92" s="320"/>
      <c r="FV92" s="320"/>
      <c r="FW92" s="320"/>
      <c r="FX92" s="320"/>
      <c r="FY92" s="320"/>
      <c r="FZ92" s="320"/>
      <c r="GA92" s="320"/>
      <c r="GB92" s="320"/>
      <c r="GC92" s="320"/>
      <c r="GD92" s="320"/>
      <c r="GE92" s="320"/>
      <c r="GF92" s="320"/>
      <c r="GG92" s="320"/>
      <c r="GH92" s="320"/>
      <c r="GI92" s="320"/>
      <c r="GJ92" s="320"/>
      <c r="GK92" s="320"/>
      <c r="GL92" s="320"/>
      <c r="GM92" s="320"/>
      <c r="GN92" s="320"/>
      <c r="GO92" s="320"/>
      <c r="GP92" s="320"/>
      <c r="GQ92" s="320"/>
      <c r="GR92" s="320"/>
      <c r="GS92" s="320"/>
      <c r="GT92" s="320"/>
      <c r="GU92" s="320"/>
      <c r="GV92" s="320"/>
      <c r="GW92" s="320"/>
      <c r="GX92" s="320"/>
      <c r="GY92" s="320"/>
      <c r="GZ92" s="320"/>
      <c r="HA92" s="320"/>
      <c r="HB92" s="320"/>
      <c r="HC92" s="320"/>
      <c r="HD92" s="320"/>
      <c r="HE92" s="320"/>
      <c r="HF92" s="320"/>
      <c r="HG92" s="320"/>
      <c r="HH92" s="320"/>
      <c r="HI92" s="320"/>
      <c r="HJ92" s="320"/>
      <c r="HK92" s="320"/>
      <c r="HL92" s="320"/>
      <c r="HM92" s="320"/>
      <c r="HN92" s="320"/>
      <c r="HO92" s="320"/>
      <c r="HP92" s="320"/>
    </row>
    <row r="93" spans="1:224" s="314" customFormat="1" x14ac:dyDescent="0.4">
      <c r="A93" s="320"/>
      <c r="B93" s="288"/>
      <c r="C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c r="AQ93" s="320"/>
      <c r="AR93" s="320"/>
      <c r="AS93" s="320"/>
      <c r="AT93" s="320"/>
      <c r="AU93" s="320"/>
      <c r="AV93" s="320"/>
      <c r="AW93" s="320"/>
      <c r="AX93" s="320"/>
      <c r="AY93" s="320"/>
      <c r="AZ93" s="320"/>
      <c r="BA93" s="320"/>
      <c r="BB93" s="320"/>
      <c r="BC93" s="320"/>
      <c r="BD93" s="320"/>
      <c r="BE93" s="320"/>
      <c r="BF93" s="320"/>
      <c r="BG93" s="320"/>
      <c r="BH93" s="320"/>
      <c r="BI93" s="320"/>
      <c r="BJ93" s="320"/>
      <c r="BK93" s="320"/>
      <c r="BL93" s="320"/>
      <c r="BM93" s="320"/>
      <c r="BN93" s="320"/>
      <c r="BO93" s="320"/>
      <c r="BP93" s="320"/>
      <c r="BQ93" s="320"/>
      <c r="BR93" s="320"/>
      <c r="BS93" s="320"/>
      <c r="BT93" s="320"/>
      <c r="BU93" s="320"/>
      <c r="BV93" s="320"/>
      <c r="BW93" s="320"/>
      <c r="BX93" s="320"/>
      <c r="BY93" s="320"/>
      <c r="BZ93" s="320"/>
      <c r="CA93" s="320"/>
      <c r="CB93" s="320"/>
      <c r="CC93" s="320"/>
      <c r="CD93" s="320"/>
      <c r="CE93" s="320"/>
      <c r="CF93" s="320"/>
      <c r="CG93" s="320"/>
      <c r="CH93" s="320"/>
      <c r="CI93" s="320"/>
      <c r="CJ93" s="320"/>
      <c r="CK93" s="320"/>
      <c r="CL93" s="320"/>
      <c r="CM93" s="320"/>
      <c r="CN93" s="320"/>
      <c r="CO93" s="320"/>
      <c r="CP93" s="320"/>
      <c r="CQ93" s="320"/>
      <c r="CR93" s="320"/>
      <c r="CS93" s="320"/>
      <c r="CT93" s="320"/>
      <c r="CU93" s="320"/>
      <c r="CV93" s="320"/>
      <c r="CW93" s="320"/>
      <c r="CX93" s="320"/>
      <c r="CY93" s="320"/>
      <c r="CZ93" s="320"/>
      <c r="DA93" s="320"/>
      <c r="DB93" s="320"/>
      <c r="DC93" s="320"/>
      <c r="DD93" s="320"/>
      <c r="DE93" s="320"/>
      <c r="DF93" s="320"/>
      <c r="DG93" s="320"/>
      <c r="DH93" s="320"/>
      <c r="DI93" s="320"/>
      <c r="DJ93" s="320"/>
      <c r="DK93" s="320"/>
      <c r="DL93" s="320"/>
      <c r="DM93" s="320"/>
      <c r="DN93" s="320"/>
      <c r="DO93" s="320"/>
      <c r="DP93" s="320"/>
      <c r="DQ93" s="320"/>
      <c r="DR93" s="320"/>
      <c r="DS93" s="320"/>
      <c r="DT93" s="320"/>
      <c r="DU93" s="320"/>
      <c r="DV93" s="320"/>
      <c r="DW93" s="320"/>
      <c r="DX93" s="320"/>
      <c r="DY93" s="320"/>
      <c r="DZ93" s="320"/>
      <c r="EA93" s="320"/>
      <c r="EB93" s="320"/>
      <c r="EC93" s="320"/>
      <c r="ED93" s="320"/>
      <c r="EE93" s="320"/>
      <c r="EF93" s="320"/>
      <c r="EG93" s="320"/>
      <c r="EH93" s="320"/>
      <c r="EI93" s="320"/>
      <c r="EJ93" s="320"/>
      <c r="EK93" s="320"/>
      <c r="EL93" s="320"/>
      <c r="EM93" s="320"/>
      <c r="EN93" s="320"/>
      <c r="EO93" s="320"/>
      <c r="EP93" s="320"/>
      <c r="EQ93" s="320"/>
      <c r="ER93" s="320"/>
      <c r="ES93" s="320"/>
      <c r="ET93" s="320"/>
      <c r="EU93" s="320"/>
      <c r="EV93" s="320"/>
      <c r="EW93" s="320"/>
      <c r="EX93" s="320"/>
      <c r="EY93" s="320"/>
      <c r="EZ93" s="320"/>
      <c r="FA93" s="320"/>
      <c r="FB93" s="320"/>
      <c r="FC93" s="320"/>
      <c r="FD93" s="320"/>
      <c r="FE93" s="320"/>
      <c r="FF93" s="320"/>
      <c r="FG93" s="320"/>
      <c r="FH93" s="320"/>
      <c r="FI93" s="320"/>
      <c r="FJ93" s="320"/>
      <c r="FK93" s="320"/>
      <c r="FL93" s="320"/>
      <c r="FM93" s="320"/>
      <c r="FN93" s="320"/>
      <c r="FO93" s="320"/>
      <c r="FP93" s="320"/>
      <c r="FQ93" s="320"/>
      <c r="FR93" s="320"/>
      <c r="FS93" s="320"/>
      <c r="FT93" s="320"/>
      <c r="FU93" s="320"/>
      <c r="FV93" s="320"/>
      <c r="FW93" s="320"/>
      <c r="FX93" s="320"/>
      <c r="FY93" s="320"/>
      <c r="FZ93" s="320"/>
      <c r="GA93" s="320"/>
      <c r="GB93" s="320"/>
      <c r="GC93" s="320"/>
      <c r="GD93" s="320"/>
      <c r="GE93" s="320"/>
      <c r="GF93" s="320"/>
      <c r="GG93" s="320"/>
      <c r="GH93" s="320"/>
      <c r="GI93" s="320"/>
      <c r="GJ93" s="320"/>
      <c r="GK93" s="320"/>
      <c r="GL93" s="320"/>
      <c r="GM93" s="320"/>
      <c r="GN93" s="320"/>
      <c r="GO93" s="320"/>
      <c r="GP93" s="320"/>
      <c r="GQ93" s="320"/>
      <c r="GR93" s="320"/>
      <c r="GS93" s="320"/>
      <c r="GT93" s="320"/>
      <c r="GU93" s="320"/>
      <c r="GV93" s="320"/>
      <c r="GW93" s="320"/>
      <c r="GX93" s="320"/>
      <c r="GY93" s="320"/>
      <c r="GZ93" s="320"/>
      <c r="HA93" s="320"/>
      <c r="HB93" s="320"/>
      <c r="HC93" s="320"/>
      <c r="HD93" s="320"/>
      <c r="HE93" s="320"/>
      <c r="HF93" s="320"/>
      <c r="HG93" s="320"/>
      <c r="HH93" s="320"/>
      <c r="HI93" s="320"/>
      <c r="HJ93" s="320"/>
      <c r="HK93" s="320"/>
      <c r="HL93" s="320"/>
      <c r="HM93" s="320"/>
      <c r="HN93" s="320"/>
      <c r="HO93" s="320"/>
      <c r="HP93" s="320"/>
    </row>
    <row r="94" spans="1:224" s="314" customFormat="1" x14ac:dyDescent="0.4">
      <c r="A94" s="320"/>
      <c r="B94" s="288"/>
      <c r="C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20"/>
      <c r="BU94" s="320"/>
      <c r="BV94" s="320"/>
      <c r="BW94" s="320"/>
      <c r="BX94" s="320"/>
      <c r="BY94" s="320"/>
      <c r="BZ94" s="320"/>
      <c r="CA94" s="320"/>
      <c r="CB94" s="320"/>
      <c r="CC94" s="320"/>
      <c r="CD94" s="320"/>
      <c r="CE94" s="320"/>
      <c r="CF94" s="320"/>
      <c r="CG94" s="320"/>
      <c r="CH94" s="320"/>
      <c r="CI94" s="320"/>
      <c r="CJ94" s="320"/>
      <c r="CK94" s="320"/>
      <c r="CL94" s="320"/>
      <c r="CM94" s="320"/>
      <c r="CN94" s="320"/>
      <c r="CO94" s="320"/>
      <c r="CP94" s="320"/>
      <c r="CQ94" s="320"/>
      <c r="CR94" s="320"/>
      <c r="CS94" s="320"/>
      <c r="CT94" s="320"/>
      <c r="CU94" s="320"/>
      <c r="CV94" s="320"/>
      <c r="CW94" s="320"/>
      <c r="CX94" s="320"/>
      <c r="CY94" s="320"/>
      <c r="CZ94" s="320"/>
      <c r="DA94" s="320"/>
      <c r="DB94" s="320"/>
      <c r="DC94" s="320"/>
      <c r="DD94" s="320"/>
      <c r="DE94" s="320"/>
      <c r="DF94" s="320"/>
      <c r="DG94" s="320"/>
      <c r="DH94" s="320"/>
      <c r="DI94" s="320"/>
      <c r="DJ94" s="320"/>
      <c r="DK94" s="320"/>
      <c r="DL94" s="320"/>
      <c r="DM94" s="320"/>
      <c r="DN94" s="320"/>
      <c r="DO94" s="320"/>
      <c r="DP94" s="320"/>
      <c r="DQ94" s="320"/>
      <c r="DR94" s="320"/>
      <c r="DS94" s="320"/>
      <c r="DT94" s="320"/>
      <c r="DU94" s="320"/>
      <c r="DV94" s="320"/>
      <c r="DW94" s="320"/>
      <c r="DX94" s="320"/>
      <c r="DY94" s="320"/>
      <c r="DZ94" s="320"/>
      <c r="EA94" s="320"/>
      <c r="EB94" s="320"/>
      <c r="EC94" s="320"/>
      <c r="ED94" s="320"/>
      <c r="EE94" s="320"/>
      <c r="EF94" s="320"/>
      <c r="EG94" s="320"/>
      <c r="EH94" s="320"/>
      <c r="EI94" s="320"/>
      <c r="EJ94" s="320"/>
      <c r="EK94" s="320"/>
      <c r="EL94" s="320"/>
      <c r="EM94" s="320"/>
      <c r="EN94" s="320"/>
      <c r="EO94" s="320"/>
      <c r="EP94" s="320"/>
      <c r="EQ94" s="320"/>
      <c r="ER94" s="320"/>
      <c r="ES94" s="320"/>
      <c r="ET94" s="320"/>
      <c r="EU94" s="320"/>
      <c r="EV94" s="320"/>
      <c r="EW94" s="320"/>
      <c r="EX94" s="320"/>
      <c r="EY94" s="320"/>
      <c r="EZ94" s="320"/>
      <c r="FA94" s="320"/>
      <c r="FB94" s="320"/>
      <c r="FC94" s="320"/>
      <c r="FD94" s="320"/>
      <c r="FE94" s="320"/>
      <c r="FF94" s="320"/>
      <c r="FG94" s="320"/>
      <c r="FH94" s="320"/>
      <c r="FI94" s="320"/>
      <c r="FJ94" s="320"/>
      <c r="FK94" s="320"/>
      <c r="FL94" s="320"/>
      <c r="FM94" s="320"/>
      <c r="FN94" s="320"/>
      <c r="FO94" s="320"/>
      <c r="FP94" s="320"/>
      <c r="FQ94" s="320"/>
      <c r="FR94" s="320"/>
      <c r="FS94" s="320"/>
      <c r="FT94" s="320"/>
      <c r="FU94" s="320"/>
      <c r="FV94" s="320"/>
      <c r="FW94" s="320"/>
      <c r="FX94" s="320"/>
      <c r="FY94" s="320"/>
      <c r="FZ94" s="320"/>
      <c r="GA94" s="320"/>
      <c r="GB94" s="320"/>
      <c r="GC94" s="320"/>
      <c r="GD94" s="320"/>
      <c r="GE94" s="320"/>
      <c r="GF94" s="320"/>
      <c r="GG94" s="320"/>
      <c r="GH94" s="320"/>
      <c r="GI94" s="320"/>
      <c r="GJ94" s="320"/>
      <c r="GK94" s="320"/>
      <c r="GL94" s="320"/>
      <c r="GM94" s="320"/>
      <c r="GN94" s="320"/>
      <c r="GO94" s="320"/>
      <c r="GP94" s="320"/>
      <c r="GQ94" s="320"/>
      <c r="GR94" s="320"/>
      <c r="GS94" s="320"/>
      <c r="GT94" s="320"/>
      <c r="GU94" s="320"/>
      <c r="GV94" s="320"/>
      <c r="GW94" s="320"/>
      <c r="GX94" s="320"/>
      <c r="GY94" s="320"/>
      <c r="GZ94" s="320"/>
      <c r="HA94" s="320"/>
      <c r="HB94" s="320"/>
      <c r="HC94" s="320"/>
      <c r="HD94" s="320"/>
      <c r="HE94" s="320"/>
      <c r="HF94" s="320"/>
      <c r="HG94" s="320"/>
      <c r="HH94" s="320"/>
      <c r="HI94" s="320"/>
      <c r="HJ94" s="320"/>
      <c r="HK94" s="320"/>
      <c r="HL94" s="320"/>
      <c r="HM94" s="320"/>
      <c r="HN94" s="320"/>
      <c r="HO94" s="320"/>
      <c r="HP94" s="320"/>
    </row>
    <row r="95" spans="1:224" s="314" customFormat="1" x14ac:dyDescent="0.4">
      <c r="A95" s="320"/>
      <c r="B95" s="369"/>
      <c r="C95" s="369"/>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c r="BM95" s="320"/>
      <c r="BN95" s="320"/>
      <c r="BO95" s="320"/>
      <c r="BP95" s="320"/>
      <c r="BQ95" s="320"/>
      <c r="BR95" s="320"/>
      <c r="BS95" s="320"/>
      <c r="BT95" s="320"/>
      <c r="BU95" s="320"/>
      <c r="BV95" s="320"/>
      <c r="BW95" s="320"/>
      <c r="BX95" s="320"/>
      <c r="BY95" s="320"/>
      <c r="BZ95" s="320"/>
      <c r="CA95" s="320"/>
      <c r="CB95" s="320"/>
      <c r="CC95" s="320"/>
      <c r="CD95" s="320"/>
      <c r="CE95" s="320"/>
      <c r="CF95" s="320"/>
      <c r="CG95" s="320"/>
      <c r="CH95" s="320"/>
      <c r="CI95" s="320"/>
      <c r="CJ95" s="320"/>
      <c r="CK95" s="320"/>
      <c r="CL95" s="320"/>
      <c r="CM95" s="320"/>
      <c r="CN95" s="320"/>
      <c r="CO95" s="320"/>
      <c r="CP95" s="320"/>
      <c r="CQ95" s="320"/>
      <c r="CR95" s="320"/>
      <c r="CS95" s="320"/>
      <c r="CT95" s="320"/>
      <c r="CU95" s="320"/>
      <c r="CV95" s="320"/>
      <c r="CW95" s="320"/>
      <c r="CX95" s="320"/>
      <c r="CY95" s="320"/>
      <c r="CZ95" s="320"/>
      <c r="DA95" s="320"/>
      <c r="DB95" s="320"/>
      <c r="DC95" s="320"/>
      <c r="DD95" s="320"/>
      <c r="DE95" s="320"/>
      <c r="DF95" s="320"/>
      <c r="DG95" s="320"/>
      <c r="DH95" s="320"/>
      <c r="DI95" s="320"/>
      <c r="DJ95" s="320"/>
      <c r="DK95" s="320"/>
      <c r="DL95" s="320"/>
      <c r="DM95" s="320"/>
      <c r="DN95" s="320"/>
      <c r="DO95" s="320"/>
      <c r="DP95" s="320"/>
      <c r="DQ95" s="320"/>
      <c r="DR95" s="320"/>
      <c r="DS95" s="320"/>
      <c r="DT95" s="320"/>
      <c r="DU95" s="320"/>
      <c r="DV95" s="320"/>
      <c r="DW95" s="320"/>
      <c r="DX95" s="320"/>
      <c r="DY95" s="320"/>
      <c r="DZ95" s="320"/>
      <c r="EA95" s="320"/>
      <c r="EB95" s="320"/>
      <c r="EC95" s="320"/>
      <c r="ED95" s="320"/>
      <c r="EE95" s="320"/>
      <c r="EF95" s="320"/>
      <c r="EG95" s="320"/>
      <c r="EH95" s="320"/>
      <c r="EI95" s="320"/>
      <c r="EJ95" s="320"/>
      <c r="EK95" s="320"/>
      <c r="EL95" s="320"/>
      <c r="EM95" s="320"/>
      <c r="EN95" s="320"/>
      <c r="EO95" s="320"/>
      <c r="EP95" s="320"/>
      <c r="EQ95" s="320"/>
      <c r="ER95" s="320"/>
      <c r="ES95" s="320"/>
      <c r="ET95" s="320"/>
      <c r="EU95" s="320"/>
      <c r="EV95" s="320"/>
      <c r="EW95" s="320"/>
      <c r="EX95" s="320"/>
      <c r="EY95" s="320"/>
      <c r="EZ95" s="320"/>
      <c r="FA95" s="320"/>
      <c r="FB95" s="320"/>
      <c r="FC95" s="320"/>
      <c r="FD95" s="320"/>
      <c r="FE95" s="320"/>
      <c r="FF95" s="320"/>
      <c r="FG95" s="320"/>
      <c r="FH95" s="320"/>
      <c r="FI95" s="320"/>
      <c r="FJ95" s="320"/>
      <c r="FK95" s="320"/>
      <c r="FL95" s="320"/>
      <c r="FM95" s="320"/>
      <c r="FN95" s="320"/>
      <c r="FO95" s="320"/>
      <c r="FP95" s="320"/>
      <c r="FQ95" s="320"/>
      <c r="FR95" s="320"/>
      <c r="FS95" s="320"/>
      <c r="FT95" s="320"/>
      <c r="FU95" s="320"/>
      <c r="FV95" s="320"/>
      <c r="FW95" s="320"/>
      <c r="FX95" s="320"/>
      <c r="FY95" s="320"/>
      <c r="FZ95" s="320"/>
      <c r="GA95" s="320"/>
      <c r="GB95" s="320"/>
      <c r="GC95" s="320"/>
      <c r="GD95" s="320"/>
      <c r="GE95" s="320"/>
      <c r="GF95" s="320"/>
      <c r="GG95" s="320"/>
      <c r="GH95" s="320"/>
      <c r="GI95" s="320"/>
      <c r="GJ95" s="320"/>
      <c r="GK95" s="320"/>
      <c r="GL95" s="320"/>
      <c r="GM95" s="320"/>
      <c r="GN95" s="320"/>
      <c r="GO95" s="320"/>
      <c r="GP95" s="320"/>
      <c r="GQ95" s="320"/>
      <c r="GR95" s="320"/>
      <c r="GS95" s="320"/>
      <c r="GT95" s="320"/>
      <c r="GU95" s="320"/>
      <c r="GV95" s="320"/>
      <c r="GW95" s="320"/>
      <c r="GX95" s="320"/>
      <c r="GY95" s="320"/>
      <c r="GZ95" s="320"/>
      <c r="HA95" s="320"/>
      <c r="HB95" s="320"/>
      <c r="HC95" s="320"/>
      <c r="HD95" s="320"/>
      <c r="HE95" s="320"/>
      <c r="HF95" s="320"/>
      <c r="HG95" s="320"/>
      <c r="HH95" s="320"/>
      <c r="HI95" s="320"/>
      <c r="HJ95" s="320"/>
      <c r="HK95" s="320"/>
      <c r="HL95" s="320"/>
      <c r="HM95" s="320"/>
      <c r="HN95" s="320"/>
      <c r="HO95" s="320"/>
      <c r="HP95" s="320"/>
    </row>
    <row r="96" spans="1:224" s="314" customFormat="1" x14ac:dyDescent="0.4">
      <c r="A96" s="320"/>
      <c r="B96" s="288"/>
      <c r="C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c r="AZ96" s="320"/>
      <c r="BA96" s="320"/>
      <c r="BB96" s="320"/>
      <c r="BC96" s="320"/>
      <c r="BD96" s="320"/>
      <c r="BE96" s="320"/>
      <c r="BF96" s="320"/>
      <c r="BG96" s="320"/>
      <c r="BH96" s="320"/>
      <c r="BI96" s="320"/>
      <c r="BJ96" s="320"/>
      <c r="BK96" s="320"/>
      <c r="BL96" s="320"/>
      <c r="BM96" s="320"/>
      <c r="BN96" s="320"/>
      <c r="BO96" s="320"/>
      <c r="BP96" s="320"/>
      <c r="BQ96" s="320"/>
      <c r="BR96" s="320"/>
      <c r="BS96" s="320"/>
      <c r="BT96" s="320"/>
      <c r="BU96" s="320"/>
      <c r="BV96" s="320"/>
      <c r="BW96" s="320"/>
      <c r="BX96" s="320"/>
      <c r="BY96" s="320"/>
      <c r="BZ96" s="320"/>
      <c r="CA96" s="320"/>
      <c r="CB96" s="320"/>
      <c r="CC96" s="320"/>
      <c r="CD96" s="320"/>
      <c r="CE96" s="320"/>
      <c r="CF96" s="320"/>
      <c r="CG96" s="320"/>
      <c r="CH96" s="320"/>
      <c r="CI96" s="320"/>
      <c r="CJ96" s="320"/>
      <c r="CK96" s="320"/>
      <c r="CL96" s="320"/>
      <c r="CM96" s="320"/>
      <c r="CN96" s="320"/>
      <c r="CO96" s="320"/>
      <c r="CP96" s="320"/>
      <c r="CQ96" s="320"/>
      <c r="CR96" s="320"/>
      <c r="CS96" s="320"/>
      <c r="CT96" s="320"/>
      <c r="CU96" s="320"/>
      <c r="CV96" s="320"/>
      <c r="CW96" s="320"/>
      <c r="CX96" s="320"/>
      <c r="CY96" s="320"/>
      <c r="CZ96" s="320"/>
      <c r="DA96" s="320"/>
      <c r="DB96" s="320"/>
      <c r="DC96" s="320"/>
      <c r="DD96" s="320"/>
      <c r="DE96" s="320"/>
      <c r="DF96" s="320"/>
      <c r="DG96" s="320"/>
      <c r="DH96" s="320"/>
      <c r="DI96" s="320"/>
      <c r="DJ96" s="320"/>
      <c r="DK96" s="320"/>
      <c r="DL96" s="320"/>
      <c r="DM96" s="320"/>
      <c r="DN96" s="320"/>
      <c r="DO96" s="320"/>
      <c r="DP96" s="320"/>
      <c r="DQ96" s="320"/>
      <c r="DR96" s="320"/>
      <c r="DS96" s="320"/>
      <c r="DT96" s="320"/>
      <c r="DU96" s="320"/>
      <c r="DV96" s="320"/>
      <c r="DW96" s="320"/>
      <c r="DX96" s="320"/>
      <c r="DY96" s="320"/>
      <c r="DZ96" s="320"/>
      <c r="EA96" s="320"/>
      <c r="EB96" s="320"/>
      <c r="EC96" s="320"/>
      <c r="ED96" s="320"/>
      <c r="EE96" s="320"/>
      <c r="EF96" s="320"/>
      <c r="EG96" s="320"/>
      <c r="EH96" s="320"/>
      <c r="EI96" s="320"/>
      <c r="EJ96" s="320"/>
      <c r="EK96" s="320"/>
      <c r="EL96" s="320"/>
      <c r="EM96" s="320"/>
      <c r="EN96" s="320"/>
      <c r="EO96" s="320"/>
      <c r="EP96" s="320"/>
      <c r="EQ96" s="320"/>
      <c r="ER96" s="320"/>
      <c r="ES96" s="320"/>
      <c r="ET96" s="320"/>
      <c r="EU96" s="320"/>
      <c r="EV96" s="320"/>
      <c r="EW96" s="320"/>
      <c r="EX96" s="320"/>
      <c r="EY96" s="320"/>
      <c r="EZ96" s="320"/>
      <c r="FA96" s="320"/>
      <c r="FB96" s="320"/>
      <c r="FC96" s="320"/>
      <c r="FD96" s="320"/>
      <c r="FE96" s="320"/>
      <c r="FF96" s="320"/>
      <c r="FG96" s="320"/>
      <c r="FH96" s="320"/>
      <c r="FI96" s="320"/>
      <c r="FJ96" s="320"/>
      <c r="FK96" s="320"/>
      <c r="FL96" s="320"/>
      <c r="FM96" s="320"/>
      <c r="FN96" s="320"/>
      <c r="FO96" s="320"/>
      <c r="FP96" s="320"/>
      <c r="FQ96" s="320"/>
      <c r="FR96" s="320"/>
      <c r="FS96" s="320"/>
      <c r="FT96" s="320"/>
      <c r="FU96" s="320"/>
      <c r="FV96" s="320"/>
      <c r="FW96" s="320"/>
      <c r="FX96" s="320"/>
      <c r="FY96" s="320"/>
      <c r="FZ96" s="320"/>
      <c r="GA96" s="320"/>
      <c r="GB96" s="320"/>
      <c r="GC96" s="320"/>
      <c r="GD96" s="320"/>
      <c r="GE96" s="320"/>
      <c r="GF96" s="320"/>
      <c r="GG96" s="320"/>
      <c r="GH96" s="320"/>
      <c r="GI96" s="320"/>
      <c r="GJ96" s="320"/>
      <c r="GK96" s="320"/>
      <c r="GL96" s="320"/>
      <c r="GM96" s="320"/>
      <c r="GN96" s="320"/>
      <c r="GO96" s="320"/>
      <c r="GP96" s="320"/>
      <c r="GQ96" s="320"/>
      <c r="GR96" s="320"/>
      <c r="GS96" s="320"/>
      <c r="GT96" s="320"/>
      <c r="GU96" s="320"/>
      <c r="GV96" s="320"/>
      <c r="GW96" s="320"/>
      <c r="GX96" s="320"/>
      <c r="GY96" s="320"/>
      <c r="GZ96" s="320"/>
      <c r="HA96" s="320"/>
      <c r="HB96" s="320"/>
      <c r="HC96" s="320"/>
      <c r="HD96" s="320"/>
      <c r="HE96" s="320"/>
      <c r="HF96" s="320"/>
      <c r="HG96" s="320"/>
      <c r="HH96" s="320"/>
      <c r="HI96" s="320"/>
      <c r="HJ96" s="320"/>
      <c r="HK96" s="320"/>
      <c r="HL96" s="320"/>
      <c r="HM96" s="320"/>
      <c r="HN96" s="320"/>
      <c r="HO96" s="320"/>
      <c r="HP96" s="320"/>
    </row>
    <row r="97" spans="1:224" s="314" customFormat="1" x14ac:dyDescent="0.4">
      <c r="A97" s="320"/>
      <c r="B97" s="288"/>
      <c r="C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c r="BJ97" s="320"/>
      <c r="BK97" s="320"/>
      <c r="BL97" s="320"/>
      <c r="BM97" s="320"/>
      <c r="BN97" s="320"/>
      <c r="BO97" s="320"/>
      <c r="BP97" s="320"/>
      <c r="BQ97" s="320"/>
      <c r="BR97" s="320"/>
      <c r="BS97" s="320"/>
      <c r="BT97" s="320"/>
      <c r="BU97" s="320"/>
      <c r="BV97" s="320"/>
      <c r="BW97" s="320"/>
      <c r="BX97" s="320"/>
      <c r="BY97" s="320"/>
      <c r="BZ97" s="320"/>
      <c r="CA97" s="320"/>
      <c r="CB97" s="320"/>
      <c r="CC97" s="320"/>
      <c r="CD97" s="320"/>
      <c r="CE97" s="320"/>
      <c r="CF97" s="320"/>
      <c r="CG97" s="320"/>
      <c r="CH97" s="320"/>
      <c r="CI97" s="320"/>
      <c r="CJ97" s="320"/>
      <c r="CK97" s="320"/>
      <c r="CL97" s="320"/>
      <c r="CM97" s="320"/>
      <c r="CN97" s="320"/>
      <c r="CO97" s="320"/>
      <c r="CP97" s="320"/>
      <c r="CQ97" s="320"/>
      <c r="CR97" s="320"/>
      <c r="CS97" s="320"/>
      <c r="CT97" s="320"/>
      <c r="CU97" s="320"/>
      <c r="CV97" s="320"/>
      <c r="CW97" s="320"/>
      <c r="CX97" s="320"/>
      <c r="CY97" s="320"/>
      <c r="CZ97" s="320"/>
      <c r="DA97" s="320"/>
      <c r="DB97" s="320"/>
      <c r="DC97" s="320"/>
      <c r="DD97" s="320"/>
      <c r="DE97" s="320"/>
      <c r="DF97" s="320"/>
      <c r="DG97" s="320"/>
      <c r="DH97" s="320"/>
      <c r="DI97" s="320"/>
      <c r="DJ97" s="320"/>
      <c r="DK97" s="320"/>
      <c r="DL97" s="320"/>
      <c r="DM97" s="320"/>
      <c r="DN97" s="320"/>
      <c r="DO97" s="320"/>
      <c r="DP97" s="320"/>
      <c r="DQ97" s="320"/>
      <c r="DR97" s="320"/>
      <c r="DS97" s="320"/>
      <c r="DT97" s="320"/>
      <c r="DU97" s="320"/>
      <c r="DV97" s="320"/>
      <c r="DW97" s="320"/>
      <c r="DX97" s="320"/>
      <c r="DY97" s="320"/>
      <c r="DZ97" s="320"/>
      <c r="EA97" s="320"/>
      <c r="EB97" s="320"/>
      <c r="EC97" s="320"/>
      <c r="ED97" s="320"/>
      <c r="EE97" s="320"/>
      <c r="EF97" s="320"/>
      <c r="EG97" s="320"/>
      <c r="EH97" s="320"/>
      <c r="EI97" s="320"/>
      <c r="EJ97" s="320"/>
      <c r="EK97" s="320"/>
      <c r="EL97" s="320"/>
      <c r="EM97" s="320"/>
      <c r="EN97" s="320"/>
      <c r="EO97" s="320"/>
      <c r="EP97" s="320"/>
      <c r="EQ97" s="320"/>
      <c r="ER97" s="320"/>
      <c r="ES97" s="320"/>
      <c r="ET97" s="320"/>
      <c r="EU97" s="320"/>
      <c r="EV97" s="320"/>
      <c r="EW97" s="320"/>
      <c r="EX97" s="320"/>
      <c r="EY97" s="320"/>
      <c r="EZ97" s="320"/>
      <c r="FA97" s="320"/>
      <c r="FB97" s="320"/>
      <c r="FC97" s="320"/>
      <c r="FD97" s="320"/>
      <c r="FE97" s="320"/>
      <c r="FF97" s="320"/>
      <c r="FG97" s="320"/>
      <c r="FH97" s="320"/>
      <c r="FI97" s="320"/>
      <c r="FJ97" s="320"/>
      <c r="FK97" s="320"/>
      <c r="FL97" s="320"/>
      <c r="FM97" s="320"/>
      <c r="FN97" s="320"/>
      <c r="FO97" s="320"/>
      <c r="FP97" s="320"/>
      <c r="FQ97" s="320"/>
      <c r="FR97" s="320"/>
      <c r="FS97" s="320"/>
      <c r="FT97" s="320"/>
      <c r="FU97" s="320"/>
      <c r="FV97" s="320"/>
      <c r="FW97" s="320"/>
      <c r="FX97" s="320"/>
      <c r="FY97" s="320"/>
      <c r="FZ97" s="320"/>
      <c r="GA97" s="320"/>
      <c r="GB97" s="320"/>
      <c r="GC97" s="320"/>
      <c r="GD97" s="320"/>
      <c r="GE97" s="320"/>
      <c r="GF97" s="320"/>
      <c r="GG97" s="320"/>
      <c r="GH97" s="320"/>
      <c r="GI97" s="320"/>
      <c r="GJ97" s="320"/>
      <c r="GK97" s="320"/>
      <c r="GL97" s="320"/>
      <c r="GM97" s="320"/>
      <c r="GN97" s="320"/>
      <c r="GO97" s="320"/>
      <c r="GP97" s="320"/>
      <c r="GQ97" s="320"/>
      <c r="GR97" s="320"/>
      <c r="GS97" s="320"/>
      <c r="GT97" s="320"/>
      <c r="GU97" s="320"/>
      <c r="GV97" s="320"/>
      <c r="GW97" s="320"/>
      <c r="GX97" s="320"/>
      <c r="GY97" s="320"/>
      <c r="GZ97" s="320"/>
      <c r="HA97" s="320"/>
      <c r="HB97" s="320"/>
      <c r="HC97" s="320"/>
      <c r="HD97" s="320"/>
      <c r="HE97" s="320"/>
      <c r="HF97" s="320"/>
      <c r="HG97" s="320"/>
      <c r="HH97" s="320"/>
      <c r="HI97" s="320"/>
      <c r="HJ97" s="320"/>
      <c r="HK97" s="320"/>
      <c r="HL97" s="320"/>
      <c r="HM97" s="320"/>
      <c r="HN97" s="320"/>
      <c r="HO97" s="320"/>
      <c r="HP97" s="320"/>
    </row>
    <row r="98" spans="1:224" s="314" customFormat="1" x14ac:dyDescent="0.4">
      <c r="A98" s="320"/>
      <c r="B98" s="288"/>
      <c r="C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320"/>
      <c r="AE98" s="320"/>
      <c r="AF98" s="320"/>
      <c r="AG98" s="320"/>
      <c r="AH98" s="320"/>
      <c r="AI98" s="320"/>
      <c r="AJ98" s="320"/>
      <c r="AK98" s="320"/>
      <c r="AL98" s="320"/>
      <c r="AM98" s="320"/>
      <c r="AN98" s="320"/>
      <c r="AO98" s="320"/>
      <c r="AP98" s="320"/>
      <c r="AQ98" s="320"/>
      <c r="AR98" s="320"/>
      <c r="AS98" s="320"/>
      <c r="AT98" s="320"/>
      <c r="AU98" s="320"/>
      <c r="AV98" s="320"/>
      <c r="AW98" s="320"/>
      <c r="AX98" s="320"/>
      <c r="AY98" s="320"/>
      <c r="AZ98" s="320"/>
      <c r="BA98" s="320"/>
      <c r="BB98" s="320"/>
      <c r="BC98" s="320"/>
      <c r="BD98" s="320"/>
      <c r="BE98" s="320"/>
      <c r="BF98" s="320"/>
      <c r="BG98" s="320"/>
      <c r="BH98" s="320"/>
      <c r="BI98" s="320"/>
      <c r="BJ98" s="320"/>
      <c r="BK98" s="320"/>
      <c r="BL98" s="320"/>
      <c r="BM98" s="320"/>
      <c r="BN98" s="320"/>
      <c r="BO98" s="320"/>
      <c r="BP98" s="320"/>
      <c r="BQ98" s="320"/>
      <c r="BR98" s="320"/>
      <c r="BS98" s="320"/>
      <c r="BT98" s="320"/>
      <c r="BU98" s="320"/>
      <c r="BV98" s="320"/>
      <c r="BW98" s="320"/>
      <c r="BX98" s="320"/>
      <c r="BY98" s="320"/>
      <c r="BZ98" s="320"/>
      <c r="CA98" s="320"/>
      <c r="CB98" s="320"/>
      <c r="CC98" s="320"/>
      <c r="CD98" s="320"/>
      <c r="CE98" s="320"/>
      <c r="CF98" s="320"/>
      <c r="CG98" s="320"/>
      <c r="CH98" s="320"/>
      <c r="CI98" s="320"/>
      <c r="CJ98" s="320"/>
      <c r="CK98" s="320"/>
      <c r="CL98" s="320"/>
      <c r="CM98" s="320"/>
      <c r="CN98" s="320"/>
      <c r="CO98" s="320"/>
      <c r="CP98" s="320"/>
      <c r="CQ98" s="320"/>
      <c r="CR98" s="320"/>
      <c r="CS98" s="320"/>
      <c r="CT98" s="320"/>
      <c r="CU98" s="320"/>
      <c r="CV98" s="320"/>
      <c r="CW98" s="320"/>
      <c r="CX98" s="320"/>
      <c r="CY98" s="320"/>
      <c r="CZ98" s="320"/>
      <c r="DA98" s="320"/>
      <c r="DB98" s="320"/>
      <c r="DC98" s="320"/>
      <c r="DD98" s="320"/>
      <c r="DE98" s="320"/>
      <c r="DF98" s="320"/>
      <c r="DG98" s="320"/>
      <c r="DH98" s="320"/>
      <c r="DI98" s="320"/>
      <c r="DJ98" s="320"/>
      <c r="DK98" s="320"/>
      <c r="DL98" s="320"/>
      <c r="DM98" s="320"/>
      <c r="DN98" s="320"/>
      <c r="DO98" s="320"/>
      <c r="DP98" s="320"/>
      <c r="DQ98" s="320"/>
      <c r="DR98" s="320"/>
      <c r="DS98" s="320"/>
      <c r="DT98" s="320"/>
      <c r="DU98" s="320"/>
      <c r="DV98" s="320"/>
      <c r="DW98" s="320"/>
      <c r="DX98" s="320"/>
      <c r="DY98" s="320"/>
      <c r="DZ98" s="320"/>
      <c r="EA98" s="320"/>
      <c r="EB98" s="320"/>
      <c r="EC98" s="320"/>
      <c r="ED98" s="320"/>
      <c r="EE98" s="320"/>
      <c r="EF98" s="320"/>
      <c r="EG98" s="320"/>
      <c r="EH98" s="320"/>
      <c r="EI98" s="320"/>
      <c r="EJ98" s="320"/>
      <c r="EK98" s="320"/>
      <c r="EL98" s="320"/>
      <c r="EM98" s="320"/>
      <c r="EN98" s="320"/>
      <c r="EO98" s="320"/>
      <c r="EP98" s="320"/>
      <c r="EQ98" s="320"/>
      <c r="ER98" s="320"/>
      <c r="ES98" s="320"/>
      <c r="ET98" s="320"/>
      <c r="EU98" s="320"/>
      <c r="EV98" s="320"/>
      <c r="EW98" s="320"/>
      <c r="EX98" s="320"/>
      <c r="EY98" s="320"/>
      <c r="EZ98" s="320"/>
      <c r="FA98" s="320"/>
      <c r="FB98" s="320"/>
      <c r="FC98" s="320"/>
      <c r="FD98" s="320"/>
      <c r="FE98" s="320"/>
      <c r="FF98" s="320"/>
      <c r="FG98" s="320"/>
      <c r="FH98" s="320"/>
      <c r="FI98" s="320"/>
      <c r="FJ98" s="320"/>
      <c r="FK98" s="320"/>
      <c r="FL98" s="320"/>
      <c r="FM98" s="320"/>
      <c r="FN98" s="320"/>
      <c r="FO98" s="320"/>
      <c r="FP98" s="320"/>
      <c r="FQ98" s="320"/>
      <c r="FR98" s="320"/>
      <c r="FS98" s="320"/>
      <c r="FT98" s="320"/>
      <c r="FU98" s="320"/>
      <c r="FV98" s="320"/>
      <c r="FW98" s="320"/>
      <c r="FX98" s="320"/>
      <c r="FY98" s="320"/>
      <c r="FZ98" s="320"/>
      <c r="GA98" s="320"/>
      <c r="GB98" s="320"/>
      <c r="GC98" s="320"/>
      <c r="GD98" s="320"/>
      <c r="GE98" s="320"/>
      <c r="GF98" s="320"/>
      <c r="GG98" s="320"/>
      <c r="GH98" s="320"/>
      <c r="GI98" s="320"/>
      <c r="GJ98" s="320"/>
      <c r="GK98" s="320"/>
      <c r="GL98" s="320"/>
      <c r="GM98" s="320"/>
      <c r="GN98" s="320"/>
      <c r="GO98" s="320"/>
      <c r="GP98" s="320"/>
      <c r="GQ98" s="320"/>
      <c r="GR98" s="320"/>
      <c r="GS98" s="320"/>
      <c r="GT98" s="320"/>
      <c r="GU98" s="320"/>
      <c r="GV98" s="320"/>
      <c r="GW98" s="320"/>
      <c r="GX98" s="320"/>
      <c r="GY98" s="320"/>
      <c r="GZ98" s="320"/>
      <c r="HA98" s="320"/>
      <c r="HB98" s="320"/>
      <c r="HC98" s="320"/>
      <c r="HD98" s="320"/>
      <c r="HE98" s="320"/>
      <c r="HF98" s="320"/>
      <c r="HG98" s="320"/>
      <c r="HH98" s="320"/>
      <c r="HI98" s="320"/>
      <c r="HJ98" s="320"/>
      <c r="HK98" s="320"/>
      <c r="HL98" s="320"/>
      <c r="HM98" s="320"/>
      <c r="HN98" s="320"/>
      <c r="HO98" s="320"/>
      <c r="HP98" s="320"/>
    </row>
    <row r="99" spans="1:224" s="314" customFormat="1" x14ac:dyDescent="0.4">
      <c r="A99" s="320"/>
      <c r="B99" s="288"/>
      <c r="C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320"/>
      <c r="AE99" s="320"/>
      <c r="AF99" s="320"/>
      <c r="AG99" s="320"/>
      <c r="AH99" s="320"/>
      <c r="AI99" s="320"/>
      <c r="AJ99" s="320"/>
      <c r="AK99" s="320"/>
      <c r="AL99" s="320"/>
      <c r="AM99" s="320"/>
      <c r="AN99" s="320"/>
      <c r="AO99" s="320"/>
      <c r="AP99" s="320"/>
      <c r="AQ99" s="320"/>
      <c r="AR99" s="320"/>
      <c r="AS99" s="320"/>
      <c r="AT99" s="320"/>
      <c r="AU99" s="320"/>
      <c r="AV99" s="320"/>
      <c r="AW99" s="320"/>
      <c r="AX99" s="320"/>
      <c r="AY99" s="320"/>
      <c r="AZ99" s="320"/>
      <c r="BA99" s="320"/>
      <c r="BB99" s="320"/>
      <c r="BC99" s="320"/>
      <c r="BD99" s="320"/>
      <c r="BE99" s="320"/>
      <c r="BF99" s="320"/>
      <c r="BG99" s="320"/>
      <c r="BH99" s="320"/>
      <c r="BI99" s="320"/>
      <c r="BJ99" s="320"/>
      <c r="BK99" s="320"/>
      <c r="BL99" s="320"/>
      <c r="BM99" s="320"/>
      <c r="BN99" s="320"/>
      <c r="BO99" s="320"/>
      <c r="BP99" s="320"/>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320"/>
      <c r="CO99" s="320"/>
      <c r="CP99" s="320"/>
      <c r="CQ99" s="320"/>
      <c r="CR99" s="320"/>
      <c r="CS99" s="320"/>
      <c r="CT99" s="320"/>
      <c r="CU99" s="320"/>
      <c r="CV99" s="320"/>
      <c r="CW99" s="320"/>
      <c r="CX99" s="320"/>
      <c r="CY99" s="320"/>
      <c r="CZ99" s="320"/>
      <c r="DA99" s="320"/>
      <c r="DB99" s="320"/>
      <c r="DC99" s="320"/>
      <c r="DD99" s="320"/>
      <c r="DE99" s="320"/>
      <c r="DF99" s="320"/>
      <c r="DG99" s="320"/>
      <c r="DH99" s="320"/>
      <c r="DI99" s="320"/>
      <c r="DJ99" s="320"/>
      <c r="DK99" s="320"/>
      <c r="DL99" s="320"/>
      <c r="DM99" s="320"/>
      <c r="DN99" s="320"/>
      <c r="DO99" s="320"/>
      <c r="DP99" s="320"/>
      <c r="DQ99" s="320"/>
      <c r="DR99" s="320"/>
      <c r="DS99" s="320"/>
      <c r="DT99" s="320"/>
      <c r="DU99" s="320"/>
      <c r="DV99" s="320"/>
      <c r="DW99" s="320"/>
      <c r="DX99" s="320"/>
      <c r="DY99" s="320"/>
      <c r="DZ99" s="320"/>
      <c r="EA99" s="320"/>
      <c r="EB99" s="320"/>
      <c r="EC99" s="320"/>
      <c r="ED99" s="320"/>
      <c r="EE99" s="320"/>
      <c r="EF99" s="320"/>
      <c r="EG99" s="320"/>
      <c r="EH99" s="320"/>
      <c r="EI99" s="320"/>
      <c r="EJ99" s="320"/>
      <c r="EK99" s="320"/>
      <c r="EL99" s="320"/>
      <c r="EM99" s="320"/>
      <c r="EN99" s="320"/>
      <c r="EO99" s="320"/>
      <c r="EP99" s="320"/>
      <c r="EQ99" s="320"/>
      <c r="ER99" s="320"/>
      <c r="ES99" s="320"/>
      <c r="ET99" s="320"/>
      <c r="EU99" s="320"/>
      <c r="EV99" s="320"/>
      <c r="EW99" s="320"/>
      <c r="EX99" s="320"/>
      <c r="EY99" s="320"/>
      <c r="EZ99" s="320"/>
      <c r="FA99" s="320"/>
      <c r="FB99" s="320"/>
      <c r="FC99" s="320"/>
      <c r="FD99" s="320"/>
      <c r="FE99" s="320"/>
      <c r="FF99" s="320"/>
      <c r="FG99" s="320"/>
      <c r="FH99" s="320"/>
      <c r="FI99" s="320"/>
      <c r="FJ99" s="320"/>
      <c r="FK99" s="320"/>
      <c r="FL99" s="320"/>
      <c r="FM99" s="320"/>
      <c r="FN99" s="320"/>
      <c r="FO99" s="320"/>
      <c r="FP99" s="320"/>
      <c r="FQ99" s="320"/>
      <c r="FR99" s="320"/>
      <c r="FS99" s="320"/>
      <c r="FT99" s="320"/>
      <c r="FU99" s="320"/>
      <c r="FV99" s="320"/>
      <c r="FW99" s="320"/>
      <c r="FX99" s="320"/>
      <c r="FY99" s="320"/>
      <c r="FZ99" s="320"/>
      <c r="GA99" s="320"/>
      <c r="GB99" s="320"/>
      <c r="GC99" s="320"/>
      <c r="GD99" s="320"/>
      <c r="GE99" s="320"/>
      <c r="GF99" s="320"/>
      <c r="GG99" s="320"/>
      <c r="GH99" s="320"/>
      <c r="GI99" s="320"/>
      <c r="GJ99" s="320"/>
      <c r="GK99" s="320"/>
      <c r="GL99" s="320"/>
      <c r="GM99" s="320"/>
      <c r="GN99" s="320"/>
      <c r="GO99" s="320"/>
      <c r="GP99" s="320"/>
      <c r="GQ99" s="320"/>
      <c r="GR99" s="320"/>
      <c r="GS99" s="320"/>
      <c r="GT99" s="320"/>
      <c r="GU99" s="320"/>
      <c r="GV99" s="320"/>
      <c r="GW99" s="320"/>
      <c r="GX99" s="320"/>
      <c r="GY99" s="320"/>
      <c r="GZ99" s="320"/>
      <c r="HA99" s="320"/>
      <c r="HB99" s="320"/>
      <c r="HC99" s="320"/>
      <c r="HD99" s="320"/>
      <c r="HE99" s="320"/>
      <c r="HF99" s="320"/>
      <c r="HG99" s="320"/>
      <c r="HH99" s="320"/>
      <c r="HI99" s="320"/>
      <c r="HJ99" s="320"/>
      <c r="HK99" s="320"/>
      <c r="HL99" s="320"/>
      <c r="HM99" s="320"/>
      <c r="HN99" s="320"/>
      <c r="HO99" s="320"/>
      <c r="HP99" s="320"/>
    </row>
    <row r="100" spans="1:224" s="314" customFormat="1" x14ac:dyDescent="0.4">
      <c r="A100" s="320"/>
      <c r="B100" s="288"/>
      <c r="C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c r="AZ100" s="320"/>
      <c r="BA100" s="320"/>
      <c r="BB100" s="320"/>
      <c r="BC100" s="320"/>
      <c r="BD100" s="320"/>
      <c r="BE100" s="320"/>
      <c r="BF100" s="320"/>
      <c r="BG100" s="320"/>
      <c r="BH100" s="320"/>
      <c r="BI100" s="320"/>
      <c r="BJ100" s="320"/>
      <c r="BK100" s="320"/>
      <c r="BL100" s="320"/>
      <c r="BM100" s="320"/>
      <c r="BN100" s="320"/>
      <c r="BO100" s="320"/>
      <c r="BP100" s="320"/>
      <c r="BQ100" s="320"/>
      <c r="BR100" s="320"/>
      <c r="BS100" s="320"/>
      <c r="BT100" s="320"/>
      <c r="BU100" s="320"/>
      <c r="BV100" s="320"/>
      <c r="BW100" s="320"/>
      <c r="BX100" s="320"/>
      <c r="BY100" s="320"/>
      <c r="BZ100" s="320"/>
      <c r="CA100" s="320"/>
      <c r="CB100" s="320"/>
      <c r="CC100" s="320"/>
      <c r="CD100" s="320"/>
      <c r="CE100" s="320"/>
      <c r="CF100" s="320"/>
      <c r="CG100" s="320"/>
      <c r="CH100" s="320"/>
      <c r="CI100" s="320"/>
      <c r="CJ100" s="320"/>
      <c r="CK100" s="320"/>
      <c r="CL100" s="320"/>
      <c r="CM100" s="320"/>
      <c r="CN100" s="320"/>
      <c r="CO100" s="320"/>
      <c r="CP100" s="320"/>
      <c r="CQ100" s="320"/>
      <c r="CR100" s="320"/>
      <c r="CS100" s="320"/>
      <c r="CT100" s="320"/>
      <c r="CU100" s="320"/>
      <c r="CV100" s="320"/>
      <c r="CW100" s="320"/>
      <c r="CX100" s="320"/>
      <c r="CY100" s="320"/>
      <c r="CZ100" s="320"/>
      <c r="DA100" s="320"/>
      <c r="DB100" s="320"/>
      <c r="DC100" s="320"/>
      <c r="DD100" s="320"/>
      <c r="DE100" s="320"/>
      <c r="DF100" s="320"/>
      <c r="DG100" s="320"/>
      <c r="DH100" s="320"/>
      <c r="DI100" s="320"/>
      <c r="DJ100" s="320"/>
      <c r="DK100" s="320"/>
      <c r="DL100" s="320"/>
      <c r="DM100" s="320"/>
      <c r="DN100" s="320"/>
      <c r="DO100" s="320"/>
      <c r="DP100" s="320"/>
      <c r="DQ100" s="320"/>
      <c r="DR100" s="320"/>
      <c r="DS100" s="320"/>
      <c r="DT100" s="320"/>
      <c r="DU100" s="320"/>
      <c r="DV100" s="320"/>
      <c r="DW100" s="320"/>
      <c r="DX100" s="320"/>
      <c r="DY100" s="320"/>
      <c r="DZ100" s="320"/>
      <c r="EA100" s="320"/>
      <c r="EB100" s="320"/>
      <c r="EC100" s="320"/>
      <c r="ED100" s="320"/>
      <c r="EE100" s="320"/>
      <c r="EF100" s="320"/>
      <c r="EG100" s="320"/>
      <c r="EH100" s="320"/>
      <c r="EI100" s="320"/>
      <c r="EJ100" s="320"/>
      <c r="EK100" s="320"/>
      <c r="EL100" s="320"/>
      <c r="EM100" s="320"/>
      <c r="EN100" s="320"/>
      <c r="EO100" s="320"/>
      <c r="EP100" s="320"/>
      <c r="EQ100" s="320"/>
      <c r="ER100" s="320"/>
      <c r="ES100" s="320"/>
      <c r="ET100" s="320"/>
      <c r="EU100" s="320"/>
      <c r="EV100" s="320"/>
      <c r="EW100" s="320"/>
      <c r="EX100" s="320"/>
      <c r="EY100" s="320"/>
      <c r="EZ100" s="320"/>
      <c r="FA100" s="320"/>
      <c r="FB100" s="320"/>
      <c r="FC100" s="320"/>
      <c r="FD100" s="320"/>
      <c r="FE100" s="320"/>
      <c r="FF100" s="320"/>
      <c r="FG100" s="320"/>
      <c r="FH100" s="320"/>
      <c r="FI100" s="320"/>
      <c r="FJ100" s="320"/>
      <c r="FK100" s="320"/>
      <c r="FL100" s="320"/>
      <c r="FM100" s="320"/>
      <c r="FN100" s="320"/>
      <c r="FO100" s="320"/>
      <c r="FP100" s="320"/>
      <c r="FQ100" s="320"/>
      <c r="FR100" s="320"/>
      <c r="FS100" s="320"/>
      <c r="FT100" s="320"/>
      <c r="FU100" s="320"/>
      <c r="FV100" s="320"/>
      <c r="FW100" s="320"/>
      <c r="FX100" s="320"/>
      <c r="FY100" s="320"/>
      <c r="FZ100" s="320"/>
      <c r="GA100" s="320"/>
      <c r="GB100" s="320"/>
      <c r="GC100" s="320"/>
      <c r="GD100" s="320"/>
      <c r="GE100" s="320"/>
      <c r="GF100" s="320"/>
      <c r="GG100" s="320"/>
      <c r="GH100" s="320"/>
      <c r="GI100" s="320"/>
      <c r="GJ100" s="320"/>
      <c r="GK100" s="320"/>
      <c r="GL100" s="320"/>
      <c r="GM100" s="320"/>
      <c r="GN100" s="320"/>
      <c r="GO100" s="320"/>
      <c r="GP100" s="320"/>
      <c r="GQ100" s="320"/>
      <c r="GR100" s="320"/>
      <c r="GS100" s="320"/>
      <c r="GT100" s="320"/>
      <c r="GU100" s="320"/>
      <c r="GV100" s="320"/>
      <c r="GW100" s="320"/>
      <c r="GX100" s="320"/>
      <c r="GY100" s="320"/>
      <c r="GZ100" s="320"/>
      <c r="HA100" s="320"/>
      <c r="HB100" s="320"/>
      <c r="HC100" s="320"/>
      <c r="HD100" s="320"/>
      <c r="HE100" s="320"/>
      <c r="HF100" s="320"/>
      <c r="HG100" s="320"/>
      <c r="HH100" s="320"/>
      <c r="HI100" s="320"/>
      <c r="HJ100" s="320"/>
      <c r="HK100" s="320"/>
      <c r="HL100" s="320"/>
      <c r="HM100" s="320"/>
      <c r="HN100" s="320"/>
      <c r="HO100" s="320"/>
      <c r="HP100" s="320"/>
    </row>
    <row r="101" spans="1:224" s="314" customFormat="1" x14ac:dyDescent="0.4">
      <c r="A101" s="320"/>
      <c r="B101" s="288"/>
      <c r="C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320"/>
      <c r="CC101" s="320"/>
      <c r="CD101" s="320"/>
      <c r="CE101" s="320"/>
      <c r="CF101" s="320"/>
      <c r="CG101" s="320"/>
      <c r="CH101" s="320"/>
      <c r="CI101" s="320"/>
      <c r="CJ101" s="320"/>
      <c r="CK101" s="320"/>
      <c r="CL101" s="320"/>
      <c r="CM101" s="320"/>
      <c r="CN101" s="320"/>
      <c r="CO101" s="320"/>
      <c r="CP101" s="320"/>
      <c r="CQ101" s="320"/>
      <c r="CR101" s="320"/>
      <c r="CS101" s="320"/>
      <c r="CT101" s="320"/>
      <c r="CU101" s="320"/>
      <c r="CV101" s="320"/>
      <c r="CW101" s="320"/>
      <c r="CX101" s="320"/>
      <c r="CY101" s="320"/>
      <c r="CZ101" s="320"/>
      <c r="DA101" s="320"/>
      <c r="DB101" s="320"/>
      <c r="DC101" s="320"/>
      <c r="DD101" s="320"/>
      <c r="DE101" s="320"/>
      <c r="DF101" s="320"/>
      <c r="DG101" s="320"/>
      <c r="DH101" s="320"/>
      <c r="DI101" s="320"/>
      <c r="DJ101" s="320"/>
      <c r="DK101" s="320"/>
      <c r="DL101" s="320"/>
      <c r="DM101" s="320"/>
      <c r="DN101" s="320"/>
      <c r="DO101" s="320"/>
      <c r="DP101" s="320"/>
      <c r="DQ101" s="320"/>
      <c r="DR101" s="320"/>
      <c r="DS101" s="320"/>
      <c r="DT101" s="320"/>
      <c r="DU101" s="320"/>
      <c r="DV101" s="320"/>
      <c r="DW101" s="320"/>
      <c r="DX101" s="320"/>
      <c r="DY101" s="320"/>
      <c r="DZ101" s="320"/>
      <c r="EA101" s="320"/>
      <c r="EB101" s="320"/>
      <c r="EC101" s="320"/>
      <c r="ED101" s="320"/>
      <c r="EE101" s="320"/>
      <c r="EF101" s="320"/>
      <c r="EG101" s="320"/>
      <c r="EH101" s="320"/>
      <c r="EI101" s="320"/>
      <c r="EJ101" s="320"/>
      <c r="EK101" s="320"/>
      <c r="EL101" s="320"/>
      <c r="EM101" s="320"/>
      <c r="EN101" s="320"/>
      <c r="EO101" s="320"/>
      <c r="EP101" s="320"/>
      <c r="EQ101" s="320"/>
      <c r="ER101" s="320"/>
      <c r="ES101" s="320"/>
      <c r="ET101" s="320"/>
      <c r="EU101" s="320"/>
      <c r="EV101" s="320"/>
      <c r="EW101" s="320"/>
      <c r="EX101" s="320"/>
      <c r="EY101" s="320"/>
      <c r="EZ101" s="320"/>
      <c r="FA101" s="320"/>
      <c r="FB101" s="320"/>
      <c r="FC101" s="320"/>
      <c r="FD101" s="320"/>
      <c r="FE101" s="320"/>
      <c r="FF101" s="320"/>
      <c r="FG101" s="320"/>
      <c r="FH101" s="320"/>
      <c r="FI101" s="320"/>
      <c r="FJ101" s="320"/>
      <c r="FK101" s="320"/>
      <c r="FL101" s="320"/>
      <c r="FM101" s="320"/>
      <c r="FN101" s="320"/>
      <c r="FO101" s="320"/>
      <c r="FP101" s="320"/>
      <c r="FQ101" s="320"/>
      <c r="FR101" s="320"/>
      <c r="FS101" s="320"/>
      <c r="FT101" s="320"/>
      <c r="FU101" s="320"/>
      <c r="FV101" s="320"/>
      <c r="FW101" s="320"/>
      <c r="FX101" s="320"/>
      <c r="FY101" s="320"/>
      <c r="FZ101" s="320"/>
      <c r="GA101" s="320"/>
      <c r="GB101" s="320"/>
      <c r="GC101" s="320"/>
      <c r="GD101" s="320"/>
      <c r="GE101" s="320"/>
      <c r="GF101" s="320"/>
      <c r="GG101" s="320"/>
      <c r="GH101" s="320"/>
      <c r="GI101" s="320"/>
      <c r="GJ101" s="320"/>
      <c r="GK101" s="320"/>
      <c r="GL101" s="320"/>
      <c r="GM101" s="320"/>
      <c r="GN101" s="320"/>
      <c r="GO101" s="320"/>
      <c r="GP101" s="320"/>
      <c r="GQ101" s="320"/>
      <c r="GR101" s="320"/>
      <c r="GS101" s="320"/>
      <c r="GT101" s="320"/>
      <c r="GU101" s="320"/>
      <c r="GV101" s="320"/>
      <c r="GW101" s="320"/>
      <c r="GX101" s="320"/>
      <c r="GY101" s="320"/>
      <c r="GZ101" s="320"/>
      <c r="HA101" s="320"/>
      <c r="HB101" s="320"/>
      <c r="HC101" s="320"/>
      <c r="HD101" s="320"/>
      <c r="HE101" s="320"/>
      <c r="HF101" s="320"/>
      <c r="HG101" s="320"/>
      <c r="HH101" s="320"/>
      <c r="HI101" s="320"/>
      <c r="HJ101" s="320"/>
      <c r="HK101" s="320"/>
      <c r="HL101" s="320"/>
      <c r="HM101" s="320"/>
      <c r="HN101" s="320"/>
      <c r="HO101" s="320"/>
      <c r="HP101" s="320"/>
    </row>
    <row r="102" spans="1:224" s="314" customFormat="1" x14ac:dyDescent="0.4">
      <c r="A102" s="320"/>
      <c r="B102" s="288"/>
      <c r="C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320"/>
      <c r="CA102" s="320"/>
      <c r="CB102" s="320"/>
      <c r="CC102" s="320"/>
      <c r="CD102" s="320"/>
      <c r="CE102" s="320"/>
      <c r="CF102" s="320"/>
      <c r="CG102" s="320"/>
      <c r="CH102" s="320"/>
      <c r="CI102" s="320"/>
      <c r="CJ102" s="320"/>
      <c r="CK102" s="320"/>
      <c r="CL102" s="320"/>
      <c r="CM102" s="320"/>
      <c r="CN102" s="320"/>
      <c r="CO102" s="320"/>
      <c r="CP102" s="320"/>
      <c r="CQ102" s="320"/>
      <c r="CR102" s="320"/>
      <c r="CS102" s="320"/>
      <c r="CT102" s="320"/>
      <c r="CU102" s="320"/>
      <c r="CV102" s="320"/>
      <c r="CW102" s="320"/>
      <c r="CX102" s="320"/>
      <c r="CY102" s="320"/>
      <c r="CZ102" s="320"/>
      <c r="DA102" s="320"/>
      <c r="DB102" s="320"/>
      <c r="DC102" s="320"/>
      <c r="DD102" s="320"/>
      <c r="DE102" s="320"/>
      <c r="DF102" s="320"/>
      <c r="DG102" s="320"/>
      <c r="DH102" s="320"/>
      <c r="DI102" s="320"/>
      <c r="DJ102" s="320"/>
      <c r="DK102" s="320"/>
      <c r="DL102" s="320"/>
      <c r="DM102" s="320"/>
      <c r="DN102" s="320"/>
      <c r="DO102" s="320"/>
      <c r="DP102" s="320"/>
      <c r="DQ102" s="320"/>
      <c r="DR102" s="320"/>
      <c r="DS102" s="320"/>
      <c r="DT102" s="320"/>
      <c r="DU102" s="320"/>
      <c r="DV102" s="320"/>
      <c r="DW102" s="320"/>
      <c r="DX102" s="320"/>
      <c r="DY102" s="320"/>
      <c r="DZ102" s="320"/>
      <c r="EA102" s="320"/>
      <c r="EB102" s="320"/>
      <c r="EC102" s="320"/>
      <c r="ED102" s="320"/>
      <c r="EE102" s="320"/>
      <c r="EF102" s="320"/>
      <c r="EG102" s="320"/>
      <c r="EH102" s="320"/>
      <c r="EI102" s="320"/>
      <c r="EJ102" s="320"/>
      <c r="EK102" s="320"/>
      <c r="EL102" s="320"/>
      <c r="EM102" s="320"/>
      <c r="EN102" s="320"/>
      <c r="EO102" s="320"/>
      <c r="EP102" s="320"/>
      <c r="EQ102" s="320"/>
      <c r="ER102" s="320"/>
      <c r="ES102" s="320"/>
      <c r="ET102" s="320"/>
      <c r="EU102" s="320"/>
      <c r="EV102" s="320"/>
      <c r="EW102" s="320"/>
      <c r="EX102" s="320"/>
      <c r="EY102" s="320"/>
      <c r="EZ102" s="320"/>
      <c r="FA102" s="320"/>
      <c r="FB102" s="320"/>
      <c r="FC102" s="320"/>
      <c r="FD102" s="320"/>
      <c r="FE102" s="320"/>
      <c r="FF102" s="320"/>
      <c r="FG102" s="320"/>
      <c r="FH102" s="320"/>
      <c r="FI102" s="320"/>
      <c r="FJ102" s="320"/>
      <c r="FK102" s="320"/>
      <c r="FL102" s="320"/>
      <c r="FM102" s="320"/>
      <c r="FN102" s="320"/>
      <c r="FO102" s="320"/>
      <c r="FP102" s="320"/>
      <c r="FQ102" s="320"/>
      <c r="FR102" s="320"/>
      <c r="FS102" s="320"/>
      <c r="FT102" s="320"/>
      <c r="FU102" s="320"/>
      <c r="FV102" s="320"/>
      <c r="FW102" s="320"/>
      <c r="FX102" s="320"/>
      <c r="FY102" s="320"/>
      <c r="FZ102" s="320"/>
      <c r="GA102" s="320"/>
      <c r="GB102" s="320"/>
      <c r="GC102" s="320"/>
      <c r="GD102" s="320"/>
      <c r="GE102" s="320"/>
      <c r="GF102" s="320"/>
      <c r="GG102" s="320"/>
      <c r="GH102" s="320"/>
      <c r="GI102" s="320"/>
      <c r="GJ102" s="320"/>
      <c r="GK102" s="320"/>
      <c r="GL102" s="320"/>
      <c r="GM102" s="320"/>
      <c r="GN102" s="320"/>
      <c r="GO102" s="320"/>
      <c r="GP102" s="320"/>
      <c r="GQ102" s="320"/>
      <c r="GR102" s="320"/>
      <c r="GS102" s="320"/>
      <c r="GT102" s="320"/>
      <c r="GU102" s="320"/>
      <c r="GV102" s="320"/>
      <c r="GW102" s="320"/>
      <c r="GX102" s="320"/>
      <c r="GY102" s="320"/>
      <c r="GZ102" s="320"/>
      <c r="HA102" s="320"/>
      <c r="HB102" s="320"/>
      <c r="HC102" s="320"/>
      <c r="HD102" s="320"/>
      <c r="HE102" s="320"/>
      <c r="HF102" s="320"/>
      <c r="HG102" s="320"/>
      <c r="HH102" s="320"/>
      <c r="HI102" s="320"/>
      <c r="HJ102" s="320"/>
      <c r="HK102" s="320"/>
      <c r="HL102" s="320"/>
      <c r="HM102" s="320"/>
      <c r="HN102" s="320"/>
      <c r="HO102" s="320"/>
      <c r="HP102" s="320"/>
    </row>
    <row r="103" spans="1:224" s="314" customFormat="1" x14ac:dyDescent="0.4">
      <c r="A103" s="320"/>
      <c r="B103" s="288"/>
      <c r="C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320"/>
      <c r="CC103" s="320"/>
      <c r="CD103" s="320"/>
      <c r="CE103" s="320"/>
      <c r="CF103" s="320"/>
      <c r="CG103" s="320"/>
      <c r="CH103" s="320"/>
      <c r="CI103" s="320"/>
      <c r="CJ103" s="320"/>
      <c r="CK103" s="320"/>
      <c r="CL103" s="320"/>
      <c r="CM103" s="320"/>
      <c r="CN103" s="320"/>
      <c r="CO103" s="320"/>
      <c r="CP103" s="320"/>
      <c r="CQ103" s="320"/>
      <c r="CR103" s="320"/>
      <c r="CS103" s="320"/>
      <c r="CT103" s="320"/>
      <c r="CU103" s="320"/>
      <c r="CV103" s="320"/>
      <c r="CW103" s="320"/>
      <c r="CX103" s="320"/>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c r="FC103" s="320"/>
      <c r="FD103" s="320"/>
      <c r="FE103" s="320"/>
      <c r="FF103" s="320"/>
      <c r="FG103" s="320"/>
      <c r="FH103" s="320"/>
      <c r="FI103" s="320"/>
      <c r="FJ103" s="320"/>
      <c r="FK103" s="320"/>
      <c r="FL103" s="320"/>
      <c r="FM103" s="320"/>
      <c r="FN103" s="320"/>
      <c r="FO103" s="320"/>
      <c r="FP103" s="320"/>
      <c r="FQ103" s="320"/>
      <c r="FR103" s="320"/>
      <c r="FS103" s="320"/>
      <c r="FT103" s="320"/>
      <c r="FU103" s="320"/>
      <c r="FV103" s="320"/>
      <c r="FW103" s="320"/>
      <c r="FX103" s="320"/>
      <c r="FY103" s="320"/>
      <c r="FZ103" s="320"/>
      <c r="GA103" s="320"/>
      <c r="GB103" s="320"/>
      <c r="GC103" s="320"/>
      <c r="GD103" s="320"/>
      <c r="GE103" s="320"/>
      <c r="GF103" s="320"/>
      <c r="GG103" s="320"/>
      <c r="GH103" s="320"/>
      <c r="GI103" s="320"/>
      <c r="GJ103" s="320"/>
      <c r="GK103" s="320"/>
      <c r="GL103" s="320"/>
      <c r="GM103" s="320"/>
      <c r="GN103" s="320"/>
      <c r="GO103" s="320"/>
      <c r="GP103" s="320"/>
      <c r="GQ103" s="320"/>
      <c r="GR103" s="320"/>
      <c r="GS103" s="320"/>
      <c r="GT103" s="320"/>
      <c r="GU103" s="320"/>
      <c r="GV103" s="320"/>
      <c r="GW103" s="320"/>
      <c r="GX103" s="320"/>
      <c r="GY103" s="320"/>
      <c r="GZ103" s="320"/>
      <c r="HA103" s="320"/>
      <c r="HB103" s="320"/>
      <c r="HC103" s="320"/>
      <c r="HD103" s="320"/>
      <c r="HE103" s="320"/>
      <c r="HF103" s="320"/>
      <c r="HG103" s="320"/>
      <c r="HH103" s="320"/>
      <c r="HI103" s="320"/>
      <c r="HJ103" s="320"/>
      <c r="HK103" s="320"/>
      <c r="HL103" s="320"/>
      <c r="HM103" s="320"/>
      <c r="HN103" s="320"/>
      <c r="HO103" s="320"/>
      <c r="HP103" s="320"/>
    </row>
    <row r="104" spans="1:224" s="314" customFormat="1" x14ac:dyDescent="0.4">
      <c r="A104" s="320"/>
      <c r="B104" s="288"/>
      <c r="C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320"/>
      <c r="AW104" s="320"/>
      <c r="AX104" s="320"/>
      <c r="AY104" s="320"/>
      <c r="AZ104" s="320"/>
      <c r="BA104" s="320"/>
      <c r="BB104" s="320"/>
      <c r="BC104" s="320"/>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320"/>
      <c r="CA104" s="320"/>
      <c r="CB104" s="320"/>
      <c r="CC104" s="320"/>
      <c r="CD104" s="320"/>
      <c r="CE104" s="320"/>
      <c r="CF104" s="320"/>
      <c r="CG104" s="320"/>
      <c r="CH104" s="320"/>
      <c r="CI104" s="320"/>
      <c r="CJ104" s="320"/>
      <c r="CK104" s="320"/>
      <c r="CL104" s="320"/>
      <c r="CM104" s="320"/>
      <c r="CN104" s="320"/>
      <c r="CO104" s="320"/>
      <c r="CP104" s="320"/>
      <c r="CQ104" s="320"/>
      <c r="CR104" s="320"/>
      <c r="CS104" s="320"/>
      <c r="CT104" s="320"/>
      <c r="CU104" s="320"/>
      <c r="CV104" s="320"/>
      <c r="CW104" s="320"/>
      <c r="CX104" s="320"/>
      <c r="CY104" s="320"/>
      <c r="CZ104" s="320"/>
      <c r="DA104" s="320"/>
      <c r="DB104" s="320"/>
      <c r="DC104" s="320"/>
      <c r="DD104" s="320"/>
      <c r="DE104" s="320"/>
      <c r="DF104" s="320"/>
      <c r="DG104" s="320"/>
      <c r="DH104" s="320"/>
      <c r="DI104" s="320"/>
      <c r="DJ104" s="320"/>
      <c r="DK104" s="320"/>
      <c r="DL104" s="320"/>
      <c r="DM104" s="320"/>
      <c r="DN104" s="320"/>
      <c r="DO104" s="320"/>
      <c r="DP104" s="320"/>
      <c r="DQ104" s="320"/>
      <c r="DR104" s="320"/>
      <c r="DS104" s="320"/>
      <c r="DT104" s="320"/>
      <c r="DU104" s="320"/>
      <c r="DV104" s="320"/>
      <c r="DW104" s="320"/>
      <c r="DX104" s="320"/>
      <c r="DY104" s="320"/>
      <c r="DZ104" s="320"/>
      <c r="EA104" s="320"/>
      <c r="EB104" s="320"/>
      <c r="EC104" s="320"/>
      <c r="ED104" s="320"/>
      <c r="EE104" s="320"/>
      <c r="EF104" s="320"/>
      <c r="EG104" s="320"/>
      <c r="EH104" s="320"/>
      <c r="EI104" s="320"/>
      <c r="EJ104" s="320"/>
      <c r="EK104" s="320"/>
      <c r="EL104" s="320"/>
      <c r="EM104" s="320"/>
      <c r="EN104" s="320"/>
      <c r="EO104" s="320"/>
      <c r="EP104" s="320"/>
      <c r="EQ104" s="320"/>
      <c r="ER104" s="320"/>
      <c r="ES104" s="320"/>
      <c r="ET104" s="320"/>
      <c r="EU104" s="320"/>
      <c r="EV104" s="320"/>
      <c r="EW104" s="320"/>
      <c r="EX104" s="320"/>
      <c r="EY104" s="320"/>
      <c r="EZ104" s="320"/>
      <c r="FA104" s="320"/>
      <c r="FB104" s="320"/>
      <c r="FC104" s="320"/>
      <c r="FD104" s="320"/>
      <c r="FE104" s="320"/>
      <c r="FF104" s="320"/>
      <c r="FG104" s="320"/>
      <c r="FH104" s="320"/>
      <c r="FI104" s="320"/>
      <c r="FJ104" s="320"/>
      <c r="FK104" s="320"/>
      <c r="FL104" s="320"/>
      <c r="FM104" s="320"/>
      <c r="FN104" s="320"/>
      <c r="FO104" s="320"/>
      <c r="FP104" s="320"/>
      <c r="FQ104" s="320"/>
      <c r="FR104" s="320"/>
      <c r="FS104" s="320"/>
      <c r="FT104" s="320"/>
      <c r="FU104" s="320"/>
      <c r="FV104" s="320"/>
      <c r="FW104" s="320"/>
      <c r="FX104" s="320"/>
      <c r="FY104" s="320"/>
      <c r="FZ104" s="320"/>
      <c r="GA104" s="320"/>
      <c r="GB104" s="320"/>
      <c r="GC104" s="320"/>
      <c r="GD104" s="320"/>
      <c r="GE104" s="320"/>
      <c r="GF104" s="320"/>
      <c r="GG104" s="320"/>
      <c r="GH104" s="320"/>
      <c r="GI104" s="320"/>
      <c r="GJ104" s="320"/>
      <c r="GK104" s="320"/>
      <c r="GL104" s="320"/>
      <c r="GM104" s="320"/>
      <c r="GN104" s="320"/>
      <c r="GO104" s="320"/>
      <c r="GP104" s="320"/>
      <c r="GQ104" s="320"/>
      <c r="GR104" s="320"/>
      <c r="GS104" s="320"/>
      <c r="GT104" s="320"/>
      <c r="GU104" s="320"/>
      <c r="GV104" s="320"/>
      <c r="GW104" s="320"/>
      <c r="GX104" s="320"/>
      <c r="GY104" s="320"/>
      <c r="GZ104" s="320"/>
      <c r="HA104" s="320"/>
      <c r="HB104" s="320"/>
      <c r="HC104" s="320"/>
      <c r="HD104" s="320"/>
      <c r="HE104" s="320"/>
      <c r="HF104" s="320"/>
      <c r="HG104" s="320"/>
      <c r="HH104" s="320"/>
      <c r="HI104" s="320"/>
      <c r="HJ104" s="320"/>
      <c r="HK104" s="320"/>
      <c r="HL104" s="320"/>
      <c r="HM104" s="320"/>
      <c r="HN104" s="320"/>
      <c r="HO104" s="320"/>
      <c r="HP104" s="320"/>
    </row>
    <row r="105" spans="1:224" s="314" customFormat="1" x14ac:dyDescent="0.4">
      <c r="A105" s="320"/>
      <c r="B105" s="288"/>
      <c r="C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320"/>
      <c r="CC105" s="320"/>
      <c r="CD105" s="320"/>
      <c r="CE105" s="320"/>
      <c r="CF105" s="320"/>
      <c r="CG105" s="320"/>
      <c r="CH105" s="320"/>
      <c r="CI105" s="320"/>
      <c r="CJ105" s="320"/>
      <c r="CK105" s="320"/>
      <c r="CL105" s="320"/>
      <c r="CM105" s="320"/>
      <c r="CN105" s="320"/>
      <c r="CO105" s="320"/>
      <c r="CP105" s="320"/>
      <c r="CQ105" s="320"/>
      <c r="CR105" s="320"/>
      <c r="CS105" s="320"/>
      <c r="CT105" s="320"/>
      <c r="CU105" s="320"/>
      <c r="CV105" s="320"/>
      <c r="CW105" s="320"/>
      <c r="CX105" s="320"/>
      <c r="CY105" s="320"/>
      <c r="CZ105" s="320"/>
      <c r="DA105" s="320"/>
      <c r="DB105" s="320"/>
      <c r="DC105" s="320"/>
      <c r="DD105" s="320"/>
      <c r="DE105" s="320"/>
      <c r="DF105" s="320"/>
      <c r="DG105" s="320"/>
      <c r="DH105" s="320"/>
      <c r="DI105" s="320"/>
      <c r="DJ105" s="320"/>
      <c r="DK105" s="320"/>
      <c r="DL105" s="320"/>
      <c r="DM105" s="320"/>
      <c r="DN105" s="320"/>
      <c r="DO105" s="320"/>
      <c r="DP105" s="320"/>
      <c r="DQ105" s="320"/>
      <c r="DR105" s="320"/>
      <c r="DS105" s="320"/>
      <c r="DT105" s="320"/>
      <c r="DU105" s="320"/>
      <c r="DV105" s="320"/>
      <c r="DW105" s="320"/>
      <c r="DX105" s="320"/>
      <c r="DY105" s="320"/>
      <c r="DZ105" s="320"/>
      <c r="EA105" s="320"/>
      <c r="EB105" s="320"/>
      <c r="EC105" s="320"/>
      <c r="ED105" s="320"/>
      <c r="EE105" s="320"/>
      <c r="EF105" s="320"/>
      <c r="EG105" s="320"/>
      <c r="EH105" s="320"/>
      <c r="EI105" s="320"/>
      <c r="EJ105" s="320"/>
      <c r="EK105" s="320"/>
      <c r="EL105" s="320"/>
      <c r="EM105" s="320"/>
      <c r="EN105" s="320"/>
      <c r="EO105" s="320"/>
      <c r="EP105" s="320"/>
      <c r="EQ105" s="320"/>
      <c r="ER105" s="320"/>
      <c r="ES105" s="320"/>
      <c r="ET105" s="320"/>
      <c r="EU105" s="320"/>
      <c r="EV105" s="320"/>
      <c r="EW105" s="320"/>
      <c r="EX105" s="320"/>
      <c r="EY105" s="320"/>
      <c r="EZ105" s="320"/>
      <c r="FA105" s="320"/>
      <c r="FB105" s="320"/>
      <c r="FC105" s="320"/>
      <c r="FD105" s="320"/>
      <c r="FE105" s="320"/>
      <c r="FF105" s="320"/>
      <c r="FG105" s="320"/>
      <c r="FH105" s="320"/>
      <c r="FI105" s="320"/>
      <c r="FJ105" s="320"/>
      <c r="FK105" s="320"/>
      <c r="FL105" s="320"/>
      <c r="FM105" s="320"/>
      <c r="FN105" s="320"/>
      <c r="FO105" s="320"/>
      <c r="FP105" s="320"/>
      <c r="FQ105" s="320"/>
      <c r="FR105" s="320"/>
      <c r="FS105" s="320"/>
      <c r="FT105" s="320"/>
      <c r="FU105" s="320"/>
      <c r="FV105" s="320"/>
      <c r="FW105" s="320"/>
      <c r="FX105" s="320"/>
      <c r="FY105" s="320"/>
      <c r="FZ105" s="320"/>
      <c r="GA105" s="320"/>
      <c r="GB105" s="320"/>
      <c r="GC105" s="320"/>
      <c r="GD105" s="320"/>
      <c r="GE105" s="320"/>
      <c r="GF105" s="320"/>
      <c r="GG105" s="320"/>
      <c r="GH105" s="320"/>
      <c r="GI105" s="320"/>
      <c r="GJ105" s="320"/>
      <c r="GK105" s="320"/>
      <c r="GL105" s="320"/>
      <c r="GM105" s="320"/>
      <c r="GN105" s="320"/>
      <c r="GO105" s="320"/>
      <c r="GP105" s="320"/>
      <c r="GQ105" s="320"/>
      <c r="GR105" s="320"/>
      <c r="GS105" s="320"/>
      <c r="GT105" s="320"/>
      <c r="GU105" s="320"/>
      <c r="GV105" s="320"/>
      <c r="GW105" s="320"/>
      <c r="GX105" s="320"/>
      <c r="GY105" s="320"/>
      <c r="GZ105" s="320"/>
      <c r="HA105" s="320"/>
      <c r="HB105" s="320"/>
      <c r="HC105" s="320"/>
      <c r="HD105" s="320"/>
      <c r="HE105" s="320"/>
      <c r="HF105" s="320"/>
      <c r="HG105" s="320"/>
      <c r="HH105" s="320"/>
      <c r="HI105" s="320"/>
      <c r="HJ105" s="320"/>
      <c r="HK105" s="320"/>
      <c r="HL105" s="320"/>
      <c r="HM105" s="320"/>
      <c r="HN105" s="320"/>
      <c r="HO105" s="320"/>
      <c r="HP105" s="320"/>
    </row>
    <row r="106" spans="1:224" s="314" customFormat="1" x14ac:dyDescent="0.4">
      <c r="A106" s="320"/>
      <c r="B106" s="288"/>
      <c r="C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320"/>
      <c r="CA106" s="320"/>
      <c r="CB106" s="320"/>
      <c r="CC106" s="320"/>
      <c r="CD106" s="320"/>
      <c r="CE106" s="320"/>
      <c r="CF106" s="320"/>
      <c r="CG106" s="320"/>
      <c r="CH106" s="320"/>
      <c r="CI106" s="320"/>
      <c r="CJ106" s="320"/>
      <c r="CK106" s="320"/>
      <c r="CL106" s="320"/>
      <c r="CM106" s="320"/>
      <c r="CN106" s="320"/>
      <c r="CO106" s="320"/>
      <c r="CP106" s="320"/>
      <c r="CQ106" s="320"/>
      <c r="CR106" s="320"/>
      <c r="CS106" s="320"/>
      <c r="CT106" s="320"/>
      <c r="CU106" s="320"/>
      <c r="CV106" s="320"/>
      <c r="CW106" s="320"/>
      <c r="CX106" s="320"/>
      <c r="CY106" s="320"/>
      <c r="CZ106" s="320"/>
      <c r="DA106" s="320"/>
      <c r="DB106" s="320"/>
      <c r="DC106" s="320"/>
      <c r="DD106" s="320"/>
      <c r="DE106" s="320"/>
      <c r="DF106" s="320"/>
      <c r="DG106" s="320"/>
      <c r="DH106" s="320"/>
      <c r="DI106" s="320"/>
      <c r="DJ106" s="320"/>
      <c r="DK106" s="320"/>
      <c r="DL106" s="320"/>
      <c r="DM106" s="320"/>
      <c r="DN106" s="320"/>
      <c r="DO106" s="320"/>
      <c r="DP106" s="320"/>
      <c r="DQ106" s="320"/>
      <c r="DR106" s="320"/>
      <c r="DS106" s="320"/>
      <c r="DT106" s="320"/>
      <c r="DU106" s="320"/>
      <c r="DV106" s="320"/>
      <c r="DW106" s="320"/>
      <c r="DX106" s="320"/>
      <c r="DY106" s="320"/>
      <c r="DZ106" s="320"/>
      <c r="EA106" s="320"/>
      <c r="EB106" s="320"/>
      <c r="EC106" s="320"/>
      <c r="ED106" s="320"/>
      <c r="EE106" s="320"/>
      <c r="EF106" s="320"/>
      <c r="EG106" s="320"/>
      <c r="EH106" s="320"/>
      <c r="EI106" s="320"/>
      <c r="EJ106" s="320"/>
      <c r="EK106" s="320"/>
      <c r="EL106" s="320"/>
      <c r="EM106" s="320"/>
      <c r="EN106" s="320"/>
      <c r="EO106" s="320"/>
      <c r="EP106" s="320"/>
      <c r="EQ106" s="320"/>
      <c r="ER106" s="320"/>
      <c r="ES106" s="320"/>
      <c r="ET106" s="320"/>
      <c r="EU106" s="320"/>
      <c r="EV106" s="320"/>
      <c r="EW106" s="320"/>
      <c r="EX106" s="320"/>
      <c r="EY106" s="320"/>
      <c r="EZ106" s="320"/>
      <c r="FA106" s="320"/>
      <c r="FB106" s="320"/>
      <c r="FC106" s="320"/>
      <c r="FD106" s="320"/>
      <c r="FE106" s="320"/>
      <c r="FF106" s="320"/>
      <c r="FG106" s="320"/>
      <c r="FH106" s="320"/>
      <c r="FI106" s="320"/>
      <c r="FJ106" s="320"/>
      <c r="FK106" s="320"/>
      <c r="FL106" s="320"/>
      <c r="FM106" s="320"/>
      <c r="FN106" s="320"/>
      <c r="FO106" s="320"/>
      <c r="FP106" s="320"/>
      <c r="FQ106" s="320"/>
      <c r="FR106" s="320"/>
      <c r="FS106" s="320"/>
      <c r="FT106" s="320"/>
      <c r="FU106" s="320"/>
      <c r="FV106" s="320"/>
      <c r="FW106" s="320"/>
      <c r="FX106" s="320"/>
      <c r="FY106" s="320"/>
      <c r="FZ106" s="320"/>
      <c r="GA106" s="320"/>
      <c r="GB106" s="320"/>
      <c r="GC106" s="320"/>
      <c r="GD106" s="320"/>
      <c r="GE106" s="320"/>
      <c r="GF106" s="320"/>
      <c r="GG106" s="320"/>
      <c r="GH106" s="320"/>
      <c r="GI106" s="320"/>
      <c r="GJ106" s="320"/>
      <c r="GK106" s="320"/>
      <c r="GL106" s="320"/>
      <c r="GM106" s="320"/>
      <c r="GN106" s="320"/>
      <c r="GO106" s="320"/>
      <c r="GP106" s="320"/>
      <c r="GQ106" s="320"/>
      <c r="GR106" s="320"/>
      <c r="GS106" s="320"/>
      <c r="GT106" s="320"/>
      <c r="GU106" s="320"/>
      <c r="GV106" s="320"/>
      <c r="GW106" s="320"/>
      <c r="GX106" s="320"/>
      <c r="GY106" s="320"/>
      <c r="GZ106" s="320"/>
      <c r="HA106" s="320"/>
      <c r="HB106" s="320"/>
      <c r="HC106" s="320"/>
      <c r="HD106" s="320"/>
      <c r="HE106" s="320"/>
      <c r="HF106" s="320"/>
      <c r="HG106" s="320"/>
      <c r="HH106" s="320"/>
      <c r="HI106" s="320"/>
      <c r="HJ106" s="320"/>
      <c r="HK106" s="320"/>
      <c r="HL106" s="320"/>
      <c r="HM106" s="320"/>
      <c r="HN106" s="320"/>
      <c r="HO106" s="320"/>
      <c r="HP106" s="320"/>
    </row>
    <row r="107" spans="1:224" s="314" customFormat="1" x14ac:dyDescent="0.4">
      <c r="A107" s="320"/>
      <c r="B107" s="288"/>
      <c r="C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320"/>
      <c r="CA107" s="320"/>
      <c r="CB107" s="320"/>
      <c r="CC107" s="320"/>
      <c r="CD107" s="320"/>
      <c r="CE107" s="320"/>
      <c r="CF107" s="320"/>
      <c r="CG107" s="320"/>
      <c r="CH107" s="320"/>
      <c r="CI107" s="320"/>
      <c r="CJ107" s="320"/>
      <c r="CK107" s="320"/>
      <c r="CL107" s="320"/>
      <c r="CM107" s="320"/>
      <c r="CN107" s="320"/>
      <c r="CO107" s="320"/>
      <c r="CP107" s="320"/>
      <c r="CQ107" s="320"/>
      <c r="CR107" s="320"/>
      <c r="CS107" s="320"/>
      <c r="CT107" s="320"/>
      <c r="CU107" s="320"/>
      <c r="CV107" s="320"/>
      <c r="CW107" s="320"/>
      <c r="CX107" s="320"/>
      <c r="CY107" s="320"/>
      <c r="CZ107" s="320"/>
      <c r="DA107" s="320"/>
      <c r="DB107" s="320"/>
      <c r="DC107" s="320"/>
      <c r="DD107" s="320"/>
      <c r="DE107" s="320"/>
      <c r="DF107" s="320"/>
      <c r="DG107" s="320"/>
      <c r="DH107" s="320"/>
      <c r="DI107" s="320"/>
      <c r="DJ107" s="320"/>
      <c r="DK107" s="320"/>
      <c r="DL107" s="320"/>
      <c r="DM107" s="320"/>
      <c r="DN107" s="320"/>
      <c r="DO107" s="320"/>
      <c r="DP107" s="320"/>
      <c r="DQ107" s="320"/>
      <c r="DR107" s="320"/>
      <c r="DS107" s="320"/>
      <c r="DT107" s="320"/>
      <c r="DU107" s="320"/>
      <c r="DV107" s="320"/>
      <c r="DW107" s="320"/>
      <c r="DX107" s="320"/>
      <c r="DY107" s="320"/>
      <c r="DZ107" s="320"/>
      <c r="EA107" s="320"/>
      <c r="EB107" s="320"/>
      <c r="EC107" s="320"/>
      <c r="ED107" s="320"/>
      <c r="EE107" s="320"/>
      <c r="EF107" s="320"/>
      <c r="EG107" s="320"/>
      <c r="EH107" s="320"/>
      <c r="EI107" s="320"/>
      <c r="EJ107" s="320"/>
      <c r="EK107" s="320"/>
      <c r="EL107" s="320"/>
      <c r="EM107" s="320"/>
      <c r="EN107" s="320"/>
      <c r="EO107" s="320"/>
      <c r="EP107" s="320"/>
      <c r="EQ107" s="320"/>
      <c r="ER107" s="320"/>
      <c r="ES107" s="320"/>
      <c r="ET107" s="320"/>
      <c r="EU107" s="320"/>
      <c r="EV107" s="320"/>
      <c r="EW107" s="320"/>
      <c r="EX107" s="320"/>
      <c r="EY107" s="320"/>
      <c r="EZ107" s="320"/>
      <c r="FA107" s="320"/>
      <c r="FB107" s="320"/>
      <c r="FC107" s="320"/>
      <c r="FD107" s="320"/>
      <c r="FE107" s="320"/>
      <c r="FF107" s="320"/>
      <c r="FG107" s="320"/>
      <c r="FH107" s="320"/>
      <c r="FI107" s="320"/>
      <c r="FJ107" s="320"/>
      <c r="FK107" s="320"/>
      <c r="FL107" s="320"/>
      <c r="FM107" s="320"/>
      <c r="FN107" s="320"/>
      <c r="FO107" s="320"/>
      <c r="FP107" s="320"/>
      <c r="FQ107" s="320"/>
      <c r="FR107" s="320"/>
      <c r="FS107" s="320"/>
      <c r="FT107" s="320"/>
      <c r="FU107" s="320"/>
      <c r="FV107" s="320"/>
      <c r="FW107" s="320"/>
      <c r="FX107" s="320"/>
      <c r="FY107" s="320"/>
      <c r="FZ107" s="320"/>
      <c r="GA107" s="320"/>
      <c r="GB107" s="320"/>
      <c r="GC107" s="320"/>
      <c r="GD107" s="320"/>
      <c r="GE107" s="320"/>
      <c r="GF107" s="320"/>
      <c r="GG107" s="320"/>
      <c r="GH107" s="320"/>
      <c r="GI107" s="320"/>
      <c r="GJ107" s="320"/>
      <c r="GK107" s="320"/>
      <c r="GL107" s="320"/>
      <c r="GM107" s="320"/>
      <c r="GN107" s="320"/>
      <c r="GO107" s="320"/>
      <c r="GP107" s="320"/>
      <c r="GQ107" s="320"/>
      <c r="GR107" s="320"/>
      <c r="GS107" s="320"/>
      <c r="GT107" s="320"/>
      <c r="GU107" s="320"/>
      <c r="GV107" s="320"/>
      <c r="GW107" s="320"/>
      <c r="GX107" s="320"/>
      <c r="GY107" s="320"/>
      <c r="GZ107" s="320"/>
      <c r="HA107" s="320"/>
      <c r="HB107" s="320"/>
      <c r="HC107" s="320"/>
      <c r="HD107" s="320"/>
      <c r="HE107" s="320"/>
      <c r="HF107" s="320"/>
      <c r="HG107" s="320"/>
      <c r="HH107" s="320"/>
      <c r="HI107" s="320"/>
      <c r="HJ107" s="320"/>
      <c r="HK107" s="320"/>
      <c r="HL107" s="320"/>
      <c r="HM107" s="320"/>
      <c r="HN107" s="320"/>
      <c r="HO107" s="320"/>
      <c r="HP107" s="320"/>
    </row>
    <row r="108" spans="1:224" s="314" customFormat="1" x14ac:dyDescent="0.4">
      <c r="A108" s="320"/>
      <c r="B108" s="288"/>
      <c r="C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320"/>
      <c r="CA108" s="320"/>
      <c r="CB108" s="320"/>
      <c r="CC108" s="320"/>
      <c r="CD108" s="320"/>
      <c r="CE108" s="320"/>
      <c r="CF108" s="320"/>
      <c r="CG108" s="320"/>
      <c r="CH108" s="320"/>
      <c r="CI108" s="320"/>
      <c r="CJ108" s="320"/>
      <c r="CK108" s="320"/>
      <c r="CL108" s="320"/>
      <c r="CM108" s="320"/>
      <c r="CN108" s="320"/>
      <c r="CO108" s="320"/>
      <c r="CP108" s="320"/>
      <c r="CQ108" s="320"/>
      <c r="CR108" s="320"/>
      <c r="CS108" s="320"/>
      <c r="CT108" s="320"/>
      <c r="CU108" s="320"/>
      <c r="CV108" s="320"/>
      <c r="CW108" s="320"/>
      <c r="CX108" s="320"/>
      <c r="CY108" s="320"/>
      <c r="CZ108" s="320"/>
      <c r="DA108" s="320"/>
      <c r="DB108" s="320"/>
      <c r="DC108" s="320"/>
      <c r="DD108" s="320"/>
      <c r="DE108" s="320"/>
      <c r="DF108" s="320"/>
      <c r="DG108" s="320"/>
      <c r="DH108" s="320"/>
      <c r="DI108" s="320"/>
      <c r="DJ108" s="320"/>
      <c r="DK108" s="320"/>
      <c r="DL108" s="320"/>
      <c r="DM108" s="320"/>
      <c r="DN108" s="320"/>
      <c r="DO108" s="320"/>
      <c r="DP108" s="320"/>
      <c r="DQ108" s="320"/>
      <c r="DR108" s="320"/>
      <c r="DS108" s="320"/>
      <c r="DT108" s="320"/>
      <c r="DU108" s="320"/>
      <c r="DV108" s="320"/>
      <c r="DW108" s="320"/>
      <c r="DX108" s="320"/>
      <c r="DY108" s="320"/>
      <c r="DZ108" s="320"/>
      <c r="EA108" s="320"/>
      <c r="EB108" s="320"/>
      <c r="EC108" s="320"/>
      <c r="ED108" s="320"/>
      <c r="EE108" s="320"/>
      <c r="EF108" s="320"/>
      <c r="EG108" s="320"/>
      <c r="EH108" s="320"/>
      <c r="EI108" s="320"/>
      <c r="EJ108" s="320"/>
      <c r="EK108" s="320"/>
      <c r="EL108" s="320"/>
      <c r="EM108" s="320"/>
      <c r="EN108" s="320"/>
      <c r="EO108" s="320"/>
      <c r="EP108" s="320"/>
      <c r="EQ108" s="320"/>
      <c r="ER108" s="320"/>
      <c r="ES108" s="320"/>
      <c r="ET108" s="320"/>
      <c r="EU108" s="320"/>
      <c r="EV108" s="320"/>
      <c r="EW108" s="320"/>
      <c r="EX108" s="320"/>
      <c r="EY108" s="320"/>
      <c r="EZ108" s="320"/>
      <c r="FA108" s="320"/>
      <c r="FB108" s="320"/>
      <c r="FC108" s="320"/>
      <c r="FD108" s="320"/>
      <c r="FE108" s="320"/>
      <c r="FF108" s="320"/>
      <c r="FG108" s="320"/>
      <c r="FH108" s="320"/>
      <c r="FI108" s="320"/>
      <c r="FJ108" s="320"/>
      <c r="FK108" s="320"/>
      <c r="FL108" s="320"/>
      <c r="FM108" s="320"/>
      <c r="FN108" s="320"/>
      <c r="FO108" s="320"/>
      <c r="FP108" s="320"/>
      <c r="FQ108" s="320"/>
      <c r="FR108" s="320"/>
      <c r="FS108" s="320"/>
      <c r="FT108" s="320"/>
      <c r="FU108" s="320"/>
      <c r="FV108" s="320"/>
      <c r="FW108" s="320"/>
      <c r="FX108" s="320"/>
      <c r="FY108" s="320"/>
      <c r="FZ108" s="320"/>
      <c r="GA108" s="320"/>
      <c r="GB108" s="320"/>
      <c r="GC108" s="320"/>
      <c r="GD108" s="320"/>
      <c r="GE108" s="320"/>
      <c r="GF108" s="320"/>
      <c r="GG108" s="320"/>
      <c r="GH108" s="320"/>
      <c r="GI108" s="320"/>
      <c r="GJ108" s="320"/>
      <c r="GK108" s="320"/>
      <c r="GL108" s="320"/>
      <c r="GM108" s="320"/>
      <c r="GN108" s="320"/>
      <c r="GO108" s="320"/>
      <c r="GP108" s="320"/>
      <c r="GQ108" s="320"/>
      <c r="GR108" s="320"/>
      <c r="GS108" s="320"/>
      <c r="GT108" s="320"/>
      <c r="GU108" s="320"/>
      <c r="GV108" s="320"/>
      <c r="GW108" s="320"/>
      <c r="GX108" s="320"/>
      <c r="GY108" s="320"/>
      <c r="GZ108" s="320"/>
      <c r="HA108" s="320"/>
      <c r="HB108" s="320"/>
      <c r="HC108" s="320"/>
      <c r="HD108" s="320"/>
      <c r="HE108" s="320"/>
      <c r="HF108" s="320"/>
      <c r="HG108" s="320"/>
      <c r="HH108" s="320"/>
      <c r="HI108" s="320"/>
      <c r="HJ108" s="320"/>
      <c r="HK108" s="320"/>
      <c r="HL108" s="320"/>
      <c r="HM108" s="320"/>
      <c r="HN108" s="320"/>
      <c r="HO108" s="320"/>
      <c r="HP108" s="320"/>
    </row>
    <row r="109" spans="1:224" s="314" customFormat="1" x14ac:dyDescent="0.4">
      <c r="A109" s="320"/>
      <c r="B109" s="288"/>
      <c r="C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320"/>
      <c r="CA109" s="320"/>
      <c r="CB109" s="320"/>
      <c r="CC109" s="320"/>
      <c r="CD109" s="320"/>
      <c r="CE109" s="320"/>
      <c r="CF109" s="320"/>
      <c r="CG109" s="320"/>
      <c r="CH109" s="320"/>
      <c r="CI109" s="320"/>
      <c r="CJ109" s="320"/>
      <c r="CK109" s="320"/>
      <c r="CL109" s="320"/>
      <c r="CM109" s="320"/>
      <c r="CN109" s="320"/>
      <c r="CO109" s="320"/>
      <c r="CP109" s="320"/>
      <c r="CQ109" s="320"/>
      <c r="CR109" s="320"/>
      <c r="CS109" s="320"/>
      <c r="CT109" s="320"/>
      <c r="CU109" s="320"/>
      <c r="CV109" s="320"/>
      <c r="CW109" s="320"/>
      <c r="CX109" s="320"/>
      <c r="CY109" s="320"/>
      <c r="CZ109" s="320"/>
      <c r="DA109" s="320"/>
      <c r="DB109" s="320"/>
      <c r="DC109" s="320"/>
      <c r="DD109" s="320"/>
      <c r="DE109" s="320"/>
      <c r="DF109" s="320"/>
      <c r="DG109" s="320"/>
      <c r="DH109" s="320"/>
      <c r="DI109" s="320"/>
      <c r="DJ109" s="320"/>
      <c r="DK109" s="320"/>
      <c r="DL109" s="320"/>
      <c r="DM109" s="320"/>
      <c r="DN109" s="320"/>
      <c r="DO109" s="320"/>
      <c r="DP109" s="320"/>
      <c r="DQ109" s="320"/>
      <c r="DR109" s="320"/>
      <c r="DS109" s="320"/>
      <c r="DT109" s="320"/>
      <c r="DU109" s="320"/>
      <c r="DV109" s="320"/>
      <c r="DW109" s="320"/>
      <c r="DX109" s="320"/>
      <c r="DY109" s="320"/>
      <c r="DZ109" s="320"/>
      <c r="EA109" s="320"/>
      <c r="EB109" s="320"/>
      <c r="EC109" s="320"/>
      <c r="ED109" s="320"/>
      <c r="EE109" s="320"/>
      <c r="EF109" s="320"/>
      <c r="EG109" s="320"/>
      <c r="EH109" s="320"/>
      <c r="EI109" s="320"/>
      <c r="EJ109" s="320"/>
      <c r="EK109" s="320"/>
      <c r="EL109" s="320"/>
      <c r="EM109" s="320"/>
      <c r="EN109" s="320"/>
      <c r="EO109" s="320"/>
      <c r="EP109" s="320"/>
      <c r="EQ109" s="320"/>
      <c r="ER109" s="320"/>
      <c r="ES109" s="320"/>
      <c r="ET109" s="320"/>
      <c r="EU109" s="320"/>
      <c r="EV109" s="320"/>
      <c r="EW109" s="320"/>
      <c r="EX109" s="320"/>
      <c r="EY109" s="320"/>
      <c r="EZ109" s="320"/>
      <c r="FA109" s="320"/>
      <c r="FB109" s="320"/>
      <c r="FC109" s="320"/>
      <c r="FD109" s="320"/>
      <c r="FE109" s="320"/>
      <c r="FF109" s="320"/>
      <c r="FG109" s="320"/>
      <c r="FH109" s="320"/>
      <c r="FI109" s="320"/>
      <c r="FJ109" s="320"/>
      <c r="FK109" s="320"/>
      <c r="FL109" s="320"/>
      <c r="FM109" s="320"/>
      <c r="FN109" s="320"/>
      <c r="FO109" s="320"/>
      <c r="FP109" s="320"/>
      <c r="FQ109" s="320"/>
      <c r="FR109" s="320"/>
      <c r="FS109" s="320"/>
      <c r="FT109" s="320"/>
      <c r="FU109" s="320"/>
      <c r="FV109" s="320"/>
      <c r="FW109" s="320"/>
      <c r="FX109" s="320"/>
      <c r="FY109" s="320"/>
      <c r="FZ109" s="320"/>
      <c r="GA109" s="320"/>
      <c r="GB109" s="320"/>
      <c r="GC109" s="320"/>
      <c r="GD109" s="320"/>
      <c r="GE109" s="320"/>
      <c r="GF109" s="320"/>
      <c r="GG109" s="320"/>
      <c r="GH109" s="320"/>
      <c r="GI109" s="320"/>
      <c r="GJ109" s="320"/>
      <c r="GK109" s="320"/>
      <c r="GL109" s="320"/>
      <c r="GM109" s="320"/>
      <c r="GN109" s="320"/>
      <c r="GO109" s="320"/>
      <c r="GP109" s="320"/>
      <c r="GQ109" s="320"/>
      <c r="GR109" s="320"/>
      <c r="GS109" s="320"/>
      <c r="GT109" s="320"/>
      <c r="GU109" s="320"/>
      <c r="GV109" s="320"/>
      <c r="GW109" s="320"/>
      <c r="GX109" s="320"/>
      <c r="GY109" s="320"/>
      <c r="GZ109" s="320"/>
      <c r="HA109" s="320"/>
      <c r="HB109" s="320"/>
      <c r="HC109" s="320"/>
      <c r="HD109" s="320"/>
      <c r="HE109" s="320"/>
      <c r="HF109" s="320"/>
      <c r="HG109" s="320"/>
      <c r="HH109" s="320"/>
      <c r="HI109" s="320"/>
      <c r="HJ109" s="320"/>
      <c r="HK109" s="320"/>
      <c r="HL109" s="320"/>
      <c r="HM109" s="320"/>
      <c r="HN109" s="320"/>
      <c r="HO109" s="320"/>
      <c r="HP109" s="320"/>
    </row>
    <row r="110" spans="1:224" s="314" customFormat="1" x14ac:dyDescent="0.4">
      <c r="A110" s="320"/>
      <c r="B110" s="288"/>
      <c r="C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320"/>
      <c r="CA110" s="320"/>
      <c r="CB110" s="320"/>
      <c r="CC110" s="320"/>
      <c r="CD110" s="320"/>
      <c r="CE110" s="320"/>
      <c r="CF110" s="320"/>
      <c r="CG110" s="320"/>
      <c r="CH110" s="320"/>
      <c r="CI110" s="320"/>
      <c r="CJ110" s="320"/>
      <c r="CK110" s="320"/>
      <c r="CL110" s="320"/>
      <c r="CM110" s="320"/>
      <c r="CN110" s="320"/>
      <c r="CO110" s="320"/>
      <c r="CP110" s="320"/>
      <c r="CQ110" s="320"/>
      <c r="CR110" s="320"/>
      <c r="CS110" s="320"/>
      <c r="CT110" s="320"/>
      <c r="CU110" s="320"/>
      <c r="CV110" s="320"/>
      <c r="CW110" s="320"/>
      <c r="CX110" s="320"/>
      <c r="CY110" s="320"/>
      <c r="CZ110" s="320"/>
      <c r="DA110" s="320"/>
      <c r="DB110" s="320"/>
      <c r="DC110" s="320"/>
      <c r="DD110" s="320"/>
      <c r="DE110" s="320"/>
      <c r="DF110" s="320"/>
      <c r="DG110" s="320"/>
      <c r="DH110" s="320"/>
      <c r="DI110" s="320"/>
      <c r="DJ110" s="320"/>
      <c r="DK110" s="320"/>
      <c r="DL110" s="320"/>
      <c r="DM110" s="320"/>
      <c r="DN110" s="320"/>
      <c r="DO110" s="320"/>
      <c r="DP110" s="320"/>
      <c r="DQ110" s="320"/>
      <c r="DR110" s="320"/>
      <c r="DS110" s="320"/>
      <c r="DT110" s="320"/>
      <c r="DU110" s="320"/>
      <c r="DV110" s="320"/>
      <c r="DW110" s="320"/>
      <c r="DX110" s="320"/>
      <c r="DY110" s="320"/>
      <c r="DZ110" s="320"/>
      <c r="EA110" s="320"/>
      <c r="EB110" s="320"/>
      <c r="EC110" s="320"/>
      <c r="ED110" s="320"/>
      <c r="EE110" s="320"/>
      <c r="EF110" s="320"/>
      <c r="EG110" s="320"/>
      <c r="EH110" s="320"/>
      <c r="EI110" s="320"/>
      <c r="EJ110" s="320"/>
      <c r="EK110" s="320"/>
      <c r="EL110" s="320"/>
      <c r="EM110" s="320"/>
      <c r="EN110" s="320"/>
      <c r="EO110" s="320"/>
      <c r="EP110" s="320"/>
      <c r="EQ110" s="320"/>
      <c r="ER110" s="320"/>
      <c r="ES110" s="320"/>
      <c r="ET110" s="320"/>
      <c r="EU110" s="320"/>
      <c r="EV110" s="320"/>
      <c r="EW110" s="320"/>
      <c r="EX110" s="320"/>
      <c r="EY110" s="320"/>
      <c r="EZ110" s="320"/>
      <c r="FA110" s="320"/>
      <c r="FB110" s="320"/>
      <c r="FC110" s="320"/>
      <c r="FD110" s="320"/>
      <c r="FE110" s="320"/>
      <c r="FF110" s="320"/>
      <c r="FG110" s="320"/>
      <c r="FH110" s="320"/>
      <c r="FI110" s="320"/>
      <c r="FJ110" s="320"/>
      <c r="FK110" s="320"/>
      <c r="FL110" s="320"/>
      <c r="FM110" s="320"/>
      <c r="FN110" s="320"/>
      <c r="FO110" s="320"/>
      <c r="FP110" s="320"/>
      <c r="FQ110" s="320"/>
      <c r="FR110" s="320"/>
      <c r="FS110" s="320"/>
      <c r="FT110" s="320"/>
      <c r="FU110" s="320"/>
      <c r="FV110" s="320"/>
      <c r="FW110" s="320"/>
      <c r="FX110" s="320"/>
      <c r="FY110" s="320"/>
      <c r="FZ110" s="320"/>
      <c r="GA110" s="320"/>
      <c r="GB110" s="320"/>
      <c r="GC110" s="320"/>
      <c r="GD110" s="320"/>
      <c r="GE110" s="320"/>
      <c r="GF110" s="320"/>
      <c r="GG110" s="320"/>
      <c r="GH110" s="320"/>
      <c r="GI110" s="320"/>
      <c r="GJ110" s="320"/>
      <c r="GK110" s="320"/>
      <c r="GL110" s="320"/>
      <c r="GM110" s="320"/>
      <c r="GN110" s="320"/>
      <c r="GO110" s="320"/>
      <c r="GP110" s="320"/>
      <c r="GQ110" s="320"/>
      <c r="GR110" s="320"/>
      <c r="GS110" s="320"/>
      <c r="GT110" s="320"/>
      <c r="GU110" s="320"/>
      <c r="GV110" s="320"/>
      <c r="GW110" s="320"/>
      <c r="GX110" s="320"/>
      <c r="GY110" s="320"/>
      <c r="GZ110" s="320"/>
      <c r="HA110" s="320"/>
      <c r="HB110" s="320"/>
      <c r="HC110" s="320"/>
      <c r="HD110" s="320"/>
      <c r="HE110" s="320"/>
      <c r="HF110" s="320"/>
      <c r="HG110" s="320"/>
      <c r="HH110" s="320"/>
      <c r="HI110" s="320"/>
      <c r="HJ110" s="320"/>
      <c r="HK110" s="320"/>
      <c r="HL110" s="320"/>
      <c r="HM110" s="320"/>
      <c r="HN110" s="320"/>
      <c r="HO110" s="320"/>
      <c r="HP110" s="320"/>
    </row>
  </sheetData>
  <mergeCells count="1">
    <mergeCell ref="B95:C95"/>
  </mergeCells>
  <pageMargins left="0" right="0" top="0" bottom="0" header="0" footer="0"/>
  <pageSetup scale="4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'2531'!B2</f>
        <v>50</v>
      </c>
      <c r="W2" s="435" t="s">
        <v>4</v>
      </c>
      <c r="X2" s="436"/>
      <c r="Y2" s="437"/>
      <c r="Z2" s="437"/>
      <c r="AA2" s="437"/>
      <c r="AB2" s="437"/>
      <c r="AC2" s="437"/>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'2531'!G7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IF('2531'!K$84=1,'2531'!G10,0)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IF('2531'!K$84=1,'2531'!G11,0)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IF('2531'!K$84=1,'2531'!G12,0)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IF('2531'!K$84=1,'2531'!G13,0)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IF('2531'!K$84=1,'2531'!G14,0)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IF('2531'!K$84=1,'2531'!G15,0)</f>
        <v>0</v>
      </c>
      <c r="Y15" s="420"/>
      <c r="Z15" s="421">
        <v>1</v>
      </c>
      <c r="AA15" s="421"/>
      <c r="AB15" s="55">
        <f t="shared" si="0"/>
        <v>0</v>
      </c>
      <c r="AC15" s="59">
        <f t="shared" si="1"/>
        <v>0</v>
      </c>
      <c r="AD15" s="9"/>
    </row>
    <row r="16" spans="1:30" ht="16.2" x14ac:dyDescent="0.35">
      <c r="A16" s="1" t="s">
        <v>41</v>
      </c>
      <c r="B16" s="14" t="s">
        <v>42</v>
      </c>
      <c r="C16" s="14"/>
      <c r="D16" s="14">
        <v>0.23</v>
      </c>
      <c r="E16" s="14">
        <v>1.27</v>
      </c>
      <c r="F16" s="14">
        <v>0</v>
      </c>
      <c r="G16" s="47">
        <f t="shared" si="2"/>
        <v>1.5</v>
      </c>
      <c r="H16" s="48"/>
      <c r="I16" s="57">
        <v>3.548</v>
      </c>
      <c r="J16" s="57"/>
      <c r="K16" s="50">
        <f t="shared" si="3"/>
        <v>5.3220000000000001</v>
      </c>
      <c r="L16" s="329">
        <f t="shared" si="4"/>
        <v>22079.335258259998</v>
      </c>
      <c r="N16" s="52">
        <v>5101</v>
      </c>
      <c r="O16" s="1">
        <v>254</v>
      </c>
      <c r="Q16" s="54"/>
      <c r="V16" s="381" t="s">
        <v>42</v>
      </c>
      <c r="W16" s="381"/>
      <c r="X16" s="420">
        <f>IF('2531'!K$84=1,'2531'!G16,0)</f>
        <v>1.5</v>
      </c>
      <c r="Y16" s="420"/>
      <c r="Z16" s="421">
        <v>1</v>
      </c>
      <c r="AA16" s="421"/>
      <c r="AB16" s="55">
        <f t="shared" si="0"/>
        <v>1.5</v>
      </c>
      <c r="AC16" s="56">
        <f t="shared" si="1"/>
        <v>6223</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IF('2531'!K$84=1,'2531'!G17,0)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IF('2531'!K$84=1,'2531'!G18,0)</f>
        <v>0</v>
      </c>
      <c r="Y18" s="420"/>
      <c r="Z18" s="421">
        <v>1</v>
      </c>
      <c r="AA18" s="421"/>
      <c r="AB18" s="55">
        <f t="shared" si="0"/>
        <v>0</v>
      </c>
      <c r="AC18" s="56">
        <f t="shared" si="1"/>
        <v>0</v>
      </c>
      <c r="AD18" s="9"/>
    </row>
    <row r="19" spans="1:30" ht="15" customHeight="1" x14ac:dyDescent="0.35">
      <c r="A19" s="1" t="s">
        <v>47</v>
      </c>
      <c r="B19" s="14" t="s">
        <v>48</v>
      </c>
      <c r="C19" s="14"/>
      <c r="D19" s="14">
        <v>8</v>
      </c>
      <c r="E19" s="14">
        <v>8.5</v>
      </c>
      <c r="F19" s="14">
        <v>0</v>
      </c>
      <c r="G19" s="47">
        <f t="shared" si="2"/>
        <v>16.5</v>
      </c>
      <c r="H19" s="48"/>
      <c r="I19" s="57">
        <v>5.1040000000000001</v>
      </c>
      <c r="J19" s="57"/>
      <c r="K19" s="50">
        <f t="shared" si="3"/>
        <v>84.215999999999994</v>
      </c>
      <c r="L19" s="329">
        <f t="shared" si="4"/>
        <v>349386.18904727994</v>
      </c>
      <c r="N19" s="52">
        <v>5101</v>
      </c>
      <c r="O19" s="1">
        <v>255</v>
      </c>
      <c r="Q19" s="54"/>
      <c r="V19" s="381" t="s">
        <v>48</v>
      </c>
      <c r="W19" s="381"/>
      <c r="X19" s="420">
        <f>IF('2531'!K$84=1,'2531'!G19,0)</f>
        <v>16.5</v>
      </c>
      <c r="Y19" s="420"/>
      <c r="Z19" s="421">
        <v>1</v>
      </c>
      <c r="AA19" s="421"/>
      <c r="AB19" s="55">
        <f t="shared" si="0"/>
        <v>16.5</v>
      </c>
      <c r="AC19" s="56">
        <f t="shared" si="1"/>
        <v>68453</v>
      </c>
      <c r="AD19" s="9"/>
    </row>
    <row r="20" spans="1:30" ht="15" customHeight="1" x14ac:dyDescent="0.35">
      <c r="A20" s="1" t="s">
        <v>49</v>
      </c>
      <c r="B20" s="14" t="s">
        <v>50</v>
      </c>
      <c r="C20" s="14"/>
      <c r="D20" s="14">
        <v>2.5</v>
      </c>
      <c r="E20" s="14">
        <v>2.5</v>
      </c>
      <c r="F20" s="14">
        <v>0</v>
      </c>
      <c r="G20" s="47">
        <f t="shared" si="2"/>
        <v>5</v>
      </c>
      <c r="H20" s="48"/>
      <c r="I20" s="57">
        <f>I19</f>
        <v>5.1040000000000001</v>
      </c>
      <c r="J20" s="57"/>
      <c r="K20" s="50">
        <f t="shared" si="3"/>
        <v>25.52</v>
      </c>
      <c r="L20" s="329">
        <f t="shared" si="4"/>
        <v>105874.60274159999</v>
      </c>
      <c r="N20" s="52">
        <v>5102</v>
      </c>
      <c r="O20" s="54">
        <v>255</v>
      </c>
      <c r="Q20" s="54"/>
      <c r="V20" s="381" t="s">
        <v>50</v>
      </c>
      <c r="W20" s="381"/>
      <c r="X20" s="420">
        <f>IF('2531'!K$84=1,'2531'!G20,0)</f>
        <v>5</v>
      </c>
      <c r="Y20" s="420"/>
      <c r="Z20" s="421">
        <v>1</v>
      </c>
      <c r="AA20" s="421"/>
      <c r="AB20" s="55">
        <f t="shared" si="0"/>
        <v>5</v>
      </c>
      <c r="AC20" s="56">
        <f t="shared" si="1"/>
        <v>20743</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IF('2531'!K$84=1,'2531'!G21,0)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IF('2531'!K$84=1,'2531'!G22,0)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IF('2531'!K$84=1,'2531'!G23,0)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IF('2531'!K$84=1,'2531'!G24,0)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IF('2531'!K$84=1,'2531'!G25,0)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10.73</v>
      </c>
      <c r="E26" s="61">
        <f t="shared" si="5"/>
        <v>12.27</v>
      </c>
      <c r="F26" s="61"/>
      <c r="G26" s="61">
        <f>SUM(G10:G25)</f>
        <v>23</v>
      </c>
      <c r="H26" s="62"/>
      <c r="I26" s="62"/>
      <c r="J26" s="63"/>
      <c r="K26" s="64">
        <f>SUM(K10:K25)</f>
        <v>115.05799999999999</v>
      </c>
      <c r="L26" s="327">
        <f>SUM(L10:L25)</f>
        <v>477340.12704713992</v>
      </c>
      <c r="N26" s="54"/>
      <c r="O26" s="65"/>
      <c r="P26" s="54"/>
      <c r="Q26" s="54"/>
      <c r="V26" s="422" t="s">
        <v>61</v>
      </c>
      <c r="W26" s="422"/>
      <c r="X26" s="411">
        <f>SUM(X10:X25)</f>
        <v>23</v>
      </c>
      <c r="Y26" s="411"/>
      <c r="Z26" s="423"/>
      <c r="AA26" s="424"/>
      <c r="AB26" s="66">
        <f>SUM(AB10:AB25)</f>
        <v>23</v>
      </c>
      <c r="AC26" s="67">
        <f>SUM(AC10:AC25)</f>
        <v>95419</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4393</v>
      </c>
      <c r="N40" s="98"/>
      <c r="O40" s="98"/>
      <c r="P40" s="98"/>
      <c r="Q40" s="98"/>
      <c r="V40" s="406" t="s">
        <v>85</v>
      </c>
      <c r="W40" s="406"/>
      <c r="X40" s="407">
        <f>+G40</f>
        <v>181379.8</v>
      </c>
      <c r="Y40" s="407"/>
      <c r="Z40" s="407"/>
      <c r="AA40" s="407"/>
      <c r="AB40" s="56">
        <f>ROUND(X39/X40,0)</f>
        <v>191</v>
      </c>
      <c r="AC40" s="56">
        <f>ROUND(AB40*$X$26,0)</f>
        <v>4393</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481733.12704713992</v>
      </c>
      <c r="O44" s="1"/>
      <c r="V44" s="400" t="s">
        <v>89</v>
      </c>
      <c r="W44" s="400"/>
      <c r="X44" s="400"/>
      <c r="Y44" s="400"/>
      <c r="Z44" s="400"/>
      <c r="AA44" s="400"/>
      <c r="AB44" s="400"/>
      <c r="AC44" s="105">
        <f>SUM(AC26,AC37,AC40)</f>
        <v>99812</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89.537999999999997</v>
      </c>
      <c r="D47" s="116"/>
      <c r="E47" s="116"/>
      <c r="F47" s="116"/>
      <c r="G47" s="117">
        <f>K7</f>
        <v>1.0289999999999999</v>
      </c>
      <c r="H47" s="117"/>
      <c r="I47" s="118">
        <v>1325.01</v>
      </c>
      <c r="J47" s="119" t="s">
        <v>96</v>
      </c>
      <c r="K47" s="120">
        <f>ROUND(C47*G47*I47,0)</f>
        <v>122079</v>
      </c>
      <c r="L47" s="343"/>
      <c r="O47" s="1"/>
      <c r="V47" s="101" t="s">
        <v>95</v>
      </c>
      <c r="W47" s="121">
        <f>AB10+AB11+AB16+AB19+AB22</f>
        <v>18</v>
      </c>
      <c r="X47" s="393">
        <f>AB7</f>
        <v>1.0289999999999999</v>
      </c>
      <c r="Y47" s="393"/>
      <c r="Z47" s="122">
        <f>+I47</f>
        <v>1325.01</v>
      </c>
      <c r="AA47" s="123" t="s">
        <v>96</v>
      </c>
      <c r="AB47" s="124">
        <f>ROUND(W47*X47*Z47,0)</f>
        <v>24542</v>
      </c>
      <c r="AC47" s="125"/>
      <c r="AD47" s="9"/>
    </row>
    <row r="48" spans="1:30" ht="18" customHeight="1" x14ac:dyDescent="0.3">
      <c r="B48" s="126" t="s">
        <v>73</v>
      </c>
      <c r="C48" s="116">
        <f>K12+K13+K17+K20+K23</f>
        <v>25.52</v>
      </c>
      <c r="D48" s="116"/>
      <c r="E48" s="116"/>
      <c r="F48" s="116"/>
      <c r="G48" s="117">
        <f>K7</f>
        <v>1.0289999999999999</v>
      </c>
      <c r="H48" s="117"/>
      <c r="I48" s="118">
        <v>903.8</v>
      </c>
      <c r="J48" s="119" t="s">
        <v>96</v>
      </c>
      <c r="K48" s="120">
        <f>ROUND(C48*G48*I48,0)</f>
        <v>23734</v>
      </c>
      <c r="L48" s="344"/>
      <c r="O48" s="1"/>
      <c r="V48" s="127" t="s">
        <v>73</v>
      </c>
      <c r="W48" s="121">
        <f>AB12+AB13+AB17+AB20+AB23</f>
        <v>5</v>
      </c>
      <c r="X48" s="393">
        <f>AB7</f>
        <v>1.0289999999999999</v>
      </c>
      <c r="Y48" s="393"/>
      <c r="Z48" s="122">
        <f>+I48</f>
        <v>903.8</v>
      </c>
      <c r="AA48" s="123" t="s">
        <v>96</v>
      </c>
      <c r="AB48" s="124">
        <f>ROUND(W48*X48*Z48,0)</f>
        <v>4650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115.05799999999999</v>
      </c>
      <c r="D50" s="138"/>
      <c r="E50" s="139"/>
      <c r="F50" s="139"/>
      <c r="G50" s="140" t="s">
        <v>98</v>
      </c>
      <c r="H50" s="140"/>
      <c r="I50" s="140"/>
      <c r="J50" s="140"/>
      <c r="K50" s="140"/>
      <c r="L50" s="329">
        <f>IF(B2=75,0,K49+K48+K47)</f>
        <v>145813</v>
      </c>
      <c r="N50" s="3"/>
      <c r="O50" s="1"/>
      <c r="V50" s="141" t="s">
        <v>97</v>
      </c>
      <c r="W50" s="142">
        <f>SUM(W47:W49)</f>
        <v>23</v>
      </c>
      <c r="X50" s="394" t="s">
        <v>98</v>
      </c>
      <c r="Y50" s="395"/>
      <c r="Z50" s="395"/>
      <c r="AA50" s="395"/>
      <c r="AB50" s="395"/>
      <c r="AC50" s="56">
        <f>IF(V2=75,0,AB49+AB48+AB47)</f>
        <v>29192</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115.05799999999999</v>
      </c>
      <c r="H53" s="57" t="s">
        <v>102</v>
      </c>
      <c r="I53" s="57"/>
      <c r="J53" s="147">
        <v>198050.23</v>
      </c>
      <c r="K53" s="147"/>
      <c r="L53" s="346"/>
      <c r="N53" s="3"/>
      <c r="O53" s="1"/>
      <c r="V53" s="388" t="s">
        <v>101</v>
      </c>
      <c r="W53" s="388"/>
      <c r="X53" s="148">
        <f>AB26</f>
        <v>23</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5.8100000000000003E-4</v>
      </c>
      <c r="L54" s="334"/>
      <c r="N54" s="65"/>
      <c r="O54" s="1"/>
      <c r="V54" s="388" t="s">
        <v>103</v>
      </c>
      <c r="W54" s="388"/>
      <c r="X54" s="388"/>
      <c r="Y54" s="388"/>
      <c r="Z54" s="388"/>
      <c r="AA54" s="388"/>
      <c r="AB54" s="391">
        <f>ROUND(X53/AA53,6)</f>
        <v>1.16E-4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23</v>
      </c>
      <c r="H56" s="57" t="s">
        <v>106</v>
      </c>
      <c r="I56" s="57"/>
      <c r="J56" s="147">
        <f>+G40</f>
        <v>181379.8</v>
      </c>
      <c r="K56" s="147"/>
      <c r="L56" s="346"/>
      <c r="O56" s="1"/>
      <c r="V56" s="388" t="s">
        <v>105</v>
      </c>
      <c r="W56" s="388"/>
      <c r="X56" s="151">
        <f>X26</f>
        <v>23</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1.27E-4</v>
      </c>
      <c r="L57" s="334"/>
      <c r="O57" s="1"/>
      <c r="V57" s="388" t="s">
        <v>107</v>
      </c>
      <c r="W57" s="388"/>
      <c r="X57" s="388"/>
      <c r="Y57" s="388"/>
      <c r="Z57" s="388"/>
      <c r="AA57" s="388"/>
      <c r="AB57" s="391">
        <f>ROUND(X56/AA56,6)</f>
        <v>1.27E-4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1.16E-4</v>
      </c>
      <c r="AC58" s="56">
        <f>ROUND(Y58*AB58,0)</f>
        <v>491</v>
      </c>
      <c r="AD58" s="9"/>
    </row>
    <row r="59" spans="2:30" x14ac:dyDescent="0.3">
      <c r="B59" s="60" t="s">
        <v>109</v>
      </c>
      <c r="C59" s="60"/>
      <c r="D59" s="60"/>
      <c r="E59" s="60"/>
      <c r="F59" s="60"/>
      <c r="G59" s="60"/>
      <c r="H59" s="155" t="s">
        <v>21</v>
      </c>
      <c r="I59" s="120">
        <v>4230917</v>
      </c>
      <c r="J59" s="156" t="s">
        <v>110</v>
      </c>
      <c r="K59" s="157">
        <f>K54</f>
        <v>5.8100000000000003E-4</v>
      </c>
      <c r="L59" s="329">
        <f>SUM(I59*K59)</f>
        <v>2458.162777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1.16E-4</v>
      </c>
      <c r="AC66" s="56">
        <f>ROUND(Y66*AB66,0)</f>
        <v>12029</v>
      </c>
      <c r="AD66" s="9"/>
    </row>
    <row r="67" spans="1:30" ht="20.25" customHeight="1" x14ac:dyDescent="0.3">
      <c r="B67" s="14" t="s">
        <v>118</v>
      </c>
      <c r="C67" s="14"/>
      <c r="D67" s="14"/>
      <c r="E67" s="14"/>
      <c r="F67" s="14"/>
      <c r="H67" s="155" t="s">
        <v>23</v>
      </c>
      <c r="I67" s="120">
        <v>103698709</v>
      </c>
      <c r="J67" s="156" t="s">
        <v>110</v>
      </c>
      <c r="K67" s="157">
        <f>K54</f>
        <v>5.8100000000000003E-4</v>
      </c>
      <c r="L67" s="329">
        <f>SUM(I67*K67)</f>
        <v>60248.949929000002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1.27E-4</v>
      </c>
      <c r="AC68" s="56">
        <f>ROUND(Y68*AB68,0)</f>
        <v>0</v>
      </c>
      <c r="AD68" s="9"/>
    </row>
    <row r="69" spans="1:30" ht="15" customHeight="1" x14ac:dyDescent="0.3">
      <c r="B69" s="161" t="s">
        <v>120</v>
      </c>
      <c r="C69" s="14"/>
      <c r="D69" s="14"/>
      <c r="E69" s="14"/>
      <c r="F69" s="14"/>
      <c r="H69" s="155" t="s">
        <v>22</v>
      </c>
      <c r="I69" s="120">
        <v>0</v>
      </c>
      <c r="J69" s="156" t="s">
        <v>110</v>
      </c>
      <c r="K69" s="157">
        <f>K57</f>
        <v>1.27E-4</v>
      </c>
      <c r="L69" s="329">
        <f t="shared" ref="L69:L72" si="11">SUM(I69*K69)</f>
        <v>0</v>
      </c>
      <c r="O69" s="1"/>
      <c r="V69" s="378" t="s">
        <v>121</v>
      </c>
      <c r="W69" s="378"/>
      <c r="X69" s="378"/>
      <c r="Y69" s="384">
        <f>+I70</f>
        <v>0</v>
      </c>
      <c r="Z69" s="384"/>
      <c r="AA69" s="153" t="s">
        <v>110</v>
      </c>
      <c r="AB69" s="154">
        <f>AB54</f>
        <v>1.16E-4</v>
      </c>
      <c r="AC69" s="56">
        <f>ROUND(Y69*AB69,0)</f>
        <v>0</v>
      </c>
      <c r="AD69" s="9"/>
    </row>
    <row r="70" spans="1:30" ht="20.25" customHeight="1" x14ac:dyDescent="0.3">
      <c r="B70" s="14" t="s">
        <v>121</v>
      </c>
      <c r="C70" s="14"/>
      <c r="D70" s="14"/>
      <c r="E70" s="14"/>
      <c r="F70" s="14"/>
      <c r="H70" s="155" t="s">
        <v>21</v>
      </c>
      <c r="I70" s="120">
        <v>0</v>
      </c>
      <c r="J70" s="156" t="s">
        <v>110</v>
      </c>
      <c r="K70" s="157">
        <f>K54</f>
        <v>5.8100000000000003E-4</v>
      </c>
      <c r="L70" s="329">
        <f t="shared" si="11"/>
        <v>0</v>
      </c>
      <c r="O70" s="1"/>
      <c r="V70" s="378" t="s">
        <v>122</v>
      </c>
      <c r="W70" s="378"/>
      <c r="X70" s="378"/>
      <c r="Y70" s="380">
        <f>+I71</f>
        <v>1865769</v>
      </c>
      <c r="Z70" s="380"/>
      <c r="AA70" s="153" t="s">
        <v>110</v>
      </c>
      <c r="AB70" s="154">
        <f>AB54</f>
        <v>1.16E-4</v>
      </c>
      <c r="AC70" s="56">
        <f>ROUND(Y70*AB70,0)</f>
        <v>216</v>
      </c>
      <c r="AD70" s="9"/>
    </row>
    <row r="71" spans="1:30" ht="20.25" customHeight="1" x14ac:dyDescent="0.3">
      <c r="B71" s="14" t="s">
        <v>122</v>
      </c>
      <c r="C71" s="14"/>
      <c r="D71" s="14"/>
      <c r="E71" s="14"/>
      <c r="F71" s="14"/>
      <c r="H71" s="155" t="s">
        <v>21</v>
      </c>
      <c r="I71" s="120">
        <v>1865769</v>
      </c>
      <c r="J71" s="156" t="s">
        <v>110</v>
      </c>
      <c r="K71" s="157">
        <f>K54</f>
        <v>5.8100000000000003E-4</v>
      </c>
      <c r="L71" s="329">
        <f t="shared" si="11"/>
        <v>1084.0117890000001</v>
      </c>
      <c r="O71" s="1"/>
      <c r="V71" s="378" t="s">
        <v>123</v>
      </c>
      <c r="W71" s="378"/>
      <c r="X71" s="378"/>
      <c r="Y71" s="380">
        <f>+I72</f>
        <v>13963927</v>
      </c>
      <c r="Z71" s="380"/>
      <c r="AA71" s="153" t="s">
        <v>110</v>
      </c>
      <c r="AB71" s="154">
        <f>AB57</f>
        <v>1.27E-4</v>
      </c>
      <c r="AC71" s="56">
        <f>ROUND(Y71*AB71,0)</f>
        <v>1773</v>
      </c>
      <c r="AD71" s="9"/>
    </row>
    <row r="72" spans="1:30" ht="21" customHeight="1" x14ac:dyDescent="0.35">
      <c r="B72" s="14" t="s">
        <v>123</v>
      </c>
      <c r="C72" s="14"/>
      <c r="D72" s="14"/>
      <c r="E72" s="14"/>
      <c r="F72" s="14"/>
      <c r="H72" s="155" t="s">
        <v>22</v>
      </c>
      <c r="I72" s="120">
        <v>13963927</v>
      </c>
      <c r="J72" s="156" t="s">
        <v>110</v>
      </c>
      <c r="K72" s="157">
        <f>K57</f>
        <v>1.27E-4</v>
      </c>
      <c r="L72" s="329">
        <f t="shared" si="11"/>
        <v>1773.418729</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15</v>
      </c>
      <c r="AA74" s="165" t="s">
        <v>130</v>
      </c>
      <c r="AB74" s="166">
        <f>+K75</f>
        <v>361</v>
      </c>
      <c r="AC74" s="56">
        <f>ROUND(AB74*Z74,0)</f>
        <v>5415</v>
      </c>
      <c r="AD74" s="9"/>
    </row>
    <row r="75" spans="1:30" ht="19.5" customHeight="1" x14ac:dyDescent="0.3">
      <c r="A75" s="1" t="s">
        <v>131</v>
      </c>
      <c r="B75" s="167" t="s">
        <v>128</v>
      </c>
      <c r="C75" s="168" t="s">
        <v>129</v>
      </c>
      <c r="D75" s="167">
        <v>14</v>
      </c>
      <c r="E75" s="167">
        <v>16</v>
      </c>
      <c r="F75" s="167">
        <v>0</v>
      </c>
      <c r="G75" s="169">
        <f>IF($B$154&lt;8,D75,E75)</f>
        <v>16</v>
      </c>
      <c r="H75" s="170"/>
      <c r="I75" s="171">
        <f>AVERAGE(G75,D75)</f>
        <v>15</v>
      </c>
      <c r="J75" s="172" t="s">
        <v>130</v>
      </c>
      <c r="K75" s="173">
        <v>361</v>
      </c>
      <c r="L75" s="329">
        <f t="shared" ref="L75:L78" si="12">SUM(I75*K75)</f>
        <v>5415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1.27E-4</v>
      </c>
      <c r="AC76" s="56">
        <f>ROUND(Y76*AB76,0)</f>
        <v>218</v>
      </c>
      <c r="AD76" s="9"/>
    </row>
    <row r="77" spans="1:30" ht="26.25" customHeight="1" x14ac:dyDescent="0.3">
      <c r="B77" s="14" t="s">
        <v>134</v>
      </c>
      <c r="C77" s="14"/>
      <c r="D77" s="14"/>
      <c r="E77" s="14"/>
      <c r="F77" s="14"/>
      <c r="H77" s="155" t="s">
        <v>25</v>
      </c>
      <c r="I77" s="178">
        <v>1716988</v>
      </c>
      <c r="J77" s="156" t="s">
        <v>110</v>
      </c>
      <c r="K77" s="157">
        <f>K57</f>
        <v>1.27E-4</v>
      </c>
      <c r="L77" s="329">
        <v>0</v>
      </c>
      <c r="O77" s="1"/>
      <c r="V77" s="378" t="str">
        <f>+B78</f>
        <v>15.  Florida Teachers Classroom Supply Assistance Program</v>
      </c>
      <c r="W77" s="378"/>
      <c r="X77" s="378"/>
      <c r="Y77" s="379">
        <f>+I78</f>
        <v>0</v>
      </c>
      <c r="Z77" s="379"/>
      <c r="AA77" s="165" t="s">
        <v>130</v>
      </c>
      <c r="AB77" s="154">
        <f>AB54</f>
        <v>1.16E-4</v>
      </c>
      <c r="AC77" s="56">
        <f>ROUND(Y77*AB77,0)</f>
        <v>0</v>
      </c>
      <c r="AD77" s="9"/>
    </row>
    <row r="78" spans="1:30" ht="26.25" customHeight="1" x14ac:dyDescent="0.3">
      <c r="B78" s="377" t="s">
        <v>135</v>
      </c>
      <c r="C78" s="377"/>
      <c r="D78" s="377"/>
      <c r="E78" s="14"/>
      <c r="F78" s="14"/>
      <c r="H78" s="155" t="s">
        <v>136</v>
      </c>
      <c r="I78" s="179">
        <v>0</v>
      </c>
      <c r="J78" s="156" t="s">
        <v>110</v>
      </c>
      <c r="K78" s="157">
        <f>K54</f>
        <v>5.8100000000000003E-4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149146</v>
      </c>
      <c r="AD81" s="188"/>
    </row>
    <row r="82" spans="1:30" ht="22.5" customHeight="1" thickTop="1" thickBot="1" x14ac:dyDescent="0.35">
      <c r="B82" s="14" t="s">
        <v>140</v>
      </c>
      <c r="C82" s="14"/>
      <c r="D82" s="14"/>
      <c r="E82" s="14"/>
      <c r="F82" s="14"/>
      <c r="G82" s="14"/>
      <c r="H82" s="14"/>
      <c r="I82" s="14"/>
      <c r="J82" s="14"/>
      <c r="K82" s="14"/>
      <c r="L82" s="348">
        <f>SUM(L44:L81)</f>
        <v>698525.67027113994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'2531'!AC81</f>
        <v>149146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149146</v>
      </c>
      <c r="L86" s="329">
        <f>IF(G26=0,0,IF(G26&gt;250,-(((250/G26)*K86)*IF(M86="H",0.02,0.05)),IF(M86="H",-0.02*K86,-0.05*K86)))</f>
        <v>-7457.3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691068.37027113989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9">
        <v>-127882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563186.37027113989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56318.637027113989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277</v>
      </c>
      <c r="C123" s="208" t="s">
        <v>199</v>
      </c>
    </row>
    <row r="124" spans="2:3" hidden="1" x14ac:dyDescent="0.3">
      <c r="B124" s="212" t="s">
        <v>278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277</v>
      </c>
      <c r="C164" s="222" t="s">
        <v>244</v>
      </c>
      <c r="D164" s="218"/>
    </row>
    <row r="165" spans="1:4" hidden="1" x14ac:dyDescent="0.3">
      <c r="A165" s="217" t="s">
        <v>245</v>
      </c>
      <c r="B165" s="221" t="s">
        <v>278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'2641'!B2</f>
        <v>50</v>
      </c>
      <c r="W2" s="435" t="s">
        <v>4</v>
      </c>
      <c r="X2" s="436"/>
      <c r="Y2" s="437"/>
      <c r="Z2" s="437"/>
      <c r="AA2" s="437"/>
      <c r="AB2" s="437"/>
      <c r="AC2" s="437"/>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'2641'!G7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21.81</v>
      </c>
      <c r="E10" s="46">
        <v>22.73</v>
      </c>
      <c r="F10" s="46">
        <v>0</v>
      </c>
      <c r="G10" s="47">
        <f>IF($B$154&lt;8,D10*2,D10+E10)</f>
        <v>44.54</v>
      </c>
      <c r="H10" s="48"/>
      <c r="I10" s="49">
        <v>1.1259999999999999</v>
      </c>
      <c r="J10" s="49"/>
      <c r="K10" s="50">
        <f>ROUND(G10*I10,4)</f>
        <v>50.152000000000001</v>
      </c>
      <c r="L10" s="329">
        <f>SUM(K10*$G$7)*($K$7)</f>
        <v>208065.16758216001</v>
      </c>
      <c r="N10" s="52">
        <v>5101</v>
      </c>
      <c r="O10" s="53">
        <v>101</v>
      </c>
      <c r="Q10" s="54"/>
      <c r="V10" s="425" t="s">
        <v>27</v>
      </c>
      <c r="W10" s="425"/>
      <c r="X10" s="420">
        <f>IF('2641'!K$84=1,'2641'!G10,0)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3.97</v>
      </c>
      <c r="E11" s="14">
        <v>3.5</v>
      </c>
      <c r="F11" s="14">
        <v>0</v>
      </c>
      <c r="G11" s="47">
        <f t="shared" ref="G11:G25" si="2">IF($B$154&lt;8,D11*2,D11+E11)</f>
        <v>7.4700000000000006</v>
      </c>
      <c r="H11" s="48"/>
      <c r="I11" s="57">
        <f>I10</f>
        <v>1.1259999999999999</v>
      </c>
      <c r="J11" s="57"/>
      <c r="K11" s="50">
        <f t="shared" ref="K11:K25" si="3">ROUND(G11*I11,4)</f>
        <v>8.4111999999999991</v>
      </c>
      <c r="L11" s="329">
        <f t="shared" ref="L11:L25" si="4">SUM(K11*$G$7)*($K$7)</f>
        <v>34895.472514895991</v>
      </c>
      <c r="M11" s="1" t="str">
        <f>IF(ROUND(G11,2)=ROUND(SUM(G28:G30),2)," ","CHECK 2. PK-3 Lines Below")</f>
        <v xml:space="preserve"> </v>
      </c>
      <c r="N11" s="52">
        <v>5101</v>
      </c>
      <c r="O11" s="58" t="s">
        <v>30</v>
      </c>
      <c r="Q11" s="54"/>
      <c r="V11" s="381" t="s">
        <v>29</v>
      </c>
      <c r="W11" s="381"/>
      <c r="X11" s="420">
        <f>IF('2641'!K$84=1,'2641'!G11,0)</f>
        <v>0</v>
      </c>
      <c r="Y11" s="420"/>
      <c r="Z11" s="421">
        <v>1</v>
      </c>
      <c r="AA11" s="421"/>
      <c r="AB11" s="55">
        <f t="shared" si="0"/>
        <v>0</v>
      </c>
      <c r="AC11" s="56">
        <f t="shared" si="1"/>
        <v>0</v>
      </c>
      <c r="AD11" s="9"/>
    </row>
    <row r="12" spans="1:30" x14ac:dyDescent="0.3">
      <c r="A12" s="1" t="s">
        <v>31</v>
      </c>
      <c r="B12" s="14" t="s">
        <v>32</v>
      </c>
      <c r="C12" s="14"/>
      <c r="D12" s="14">
        <v>12.04</v>
      </c>
      <c r="E12" s="14">
        <v>14.04</v>
      </c>
      <c r="F12" s="14">
        <v>0</v>
      </c>
      <c r="G12" s="47">
        <f t="shared" si="2"/>
        <v>26.08</v>
      </c>
      <c r="H12" s="48"/>
      <c r="I12" s="57">
        <v>1</v>
      </c>
      <c r="J12" s="57"/>
      <c r="K12" s="50">
        <f t="shared" si="3"/>
        <v>26.08</v>
      </c>
      <c r="L12" s="329">
        <f t="shared" si="4"/>
        <v>108197.86988639997</v>
      </c>
      <c r="N12" s="52">
        <v>5102</v>
      </c>
      <c r="O12" s="53">
        <v>102</v>
      </c>
      <c r="Q12" s="54"/>
      <c r="V12" s="381" t="s">
        <v>32</v>
      </c>
      <c r="W12" s="381"/>
      <c r="X12" s="420">
        <f>IF('2641'!K$84=1,'2641'!G12,0)</f>
        <v>0</v>
      </c>
      <c r="Y12" s="420"/>
      <c r="Z12" s="421">
        <v>1</v>
      </c>
      <c r="AA12" s="421"/>
      <c r="AB12" s="55">
        <f t="shared" si="0"/>
        <v>0</v>
      </c>
      <c r="AC12" s="56">
        <f t="shared" si="1"/>
        <v>0</v>
      </c>
      <c r="AD12" s="9"/>
    </row>
    <row r="13" spans="1:30" x14ac:dyDescent="0.3">
      <c r="A13" s="1" t="s">
        <v>33</v>
      </c>
      <c r="B13" s="14" t="s">
        <v>34</v>
      </c>
      <c r="C13" s="14"/>
      <c r="D13" s="14">
        <v>6.02</v>
      </c>
      <c r="E13" s="14">
        <v>6</v>
      </c>
      <c r="F13" s="14">
        <v>0</v>
      </c>
      <c r="G13" s="47">
        <f t="shared" si="2"/>
        <v>12.02</v>
      </c>
      <c r="H13" s="48"/>
      <c r="I13" s="57">
        <f>I12</f>
        <v>1</v>
      </c>
      <c r="J13" s="57"/>
      <c r="K13" s="50">
        <f t="shared" si="3"/>
        <v>12.02</v>
      </c>
      <c r="L13" s="329">
        <f t="shared" si="4"/>
        <v>49867.269786599994</v>
      </c>
      <c r="M13" s="1" t="str">
        <f>IF(ROUND(G13,2)=ROUND(SUM(G31:G33),2)," ","CHECK 2. 4-8 Lines Below")</f>
        <v xml:space="preserve"> </v>
      </c>
      <c r="N13" s="52">
        <v>5102</v>
      </c>
      <c r="O13" s="58" t="s">
        <v>35</v>
      </c>
      <c r="Q13" s="54"/>
      <c r="V13" s="381" t="s">
        <v>34</v>
      </c>
      <c r="W13" s="381"/>
      <c r="X13" s="420">
        <f>IF('2641'!K$84=1,'2641'!G13,0)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IF('2641'!K$84=1,'2641'!G14,0)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IF('2641'!K$84=1,'2641'!G15,0)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IF('2641'!K$84=1,'2641'!G16,0)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IF('2641'!K$84=1,'2641'!G17,0)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IF('2641'!K$84=1,'2641'!G18,0)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IF('2641'!K$84=1,'2641'!G19,0)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IF('2641'!K$84=1,'2641'!G20,0)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IF('2641'!K$84=1,'2641'!G21,0)</f>
        <v>0</v>
      </c>
      <c r="Y21" s="420"/>
      <c r="Z21" s="421">
        <v>1</v>
      </c>
      <c r="AA21" s="421"/>
      <c r="AB21" s="55">
        <f t="shared" si="0"/>
        <v>0</v>
      </c>
      <c r="AC21" s="56">
        <f t="shared" si="1"/>
        <v>0</v>
      </c>
      <c r="AD21" s="9"/>
    </row>
    <row r="22" spans="1:30" ht="16.2" x14ac:dyDescent="0.35">
      <c r="A22" s="1" t="s">
        <v>53</v>
      </c>
      <c r="B22" s="14" t="s">
        <v>54</v>
      </c>
      <c r="C22" s="14"/>
      <c r="D22" s="14">
        <v>3.2</v>
      </c>
      <c r="E22" s="14">
        <v>3.2</v>
      </c>
      <c r="F22" s="14">
        <v>0</v>
      </c>
      <c r="G22" s="47">
        <f t="shared" si="2"/>
        <v>6.4</v>
      </c>
      <c r="H22" s="48"/>
      <c r="I22" s="57">
        <v>1.147</v>
      </c>
      <c r="J22" s="57"/>
      <c r="K22" s="50">
        <f t="shared" si="3"/>
        <v>7.3407999999999998</v>
      </c>
      <c r="L22" s="329">
        <f t="shared" si="4"/>
        <v>30454.713315263994</v>
      </c>
      <c r="N22" s="52">
        <v>5101</v>
      </c>
      <c r="O22" s="53">
        <v>130</v>
      </c>
      <c r="Q22" s="54"/>
      <c r="V22" s="381" t="s">
        <v>54</v>
      </c>
      <c r="W22" s="381"/>
      <c r="X22" s="420">
        <f>IF('2641'!K$84=1,'2641'!G22,0)</f>
        <v>0</v>
      </c>
      <c r="Y22" s="420"/>
      <c r="Z22" s="421">
        <v>1</v>
      </c>
      <c r="AA22" s="421"/>
      <c r="AB22" s="55">
        <f t="shared" si="0"/>
        <v>0</v>
      </c>
      <c r="AC22" s="56">
        <f t="shared" si="1"/>
        <v>0</v>
      </c>
      <c r="AD22" s="9"/>
    </row>
    <row r="23" spans="1:30" ht="16.2" x14ac:dyDescent="0.35">
      <c r="A23" s="1" t="s">
        <v>55</v>
      </c>
      <c r="B23" s="14" t="s">
        <v>56</v>
      </c>
      <c r="C23" s="14"/>
      <c r="D23" s="14">
        <v>0.46</v>
      </c>
      <c r="E23" s="14">
        <v>0.46</v>
      </c>
      <c r="F23" s="14">
        <v>0</v>
      </c>
      <c r="G23" s="47">
        <f t="shared" si="2"/>
        <v>0.92</v>
      </c>
      <c r="H23" s="48"/>
      <c r="I23" s="57">
        <f>I22</f>
        <v>1.147</v>
      </c>
      <c r="J23" s="57"/>
      <c r="K23" s="50">
        <f t="shared" si="3"/>
        <v>1.0551999999999999</v>
      </c>
      <c r="L23" s="329">
        <f t="shared" si="4"/>
        <v>4377.6990914159987</v>
      </c>
      <c r="N23" s="52">
        <v>5102</v>
      </c>
      <c r="O23" s="53">
        <v>130</v>
      </c>
      <c r="Q23" s="54"/>
      <c r="V23" s="381" t="s">
        <v>56</v>
      </c>
      <c r="W23" s="381"/>
      <c r="X23" s="420">
        <f>IF('2641'!K$84=1,'2641'!G23,0)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IF('2641'!K$84=1,'2641'!G24,0)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IF('2641'!K$84=1,'2641'!G25,0)</f>
        <v>0</v>
      </c>
      <c r="Y25" s="420"/>
      <c r="Z25" s="421">
        <v>1</v>
      </c>
      <c r="AA25" s="421"/>
      <c r="AB25" s="55">
        <f t="shared" si="0"/>
        <v>0</v>
      </c>
      <c r="AC25" s="56">
        <f t="shared" si="1"/>
        <v>0</v>
      </c>
      <c r="AD25" s="9"/>
    </row>
    <row r="26" spans="1:30" ht="20.25" customHeight="1" thickBot="1" x14ac:dyDescent="0.35">
      <c r="B26" s="60" t="s">
        <v>61</v>
      </c>
      <c r="C26" s="60"/>
      <c r="D26" s="61">
        <f t="shared" ref="D26:E26" si="5">SUM(D10:D25)</f>
        <v>47.499999999999993</v>
      </c>
      <c r="E26" s="61">
        <f t="shared" si="5"/>
        <v>49.93</v>
      </c>
      <c r="F26" s="61"/>
      <c r="G26" s="61">
        <f>SUM(G10:G25)</f>
        <v>97.43</v>
      </c>
      <c r="H26" s="62"/>
      <c r="I26" s="62"/>
      <c r="J26" s="63"/>
      <c r="K26" s="64">
        <f>SUM(K10:K25)</f>
        <v>105.0592</v>
      </c>
      <c r="L26" s="327">
        <f>SUM(L10:L25)</f>
        <v>435858.19217673602</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3.97</v>
      </c>
      <c r="E28" s="14">
        <v>3.5</v>
      </c>
      <c r="F28" s="75">
        <v>0</v>
      </c>
      <c r="G28" s="47">
        <f t="shared" ref="G28:G36" si="6">IF($B$154&lt;8,D28*2,D28+E28)</f>
        <v>7.4700000000000006</v>
      </c>
      <c r="H28" s="76"/>
      <c r="I28" s="77" t="s">
        <v>69</v>
      </c>
      <c r="J28" s="52">
        <v>251</v>
      </c>
      <c r="K28" s="78">
        <v>1047</v>
      </c>
      <c r="L28" s="329">
        <f>SUM(G28*K28)</f>
        <v>7821.0900000000011</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5.5</v>
      </c>
      <c r="E31" s="14">
        <v>5.52</v>
      </c>
      <c r="F31" s="85">
        <v>0</v>
      </c>
      <c r="G31" s="47">
        <f t="shared" si="6"/>
        <v>11.02</v>
      </c>
      <c r="H31" s="76"/>
      <c r="I31" s="86" t="s">
        <v>73</v>
      </c>
      <c r="J31" s="52">
        <v>251</v>
      </c>
      <c r="K31" s="78">
        <v>1173</v>
      </c>
      <c r="L31" s="329">
        <f t="shared" si="8"/>
        <v>12926.46</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0.52</v>
      </c>
      <c r="E32" s="14">
        <v>0.48</v>
      </c>
      <c r="F32" s="85">
        <v>0</v>
      </c>
      <c r="G32" s="47">
        <f t="shared" si="6"/>
        <v>1</v>
      </c>
      <c r="H32" s="76"/>
      <c r="I32" s="86" t="s">
        <v>73</v>
      </c>
      <c r="J32" s="52">
        <v>252</v>
      </c>
      <c r="K32" s="78">
        <v>3506</v>
      </c>
      <c r="L32" s="329">
        <f t="shared" si="8"/>
        <v>3506</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9.99</v>
      </c>
      <c r="E37" s="61">
        <f t="shared" si="10"/>
        <v>9.5</v>
      </c>
      <c r="F37" s="61"/>
      <c r="G37" s="61">
        <f>SUM(G28:G36)</f>
        <v>19.490000000000002</v>
      </c>
      <c r="H37" s="62"/>
      <c r="I37" s="14" t="s">
        <v>81</v>
      </c>
      <c r="J37" s="14"/>
      <c r="K37" s="14"/>
      <c r="L37" s="329">
        <f>SUM(L28:L36)</f>
        <v>24253.55</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18609.13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478720.87217673601</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65.903999999999996</v>
      </c>
      <c r="D47" s="116"/>
      <c r="E47" s="116"/>
      <c r="F47" s="116"/>
      <c r="G47" s="117">
        <f>K7</f>
        <v>1.0289999999999999</v>
      </c>
      <c r="H47" s="117"/>
      <c r="I47" s="118">
        <v>1325.01</v>
      </c>
      <c r="J47" s="119" t="s">
        <v>96</v>
      </c>
      <c r="K47" s="120">
        <f>ROUND(C47*G47*I47,0)</f>
        <v>89856</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39.155199999999994</v>
      </c>
      <c r="D48" s="116"/>
      <c r="E48" s="116"/>
      <c r="F48" s="116"/>
      <c r="G48" s="117">
        <f>K7</f>
        <v>1.0289999999999999</v>
      </c>
      <c r="H48" s="117"/>
      <c r="I48" s="118">
        <v>903.8</v>
      </c>
      <c r="J48" s="119" t="s">
        <v>96</v>
      </c>
      <c r="K48" s="120">
        <f>ROUND(C48*G48*I48,0)</f>
        <v>36415</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105.05919999999999</v>
      </c>
      <c r="D50" s="138"/>
      <c r="E50" s="139"/>
      <c r="F50" s="139"/>
      <c r="G50" s="140" t="s">
        <v>98</v>
      </c>
      <c r="H50" s="140"/>
      <c r="I50" s="140"/>
      <c r="J50" s="140"/>
      <c r="K50" s="140"/>
      <c r="L50" s="329">
        <f>IF(B2=75,0,K49+K48+K47)</f>
        <v>126271</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105.0592</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5.2999999999999998E-4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97.43</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5.3700000000000004E-4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5.2999999999999998E-4</v>
      </c>
      <c r="L59" s="329">
        <f>SUM(I59*K59)</f>
        <v>2242.3860099999997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5.2999999999999998E-4</v>
      </c>
      <c r="L67" s="329">
        <f>SUM(I67*K67)</f>
        <v>54960.315770000001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5.3700000000000004E-4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5.2999999999999998E-4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5.2999999999999998E-4</v>
      </c>
      <c r="L71" s="329">
        <f t="shared" si="11"/>
        <v>988.85757000000001</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5.3700000000000004E-4</v>
      </c>
      <c r="L72" s="329">
        <f t="shared" si="11"/>
        <v>7498.628799000001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5.3700000000000004E-4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5.2999999999999998E-4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670682.06032573606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'2641'!AC81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670682.06032573606</v>
      </c>
      <c r="L86" s="329">
        <f>IF(G26=0,0,IF(G26&gt;250,-(((250/G26)*K86)*IF(M86="H",0.02,0.05)),IF(M86="H",-0.02*K86,-0.05*K86)))</f>
        <v>-33534.103016286805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637147.95730944921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-106338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530809.95730944921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53080.995730944924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280</v>
      </c>
      <c r="C123" s="208" t="s">
        <v>199</v>
      </c>
    </row>
    <row r="124" spans="2:3" hidden="1" x14ac:dyDescent="0.3">
      <c r="B124" s="212" t="s">
        <v>281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280</v>
      </c>
      <c r="C164" s="222" t="s">
        <v>244</v>
      </c>
      <c r="D164" s="218"/>
    </row>
    <row r="165" spans="1:4" hidden="1" x14ac:dyDescent="0.3">
      <c r="A165" s="217" t="s">
        <v>245</v>
      </c>
      <c r="B165" s="221" t="s">
        <v>281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'2791'!B2</f>
        <v>50</v>
      </c>
      <c r="W2" s="435" t="s">
        <v>4</v>
      </c>
      <c r="X2" s="436"/>
      <c r="Y2" s="437"/>
      <c r="Z2" s="437"/>
      <c r="AA2" s="437"/>
      <c r="AB2" s="437"/>
      <c r="AC2" s="437"/>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'2791'!G7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IF('2791'!K$84=1,'2791'!G10,0)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v>
      </c>
      <c r="E11" s="14">
        <v>1</v>
      </c>
      <c r="F11" s="14">
        <v>0</v>
      </c>
      <c r="G11" s="47">
        <f t="shared" ref="G11:G25" si="2">IF($B$154&lt;8,D11*2,D11+E11)</f>
        <v>2</v>
      </c>
      <c r="H11" s="48"/>
      <c r="I11" s="57">
        <f>I10</f>
        <v>1.1259999999999999</v>
      </c>
      <c r="J11" s="57"/>
      <c r="K11" s="50">
        <f t="shared" ref="K11:K25" si="3">ROUND(G11*I11,4)</f>
        <v>2.2519999999999998</v>
      </c>
      <c r="L11" s="329">
        <f t="shared" ref="L11:L25" si="4">SUM(K11*$G$7)*($K$7)</f>
        <v>9342.8528751599988</v>
      </c>
      <c r="M11" s="1" t="str">
        <f>IF(ROUND(G11,2)=ROUND(SUM(G28:G30),2)," ","CHECK 2. PK-3 Lines Below")</f>
        <v xml:space="preserve"> </v>
      </c>
      <c r="N11" s="52">
        <v>5101</v>
      </c>
      <c r="O11" s="58" t="s">
        <v>30</v>
      </c>
      <c r="Q11" s="54"/>
      <c r="V11" s="381" t="s">
        <v>29</v>
      </c>
      <c r="W11" s="381"/>
      <c r="X11" s="420">
        <f>IF('2791'!K$84=1,'2791'!G11,0)</f>
        <v>2</v>
      </c>
      <c r="Y11" s="420"/>
      <c r="Z11" s="421">
        <v>1</v>
      </c>
      <c r="AA11" s="421"/>
      <c r="AB11" s="55">
        <f t="shared" si="0"/>
        <v>2</v>
      </c>
      <c r="AC11" s="56">
        <f t="shared" si="1"/>
        <v>8297</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IF('2791'!K$84=1,'2791'!G12,0)</f>
        <v>0</v>
      </c>
      <c r="Y12" s="420"/>
      <c r="Z12" s="421">
        <v>1</v>
      </c>
      <c r="AA12" s="421"/>
      <c r="AB12" s="55">
        <f t="shared" si="0"/>
        <v>0</v>
      </c>
      <c r="AC12" s="56">
        <f t="shared" si="1"/>
        <v>0</v>
      </c>
      <c r="AD12" s="9"/>
    </row>
    <row r="13" spans="1:30" x14ac:dyDescent="0.3">
      <c r="A13" s="1" t="s">
        <v>33</v>
      </c>
      <c r="B13" s="14" t="s">
        <v>34</v>
      </c>
      <c r="C13" s="14"/>
      <c r="D13" s="14">
        <v>0.96</v>
      </c>
      <c r="E13" s="14">
        <v>0.96</v>
      </c>
      <c r="F13" s="14">
        <v>0</v>
      </c>
      <c r="G13" s="47">
        <f t="shared" si="2"/>
        <v>1.92</v>
      </c>
      <c r="H13" s="48"/>
      <c r="I13" s="57">
        <f>I12</f>
        <v>1</v>
      </c>
      <c r="J13" s="57"/>
      <c r="K13" s="50">
        <f t="shared" si="3"/>
        <v>1.92</v>
      </c>
      <c r="L13" s="329">
        <f t="shared" si="4"/>
        <v>7965.4873535999986</v>
      </c>
      <c r="M13" s="1" t="str">
        <f>IF(ROUND(G13,2)=ROUND(SUM(G31:G33),2)," ","CHECK 2. 4-8 Lines Below")</f>
        <v xml:space="preserve"> </v>
      </c>
      <c r="N13" s="52">
        <v>5102</v>
      </c>
      <c r="O13" s="58" t="s">
        <v>35</v>
      </c>
      <c r="Q13" s="54"/>
      <c r="V13" s="381" t="s">
        <v>34</v>
      </c>
      <c r="W13" s="381"/>
      <c r="X13" s="420">
        <f>IF('2791'!K$84=1,'2791'!G13,0)</f>
        <v>1.92</v>
      </c>
      <c r="Y13" s="420"/>
      <c r="Z13" s="421">
        <v>1</v>
      </c>
      <c r="AA13" s="421"/>
      <c r="AB13" s="55">
        <f t="shared" si="0"/>
        <v>1.92</v>
      </c>
      <c r="AC13" s="56">
        <f t="shared" si="1"/>
        <v>7965</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IF('2791'!K$84=1,'2791'!G14,0)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IF('2791'!K$84=1,'2791'!G15,0)</f>
        <v>0</v>
      </c>
      <c r="Y15" s="420"/>
      <c r="Z15" s="421">
        <v>1</v>
      </c>
      <c r="AA15" s="421"/>
      <c r="AB15" s="55">
        <f t="shared" si="0"/>
        <v>0</v>
      </c>
      <c r="AC15" s="59">
        <f t="shared" si="1"/>
        <v>0</v>
      </c>
      <c r="AD15" s="9"/>
    </row>
    <row r="16" spans="1:30" ht="16.2" x14ac:dyDescent="0.35">
      <c r="A16" s="1" t="s">
        <v>41</v>
      </c>
      <c r="B16" s="14" t="s">
        <v>42</v>
      </c>
      <c r="C16" s="14"/>
      <c r="D16" s="14">
        <v>22.26</v>
      </c>
      <c r="E16" s="14">
        <v>24.5</v>
      </c>
      <c r="F16" s="14">
        <v>0</v>
      </c>
      <c r="G16" s="47">
        <f t="shared" si="2"/>
        <v>46.760000000000005</v>
      </c>
      <c r="H16" s="48"/>
      <c r="I16" s="57">
        <v>3.548</v>
      </c>
      <c r="J16" s="57"/>
      <c r="K16" s="50">
        <f t="shared" si="3"/>
        <v>165.90450000000001</v>
      </c>
      <c r="L16" s="329">
        <f t="shared" si="4"/>
        <v>688286.56075798499</v>
      </c>
      <c r="N16" s="52">
        <v>5101</v>
      </c>
      <c r="O16" s="1">
        <v>254</v>
      </c>
      <c r="Q16" s="54"/>
      <c r="V16" s="381" t="s">
        <v>42</v>
      </c>
      <c r="W16" s="381"/>
      <c r="X16" s="420">
        <f>IF('2791'!K$84=1,'2791'!G16,0)</f>
        <v>46.760000000000005</v>
      </c>
      <c r="Y16" s="420"/>
      <c r="Z16" s="421">
        <v>1</v>
      </c>
      <c r="AA16" s="421"/>
      <c r="AB16" s="55">
        <f t="shared" si="0"/>
        <v>46.76</v>
      </c>
      <c r="AC16" s="56">
        <f t="shared" si="1"/>
        <v>193993</v>
      </c>
      <c r="AD16" s="9"/>
    </row>
    <row r="17" spans="1:30" ht="16.2" x14ac:dyDescent="0.35">
      <c r="A17" s="1" t="s">
        <v>43</v>
      </c>
      <c r="B17" s="14" t="s">
        <v>44</v>
      </c>
      <c r="C17" s="14"/>
      <c r="D17" s="14">
        <v>13.74</v>
      </c>
      <c r="E17" s="14">
        <v>13.52</v>
      </c>
      <c r="F17" s="14">
        <v>0</v>
      </c>
      <c r="G17" s="47">
        <f t="shared" si="2"/>
        <v>27.259999999999998</v>
      </c>
      <c r="H17" s="48"/>
      <c r="I17" s="57">
        <f>I16</f>
        <v>3.548</v>
      </c>
      <c r="J17" s="57"/>
      <c r="K17" s="50">
        <f t="shared" si="3"/>
        <v>96.718500000000006</v>
      </c>
      <c r="L17" s="329">
        <f t="shared" si="4"/>
        <v>401255.20240060496</v>
      </c>
      <c r="N17" s="52">
        <v>5102</v>
      </c>
      <c r="O17" s="54">
        <v>254</v>
      </c>
      <c r="Q17" s="54"/>
      <c r="V17" s="381" t="s">
        <v>44</v>
      </c>
      <c r="W17" s="381"/>
      <c r="X17" s="420">
        <f>IF('2791'!K$84=1,'2791'!G17,0)</f>
        <v>27.259999999999998</v>
      </c>
      <c r="Y17" s="420"/>
      <c r="Z17" s="421">
        <v>1</v>
      </c>
      <c r="AA17" s="421"/>
      <c r="AB17" s="55">
        <f t="shared" si="0"/>
        <v>27.26</v>
      </c>
      <c r="AC17" s="56">
        <f t="shared" si="1"/>
        <v>113093</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IF('2791'!K$84=1,'2791'!G18,0)</f>
        <v>0</v>
      </c>
      <c r="Y18" s="420"/>
      <c r="Z18" s="421">
        <v>1</v>
      </c>
      <c r="AA18" s="421"/>
      <c r="AB18" s="55">
        <f t="shared" si="0"/>
        <v>0</v>
      </c>
      <c r="AC18" s="56">
        <f t="shared" si="1"/>
        <v>0</v>
      </c>
      <c r="AD18" s="9"/>
    </row>
    <row r="19" spans="1:30" ht="15" customHeight="1" x14ac:dyDescent="0.35">
      <c r="A19" s="1" t="s">
        <v>47</v>
      </c>
      <c r="B19" s="14" t="s">
        <v>48</v>
      </c>
      <c r="C19" s="14"/>
      <c r="D19" s="14">
        <v>7.5</v>
      </c>
      <c r="E19" s="14">
        <v>7.5</v>
      </c>
      <c r="F19" s="14">
        <v>0</v>
      </c>
      <c r="G19" s="47">
        <f t="shared" si="2"/>
        <v>15</v>
      </c>
      <c r="H19" s="48"/>
      <c r="I19" s="57">
        <v>5.1040000000000001</v>
      </c>
      <c r="J19" s="57"/>
      <c r="K19" s="50">
        <f t="shared" si="3"/>
        <v>76.56</v>
      </c>
      <c r="L19" s="329">
        <f t="shared" si="4"/>
        <v>317623.80822479998</v>
      </c>
      <c r="N19" s="52">
        <v>5101</v>
      </c>
      <c r="O19" s="1">
        <v>255</v>
      </c>
      <c r="Q19" s="54"/>
      <c r="V19" s="381" t="s">
        <v>48</v>
      </c>
      <c r="W19" s="381"/>
      <c r="X19" s="420">
        <f>IF('2791'!K$84=1,'2791'!G19,0)</f>
        <v>15</v>
      </c>
      <c r="Y19" s="420"/>
      <c r="Z19" s="421">
        <v>1</v>
      </c>
      <c r="AA19" s="421"/>
      <c r="AB19" s="55">
        <f t="shared" si="0"/>
        <v>15</v>
      </c>
      <c r="AC19" s="56">
        <f t="shared" si="1"/>
        <v>62230</v>
      </c>
      <c r="AD19" s="9"/>
    </row>
    <row r="20" spans="1:30" ht="15" customHeight="1" x14ac:dyDescent="0.35">
      <c r="A20" s="1" t="s">
        <v>49</v>
      </c>
      <c r="B20" s="14" t="s">
        <v>50</v>
      </c>
      <c r="C20" s="14"/>
      <c r="D20" s="14">
        <v>8.5</v>
      </c>
      <c r="E20" s="14">
        <v>9.5</v>
      </c>
      <c r="F20" s="14">
        <v>0</v>
      </c>
      <c r="G20" s="47">
        <f t="shared" si="2"/>
        <v>18</v>
      </c>
      <c r="H20" s="48"/>
      <c r="I20" s="57">
        <f>I19</f>
        <v>5.1040000000000001</v>
      </c>
      <c r="J20" s="57"/>
      <c r="K20" s="50">
        <f t="shared" si="3"/>
        <v>91.872</v>
      </c>
      <c r="L20" s="329">
        <f t="shared" si="4"/>
        <v>381148.56986976002</v>
      </c>
      <c r="N20" s="52">
        <v>5102</v>
      </c>
      <c r="O20" s="54">
        <v>255</v>
      </c>
      <c r="Q20" s="54"/>
      <c r="V20" s="381" t="s">
        <v>50</v>
      </c>
      <c r="W20" s="381"/>
      <c r="X20" s="420">
        <f>IF('2791'!K$84=1,'2791'!G20,0)</f>
        <v>18</v>
      </c>
      <c r="Y20" s="420"/>
      <c r="Z20" s="421">
        <v>1</v>
      </c>
      <c r="AA20" s="421"/>
      <c r="AB20" s="55">
        <f t="shared" si="0"/>
        <v>18</v>
      </c>
      <c r="AC20" s="56">
        <f t="shared" si="1"/>
        <v>74676</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IF('2791'!K$84=1,'2791'!G21,0)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IF('2791'!K$84=1,'2791'!G22,0)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IF('2791'!K$84=1,'2791'!G23,0)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IF('2791'!K$84=1,'2791'!G24,0)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IF('2791'!K$84=1,'2791'!G25,0)</f>
        <v>0</v>
      </c>
      <c r="Y25" s="420"/>
      <c r="Z25" s="421">
        <v>1</v>
      </c>
      <c r="AA25" s="421"/>
      <c r="AB25" s="55">
        <f t="shared" si="0"/>
        <v>0</v>
      </c>
      <c r="AC25" s="56">
        <f t="shared" si="1"/>
        <v>0</v>
      </c>
      <c r="AD25" s="9"/>
    </row>
    <row r="26" spans="1:30" ht="20.25" customHeight="1" thickBot="1" x14ac:dyDescent="0.35">
      <c r="B26" s="60" t="s">
        <v>61</v>
      </c>
      <c r="C26" s="60"/>
      <c r="D26" s="61">
        <f t="shared" ref="D26:E26" si="5">SUM(D10:D25)</f>
        <v>53.96</v>
      </c>
      <c r="E26" s="61">
        <f t="shared" si="5"/>
        <v>56.980000000000004</v>
      </c>
      <c r="F26" s="61"/>
      <c r="G26" s="61">
        <f>SUM(G10:G25)</f>
        <v>110.94</v>
      </c>
      <c r="H26" s="62"/>
      <c r="I26" s="62"/>
      <c r="J26" s="63"/>
      <c r="K26" s="64">
        <f>SUM(K10:K25)</f>
        <v>435.22700000000003</v>
      </c>
      <c r="L26" s="327">
        <f>SUM(L10:L25)</f>
        <v>1805622.48148191</v>
      </c>
      <c r="N26" s="54"/>
      <c r="O26" s="65"/>
      <c r="P26" s="54"/>
      <c r="Q26" s="54"/>
      <c r="V26" s="422" t="s">
        <v>61</v>
      </c>
      <c r="W26" s="422"/>
      <c r="X26" s="411">
        <f>SUM(X10:X25)</f>
        <v>110.94</v>
      </c>
      <c r="Y26" s="411"/>
      <c r="Z26" s="423"/>
      <c r="AA26" s="424"/>
      <c r="AB26" s="66">
        <f>SUM(AB10:AB25)</f>
        <v>110.94</v>
      </c>
      <c r="AC26" s="67">
        <f>SUM(AC10:AC25)</f>
        <v>460254</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1</v>
      </c>
      <c r="F28" s="75">
        <v>0</v>
      </c>
      <c r="G28" s="47">
        <f t="shared" ref="G28:G36" si="6">IF($B$154&lt;8,D28*2,D28+E28)</f>
        <v>1</v>
      </c>
      <c r="H28" s="76"/>
      <c r="I28" s="77" t="s">
        <v>69</v>
      </c>
      <c r="J28" s="52">
        <v>251</v>
      </c>
      <c r="K28" s="78">
        <v>1047</v>
      </c>
      <c r="L28" s="329">
        <f>SUM(G28*K28)</f>
        <v>1047</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1</v>
      </c>
      <c r="E30" s="14">
        <v>0</v>
      </c>
      <c r="F30" s="85">
        <v>0</v>
      </c>
      <c r="G30" s="47">
        <f t="shared" si="6"/>
        <v>1</v>
      </c>
      <c r="H30" s="76"/>
      <c r="I30" s="52" t="s">
        <v>69</v>
      </c>
      <c r="J30" s="52">
        <v>253</v>
      </c>
      <c r="K30" s="78">
        <v>6896</v>
      </c>
      <c r="L30" s="329">
        <f t="shared" si="8"/>
        <v>6896</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0.46</v>
      </c>
      <c r="E32" s="14">
        <v>0.46</v>
      </c>
      <c r="F32" s="85">
        <v>0</v>
      </c>
      <c r="G32" s="47">
        <f t="shared" si="6"/>
        <v>0.92</v>
      </c>
      <c r="H32" s="76"/>
      <c r="I32" s="86" t="s">
        <v>73</v>
      </c>
      <c r="J32" s="52">
        <v>252</v>
      </c>
      <c r="K32" s="78">
        <v>3506</v>
      </c>
      <c r="L32" s="329">
        <f t="shared" si="8"/>
        <v>3225.52</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0.5</v>
      </c>
      <c r="E33" s="14">
        <v>0.5</v>
      </c>
      <c r="F33" s="85">
        <v>0</v>
      </c>
      <c r="G33" s="47">
        <f t="shared" si="6"/>
        <v>1</v>
      </c>
      <c r="H33" s="76"/>
      <c r="I33" s="86" t="s">
        <v>73</v>
      </c>
      <c r="J33" s="52">
        <v>253</v>
      </c>
      <c r="K33" s="78">
        <v>7023</v>
      </c>
      <c r="L33" s="329">
        <f t="shared" si="8"/>
        <v>7023</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1.96</v>
      </c>
      <c r="E37" s="61">
        <f t="shared" si="10"/>
        <v>1.96</v>
      </c>
      <c r="F37" s="61"/>
      <c r="G37" s="61">
        <f>SUM(G28:G36)</f>
        <v>3.92</v>
      </c>
      <c r="H37" s="62"/>
      <c r="I37" s="14" t="s">
        <v>81</v>
      </c>
      <c r="J37" s="14"/>
      <c r="K37" s="14"/>
      <c r="L37" s="329">
        <f>SUM(L28:L36)</f>
        <v>18191.52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21189.54</v>
      </c>
      <c r="N40" s="98"/>
      <c r="O40" s="98"/>
      <c r="P40" s="98"/>
      <c r="Q40" s="98"/>
      <c r="V40" s="406" t="s">
        <v>85</v>
      </c>
      <c r="W40" s="406"/>
      <c r="X40" s="407">
        <f>+G40</f>
        <v>181379.8</v>
      </c>
      <c r="Y40" s="407"/>
      <c r="Z40" s="407"/>
      <c r="AA40" s="407"/>
      <c r="AB40" s="56">
        <f>ROUND(X39/X40,0)</f>
        <v>191</v>
      </c>
      <c r="AC40" s="56">
        <f>ROUND(AB40*$X$26,0)</f>
        <v>21190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1845003.54148191</v>
      </c>
      <c r="O44" s="1"/>
      <c r="V44" s="400" t="s">
        <v>89</v>
      </c>
      <c r="W44" s="400"/>
      <c r="X44" s="400"/>
      <c r="Y44" s="400"/>
      <c r="Z44" s="400"/>
      <c r="AA44" s="400"/>
      <c r="AB44" s="400"/>
      <c r="AC44" s="105">
        <f>SUM(AC26,AC37,AC40)</f>
        <v>481444</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244.71650000000002</v>
      </c>
      <c r="D47" s="116"/>
      <c r="E47" s="116"/>
      <c r="F47" s="116"/>
      <c r="G47" s="117">
        <f>K7</f>
        <v>1.0289999999999999</v>
      </c>
      <c r="H47" s="117"/>
      <c r="I47" s="118">
        <v>1325.01</v>
      </c>
      <c r="J47" s="119" t="s">
        <v>96</v>
      </c>
      <c r="K47" s="120">
        <f>ROUND(C47*G47*I47,0)</f>
        <v>333655</v>
      </c>
      <c r="L47" s="343"/>
      <c r="O47" s="1"/>
      <c r="V47" s="101" t="s">
        <v>95</v>
      </c>
      <c r="W47" s="121">
        <f>AB10+AB11+AB16+AB19+AB22</f>
        <v>63.76</v>
      </c>
      <c r="X47" s="393">
        <f>AB7</f>
        <v>1.0289999999999999</v>
      </c>
      <c r="Y47" s="393"/>
      <c r="Z47" s="122">
        <f>+I47</f>
        <v>1325.01</v>
      </c>
      <c r="AA47" s="123" t="s">
        <v>96</v>
      </c>
      <c r="AB47" s="124">
        <f>ROUND(W47*X47*Z47,0)</f>
        <v>86933</v>
      </c>
      <c r="AC47" s="125"/>
      <c r="AD47" s="9"/>
    </row>
    <row r="48" spans="1:30" ht="18" customHeight="1" x14ac:dyDescent="0.3">
      <c r="B48" s="126" t="s">
        <v>73</v>
      </c>
      <c r="C48" s="116">
        <f>K12+K13+K17+K20+K23</f>
        <v>190.51050000000001</v>
      </c>
      <c r="D48" s="116"/>
      <c r="E48" s="116"/>
      <c r="F48" s="116"/>
      <c r="G48" s="117">
        <f>K7</f>
        <v>1.0289999999999999</v>
      </c>
      <c r="H48" s="117"/>
      <c r="I48" s="118">
        <v>903.8</v>
      </c>
      <c r="J48" s="119" t="s">
        <v>96</v>
      </c>
      <c r="K48" s="120">
        <f>ROUND(C48*G48*I48,0)</f>
        <v>177177</v>
      </c>
      <c r="L48" s="344"/>
      <c r="O48" s="1"/>
      <c r="V48" s="127" t="s">
        <v>73</v>
      </c>
      <c r="W48" s="121">
        <f>AB12+AB13+AB17+AB20+AB23</f>
        <v>47.18</v>
      </c>
      <c r="X48" s="393">
        <f>AB7</f>
        <v>1.0289999999999999</v>
      </c>
      <c r="Y48" s="393"/>
      <c r="Z48" s="122">
        <f>+I48</f>
        <v>903.8</v>
      </c>
      <c r="AA48" s="123" t="s">
        <v>96</v>
      </c>
      <c r="AB48" s="124">
        <f>ROUND(W48*X48*Z48,0)</f>
        <v>43878</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435.22700000000003</v>
      </c>
      <c r="D50" s="138"/>
      <c r="E50" s="139"/>
      <c r="F50" s="139"/>
      <c r="G50" s="140" t="s">
        <v>98</v>
      </c>
      <c r="H50" s="140"/>
      <c r="I50" s="140"/>
      <c r="J50" s="140"/>
      <c r="K50" s="140"/>
      <c r="L50" s="329">
        <f>IF(B2=75,0,K49+K48+K47)</f>
        <v>510832</v>
      </c>
      <c r="N50" s="3"/>
      <c r="O50" s="1"/>
      <c r="V50" s="141" t="s">
        <v>97</v>
      </c>
      <c r="W50" s="142">
        <f>SUM(W47:W49)</f>
        <v>110.94</v>
      </c>
      <c r="X50" s="394" t="s">
        <v>98</v>
      </c>
      <c r="Y50" s="395"/>
      <c r="Z50" s="395"/>
      <c r="AA50" s="395"/>
      <c r="AB50" s="395"/>
      <c r="AC50" s="56">
        <f>IF(V2=75,0,AB49+AB48+AB47)</f>
        <v>130811</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435.22700000000003</v>
      </c>
      <c r="H53" s="57" t="s">
        <v>102</v>
      </c>
      <c r="I53" s="57"/>
      <c r="J53" s="147">
        <v>198050.23</v>
      </c>
      <c r="K53" s="147"/>
      <c r="L53" s="346"/>
      <c r="N53" s="3"/>
      <c r="O53" s="1"/>
      <c r="V53" s="388" t="s">
        <v>101</v>
      </c>
      <c r="W53" s="388"/>
      <c r="X53" s="148">
        <f>AB26</f>
        <v>110.94</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2.1979999999999999E-3</v>
      </c>
      <c r="L54" s="334"/>
      <c r="N54" s="65"/>
      <c r="O54" s="1"/>
      <c r="V54" s="388" t="s">
        <v>103</v>
      </c>
      <c r="W54" s="388"/>
      <c r="X54" s="388"/>
      <c r="Y54" s="388"/>
      <c r="Z54" s="388"/>
      <c r="AA54" s="388"/>
      <c r="AB54" s="391">
        <f>ROUND(X53/AA53,6)</f>
        <v>5.5999999999999995E-4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110.94</v>
      </c>
      <c r="H56" s="57" t="s">
        <v>106</v>
      </c>
      <c r="I56" s="57"/>
      <c r="J56" s="147">
        <f>+G40</f>
        <v>181379.8</v>
      </c>
      <c r="K56" s="147"/>
      <c r="L56" s="346"/>
      <c r="O56" s="1"/>
      <c r="V56" s="388" t="s">
        <v>105</v>
      </c>
      <c r="W56" s="388"/>
      <c r="X56" s="151">
        <f>X26</f>
        <v>110.94</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6.1200000000000002E-4</v>
      </c>
      <c r="L57" s="334"/>
      <c r="O57" s="1"/>
      <c r="V57" s="388" t="s">
        <v>107</v>
      </c>
      <c r="W57" s="388"/>
      <c r="X57" s="388"/>
      <c r="Y57" s="388"/>
      <c r="Z57" s="388"/>
      <c r="AA57" s="388"/>
      <c r="AB57" s="391">
        <f>ROUND(X56/AA56,6)</f>
        <v>6.1200000000000002E-4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5.5999999999999995E-4</v>
      </c>
      <c r="AC58" s="56">
        <f>ROUND(Y58*AB58,0)</f>
        <v>2369</v>
      </c>
      <c r="AD58" s="9"/>
    </row>
    <row r="59" spans="2:30" x14ac:dyDescent="0.3">
      <c r="B59" s="60" t="s">
        <v>109</v>
      </c>
      <c r="C59" s="60"/>
      <c r="D59" s="60"/>
      <c r="E59" s="60"/>
      <c r="F59" s="60"/>
      <c r="G59" s="60"/>
      <c r="H59" s="155" t="s">
        <v>21</v>
      </c>
      <c r="I59" s="120">
        <v>4230917</v>
      </c>
      <c r="J59" s="156" t="s">
        <v>110</v>
      </c>
      <c r="K59" s="157">
        <f>K54</f>
        <v>2.1979999999999999E-3</v>
      </c>
      <c r="L59" s="329">
        <f>SUM(I59*K59)</f>
        <v>9299.5555659999991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5.5999999999999995E-4</v>
      </c>
      <c r="AC66" s="56">
        <f>ROUND(Y66*AB66,0)</f>
        <v>58071</v>
      </c>
      <c r="AD66" s="9"/>
    </row>
    <row r="67" spans="1:30" ht="20.25" customHeight="1" x14ac:dyDescent="0.3">
      <c r="B67" s="14" t="s">
        <v>118</v>
      </c>
      <c r="C67" s="14"/>
      <c r="D67" s="14"/>
      <c r="E67" s="14"/>
      <c r="F67" s="14"/>
      <c r="H67" s="155" t="s">
        <v>23</v>
      </c>
      <c r="I67" s="120">
        <v>103698709</v>
      </c>
      <c r="J67" s="156" t="s">
        <v>110</v>
      </c>
      <c r="K67" s="157">
        <f>K54</f>
        <v>2.1979999999999999E-3</v>
      </c>
      <c r="L67" s="329">
        <f>SUM(I67*K67)</f>
        <v>227929.76238199999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6.1200000000000002E-4</v>
      </c>
      <c r="AC68" s="56">
        <f>ROUND(Y68*AB68,0)</f>
        <v>0</v>
      </c>
      <c r="AD68" s="9"/>
    </row>
    <row r="69" spans="1:30" ht="15" customHeight="1" x14ac:dyDescent="0.3">
      <c r="B69" s="161" t="s">
        <v>120</v>
      </c>
      <c r="C69" s="14"/>
      <c r="D69" s="14"/>
      <c r="E69" s="14"/>
      <c r="F69" s="14"/>
      <c r="H69" s="155" t="s">
        <v>22</v>
      </c>
      <c r="I69" s="120">
        <v>0</v>
      </c>
      <c r="J69" s="156" t="s">
        <v>110</v>
      </c>
      <c r="K69" s="157">
        <f>K57</f>
        <v>6.1200000000000002E-4</v>
      </c>
      <c r="L69" s="329">
        <f t="shared" ref="L69:L72" si="11">SUM(I69*K69)</f>
        <v>0</v>
      </c>
      <c r="O69" s="1"/>
      <c r="V69" s="378" t="s">
        <v>121</v>
      </c>
      <c r="W69" s="378"/>
      <c r="X69" s="378"/>
      <c r="Y69" s="384">
        <f>+I70</f>
        <v>0</v>
      </c>
      <c r="Z69" s="384"/>
      <c r="AA69" s="153" t="s">
        <v>110</v>
      </c>
      <c r="AB69" s="154">
        <f>AB54</f>
        <v>5.5999999999999995E-4</v>
      </c>
      <c r="AC69" s="56">
        <f>ROUND(Y69*AB69,0)</f>
        <v>0</v>
      </c>
      <c r="AD69" s="9"/>
    </row>
    <row r="70" spans="1:30" ht="20.25" customHeight="1" x14ac:dyDescent="0.3">
      <c r="B70" s="14" t="s">
        <v>121</v>
      </c>
      <c r="C70" s="14"/>
      <c r="D70" s="14"/>
      <c r="E70" s="14"/>
      <c r="F70" s="14"/>
      <c r="H70" s="155" t="s">
        <v>21</v>
      </c>
      <c r="I70" s="120">
        <v>0</v>
      </c>
      <c r="J70" s="156" t="s">
        <v>110</v>
      </c>
      <c r="K70" s="157">
        <f>K54</f>
        <v>2.1979999999999999E-3</v>
      </c>
      <c r="L70" s="329">
        <f t="shared" si="11"/>
        <v>0</v>
      </c>
      <c r="O70" s="1"/>
      <c r="V70" s="378" t="s">
        <v>122</v>
      </c>
      <c r="W70" s="378"/>
      <c r="X70" s="378"/>
      <c r="Y70" s="380">
        <f>+I71</f>
        <v>1865769</v>
      </c>
      <c r="Z70" s="380"/>
      <c r="AA70" s="153" t="s">
        <v>110</v>
      </c>
      <c r="AB70" s="154">
        <f>AB54</f>
        <v>5.5999999999999995E-4</v>
      </c>
      <c r="AC70" s="56">
        <f>ROUND(Y70*AB70,0)</f>
        <v>1045</v>
      </c>
      <c r="AD70" s="9"/>
    </row>
    <row r="71" spans="1:30" ht="20.25" customHeight="1" x14ac:dyDescent="0.3">
      <c r="B71" s="14" t="s">
        <v>122</v>
      </c>
      <c r="C71" s="14"/>
      <c r="D71" s="14"/>
      <c r="E71" s="14"/>
      <c r="F71" s="14"/>
      <c r="H71" s="155" t="s">
        <v>21</v>
      </c>
      <c r="I71" s="120">
        <v>1865769</v>
      </c>
      <c r="J71" s="156" t="s">
        <v>110</v>
      </c>
      <c r="K71" s="157">
        <f>K54</f>
        <v>2.1979999999999999E-3</v>
      </c>
      <c r="L71" s="329">
        <f t="shared" si="11"/>
        <v>4100.9602619999996</v>
      </c>
      <c r="O71" s="1"/>
      <c r="V71" s="378" t="s">
        <v>123</v>
      </c>
      <c r="W71" s="378"/>
      <c r="X71" s="378"/>
      <c r="Y71" s="380">
        <f>+I72</f>
        <v>13963927</v>
      </c>
      <c r="Z71" s="380"/>
      <c r="AA71" s="153" t="s">
        <v>110</v>
      </c>
      <c r="AB71" s="154">
        <f>AB57</f>
        <v>6.1200000000000002E-4</v>
      </c>
      <c r="AC71" s="56">
        <f>ROUND(Y71*AB71,0)</f>
        <v>8546</v>
      </c>
      <c r="AD71" s="9"/>
    </row>
    <row r="72" spans="1:30" ht="21" customHeight="1" x14ac:dyDescent="0.35">
      <c r="B72" s="14" t="s">
        <v>123</v>
      </c>
      <c r="C72" s="14"/>
      <c r="D72" s="14"/>
      <c r="E72" s="14"/>
      <c r="F72" s="14"/>
      <c r="H72" s="155" t="s">
        <v>22</v>
      </c>
      <c r="I72" s="120">
        <v>13963927</v>
      </c>
      <c r="J72" s="156" t="s">
        <v>110</v>
      </c>
      <c r="K72" s="157">
        <f>K57</f>
        <v>6.1200000000000002E-4</v>
      </c>
      <c r="L72" s="329">
        <f t="shared" si="11"/>
        <v>8545.9233239999994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6.1200000000000002E-4</v>
      </c>
      <c r="AC76" s="56">
        <f>ROUND(Y76*AB76,0)</f>
        <v>1051</v>
      </c>
      <c r="AD76" s="9"/>
    </row>
    <row r="77" spans="1:30" ht="26.25" customHeight="1" x14ac:dyDescent="0.3">
      <c r="B77" s="14" t="s">
        <v>134</v>
      </c>
      <c r="C77" s="14"/>
      <c r="D77" s="14"/>
      <c r="E77" s="14"/>
      <c r="F77" s="14"/>
      <c r="H77" s="155" t="s">
        <v>25</v>
      </c>
      <c r="I77" s="178">
        <v>1716988</v>
      </c>
      <c r="J77" s="156" t="s">
        <v>110</v>
      </c>
      <c r="K77" s="157">
        <f>K57</f>
        <v>6.1200000000000002E-4</v>
      </c>
      <c r="L77" s="329">
        <v>0</v>
      </c>
      <c r="O77" s="1"/>
      <c r="V77" s="378" t="str">
        <f>+B78</f>
        <v>15.  Florida Teachers Classroom Supply Assistance Program</v>
      </c>
      <c r="W77" s="378"/>
      <c r="X77" s="378"/>
      <c r="Y77" s="379">
        <f>+I78</f>
        <v>0</v>
      </c>
      <c r="Z77" s="379"/>
      <c r="AA77" s="165" t="s">
        <v>130</v>
      </c>
      <c r="AB77" s="154">
        <f>AB54</f>
        <v>5.5999999999999995E-4</v>
      </c>
      <c r="AC77" s="56">
        <f>ROUND(Y77*AB77,0)</f>
        <v>0</v>
      </c>
      <c r="AD77" s="9"/>
    </row>
    <row r="78" spans="1:30" ht="26.25" customHeight="1" x14ac:dyDescent="0.3">
      <c r="B78" s="377" t="s">
        <v>135</v>
      </c>
      <c r="C78" s="377"/>
      <c r="D78" s="377"/>
      <c r="E78" s="14"/>
      <c r="F78" s="14"/>
      <c r="H78" s="155" t="s">
        <v>136</v>
      </c>
      <c r="I78" s="179">
        <v>0</v>
      </c>
      <c r="J78" s="156" t="s">
        <v>110</v>
      </c>
      <c r="K78" s="157">
        <f>K54</f>
        <v>2.1979999999999999E-3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683337</v>
      </c>
      <c r="AD81" s="188"/>
    </row>
    <row r="82" spans="1:30" ht="22.5" customHeight="1" thickTop="1" thickBot="1" x14ac:dyDescent="0.35">
      <c r="B82" s="14" t="s">
        <v>140</v>
      </c>
      <c r="C82" s="14"/>
      <c r="D82" s="14"/>
      <c r="E82" s="14"/>
      <c r="F82" s="14"/>
      <c r="G82" s="14"/>
      <c r="H82" s="14"/>
      <c r="I82" s="14"/>
      <c r="J82" s="14"/>
      <c r="K82" s="14"/>
      <c r="L82" s="348">
        <f>SUM(L44:L81)</f>
        <v>2605711.74301591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'2791'!AC81</f>
        <v>683337</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683337</v>
      </c>
      <c r="L86" s="329">
        <f>IF(G26=0,0,IF(G26&gt;250,-(((250/G26)*K86)*IF(M86="H",0.02,0.05)),IF(M86="H",-0.02*K86,-0.05*K86)))</f>
        <v>-34166.85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2571544.8930159099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-431612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2139932.8930159099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213993.28930159099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283</v>
      </c>
      <c r="C123" s="208" t="s">
        <v>199</v>
      </c>
    </row>
    <row r="124" spans="2:3" hidden="1" x14ac:dyDescent="0.3">
      <c r="B124" s="212" t="s">
        <v>284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283</v>
      </c>
      <c r="C164" s="222" t="s">
        <v>244</v>
      </c>
      <c r="D164" s="218"/>
    </row>
    <row r="165" spans="1:4" hidden="1" x14ac:dyDescent="0.3">
      <c r="A165" s="217" t="s">
        <v>245</v>
      </c>
      <c r="B165" s="221" t="s">
        <v>284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59"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'2801'!B2</f>
        <v>50</v>
      </c>
      <c r="W2" s="435" t="s">
        <v>4</v>
      </c>
      <c r="X2" s="436"/>
      <c r="Y2" s="437"/>
      <c r="Z2" s="437"/>
      <c r="AA2" s="437"/>
      <c r="AB2" s="437"/>
      <c r="AC2" s="437"/>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'2801'!G7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179.54</v>
      </c>
      <c r="E10" s="46">
        <v>172.8</v>
      </c>
      <c r="F10" s="46">
        <v>0</v>
      </c>
      <c r="G10" s="47">
        <f>IF($B$154&lt;8,D10*2,D10+E10)</f>
        <v>352.34000000000003</v>
      </c>
      <c r="H10" s="48"/>
      <c r="I10" s="49">
        <v>1.1259999999999999</v>
      </c>
      <c r="J10" s="49"/>
      <c r="K10" s="50">
        <f>ROUND(G10*I10,4)</f>
        <v>396.73480000000001</v>
      </c>
      <c r="L10" s="329">
        <f>SUM(K10*$G$7)*($K$7)</f>
        <v>1645930.225069284</v>
      </c>
      <c r="N10" s="52">
        <v>5101</v>
      </c>
      <c r="O10" s="53">
        <v>101</v>
      </c>
      <c r="Q10" s="54"/>
      <c r="V10" s="425" t="s">
        <v>27</v>
      </c>
      <c r="W10" s="425"/>
      <c r="X10" s="420">
        <f>IF('2801'!K$84=1,'2801'!G10,0)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18.72</v>
      </c>
      <c r="E11" s="14">
        <v>20.45</v>
      </c>
      <c r="F11" s="14">
        <v>0</v>
      </c>
      <c r="G11" s="47">
        <f t="shared" ref="G11:G25" si="2">IF($B$154&lt;8,D11*2,D11+E11)</f>
        <v>39.17</v>
      </c>
      <c r="H11" s="48"/>
      <c r="I11" s="57">
        <f>I10</f>
        <v>1.1259999999999999</v>
      </c>
      <c r="J11" s="57"/>
      <c r="K11" s="50">
        <f t="shared" ref="K11:K25" si="3">ROUND(G11*I11,4)</f>
        <v>44.105400000000003</v>
      </c>
      <c r="L11" s="329">
        <f t="shared" ref="L11:L25" si="4">SUM(K11*$G$7)*($K$7)</f>
        <v>182979.690586182</v>
      </c>
      <c r="M11" s="1" t="str">
        <f>IF(ROUND(G11,2)=ROUND(SUM(G28:G30),2)," ","CHECK 2. PK-3 Lines Below")</f>
        <v xml:space="preserve"> </v>
      </c>
      <c r="N11" s="52">
        <v>5101</v>
      </c>
      <c r="O11" s="58" t="s">
        <v>30</v>
      </c>
      <c r="Q11" s="54"/>
      <c r="V11" s="381" t="s">
        <v>29</v>
      </c>
      <c r="W11" s="381"/>
      <c r="X11" s="420">
        <f>IF('2801'!K$84=1,'2801'!G11,0)</f>
        <v>0</v>
      </c>
      <c r="Y11" s="420"/>
      <c r="Z11" s="421">
        <v>1</v>
      </c>
      <c r="AA11" s="421"/>
      <c r="AB11" s="55">
        <f t="shared" si="0"/>
        <v>0</v>
      </c>
      <c r="AC11" s="56">
        <f t="shared" si="1"/>
        <v>0</v>
      </c>
      <c r="AD11" s="9"/>
    </row>
    <row r="12" spans="1:30" x14ac:dyDescent="0.3">
      <c r="A12" s="1" t="s">
        <v>31</v>
      </c>
      <c r="B12" s="14" t="s">
        <v>32</v>
      </c>
      <c r="C12" s="14"/>
      <c r="D12" s="14">
        <v>241.08</v>
      </c>
      <c r="E12" s="14">
        <v>239.26</v>
      </c>
      <c r="F12" s="14">
        <v>0</v>
      </c>
      <c r="G12" s="47">
        <f t="shared" si="2"/>
        <v>480.34000000000003</v>
      </c>
      <c r="H12" s="48"/>
      <c r="I12" s="57">
        <v>1</v>
      </c>
      <c r="J12" s="57"/>
      <c r="K12" s="50">
        <f t="shared" si="3"/>
        <v>480.34</v>
      </c>
      <c r="L12" s="329">
        <f t="shared" si="4"/>
        <v>1992782.3934521996</v>
      </c>
      <c r="N12" s="52">
        <v>5102</v>
      </c>
      <c r="O12" s="53">
        <v>102</v>
      </c>
      <c r="Q12" s="54"/>
      <c r="V12" s="381" t="s">
        <v>32</v>
      </c>
      <c r="W12" s="381"/>
      <c r="X12" s="420">
        <f>IF('2801'!K$84=1,'2801'!G12,0)</f>
        <v>0</v>
      </c>
      <c r="Y12" s="420"/>
      <c r="Z12" s="421">
        <v>1</v>
      </c>
      <c r="AA12" s="421"/>
      <c r="AB12" s="55">
        <f t="shared" si="0"/>
        <v>0</v>
      </c>
      <c r="AC12" s="56">
        <f t="shared" si="1"/>
        <v>0</v>
      </c>
      <c r="AD12" s="9"/>
    </row>
    <row r="13" spans="1:30" x14ac:dyDescent="0.3">
      <c r="A13" s="1" t="s">
        <v>33</v>
      </c>
      <c r="B13" s="14" t="s">
        <v>34</v>
      </c>
      <c r="C13" s="14"/>
      <c r="D13" s="14">
        <v>24.44</v>
      </c>
      <c r="E13" s="14">
        <v>25.41</v>
      </c>
      <c r="F13" s="14">
        <v>0</v>
      </c>
      <c r="G13" s="47">
        <f t="shared" si="2"/>
        <v>49.85</v>
      </c>
      <c r="H13" s="48"/>
      <c r="I13" s="57">
        <f>I12</f>
        <v>1</v>
      </c>
      <c r="J13" s="57"/>
      <c r="K13" s="50">
        <f t="shared" si="3"/>
        <v>49.85</v>
      </c>
      <c r="L13" s="329">
        <f t="shared" si="4"/>
        <v>206812.26280049997</v>
      </c>
      <c r="M13" s="1" t="str">
        <f>IF(ROUND(G13,2)=ROUND(SUM(G31:G33),2)," ","CHECK 2. 4-8 Lines Below")</f>
        <v xml:space="preserve"> </v>
      </c>
      <c r="N13" s="52">
        <v>5102</v>
      </c>
      <c r="O13" s="58" t="s">
        <v>35</v>
      </c>
      <c r="Q13" s="54"/>
      <c r="V13" s="381" t="s">
        <v>34</v>
      </c>
      <c r="W13" s="381"/>
      <c r="X13" s="420">
        <f>IF('2801'!K$84=1,'2801'!G13,0)</f>
        <v>0</v>
      </c>
      <c r="Y13" s="420"/>
      <c r="Z13" s="421">
        <v>1</v>
      </c>
      <c r="AA13" s="421"/>
      <c r="AB13" s="55">
        <f t="shared" si="0"/>
        <v>0</v>
      </c>
      <c r="AC13" s="56">
        <f t="shared" si="1"/>
        <v>0</v>
      </c>
      <c r="AD13" s="9"/>
    </row>
    <row r="14" spans="1:30" x14ac:dyDescent="0.3">
      <c r="A14" s="1" t="s">
        <v>36</v>
      </c>
      <c r="B14" s="14" t="s">
        <v>37</v>
      </c>
      <c r="C14" s="14"/>
      <c r="D14" s="14">
        <v>7.92</v>
      </c>
      <c r="E14" s="14">
        <v>8.41</v>
      </c>
      <c r="F14" s="14">
        <v>0</v>
      </c>
      <c r="G14" s="47">
        <f t="shared" si="2"/>
        <v>16.329999999999998</v>
      </c>
      <c r="H14" s="48"/>
      <c r="I14" s="57">
        <v>1.004</v>
      </c>
      <c r="J14" s="57"/>
      <c r="K14" s="50">
        <f t="shared" si="3"/>
        <v>16.395299999999999</v>
      </c>
      <c r="L14" s="329">
        <f t="shared" si="4"/>
        <v>68019.038962748993</v>
      </c>
      <c r="N14" s="52">
        <v>5103</v>
      </c>
      <c r="O14" s="53">
        <v>103</v>
      </c>
      <c r="Q14" s="54"/>
      <c r="V14" s="381" t="s">
        <v>37</v>
      </c>
      <c r="W14" s="381"/>
      <c r="X14" s="420">
        <f>IF('2801'!K$84=1,'2801'!G14,0)</f>
        <v>0</v>
      </c>
      <c r="Y14" s="420"/>
      <c r="Z14" s="421">
        <v>1</v>
      </c>
      <c r="AA14" s="421"/>
      <c r="AB14" s="55">
        <f t="shared" si="0"/>
        <v>0</v>
      </c>
      <c r="AC14" s="56">
        <f t="shared" si="1"/>
        <v>0</v>
      </c>
      <c r="AD14" s="9"/>
    </row>
    <row r="15" spans="1:30" x14ac:dyDescent="0.3">
      <c r="A15" s="1" t="s">
        <v>38</v>
      </c>
      <c r="B15" s="14" t="s">
        <v>39</v>
      </c>
      <c r="C15" s="14"/>
      <c r="D15" s="14">
        <v>2.0299999999999998</v>
      </c>
      <c r="E15" s="14">
        <v>1.52</v>
      </c>
      <c r="F15" s="14">
        <v>0</v>
      </c>
      <c r="G15" s="47">
        <f t="shared" si="2"/>
        <v>3.55</v>
      </c>
      <c r="H15" s="48"/>
      <c r="I15" s="57">
        <f>I14</f>
        <v>1.004</v>
      </c>
      <c r="J15" s="57"/>
      <c r="K15" s="50">
        <f t="shared" si="3"/>
        <v>3.5642</v>
      </c>
      <c r="L15" s="329">
        <f t="shared" si="4"/>
        <v>14786.765638385998</v>
      </c>
      <c r="M15" s="1" t="str">
        <f>IF(ROUND(G15,2)=ROUND(SUM(G34:G36),2)," ","CHECK 2. 9-12 Lines Below")</f>
        <v xml:space="preserve"> </v>
      </c>
      <c r="N15" s="52">
        <v>5103</v>
      </c>
      <c r="O15" s="58" t="s">
        <v>40</v>
      </c>
      <c r="Q15" s="54"/>
      <c r="V15" s="381" t="s">
        <v>39</v>
      </c>
      <c r="W15" s="381"/>
      <c r="X15" s="420">
        <f>IF('2801'!K$84=1,'2801'!G15,0)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IF('2801'!K$84=1,'2801'!G16,0)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IF('2801'!K$84=1,'2801'!G17,0)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IF('2801'!K$84=1,'2801'!G18,0)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IF('2801'!K$84=1,'2801'!G19,0)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IF('2801'!K$84=1,'2801'!G20,0)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IF('2801'!K$84=1,'2801'!G21,0)</f>
        <v>0</v>
      </c>
      <c r="Y21" s="420"/>
      <c r="Z21" s="421">
        <v>1</v>
      </c>
      <c r="AA21" s="421"/>
      <c r="AB21" s="55">
        <f t="shared" si="0"/>
        <v>0</v>
      </c>
      <c r="AC21" s="56">
        <f t="shared" si="1"/>
        <v>0</v>
      </c>
      <c r="AD21" s="9"/>
    </row>
    <row r="22" spans="1:30" ht="16.2" x14ac:dyDescent="0.35">
      <c r="A22" s="1" t="s">
        <v>53</v>
      </c>
      <c r="B22" s="14" t="s">
        <v>54</v>
      </c>
      <c r="C22" s="14"/>
      <c r="D22" s="14">
        <v>35.29</v>
      </c>
      <c r="E22" s="14">
        <v>34.9</v>
      </c>
      <c r="F22" s="14">
        <v>0</v>
      </c>
      <c r="G22" s="47">
        <f t="shared" si="2"/>
        <v>70.19</v>
      </c>
      <c r="H22" s="48"/>
      <c r="I22" s="57">
        <v>1.147</v>
      </c>
      <c r="J22" s="57"/>
      <c r="K22" s="50">
        <f t="shared" si="3"/>
        <v>80.507900000000006</v>
      </c>
      <c r="L22" s="329">
        <f t="shared" si="4"/>
        <v>334002.42672650696</v>
      </c>
      <c r="N22" s="52">
        <v>5101</v>
      </c>
      <c r="O22" s="53">
        <v>130</v>
      </c>
      <c r="Q22" s="54"/>
      <c r="V22" s="381" t="s">
        <v>54</v>
      </c>
      <c r="W22" s="381"/>
      <c r="X22" s="420">
        <f>IF('2801'!K$84=1,'2801'!G22,0)</f>
        <v>0</v>
      </c>
      <c r="Y22" s="420"/>
      <c r="Z22" s="421">
        <v>1</v>
      </c>
      <c r="AA22" s="421"/>
      <c r="AB22" s="55">
        <f t="shared" si="0"/>
        <v>0</v>
      </c>
      <c r="AC22" s="56">
        <f t="shared" si="1"/>
        <v>0</v>
      </c>
      <c r="AD22" s="9"/>
    </row>
    <row r="23" spans="1:30" ht="16.2" x14ac:dyDescent="0.35">
      <c r="A23" s="1" t="s">
        <v>55</v>
      </c>
      <c r="B23" s="14" t="s">
        <v>56</v>
      </c>
      <c r="C23" s="14"/>
      <c r="D23" s="14">
        <v>13.32</v>
      </c>
      <c r="E23" s="14">
        <v>10.77</v>
      </c>
      <c r="F23" s="14">
        <v>0</v>
      </c>
      <c r="G23" s="47">
        <f t="shared" si="2"/>
        <v>24.09</v>
      </c>
      <c r="H23" s="48"/>
      <c r="I23" s="57">
        <f>I22</f>
        <v>1.147</v>
      </c>
      <c r="J23" s="57"/>
      <c r="K23" s="50">
        <f t="shared" si="3"/>
        <v>27.6312</v>
      </c>
      <c r="L23" s="329">
        <f t="shared" si="4"/>
        <v>114633.31987749599</v>
      </c>
      <c r="N23" s="52">
        <v>5102</v>
      </c>
      <c r="O23" s="53">
        <v>130</v>
      </c>
      <c r="Q23" s="54"/>
      <c r="V23" s="381" t="s">
        <v>56</v>
      </c>
      <c r="W23" s="381"/>
      <c r="X23" s="420">
        <f>IF('2801'!K$84=1,'2801'!G23,0)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IF('2801'!K$84=1,'2801'!G24,0)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IF('2801'!K$84=1,'2801'!G25,0)</f>
        <v>0</v>
      </c>
      <c r="Y25" s="420"/>
      <c r="Z25" s="421">
        <v>1</v>
      </c>
      <c r="AA25" s="421"/>
      <c r="AB25" s="55">
        <f t="shared" si="0"/>
        <v>0</v>
      </c>
      <c r="AC25" s="56">
        <f t="shared" si="1"/>
        <v>0</v>
      </c>
      <c r="AD25" s="9"/>
    </row>
    <row r="26" spans="1:30" ht="20.25" customHeight="1" thickBot="1" x14ac:dyDescent="0.35">
      <c r="B26" s="60" t="s">
        <v>61</v>
      </c>
      <c r="C26" s="60"/>
      <c r="D26" s="61">
        <f t="shared" ref="D26:E26" si="5">SUM(D10:D25)</f>
        <v>522.34</v>
      </c>
      <c r="E26" s="61">
        <f t="shared" si="5"/>
        <v>513.52</v>
      </c>
      <c r="F26" s="61"/>
      <c r="G26" s="61">
        <f>SUM(G10:G25)</f>
        <v>1035.8600000000001</v>
      </c>
      <c r="H26" s="62"/>
      <c r="I26" s="62"/>
      <c r="J26" s="63"/>
      <c r="K26" s="64">
        <f>SUM(K10:K25)</f>
        <v>1099.1288000000002</v>
      </c>
      <c r="L26" s="327">
        <f>SUM(L10:L25)</f>
        <v>4559946.1231133034</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18.72</v>
      </c>
      <c r="E28" s="14">
        <v>19.95</v>
      </c>
      <c r="F28" s="75">
        <v>0</v>
      </c>
      <c r="G28" s="47">
        <f t="shared" ref="G28:G36" si="6">IF($B$154&lt;8,D28*2,D28+E28)</f>
        <v>38.67</v>
      </c>
      <c r="H28" s="76"/>
      <c r="I28" s="77" t="s">
        <v>69</v>
      </c>
      <c r="J28" s="52">
        <v>251</v>
      </c>
      <c r="K28" s="78">
        <v>1047</v>
      </c>
      <c r="L28" s="329">
        <f>SUM(G28*K28)</f>
        <v>40487.490000000005</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0.5</v>
      </c>
      <c r="F29" s="85">
        <v>0</v>
      </c>
      <c r="G29" s="47">
        <f t="shared" si="6"/>
        <v>0.5</v>
      </c>
      <c r="H29" s="76"/>
      <c r="I29" s="52" t="s">
        <v>69</v>
      </c>
      <c r="J29" s="52">
        <v>252</v>
      </c>
      <c r="K29" s="78">
        <v>3380</v>
      </c>
      <c r="L29" s="329">
        <f t="shared" ref="L29:L36" si="8">SUM(G29*K29)</f>
        <v>1690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23.96</v>
      </c>
      <c r="E31" s="14">
        <v>24.88</v>
      </c>
      <c r="F31" s="85">
        <v>0</v>
      </c>
      <c r="G31" s="47">
        <f t="shared" si="6"/>
        <v>48.84</v>
      </c>
      <c r="H31" s="76"/>
      <c r="I31" s="86" t="s">
        <v>73</v>
      </c>
      <c r="J31" s="52">
        <v>251</v>
      </c>
      <c r="K31" s="78">
        <v>1173</v>
      </c>
      <c r="L31" s="329">
        <f t="shared" si="8"/>
        <v>57289.320000000007</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0.48</v>
      </c>
      <c r="E33" s="14">
        <v>0.53</v>
      </c>
      <c r="F33" s="85">
        <v>0</v>
      </c>
      <c r="G33" s="47">
        <f t="shared" si="6"/>
        <v>1.01</v>
      </c>
      <c r="H33" s="76"/>
      <c r="I33" s="86" t="s">
        <v>73</v>
      </c>
      <c r="J33" s="52">
        <v>253</v>
      </c>
      <c r="K33" s="78">
        <v>7023</v>
      </c>
      <c r="L33" s="329">
        <f t="shared" si="8"/>
        <v>7093.2300000000005</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2.0299999999999998</v>
      </c>
      <c r="E34" s="14">
        <v>1.52</v>
      </c>
      <c r="F34" s="85">
        <v>0</v>
      </c>
      <c r="G34" s="47">
        <f t="shared" si="6"/>
        <v>3.55</v>
      </c>
      <c r="H34" s="76"/>
      <c r="I34" s="86" t="s">
        <v>77</v>
      </c>
      <c r="J34" s="52">
        <v>251</v>
      </c>
      <c r="K34" s="78">
        <v>835</v>
      </c>
      <c r="L34" s="329">
        <f t="shared" si="8"/>
        <v>2964.25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45.19</v>
      </c>
      <c r="E37" s="61">
        <f t="shared" si="10"/>
        <v>47.38</v>
      </c>
      <c r="F37" s="61"/>
      <c r="G37" s="61">
        <f>SUM(G28:G36)</f>
        <v>92.570000000000007</v>
      </c>
      <c r="H37" s="62"/>
      <c r="I37" s="14" t="s">
        <v>81</v>
      </c>
      <c r="J37" s="14"/>
      <c r="K37" s="14"/>
      <c r="L37" s="329">
        <f>SUM(L28:L36)</f>
        <v>109524.29000000001</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197849.26000000004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4867319.6731133033</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521.34809999999993</v>
      </c>
      <c r="D47" s="116"/>
      <c r="E47" s="116"/>
      <c r="F47" s="116"/>
      <c r="G47" s="117">
        <f>K7</f>
        <v>1.0289999999999999</v>
      </c>
      <c r="H47" s="117"/>
      <c r="I47" s="118">
        <v>1325.01</v>
      </c>
      <c r="J47" s="119" t="s">
        <v>96</v>
      </c>
      <c r="K47" s="120">
        <f>ROUND(C47*G47*I47,0)</f>
        <v>710824</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557.82119999999998</v>
      </c>
      <c r="D48" s="116"/>
      <c r="E48" s="116"/>
      <c r="F48" s="116"/>
      <c r="G48" s="117">
        <f>K7</f>
        <v>1.0289999999999999</v>
      </c>
      <c r="H48" s="117"/>
      <c r="I48" s="118">
        <v>903.8</v>
      </c>
      <c r="J48" s="119" t="s">
        <v>96</v>
      </c>
      <c r="K48" s="120">
        <f>ROUND(C48*G48*I48,0)</f>
        <v>518779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19.959499999999998</v>
      </c>
      <c r="D49" s="116"/>
      <c r="E49" s="116"/>
      <c r="F49" s="116"/>
      <c r="G49" s="117">
        <f>K7</f>
        <v>1.0289999999999999</v>
      </c>
      <c r="H49" s="117"/>
      <c r="I49" s="118">
        <v>905.98</v>
      </c>
      <c r="J49" s="119" t="s">
        <v>96</v>
      </c>
      <c r="K49" s="120">
        <f>ROUND(C49*G49*I49,0)</f>
        <v>18607</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1099.1288</v>
      </c>
      <c r="D50" s="138"/>
      <c r="E50" s="139"/>
      <c r="F50" s="139"/>
      <c r="G50" s="140" t="s">
        <v>98</v>
      </c>
      <c r="H50" s="140"/>
      <c r="I50" s="140"/>
      <c r="J50" s="140"/>
      <c r="K50" s="140"/>
      <c r="L50" s="329">
        <f>IF(B2=75,0,K49+K48+K47)</f>
        <v>1248210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1099.1288000000002</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5.5500000000000002E-3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1035.8600000000001</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5.7109999999999999E-3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5.5500000000000002E-3</v>
      </c>
      <c r="L59" s="329">
        <f>SUM(I59*K59)</f>
        <v>23481.589350000002</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5.5500000000000002E-3</v>
      </c>
      <c r="L67" s="329">
        <f>SUM(I67*K67)</f>
        <v>575527.83495000005</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5.7109999999999999E-3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5.5500000000000002E-3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5.5500000000000002E-3</v>
      </c>
      <c r="L71" s="329">
        <f t="shared" si="11"/>
        <v>10355.017950000001</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5.7109999999999999E-3</v>
      </c>
      <c r="L72" s="329">
        <f t="shared" si="11"/>
        <v>79747.987097000005</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432.5</v>
      </c>
      <c r="AA74" s="165" t="s">
        <v>130</v>
      </c>
      <c r="AB74" s="166">
        <f>+K75</f>
        <v>361</v>
      </c>
      <c r="AC74" s="56">
        <f>ROUND(AB74*Z74,0)</f>
        <v>156133</v>
      </c>
      <c r="AD74" s="9"/>
    </row>
    <row r="75" spans="1:30" ht="19.5" customHeight="1" x14ac:dyDescent="0.3">
      <c r="A75" s="1" t="s">
        <v>131</v>
      </c>
      <c r="B75" s="167" t="s">
        <v>128</v>
      </c>
      <c r="C75" s="168" t="s">
        <v>129</v>
      </c>
      <c r="D75" s="167">
        <v>419</v>
      </c>
      <c r="E75" s="167">
        <v>446</v>
      </c>
      <c r="F75" s="167">
        <v>0</v>
      </c>
      <c r="G75" s="169">
        <f>IF($B$154&lt;8,D75,E75)</f>
        <v>446</v>
      </c>
      <c r="H75" s="170"/>
      <c r="I75" s="171">
        <f>AVERAGE(G75,D75)</f>
        <v>432.5</v>
      </c>
      <c r="J75" s="172" t="s">
        <v>130</v>
      </c>
      <c r="K75" s="173">
        <v>361</v>
      </c>
      <c r="L75" s="329">
        <f t="shared" ref="L75:L78" si="12">SUM(I75*K75)</f>
        <v>156132.5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5.7109999999999999E-3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5.5500000000000002E-3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156133</v>
      </c>
      <c r="AD81" s="188"/>
    </row>
    <row r="82" spans="1:30" ht="22.5" customHeight="1" thickTop="1" thickBot="1" x14ac:dyDescent="0.35">
      <c r="B82" s="14" t="s">
        <v>140</v>
      </c>
      <c r="C82" s="14"/>
      <c r="D82" s="14"/>
      <c r="E82" s="14"/>
      <c r="F82" s="14"/>
      <c r="G82" s="14"/>
      <c r="H82" s="14"/>
      <c r="I82" s="14"/>
      <c r="J82" s="14"/>
      <c r="K82" s="14"/>
      <c r="L82" s="348">
        <f>SUM(L44:L81)</f>
        <v>6960774.6024603033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'2801'!AC81</f>
        <v>156133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6960774.6024603033</v>
      </c>
      <c r="L86" s="329">
        <f>IF(G26=0,0,IF(G26&gt;250,-(((250/G26)*K86)*IF(M86="H",0.02,0.05)),IF(M86="H",-0.02*K86,-0.05*K86)))</f>
        <v>-33599.01242668074</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6927175.5900336225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-1156156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5771019.5900336225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577101.95900336222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105616.47962252534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285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286</v>
      </c>
      <c r="C123" s="208" t="s">
        <v>199</v>
      </c>
    </row>
    <row r="124" spans="2:3" hidden="1" x14ac:dyDescent="0.3">
      <c r="B124" s="212" t="s">
        <v>287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285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286</v>
      </c>
      <c r="C164" s="222" t="s">
        <v>244</v>
      </c>
      <c r="D164" s="218"/>
    </row>
    <row r="165" spans="1:4" hidden="1" x14ac:dyDescent="0.3">
      <c r="A165" s="217" t="s">
        <v>245</v>
      </c>
      <c r="B165" s="221" t="s">
        <v>287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'2911'!B2</f>
        <v>50</v>
      </c>
      <c r="W2" s="435" t="s">
        <v>4</v>
      </c>
      <c r="X2" s="436"/>
      <c r="Y2" s="437"/>
      <c r="Z2" s="437"/>
      <c r="AA2" s="437"/>
      <c r="AB2" s="437"/>
      <c r="AC2" s="437"/>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'2911'!G7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69.52</v>
      </c>
      <c r="E10" s="46">
        <v>73.069999999999993</v>
      </c>
      <c r="F10" s="46">
        <v>0</v>
      </c>
      <c r="G10" s="47">
        <f>IF($B$154&lt;8,D10*2,D10+E10)</f>
        <v>142.58999999999997</v>
      </c>
      <c r="H10" s="48"/>
      <c r="I10" s="49">
        <v>1.1259999999999999</v>
      </c>
      <c r="J10" s="49"/>
      <c r="K10" s="50">
        <f>ROUND(G10*I10,4)</f>
        <v>160.55629999999999</v>
      </c>
      <c r="L10" s="329">
        <f>SUM(K10*$G$7)*($K$7)</f>
        <v>666098.52978687885</v>
      </c>
      <c r="N10" s="52">
        <v>5101</v>
      </c>
      <c r="O10" s="53">
        <v>101</v>
      </c>
      <c r="Q10" s="54"/>
      <c r="V10" s="425" t="s">
        <v>27</v>
      </c>
      <c r="W10" s="425"/>
      <c r="X10" s="420">
        <f>IF('2911'!K$84=1,'2911'!G10,0)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14.64</v>
      </c>
      <c r="E11" s="14">
        <v>11.94</v>
      </c>
      <c r="F11" s="14">
        <v>0</v>
      </c>
      <c r="G11" s="47">
        <f t="shared" ref="G11:G25" si="2">IF($B$154&lt;8,D11*2,D11+E11)</f>
        <v>26.58</v>
      </c>
      <c r="H11" s="48"/>
      <c r="I11" s="57">
        <f>I10</f>
        <v>1.1259999999999999</v>
      </c>
      <c r="J11" s="57"/>
      <c r="K11" s="50">
        <f t="shared" ref="K11:K25" si="3">ROUND(G11*I11,4)</f>
        <v>29.929099999999998</v>
      </c>
      <c r="L11" s="329">
        <f t="shared" ref="L11:L25" si="4">SUM(K11*$G$7)*($K$7)</f>
        <v>124166.59768470298</v>
      </c>
      <c r="M11" s="1" t="str">
        <f>IF(ROUND(G11,2)=ROUND(SUM(G28:G30),2)," ","CHECK 2. PK-3 Lines Below")</f>
        <v xml:space="preserve"> </v>
      </c>
      <c r="N11" s="52">
        <v>5101</v>
      </c>
      <c r="O11" s="58" t="s">
        <v>30</v>
      </c>
      <c r="Q11" s="54"/>
      <c r="V11" s="381" t="s">
        <v>29</v>
      </c>
      <c r="W11" s="381"/>
      <c r="X11" s="420">
        <f>IF('2911'!K$84=1,'2911'!G11,0)</f>
        <v>0</v>
      </c>
      <c r="Y11" s="420"/>
      <c r="Z11" s="421">
        <v>1</v>
      </c>
      <c r="AA11" s="421"/>
      <c r="AB11" s="55">
        <f t="shared" si="0"/>
        <v>0</v>
      </c>
      <c r="AC11" s="56">
        <f t="shared" si="1"/>
        <v>0</v>
      </c>
      <c r="AD11" s="9"/>
    </row>
    <row r="12" spans="1:30" x14ac:dyDescent="0.3">
      <c r="A12" s="1" t="s">
        <v>31</v>
      </c>
      <c r="B12" s="14" t="s">
        <v>32</v>
      </c>
      <c r="C12" s="14"/>
      <c r="D12" s="14">
        <v>91.71</v>
      </c>
      <c r="E12" s="14">
        <v>95.15</v>
      </c>
      <c r="F12" s="14">
        <v>0</v>
      </c>
      <c r="G12" s="47">
        <f t="shared" si="2"/>
        <v>186.86</v>
      </c>
      <c r="H12" s="48"/>
      <c r="I12" s="57">
        <v>1</v>
      </c>
      <c r="J12" s="57"/>
      <c r="K12" s="50">
        <f t="shared" si="3"/>
        <v>186.86</v>
      </c>
      <c r="L12" s="329">
        <f t="shared" si="4"/>
        <v>775224.46192379994</v>
      </c>
      <c r="N12" s="52">
        <v>5102</v>
      </c>
      <c r="O12" s="53">
        <v>102</v>
      </c>
      <c r="Q12" s="54"/>
      <c r="V12" s="381" t="s">
        <v>32</v>
      </c>
      <c r="W12" s="381"/>
      <c r="X12" s="420">
        <f>IF('2911'!K$84=1,'2911'!G12,0)</f>
        <v>0</v>
      </c>
      <c r="Y12" s="420"/>
      <c r="Z12" s="421">
        <v>1</v>
      </c>
      <c r="AA12" s="421"/>
      <c r="AB12" s="55">
        <f t="shared" si="0"/>
        <v>0</v>
      </c>
      <c r="AC12" s="56">
        <f t="shared" si="1"/>
        <v>0</v>
      </c>
      <c r="AD12" s="9"/>
    </row>
    <row r="13" spans="1:30" x14ac:dyDescent="0.3">
      <c r="A13" s="1" t="s">
        <v>33</v>
      </c>
      <c r="B13" s="14" t="s">
        <v>34</v>
      </c>
      <c r="C13" s="14"/>
      <c r="D13" s="14">
        <v>15.07</v>
      </c>
      <c r="E13" s="14">
        <v>13.55</v>
      </c>
      <c r="F13" s="14">
        <v>0</v>
      </c>
      <c r="G13" s="47">
        <f t="shared" si="2"/>
        <v>28.62</v>
      </c>
      <c r="H13" s="48"/>
      <c r="I13" s="57">
        <f>I12</f>
        <v>1</v>
      </c>
      <c r="J13" s="57"/>
      <c r="K13" s="50">
        <f t="shared" si="3"/>
        <v>28.62</v>
      </c>
      <c r="L13" s="329">
        <f t="shared" si="4"/>
        <v>118735.54586459999</v>
      </c>
      <c r="M13" s="1" t="str">
        <f>IF(ROUND(G13,2)=ROUND(SUM(G31:G33),2)," ","CHECK 2. 4-8 Lines Below")</f>
        <v xml:space="preserve"> </v>
      </c>
      <c r="N13" s="52">
        <v>5102</v>
      </c>
      <c r="O13" s="58" t="s">
        <v>35</v>
      </c>
      <c r="Q13" s="54"/>
      <c r="V13" s="381" t="s">
        <v>34</v>
      </c>
      <c r="W13" s="381"/>
      <c r="X13" s="420">
        <f>IF('2911'!K$84=1,'2911'!G13,0)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IF('2911'!K$84=1,'2911'!G14,0)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IF('2911'!K$84=1,'2911'!G15,0)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IF('2911'!K$84=1,'2911'!G16,0)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IF('2911'!K$84=1,'2911'!G17,0)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IF('2911'!K$84=1,'2911'!G18,0)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IF('2911'!K$84=1,'2911'!G19,0)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IF('2911'!K$84=1,'2911'!G20,0)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IF('2911'!K$84=1,'2911'!G21,0)</f>
        <v>0</v>
      </c>
      <c r="Y21" s="420"/>
      <c r="Z21" s="421">
        <v>1</v>
      </c>
      <c r="AA21" s="421"/>
      <c r="AB21" s="55">
        <f t="shared" si="0"/>
        <v>0</v>
      </c>
      <c r="AC21" s="56">
        <f t="shared" si="1"/>
        <v>0</v>
      </c>
      <c r="AD21" s="9"/>
    </row>
    <row r="22" spans="1:30" ht="16.2" x14ac:dyDescent="0.35">
      <c r="A22" s="1" t="s">
        <v>53</v>
      </c>
      <c r="B22" s="14" t="s">
        <v>54</v>
      </c>
      <c r="C22" s="14"/>
      <c r="D22" s="14">
        <v>1.19</v>
      </c>
      <c r="E22" s="14">
        <v>1.19</v>
      </c>
      <c r="F22" s="14">
        <v>0</v>
      </c>
      <c r="G22" s="47">
        <f t="shared" si="2"/>
        <v>2.38</v>
      </c>
      <c r="H22" s="48"/>
      <c r="I22" s="57">
        <v>1.147</v>
      </c>
      <c r="J22" s="57"/>
      <c r="K22" s="50">
        <f t="shared" si="3"/>
        <v>2.7299000000000002</v>
      </c>
      <c r="L22" s="329">
        <f t="shared" si="4"/>
        <v>11325.512461767001</v>
      </c>
      <c r="N22" s="52">
        <v>5101</v>
      </c>
      <c r="O22" s="53">
        <v>130</v>
      </c>
      <c r="Q22" s="54"/>
      <c r="V22" s="381" t="s">
        <v>54</v>
      </c>
      <c r="W22" s="381"/>
      <c r="X22" s="420">
        <f>IF('2911'!K$84=1,'2911'!G22,0)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IF('2911'!K$84=1,'2911'!G23,0)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IF('2911'!K$84=1,'2911'!G24,0)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IF('2911'!K$84=1,'2911'!G25,0)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192.13</v>
      </c>
      <c r="E26" s="61">
        <f t="shared" si="5"/>
        <v>194.9</v>
      </c>
      <c r="F26" s="61"/>
      <c r="G26" s="61">
        <f>SUM(G10:G25)</f>
        <v>387.03</v>
      </c>
      <c r="H26" s="62"/>
      <c r="I26" s="62"/>
      <c r="J26" s="63"/>
      <c r="K26" s="64">
        <f>SUM(K10:K25)</f>
        <v>408.69530000000003</v>
      </c>
      <c r="L26" s="327">
        <f>SUM(L10:L25)</f>
        <v>1695550.6477217488</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13.12</v>
      </c>
      <c r="E28" s="14">
        <v>9.94</v>
      </c>
      <c r="F28" s="75">
        <v>0</v>
      </c>
      <c r="G28" s="47">
        <f t="shared" ref="G28:G36" si="6">IF($B$154&lt;8,D28*2,D28+E28)</f>
        <v>23.06</v>
      </c>
      <c r="H28" s="76"/>
      <c r="I28" s="77" t="s">
        <v>69</v>
      </c>
      <c r="J28" s="52">
        <v>251</v>
      </c>
      <c r="K28" s="78">
        <v>1047</v>
      </c>
      <c r="L28" s="329">
        <f>SUM(G28*K28)</f>
        <v>24143.82</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1.52</v>
      </c>
      <c r="E29" s="14">
        <v>2</v>
      </c>
      <c r="F29" s="85">
        <v>0</v>
      </c>
      <c r="G29" s="47">
        <f t="shared" si="6"/>
        <v>3.52</v>
      </c>
      <c r="H29" s="76"/>
      <c r="I29" s="52" t="s">
        <v>69</v>
      </c>
      <c r="J29" s="52">
        <v>252</v>
      </c>
      <c r="K29" s="78">
        <v>3380</v>
      </c>
      <c r="L29" s="329">
        <f t="shared" ref="L29:L36" si="8">SUM(G29*K29)</f>
        <v>11897.6</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14.09</v>
      </c>
      <c r="E31" s="14">
        <v>12.55</v>
      </c>
      <c r="F31" s="85">
        <v>0</v>
      </c>
      <c r="G31" s="47">
        <f t="shared" si="6"/>
        <v>26.64</v>
      </c>
      <c r="H31" s="76"/>
      <c r="I31" s="86" t="s">
        <v>73</v>
      </c>
      <c r="J31" s="52">
        <v>251</v>
      </c>
      <c r="K31" s="78">
        <v>1173</v>
      </c>
      <c r="L31" s="329">
        <f t="shared" si="8"/>
        <v>31248.720000000001</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0.98</v>
      </c>
      <c r="E32" s="14">
        <v>1</v>
      </c>
      <c r="F32" s="85">
        <v>0</v>
      </c>
      <c r="G32" s="47">
        <f t="shared" si="6"/>
        <v>1.98</v>
      </c>
      <c r="H32" s="76"/>
      <c r="I32" s="86" t="s">
        <v>73</v>
      </c>
      <c r="J32" s="52">
        <v>252</v>
      </c>
      <c r="K32" s="78">
        <v>3506</v>
      </c>
      <c r="L32" s="329">
        <f t="shared" si="8"/>
        <v>6941.88</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29.709999999999997</v>
      </c>
      <c r="E37" s="61">
        <f t="shared" si="10"/>
        <v>25.490000000000002</v>
      </c>
      <c r="F37" s="61"/>
      <c r="G37" s="61">
        <f>SUM(G28:G36)</f>
        <v>55.199999999999996</v>
      </c>
      <c r="H37" s="62"/>
      <c r="I37" s="14" t="s">
        <v>81</v>
      </c>
      <c r="J37" s="14"/>
      <c r="K37" s="14"/>
      <c r="L37" s="329">
        <f>SUM(L28:L36)</f>
        <v>74232.02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73922.73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1843705.3977217488</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193.21529999999998</v>
      </c>
      <c r="D47" s="116"/>
      <c r="E47" s="116"/>
      <c r="F47" s="116"/>
      <c r="G47" s="117">
        <f>K7</f>
        <v>1.0289999999999999</v>
      </c>
      <c r="H47" s="117"/>
      <c r="I47" s="118">
        <v>1325.01</v>
      </c>
      <c r="J47" s="119" t="s">
        <v>96</v>
      </c>
      <c r="K47" s="120">
        <f>ROUND(C47*G47*I47,0)</f>
        <v>263437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215.48000000000002</v>
      </c>
      <c r="D48" s="116"/>
      <c r="E48" s="116"/>
      <c r="F48" s="116"/>
      <c r="G48" s="117">
        <f>K7</f>
        <v>1.0289999999999999</v>
      </c>
      <c r="H48" s="117"/>
      <c r="I48" s="118">
        <v>903.8</v>
      </c>
      <c r="J48" s="119" t="s">
        <v>96</v>
      </c>
      <c r="K48" s="120">
        <f>ROUND(C48*G48*I48,0)</f>
        <v>200399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408.69529999999997</v>
      </c>
      <c r="D50" s="138"/>
      <c r="E50" s="139"/>
      <c r="F50" s="139"/>
      <c r="G50" s="140" t="s">
        <v>98</v>
      </c>
      <c r="H50" s="140"/>
      <c r="I50" s="140"/>
      <c r="J50" s="140"/>
      <c r="K50" s="140"/>
      <c r="L50" s="329">
        <f>IF(B2=75,0,K49+K48+K47)</f>
        <v>463836</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408.69530000000003</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2.0639999999999999E-3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387.03</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2.134E-3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2.0639999999999999E-3</v>
      </c>
      <c r="L59" s="329">
        <f>SUM(I59*K59)</f>
        <v>8732.6126879999993</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2.0639999999999999E-3</v>
      </c>
      <c r="L67" s="329">
        <f>SUM(I67*K67)</f>
        <v>214034.13537599999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2.134E-3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2.0639999999999999E-3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2.0639999999999999E-3</v>
      </c>
      <c r="L71" s="329">
        <f t="shared" si="11"/>
        <v>3850.9472159999996</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2.134E-3</v>
      </c>
      <c r="L72" s="329">
        <f t="shared" si="11"/>
        <v>29799.020218000001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2.134E-3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2.0639999999999999E-3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2563958.1132197483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'2911'!AC81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2563958.1132197483</v>
      </c>
      <c r="L86" s="329">
        <f>IF(G26=0,0,IF(G26&gt;250,-(((250/G26)*K86)*IF(M86="H",0.02,0.05)),IF(M86="H",-0.02*K86,-0.05*K86)))</f>
        <v>-33123.506100557432</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2530834.607119191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-422409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2108425.607119191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210842.5607119191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18155.656163837535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288</v>
      </c>
      <c r="C123" s="208" t="s">
        <v>199</v>
      </c>
    </row>
    <row r="124" spans="2:3" hidden="1" x14ac:dyDescent="0.3">
      <c r="B124" s="212" t="s">
        <v>289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288</v>
      </c>
      <c r="C164" s="222" t="s">
        <v>244</v>
      </c>
      <c r="D164" s="218"/>
    </row>
    <row r="165" spans="1:4" hidden="1" x14ac:dyDescent="0.3">
      <c r="A165" s="217" t="s">
        <v>245</v>
      </c>
      <c r="B165" s="221" t="s">
        <v>289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'2941'!B2</f>
        <v>50</v>
      </c>
      <c r="W2" s="435" t="s">
        <v>4</v>
      </c>
      <c r="X2" s="436"/>
      <c r="Y2" s="437"/>
      <c r="Z2" s="437"/>
      <c r="AA2" s="437"/>
      <c r="AB2" s="437"/>
      <c r="AC2" s="437"/>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'2941'!G7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IF('2941'!K$84=1,'2941'!G10,0)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10.97</v>
      </c>
      <c r="E11" s="14">
        <v>9.93</v>
      </c>
      <c r="F11" s="14">
        <v>0</v>
      </c>
      <c r="G11" s="47">
        <f t="shared" ref="G11:G25" si="2">IF($B$154&lt;8,D11*2,D11+E11)</f>
        <v>20.9</v>
      </c>
      <c r="H11" s="48"/>
      <c r="I11" s="57">
        <f>I10</f>
        <v>1.1259999999999999</v>
      </c>
      <c r="J11" s="57"/>
      <c r="K11" s="50">
        <f t="shared" ref="K11:K25" si="3">ROUND(G11*I11,4)</f>
        <v>23.5334</v>
      </c>
      <c r="L11" s="329">
        <f t="shared" ref="L11:L25" si="4">SUM(K11*$G$7)*($K$7)</f>
        <v>97632.812545421999</v>
      </c>
      <c r="M11" s="1" t="str">
        <f>IF(ROUND(G11,2)=ROUND(SUM(G28:G30),2)," ","CHECK 2. PK-3 Lines Below")</f>
        <v xml:space="preserve"> </v>
      </c>
      <c r="N11" s="52">
        <v>5101</v>
      </c>
      <c r="O11" s="58" t="s">
        <v>30</v>
      </c>
      <c r="Q11" s="54"/>
      <c r="V11" s="381" t="s">
        <v>29</v>
      </c>
      <c r="W11" s="381"/>
      <c r="X11" s="420">
        <f>IF('2941'!K$84=1,'2941'!G11,0)</f>
        <v>20.9</v>
      </c>
      <c r="Y11" s="420"/>
      <c r="Z11" s="421">
        <v>1</v>
      </c>
      <c r="AA11" s="421"/>
      <c r="AB11" s="55">
        <f t="shared" si="0"/>
        <v>20.9</v>
      </c>
      <c r="AC11" s="56">
        <f t="shared" si="1"/>
        <v>86708</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IF('2941'!K$84=1,'2941'!G12,0)</f>
        <v>0</v>
      </c>
      <c r="Y12" s="420"/>
      <c r="Z12" s="421">
        <v>1</v>
      </c>
      <c r="AA12" s="421"/>
      <c r="AB12" s="55">
        <f t="shared" si="0"/>
        <v>0</v>
      </c>
      <c r="AC12" s="56">
        <f t="shared" si="1"/>
        <v>0</v>
      </c>
      <c r="AD12" s="9"/>
    </row>
    <row r="13" spans="1:30" x14ac:dyDescent="0.3">
      <c r="A13" s="1" t="s">
        <v>33</v>
      </c>
      <c r="B13" s="14" t="s">
        <v>34</v>
      </c>
      <c r="C13" s="14"/>
      <c r="D13" s="14">
        <v>8.01</v>
      </c>
      <c r="E13" s="14">
        <v>6.98</v>
      </c>
      <c r="F13" s="14">
        <v>0</v>
      </c>
      <c r="G13" s="47">
        <f t="shared" si="2"/>
        <v>14.99</v>
      </c>
      <c r="H13" s="48"/>
      <c r="I13" s="57">
        <f>I12</f>
        <v>1</v>
      </c>
      <c r="J13" s="57"/>
      <c r="K13" s="50">
        <f t="shared" si="3"/>
        <v>14.99</v>
      </c>
      <c r="L13" s="329">
        <f t="shared" si="4"/>
        <v>62188.883036699997</v>
      </c>
      <c r="M13" s="1" t="str">
        <f>IF(ROUND(G13,2)=ROUND(SUM(G31:G33),2)," ","CHECK 2. 4-8 Lines Below")</f>
        <v xml:space="preserve"> </v>
      </c>
      <c r="N13" s="52">
        <v>5102</v>
      </c>
      <c r="O13" s="58" t="s">
        <v>35</v>
      </c>
      <c r="Q13" s="54"/>
      <c r="V13" s="381" t="s">
        <v>34</v>
      </c>
      <c r="W13" s="381"/>
      <c r="X13" s="420">
        <f>IF('2941'!K$84=1,'2941'!G13,0)</f>
        <v>14.99</v>
      </c>
      <c r="Y13" s="420"/>
      <c r="Z13" s="421">
        <v>1</v>
      </c>
      <c r="AA13" s="421"/>
      <c r="AB13" s="55">
        <f t="shared" si="0"/>
        <v>14.99</v>
      </c>
      <c r="AC13" s="56">
        <f t="shared" si="1"/>
        <v>62189</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IF('2941'!K$84=1,'2941'!G14,0)</f>
        <v>0</v>
      </c>
      <c r="Y14" s="420"/>
      <c r="Z14" s="421">
        <v>1</v>
      </c>
      <c r="AA14" s="421"/>
      <c r="AB14" s="55">
        <f t="shared" si="0"/>
        <v>0</v>
      </c>
      <c r="AC14" s="56">
        <f t="shared" si="1"/>
        <v>0</v>
      </c>
      <c r="AD14" s="9"/>
    </row>
    <row r="15" spans="1:30" x14ac:dyDescent="0.3">
      <c r="A15" s="1" t="s">
        <v>38</v>
      </c>
      <c r="B15" s="14" t="s">
        <v>39</v>
      </c>
      <c r="C15" s="14"/>
      <c r="D15" s="14">
        <v>1</v>
      </c>
      <c r="E15" s="14">
        <v>1</v>
      </c>
      <c r="F15" s="14">
        <v>0</v>
      </c>
      <c r="G15" s="47">
        <f t="shared" si="2"/>
        <v>2</v>
      </c>
      <c r="H15" s="48"/>
      <c r="I15" s="57">
        <f>I14</f>
        <v>1.004</v>
      </c>
      <c r="J15" s="57"/>
      <c r="K15" s="50">
        <f t="shared" si="3"/>
        <v>2.008</v>
      </c>
      <c r="L15" s="329">
        <f t="shared" si="4"/>
        <v>8330.5721906399995</v>
      </c>
      <c r="M15" s="1" t="str">
        <f>IF(ROUND(G15,2)=ROUND(SUM(G34:G36),2)," ","CHECK 2. 9-12 Lines Below")</f>
        <v xml:space="preserve"> </v>
      </c>
      <c r="N15" s="52">
        <v>5103</v>
      </c>
      <c r="O15" s="58" t="s">
        <v>40</v>
      </c>
      <c r="Q15" s="54"/>
      <c r="V15" s="381" t="s">
        <v>39</v>
      </c>
      <c r="W15" s="381"/>
      <c r="X15" s="420">
        <f>IF('2941'!K$84=1,'2941'!G15,0)</f>
        <v>2</v>
      </c>
      <c r="Y15" s="420"/>
      <c r="Z15" s="421">
        <v>1</v>
      </c>
      <c r="AA15" s="421"/>
      <c r="AB15" s="55">
        <f t="shared" si="0"/>
        <v>2</v>
      </c>
      <c r="AC15" s="59">
        <f t="shared" si="1"/>
        <v>8297</v>
      </c>
      <c r="AD15" s="9"/>
    </row>
    <row r="16" spans="1:30" ht="16.2" x14ac:dyDescent="0.35">
      <c r="A16" s="1" t="s">
        <v>41</v>
      </c>
      <c r="B16" s="14" t="s">
        <v>42</v>
      </c>
      <c r="C16" s="14"/>
      <c r="D16" s="14">
        <v>40.86</v>
      </c>
      <c r="E16" s="14">
        <v>39.5</v>
      </c>
      <c r="F16" s="14">
        <v>0</v>
      </c>
      <c r="G16" s="47">
        <f t="shared" si="2"/>
        <v>80.36</v>
      </c>
      <c r="H16" s="48"/>
      <c r="I16" s="57">
        <v>3.548</v>
      </c>
      <c r="J16" s="57"/>
      <c r="K16" s="50">
        <f t="shared" si="3"/>
        <v>285.1173</v>
      </c>
      <c r="L16" s="329">
        <f t="shared" si="4"/>
        <v>1182863.6705430089</v>
      </c>
      <c r="N16" s="52">
        <v>5101</v>
      </c>
      <c r="O16" s="1">
        <v>254</v>
      </c>
      <c r="Q16" s="54"/>
      <c r="V16" s="381" t="s">
        <v>42</v>
      </c>
      <c r="W16" s="381"/>
      <c r="X16" s="420">
        <f>IF('2941'!K$84=1,'2941'!G16,0)</f>
        <v>80.36</v>
      </c>
      <c r="Y16" s="420"/>
      <c r="Z16" s="421">
        <v>1</v>
      </c>
      <c r="AA16" s="421"/>
      <c r="AB16" s="55">
        <f t="shared" si="0"/>
        <v>80.36</v>
      </c>
      <c r="AC16" s="56">
        <f t="shared" si="1"/>
        <v>333389</v>
      </c>
      <c r="AD16" s="9"/>
    </row>
    <row r="17" spans="1:30" ht="16.2" x14ac:dyDescent="0.35">
      <c r="A17" s="1" t="s">
        <v>43</v>
      </c>
      <c r="B17" s="14" t="s">
        <v>44</v>
      </c>
      <c r="C17" s="14"/>
      <c r="D17" s="14">
        <v>27</v>
      </c>
      <c r="E17" s="14">
        <v>25.96</v>
      </c>
      <c r="F17" s="14">
        <v>0</v>
      </c>
      <c r="G17" s="47">
        <f t="shared" si="2"/>
        <v>52.96</v>
      </c>
      <c r="H17" s="48"/>
      <c r="I17" s="57">
        <f>I16</f>
        <v>3.548</v>
      </c>
      <c r="J17" s="57"/>
      <c r="K17" s="50">
        <f t="shared" si="3"/>
        <v>187.90209999999999</v>
      </c>
      <c r="L17" s="329">
        <f t="shared" si="4"/>
        <v>779547.81315879291</v>
      </c>
      <c r="N17" s="52">
        <v>5102</v>
      </c>
      <c r="O17" s="54">
        <v>254</v>
      </c>
      <c r="Q17" s="54"/>
      <c r="V17" s="381" t="s">
        <v>44</v>
      </c>
      <c r="W17" s="381"/>
      <c r="X17" s="420">
        <f>IF('2941'!K$84=1,'2941'!G17,0)</f>
        <v>52.96</v>
      </c>
      <c r="Y17" s="420"/>
      <c r="Z17" s="421">
        <v>1</v>
      </c>
      <c r="AA17" s="421"/>
      <c r="AB17" s="55">
        <f t="shared" si="0"/>
        <v>52.96</v>
      </c>
      <c r="AC17" s="56">
        <f t="shared" si="1"/>
        <v>219715</v>
      </c>
      <c r="AD17" s="9"/>
    </row>
    <row r="18" spans="1:30" ht="16.2" x14ac:dyDescent="0.35">
      <c r="A18" s="1" t="s">
        <v>45</v>
      </c>
      <c r="B18" s="14" t="s">
        <v>46</v>
      </c>
      <c r="C18" s="14"/>
      <c r="D18" s="14">
        <v>3.5</v>
      </c>
      <c r="E18" s="14">
        <v>3</v>
      </c>
      <c r="F18" s="14">
        <v>0</v>
      </c>
      <c r="G18" s="47">
        <f t="shared" si="2"/>
        <v>6.5</v>
      </c>
      <c r="H18" s="48"/>
      <c r="I18" s="57">
        <f>I17</f>
        <v>3.548</v>
      </c>
      <c r="J18" s="57"/>
      <c r="K18" s="50">
        <f t="shared" si="3"/>
        <v>23.062000000000001</v>
      </c>
      <c r="L18" s="329">
        <f t="shared" si="4"/>
        <v>95677.11945246</v>
      </c>
      <c r="N18" s="52">
        <v>5103</v>
      </c>
      <c r="O18" s="54">
        <v>254</v>
      </c>
      <c r="Q18" s="54"/>
      <c r="V18" s="381" t="s">
        <v>46</v>
      </c>
      <c r="W18" s="381"/>
      <c r="X18" s="420">
        <f>IF('2941'!K$84=1,'2941'!G18,0)</f>
        <v>6.5</v>
      </c>
      <c r="Y18" s="420"/>
      <c r="Z18" s="421">
        <v>1</v>
      </c>
      <c r="AA18" s="421"/>
      <c r="AB18" s="55">
        <f t="shared" si="0"/>
        <v>6.5</v>
      </c>
      <c r="AC18" s="56">
        <f t="shared" si="1"/>
        <v>26966</v>
      </c>
      <c r="AD18" s="9"/>
    </row>
    <row r="19" spans="1:30" ht="15" customHeight="1" x14ac:dyDescent="0.35">
      <c r="A19" s="1" t="s">
        <v>47</v>
      </c>
      <c r="B19" s="14" t="s">
        <v>48</v>
      </c>
      <c r="C19" s="14"/>
      <c r="D19" s="14">
        <v>13</v>
      </c>
      <c r="E19" s="14">
        <v>15.5</v>
      </c>
      <c r="F19" s="14">
        <v>0</v>
      </c>
      <c r="G19" s="47">
        <f t="shared" si="2"/>
        <v>28.5</v>
      </c>
      <c r="H19" s="48"/>
      <c r="I19" s="57">
        <v>5.1040000000000001</v>
      </c>
      <c r="J19" s="57"/>
      <c r="K19" s="50">
        <f t="shared" si="3"/>
        <v>145.464</v>
      </c>
      <c r="L19" s="329">
        <f t="shared" si="4"/>
        <v>603485.2356271199</v>
      </c>
      <c r="N19" s="52">
        <v>5101</v>
      </c>
      <c r="O19" s="1">
        <v>255</v>
      </c>
      <c r="Q19" s="54"/>
      <c r="V19" s="381" t="s">
        <v>48</v>
      </c>
      <c r="W19" s="381"/>
      <c r="X19" s="420">
        <f>IF('2941'!K$84=1,'2941'!G19,0)</f>
        <v>28.5</v>
      </c>
      <c r="Y19" s="420"/>
      <c r="Z19" s="421">
        <v>1</v>
      </c>
      <c r="AA19" s="421"/>
      <c r="AB19" s="55">
        <f t="shared" si="0"/>
        <v>28.5</v>
      </c>
      <c r="AC19" s="56">
        <f t="shared" si="1"/>
        <v>118238</v>
      </c>
      <c r="AD19" s="9"/>
    </row>
    <row r="20" spans="1:30" ht="15" customHeight="1" x14ac:dyDescent="0.35">
      <c r="A20" s="1" t="s">
        <v>49</v>
      </c>
      <c r="B20" s="14" t="s">
        <v>50</v>
      </c>
      <c r="C20" s="14"/>
      <c r="D20" s="14">
        <v>16.5</v>
      </c>
      <c r="E20" s="14">
        <v>16</v>
      </c>
      <c r="F20" s="14">
        <v>0</v>
      </c>
      <c r="G20" s="47">
        <f t="shared" si="2"/>
        <v>32.5</v>
      </c>
      <c r="H20" s="48"/>
      <c r="I20" s="57">
        <f>I19</f>
        <v>5.1040000000000001</v>
      </c>
      <c r="J20" s="57"/>
      <c r="K20" s="50">
        <f t="shared" si="3"/>
        <v>165.88</v>
      </c>
      <c r="L20" s="329">
        <f t="shared" si="4"/>
        <v>688184.91782039998</v>
      </c>
      <c r="N20" s="52">
        <v>5102</v>
      </c>
      <c r="O20" s="54">
        <v>255</v>
      </c>
      <c r="Q20" s="54"/>
      <c r="V20" s="381" t="s">
        <v>50</v>
      </c>
      <c r="W20" s="381"/>
      <c r="X20" s="420">
        <f>IF('2941'!K$84=1,'2941'!G20,0)</f>
        <v>32.5</v>
      </c>
      <c r="Y20" s="420"/>
      <c r="Z20" s="421">
        <v>1</v>
      </c>
      <c r="AA20" s="421"/>
      <c r="AB20" s="55">
        <f t="shared" si="0"/>
        <v>32.5</v>
      </c>
      <c r="AC20" s="56">
        <f t="shared" si="1"/>
        <v>134832</v>
      </c>
      <c r="AD20" s="9"/>
    </row>
    <row r="21" spans="1:30" ht="15" customHeight="1" x14ac:dyDescent="0.35">
      <c r="A21" s="1" t="s">
        <v>51</v>
      </c>
      <c r="B21" s="14" t="s">
        <v>52</v>
      </c>
      <c r="C21" s="14"/>
      <c r="D21" s="14">
        <v>1.5</v>
      </c>
      <c r="E21" s="14">
        <v>1.5</v>
      </c>
      <c r="F21" s="14">
        <v>0</v>
      </c>
      <c r="G21" s="47">
        <f t="shared" si="2"/>
        <v>3</v>
      </c>
      <c r="H21" s="48"/>
      <c r="I21" s="57">
        <f>I20</f>
        <v>5.1040000000000001</v>
      </c>
      <c r="J21" s="57"/>
      <c r="K21" s="50">
        <f t="shared" si="3"/>
        <v>15.311999999999999</v>
      </c>
      <c r="L21" s="329">
        <f t="shared" si="4"/>
        <v>63524.761644959995</v>
      </c>
      <c r="N21" s="52">
        <v>5103</v>
      </c>
      <c r="O21" s="54">
        <v>255</v>
      </c>
      <c r="Q21" s="54"/>
      <c r="V21" s="381" t="s">
        <v>52</v>
      </c>
      <c r="W21" s="381"/>
      <c r="X21" s="420">
        <f>IF('2941'!K$84=1,'2941'!G21,0)</f>
        <v>3</v>
      </c>
      <c r="Y21" s="420"/>
      <c r="Z21" s="421">
        <v>1</v>
      </c>
      <c r="AA21" s="421"/>
      <c r="AB21" s="55">
        <f t="shared" si="0"/>
        <v>3</v>
      </c>
      <c r="AC21" s="56">
        <f t="shared" si="1"/>
        <v>12446</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IF('2941'!K$84=1,'2941'!G22,0)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IF('2941'!K$84=1,'2941'!G23,0)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IF('2941'!K$84=1,'2941'!G24,0)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IF('2941'!K$84=1,'2941'!G25,0)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122.34</v>
      </c>
      <c r="E26" s="61">
        <f t="shared" si="5"/>
        <v>119.37</v>
      </c>
      <c r="F26" s="61"/>
      <c r="G26" s="61">
        <f>SUM(G10:G25)</f>
        <v>241.71</v>
      </c>
      <c r="H26" s="62"/>
      <c r="I26" s="62"/>
      <c r="J26" s="63"/>
      <c r="K26" s="64">
        <f>SUM(K10:K25)</f>
        <v>863.26880000000006</v>
      </c>
      <c r="L26" s="327">
        <f>SUM(L10:L25)</f>
        <v>3581435.7860195041</v>
      </c>
      <c r="N26" s="54"/>
      <c r="O26" s="65"/>
      <c r="P26" s="54"/>
      <c r="Q26" s="54"/>
      <c r="V26" s="422" t="s">
        <v>61</v>
      </c>
      <c r="W26" s="422"/>
      <c r="X26" s="411">
        <f>SUM(X10:X25)</f>
        <v>241.71</v>
      </c>
      <c r="Y26" s="411"/>
      <c r="Z26" s="423"/>
      <c r="AA26" s="424"/>
      <c r="AB26" s="66">
        <f>SUM(AB10:AB25)</f>
        <v>241.71</v>
      </c>
      <c r="AC26" s="67">
        <f>SUM(AC10:AC25)</f>
        <v>1002780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2</v>
      </c>
      <c r="E28" s="14">
        <v>0.48</v>
      </c>
      <c r="F28" s="75">
        <v>0</v>
      </c>
      <c r="G28" s="47">
        <f t="shared" ref="G28:G36" si="6">IF($B$154&lt;8,D28*2,D28+E28)</f>
        <v>2.48</v>
      </c>
      <c r="H28" s="76"/>
      <c r="I28" s="77" t="s">
        <v>69</v>
      </c>
      <c r="J28" s="52">
        <v>251</v>
      </c>
      <c r="K28" s="78">
        <v>1047</v>
      </c>
      <c r="L28" s="329">
        <f>SUM(G28*K28)</f>
        <v>2596.56</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0.5</v>
      </c>
      <c r="E29" s="14">
        <v>0.99</v>
      </c>
      <c r="F29" s="85">
        <v>0</v>
      </c>
      <c r="G29" s="47">
        <f t="shared" si="6"/>
        <v>1.49</v>
      </c>
      <c r="H29" s="76"/>
      <c r="I29" s="52" t="s">
        <v>69</v>
      </c>
      <c r="J29" s="52">
        <v>252</v>
      </c>
      <c r="K29" s="78">
        <v>3380</v>
      </c>
      <c r="L29" s="329">
        <f t="shared" ref="L29:L36" si="8">SUM(G29*K29)</f>
        <v>5036.2</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8.4700000000000006</v>
      </c>
      <c r="E30" s="14">
        <v>8.4600000000000009</v>
      </c>
      <c r="F30" s="85">
        <v>0</v>
      </c>
      <c r="G30" s="47">
        <f t="shared" si="6"/>
        <v>16.93</v>
      </c>
      <c r="H30" s="76"/>
      <c r="I30" s="52" t="s">
        <v>69</v>
      </c>
      <c r="J30" s="52">
        <v>253</v>
      </c>
      <c r="K30" s="78">
        <v>6896</v>
      </c>
      <c r="L30" s="329">
        <f t="shared" si="8"/>
        <v>116749.28</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0.5</v>
      </c>
      <c r="E31" s="14">
        <v>0</v>
      </c>
      <c r="F31" s="85">
        <v>0</v>
      </c>
      <c r="G31" s="47">
        <f t="shared" si="6"/>
        <v>0.5</v>
      </c>
      <c r="H31" s="76"/>
      <c r="I31" s="86" t="s">
        <v>73</v>
      </c>
      <c r="J31" s="52">
        <v>251</v>
      </c>
      <c r="K31" s="78">
        <v>1173</v>
      </c>
      <c r="L31" s="329">
        <f t="shared" si="8"/>
        <v>586.5</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7.51</v>
      </c>
      <c r="E33" s="14">
        <v>6.98</v>
      </c>
      <c r="F33" s="85">
        <v>0</v>
      </c>
      <c r="G33" s="47">
        <f t="shared" si="6"/>
        <v>14.49</v>
      </c>
      <c r="H33" s="76"/>
      <c r="I33" s="86" t="s">
        <v>73</v>
      </c>
      <c r="J33" s="52">
        <v>253</v>
      </c>
      <c r="K33" s="78">
        <v>7023</v>
      </c>
      <c r="L33" s="329">
        <f t="shared" si="8"/>
        <v>101763.27</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1</v>
      </c>
      <c r="E36" s="14">
        <v>1</v>
      </c>
      <c r="F36" s="85">
        <v>0</v>
      </c>
      <c r="G36" s="47">
        <f t="shared" si="6"/>
        <v>2</v>
      </c>
      <c r="H36" s="76"/>
      <c r="I36" s="86" t="s">
        <v>77</v>
      </c>
      <c r="J36" s="52">
        <v>253</v>
      </c>
      <c r="K36" s="78">
        <v>6685</v>
      </c>
      <c r="L36" s="329">
        <f t="shared" si="8"/>
        <v>13370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19.98</v>
      </c>
      <c r="E37" s="61">
        <f t="shared" si="10"/>
        <v>17.910000000000004</v>
      </c>
      <c r="F37" s="61"/>
      <c r="G37" s="61">
        <f>SUM(G28:G36)</f>
        <v>37.89</v>
      </c>
      <c r="H37" s="62"/>
      <c r="I37" s="14" t="s">
        <v>81</v>
      </c>
      <c r="J37" s="14"/>
      <c r="K37" s="14"/>
      <c r="L37" s="329">
        <f>SUM(L28:L36)</f>
        <v>240101.81</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46166.61</v>
      </c>
      <c r="N40" s="98"/>
      <c r="O40" s="98"/>
      <c r="P40" s="98"/>
      <c r="Q40" s="98"/>
      <c r="V40" s="406" t="s">
        <v>85</v>
      </c>
      <c r="W40" s="406"/>
      <c r="X40" s="407">
        <f>+G40</f>
        <v>181379.8</v>
      </c>
      <c r="Y40" s="407"/>
      <c r="Z40" s="407"/>
      <c r="AA40" s="407"/>
      <c r="AB40" s="56">
        <f>ROUND(X39/X40,0)</f>
        <v>191</v>
      </c>
      <c r="AC40" s="56">
        <f>ROUND(AB40*$X$26,0)</f>
        <v>46167</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3867704.206019504</v>
      </c>
      <c r="O44" s="1"/>
      <c r="V44" s="400" t="s">
        <v>89</v>
      </c>
      <c r="W44" s="400"/>
      <c r="X44" s="400"/>
      <c r="Y44" s="400"/>
      <c r="Z44" s="400"/>
      <c r="AA44" s="400"/>
      <c r="AB44" s="400"/>
      <c r="AC44" s="105">
        <f>SUM(AC26,AC37,AC40)</f>
        <v>1048947</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454.11470000000003</v>
      </c>
      <c r="D47" s="116"/>
      <c r="E47" s="116"/>
      <c r="F47" s="116"/>
      <c r="G47" s="117">
        <f>K7</f>
        <v>1.0289999999999999</v>
      </c>
      <c r="H47" s="117"/>
      <c r="I47" s="118">
        <v>1325.01</v>
      </c>
      <c r="J47" s="119" t="s">
        <v>96</v>
      </c>
      <c r="K47" s="120">
        <f>ROUND(C47*G47*I47,0)</f>
        <v>619156</v>
      </c>
      <c r="L47" s="343"/>
      <c r="O47" s="1"/>
      <c r="V47" s="101" t="s">
        <v>95</v>
      </c>
      <c r="W47" s="121">
        <f>AB10+AB11+AB16+AB19+AB22</f>
        <v>129.76</v>
      </c>
      <c r="X47" s="393">
        <f>AB7</f>
        <v>1.0289999999999999</v>
      </c>
      <c r="Y47" s="393"/>
      <c r="Z47" s="122">
        <f>+I47</f>
        <v>1325.01</v>
      </c>
      <c r="AA47" s="123" t="s">
        <v>96</v>
      </c>
      <c r="AB47" s="124">
        <f>ROUND(W47*X47*Z47,0)</f>
        <v>176919</v>
      </c>
      <c r="AC47" s="125"/>
      <c r="AD47" s="9"/>
    </row>
    <row r="48" spans="1:30" ht="18" customHeight="1" x14ac:dyDescent="0.3">
      <c r="B48" s="126" t="s">
        <v>73</v>
      </c>
      <c r="C48" s="116">
        <f>K12+K13+K17+K20+K23</f>
        <v>368.77210000000002</v>
      </c>
      <c r="D48" s="116"/>
      <c r="E48" s="116"/>
      <c r="F48" s="116"/>
      <c r="G48" s="117">
        <f>K7</f>
        <v>1.0289999999999999</v>
      </c>
      <c r="H48" s="117"/>
      <c r="I48" s="118">
        <v>903.8</v>
      </c>
      <c r="J48" s="119" t="s">
        <v>96</v>
      </c>
      <c r="K48" s="120">
        <f>ROUND(C48*G48*I48,0)</f>
        <v>342962</v>
      </c>
      <c r="L48" s="344"/>
      <c r="O48" s="1"/>
      <c r="V48" s="127" t="s">
        <v>73</v>
      </c>
      <c r="W48" s="121">
        <f>AB12+AB13+AB17+AB20+AB23</f>
        <v>100.45</v>
      </c>
      <c r="X48" s="393">
        <f>AB7</f>
        <v>1.0289999999999999</v>
      </c>
      <c r="Y48" s="393"/>
      <c r="Z48" s="122">
        <f>+I48</f>
        <v>903.8</v>
      </c>
      <c r="AA48" s="123" t="s">
        <v>96</v>
      </c>
      <c r="AB48" s="124">
        <f>ROUND(W48*X48*Z48,0)</f>
        <v>93420</v>
      </c>
      <c r="AC48" s="128"/>
      <c r="AD48" s="9"/>
    </row>
    <row r="49" spans="2:30" ht="19.5" customHeight="1" thickBot="1" x14ac:dyDescent="0.4">
      <c r="B49" s="129" t="s">
        <v>77</v>
      </c>
      <c r="C49" s="130">
        <f>K14+K15+K18+K21+K24+K25</f>
        <v>40.381999999999998</v>
      </c>
      <c r="D49" s="116"/>
      <c r="E49" s="116"/>
      <c r="F49" s="116"/>
      <c r="G49" s="117">
        <f>K7</f>
        <v>1.0289999999999999</v>
      </c>
      <c r="H49" s="117"/>
      <c r="I49" s="118">
        <v>905.98</v>
      </c>
      <c r="J49" s="119" t="s">
        <v>96</v>
      </c>
      <c r="K49" s="120">
        <f>ROUND(C49*G49*I49,0)</f>
        <v>37646</v>
      </c>
      <c r="L49" s="344"/>
      <c r="M49" s="103"/>
      <c r="N49" s="131"/>
      <c r="O49" s="132"/>
      <c r="P49" s="65"/>
      <c r="Q49" s="133"/>
      <c r="V49" s="134" t="s">
        <v>77</v>
      </c>
      <c r="W49" s="135">
        <f>AB14+AB15+AB18+AB21+AB24+AB25</f>
        <v>11.5</v>
      </c>
      <c r="X49" s="393">
        <f>AB7</f>
        <v>1.0289999999999999</v>
      </c>
      <c r="Y49" s="393"/>
      <c r="Z49" s="122">
        <f>+I49</f>
        <v>905.98</v>
      </c>
      <c r="AA49" s="123" t="s">
        <v>96</v>
      </c>
      <c r="AB49" s="124">
        <f>ROUND(W49*X49*Z49,0)</f>
        <v>10721</v>
      </c>
      <c r="AC49" s="128"/>
      <c r="AD49" s="104"/>
    </row>
    <row r="50" spans="2:30" ht="24" customHeight="1" thickBot="1" x14ac:dyDescent="0.35">
      <c r="B50" s="136" t="s">
        <v>97</v>
      </c>
      <c r="C50" s="137">
        <f>SUM(C47:C49)</f>
        <v>863.26879999999994</v>
      </c>
      <c r="D50" s="138"/>
      <c r="E50" s="139"/>
      <c r="F50" s="139"/>
      <c r="G50" s="140" t="s">
        <v>98</v>
      </c>
      <c r="H50" s="140"/>
      <c r="I50" s="140"/>
      <c r="J50" s="140"/>
      <c r="K50" s="140"/>
      <c r="L50" s="329">
        <f>IF(B2=75,0,K49+K48+K47)</f>
        <v>999764</v>
      </c>
      <c r="N50" s="3"/>
      <c r="O50" s="1"/>
      <c r="V50" s="141" t="s">
        <v>97</v>
      </c>
      <c r="W50" s="142">
        <f>SUM(W47:W49)</f>
        <v>241.70999999999998</v>
      </c>
      <c r="X50" s="394" t="s">
        <v>98</v>
      </c>
      <c r="Y50" s="395"/>
      <c r="Z50" s="395"/>
      <c r="AA50" s="395"/>
      <c r="AB50" s="395"/>
      <c r="AC50" s="56">
        <f>IF(V2=75,0,AB49+AB48+AB47)</f>
        <v>281060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863.26880000000006</v>
      </c>
      <c r="H53" s="57" t="s">
        <v>102</v>
      </c>
      <c r="I53" s="57"/>
      <c r="J53" s="147">
        <v>198050.23</v>
      </c>
      <c r="K53" s="147"/>
      <c r="L53" s="346"/>
      <c r="N53" s="3"/>
      <c r="O53" s="1"/>
      <c r="V53" s="388" t="s">
        <v>101</v>
      </c>
      <c r="W53" s="388"/>
      <c r="X53" s="148">
        <f>AB26</f>
        <v>241.71</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4.359E-3</v>
      </c>
      <c r="L54" s="334"/>
      <c r="N54" s="65"/>
      <c r="O54" s="1"/>
      <c r="V54" s="388" t="s">
        <v>103</v>
      </c>
      <c r="W54" s="388"/>
      <c r="X54" s="388"/>
      <c r="Y54" s="388"/>
      <c r="Z54" s="388"/>
      <c r="AA54" s="388"/>
      <c r="AB54" s="391">
        <f>ROUND(X53/AA53,6)</f>
        <v>1.2199999999999999E-3</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241.71</v>
      </c>
      <c r="H56" s="57" t="s">
        <v>106</v>
      </c>
      <c r="I56" s="57"/>
      <c r="J56" s="147">
        <f>+G40</f>
        <v>181379.8</v>
      </c>
      <c r="K56" s="147"/>
      <c r="L56" s="346"/>
      <c r="O56" s="1"/>
      <c r="V56" s="388" t="s">
        <v>105</v>
      </c>
      <c r="W56" s="388"/>
      <c r="X56" s="151">
        <f>X26</f>
        <v>241.71</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1.333E-3</v>
      </c>
      <c r="L57" s="334"/>
      <c r="O57" s="1"/>
      <c r="V57" s="388" t="s">
        <v>107</v>
      </c>
      <c r="W57" s="388"/>
      <c r="X57" s="388"/>
      <c r="Y57" s="388"/>
      <c r="Z57" s="388"/>
      <c r="AA57" s="388"/>
      <c r="AB57" s="391">
        <f>ROUND(X56/AA56,6)</f>
        <v>1.333E-3</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1.2199999999999999E-3</v>
      </c>
      <c r="AC58" s="56">
        <f>ROUND(Y58*AB58,0)</f>
        <v>5162</v>
      </c>
      <c r="AD58" s="9"/>
    </row>
    <row r="59" spans="2:30" x14ac:dyDescent="0.3">
      <c r="B59" s="60" t="s">
        <v>109</v>
      </c>
      <c r="C59" s="60"/>
      <c r="D59" s="60"/>
      <c r="E59" s="60"/>
      <c r="F59" s="60"/>
      <c r="G59" s="60"/>
      <c r="H59" s="155" t="s">
        <v>21</v>
      </c>
      <c r="I59" s="120">
        <v>4230917</v>
      </c>
      <c r="J59" s="156" t="s">
        <v>110</v>
      </c>
      <c r="K59" s="157">
        <f>K54</f>
        <v>4.359E-3</v>
      </c>
      <c r="L59" s="329">
        <f>SUM(I59*K59)</f>
        <v>18442.567202999999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1.2199999999999999E-3</v>
      </c>
      <c r="AC66" s="56">
        <f>ROUND(Y66*AB66,0)</f>
        <v>126512</v>
      </c>
      <c r="AD66" s="9"/>
    </row>
    <row r="67" spans="1:30" ht="20.25" customHeight="1" x14ac:dyDescent="0.3">
      <c r="B67" s="14" t="s">
        <v>118</v>
      </c>
      <c r="C67" s="14"/>
      <c r="D67" s="14"/>
      <c r="E67" s="14"/>
      <c r="F67" s="14"/>
      <c r="H67" s="155" t="s">
        <v>23</v>
      </c>
      <c r="I67" s="120">
        <v>103698709</v>
      </c>
      <c r="J67" s="156" t="s">
        <v>110</v>
      </c>
      <c r="K67" s="157">
        <f>K54</f>
        <v>4.359E-3</v>
      </c>
      <c r="L67" s="329">
        <f>SUM(I67*K67)</f>
        <v>452022.67253099999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1.333E-3</v>
      </c>
      <c r="AC68" s="56">
        <f>ROUND(Y68*AB68,0)</f>
        <v>0</v>
      </c>
      <c r="AD68" s="9"/>
    </row>
    <row r="69" spans="1:30" ht="15" customHeight="1" x14ac:dyDescent="0.3">
      <c r="B69" s="161" t="s">
        <v>120</v>
      </c>
      <c r="C69" s="14"/>
      <c r="D69" s="14"/>
      <c r="E69" s="14"/>
      <c r="F69" s="14"/>
      <c r="H69" s="155" t="s">
        <v>22</v>
      </c>
      <c r="I69" s="120">
        <v>0</v>
      </c>
      <c r="J69" s="156" t="s">
        <v>110</v>
      </c>
      <c r="K69" s="157">
        <f>K57</f>
        <v>1.333E-3</v>
      </c>
      <c r="L69" s="329">
        <f t="shared" ref="L69:L72" si="11">SUM(I69*K69)</f>
        <v>0</v>
      </c>
      <c r="O69" s="1"/>
      <c r="V69" s="378" t="s">
        <v>121</v>
      </c>
      <c r="W69" s="378"/>
      <c r="X69" s="378"/>
      <c r="Y69" s="384">
        <f>+I70</f>
        <v>0</v>
      </c>
      <c r="Z69" s="384"/>
      <c r="AA69" s="153" t="s">
        <v>110</v>
      </c>
      <c r="AB69" s="154">
        <f>AB54</f>
        <v>1.2199999999999999E-3</v>
      </c>
      <c r="AC69" s="56">
        <f>ROUND(Y69*AB69,0)</f>
        <v>0</v>
      </c>
      <c r="AD69" s="9"/>
    </row>
    <row r="70" spans="1:30" ht="20.25" customHeight="1" x14ac:dyDescent="0.3">
      <c r="B70" s="14" t="s">
        <v>121</v>
      </c>
      <c r="C70" s="14"/>
      <c r="D70" s="14"/>
      <c r="E70" s="14"/>
      <c r="F70" s="14"/>
      <c r="H70" s="155" t="s">
        <v>21</v>
      </c>
      <c r="I70" s="120">
        <v>0</v>
      </c>
      <c r="J70" s="156" t="s">
        <v>110</v>
      </c>
      <c r="K70" s="157">
        <f>K54</f>
        <v>4.359E-3</v>
      </c>
      <c r="L70" s="329">
        <f t="shared" si="11"/>
        <v>0</v>
      </c>
      <c r="O70" s="1"/>
      <c r="V70" s="378" t="s">
        <v>122</v>
      </c>
      <c r="W70" s="378"/>
      <c r="X70" s="378"/>
      <c r="Y70" s="380">
        <f>+I71</f>
        <v>1865769</v>
      </c>
      <c r="Z70" s="380"/>
      <c r="AA70" s="153" t="s">
        <v>110</v>
      </c>
      <c r="AB70" s="154">
        <f>AB54</f>
        <v>1.2199999999999999E-3</v>
      </c>
      <c r="AC70" s="56">
        <f>ROUND(Y70*AB70,0)</f>
        <v>2276</v>
      </c>
      <c r="AD70" s="9"/>
    </row>
    <row r="71" spans="1:30" ht="20.25" customHeight="1" x14ac:dyDescent="0.3">
      <c r="B71" s="14" t="s">
        <v>122</v>
      </c>
      <c r="C71" s="14"/>
      <c r="D71" s="14"/>
      <c r="E71" s="14"/>
      <c r="F71" s="14"/>
      <c r="H71" s="155" t="s">
        <v>21</v>
      </c>
      <c r="I71" s="120">
        <v>1865769</v>
      </c>
      <c r="J71" s="156" t="s">
        <v>110</v>
      </c>
      <c r="K71" s="157">
        <f>K54</f>
        <v>4.359E-3</v>
      </c>
      <c r="L71" s="329">
        <f t="shared" si="11"/>
        <v>8132.8870710000001</v>
      </c>
      <c r="O71" s="1"/>
      <c r="V71" s="378" t="s">
        <v>123</v>
      </c>
      <c r="W71" s="378"/>
      <c r="X71" s="378"/>
      <c r="Y71" s="380">
        <f>+I72</f>
        <v>13963927</v>
      </c>
      <c r="Z71" s="380"/>
      <c r="AA71" s="153" t="s">
        <v>110</v>
      </c>
      <c r="AB71" s="154">
        <f>AB57</f>
        <v>1.333E-3</v>
      </c>
      <c r="AC71" s="56">
        <f>ROUND(Y71*AB71,0)</f>
        <v>18614</v>
      </c>
      <c r="AD71" s="9"/>
    </row>
    <row r="72" spans="1:30" ht="21" customHeight="1" x14ac:dyDescent="0.35">
      <c r="B72" s="14" t="s">
        <v>123</v>
      </c>
      <c r="C72" s="14"/>
      <c r="D72" s="14"/>
      <c r="E72" s="14"/>
      <c r="F72" s="14"/>
      <c r="H72" s="155" t="s">
        <v>22</v>
      </c>
      <c r="I72" s="120">
        <v>13963927</v>
      </c>
      <c r="J72" s="156" t="s">
        <v>110</v>
      </c>
      <c r="K72" s="157">
        <f>K57</f>
        <v>1.333E-3</v>
      </c>
      <c r="L72" s="329">
        <f t="shared" si="11"/>
        <v>18613.914690999998</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7</v>
      </c>
      <c r="AA74" s="165" t="s">
        <v>130</v>
      </c>
      <c r="AB74" s="166">
        <f>+K75</f>
        <v>361</v>
      </c>
      <c r="AC74" s="56">
        <f>ROUND(AB74*Z74,0)</f>
        <v>2527</v>
      </c>
      <c r="AD74" s="9"/>
    </row>
    <row r="75" spans="1:30" ht="19.5" customHeight="1" x14ac:dyDescent="0.3">
      <c r="A75" s="1" t="s">
        <v>131</v>
      </c>
      <c r="B75" s="167" t="s">
        <v>128</v>
      </c>
      <c r="C75" s="168" t="s">
        <v>129</v>
      </c>
      <c r="D75" s="167">
        <v>7</v>
      </c>
      <c r="E75" s="167">
        <v>7</v>
      </c>
      <c r="F75" s="167">
        <v>0</v>
      </c>
      <c r="G75" s="169">
        <f>IF($B$154&lt;8,D75,E75)</f>
        <v>7</v>
      </c>
      <c r="H75" s="170"/>
      <c r="I75" s="171">
        <f>AVERAGE(G75,D75)</f>
        <v>7</v>
      </c>
      <c r="J75" s="172" t="s">
        <v>130</v>
      </c>
      <c r="K75" s="173">
        <v>361</v>
      </c>
      <c r="L75" s="329">
        <f t="shared" ref="L75:L78" si="12">SUM(I75*K75)</f>
        <v>2527</v>
      </c>
      <c r="N75" s="1">
        <v>7802</v>
      </c>
      <c r="O75" s="1">
        <v>0</v>
      </c>
      <c r="V75" s="382" t="s">
        <v>128</v>
      </c>
      <c r="W75" s="382"/>
      <c r="X75" s="162" t="s">
        <v>132</v>
      </c>
      <c r="Y75" s="174"/>
      <c r="Z75" s="175">
        <f>+I76</f>
        <v>7</v>
      </c>
      <c r="AA75" s="165" t="s">
        <v>130</v>
      </c>
      <c r="AB75" s="176">
        <f>+K76</f>
        <v>1357</v>
      </c>
      <c r="AC75" s="56">
        <f>ROUND(AB75*Z75,0)</f>
        <v>9499</v>
      </c>
      <c r="AD75" s="9"/>
    </row>
    <row r="76" spans="1:30" ht="19.5" customHeight="1" x14ac:dyDescent="0.3">
      <c r="A76" s="1" t="s">
        <v>133</v>
      </c>
      <c r="B76" s="167" t="s">
        <v>128</v>
      </c>
      <c r="C76" s="168" t="s">
        <v>132</v>
      </c>
      <c r="D76" s="167">
        <v>7</v>
      </c>
      <c r="E76" s="167">
        <v>7</v>
      </c>
      <c r="F76" s="167">
        <v>0</v>
      </c>
      <c r="G76" s="169">
        <f>IF($B$154&lt;8,D76,E76)</f>
        <v>7</v>
      </c>
      <c r="H76" s="170"/>
      <c r="I76" s="171">
        <f>AVERAGE(G76,D76)</f>
        <v>7</v>
      </c>
      <c r="J76" s="172" t="s">
        <v>130</v>
      </c>
      <c r="K76" s="177">
        <v>1357</v>
      </c>
      <c r="L76" s="329">
        <f t="shared" si="12"/>
        <v>9499</v>
      </c>
      <c r="N76" s="1">
        <v>7802</v>
      </c>
      <c r="O76" s="1">
        <v>110</v>
      </c>
      <c r="V76" s="378" t="str">
        <f>+B77</f>
        <v>14.  Digital Classrooms Allocation (UFTE share)</v>
      </c>
      <c r="W76" s="378"/>
      <c r="X76" s="378"/>
      <c r="Y76" s="379">
        <f>+I77</f>
        <v>1716988</v>
      </c>
      <c r="Z76" s="379"/>
      <c r="AA76" s="165" t="s">
        <v>130</v>
      </c>
      <c r="AB76" s="154">
        <f>AB57</f>
        <v>1.333E-3</v>
      </c>
      <c r="AC76" s="56">
        <f>ROUND(Y76*AB76,0)</f>
        <v>2289</v>
      </c>
      <c r="AD76" s="9"/>
    </row>
    <row r="77" spans="1:30" ht="26.25" customHeight="1" x14ac:dyDescent="0.3">
      <c r="B77" s="14" t="s">
        <v>134</v>
      </c>
      <c r="C77" s="14"/>
      <c r="D77" s="14"/>
      <c r="E77" s="14"/>
      <c r="F77" s="14"/>
      <c r="H77" s="155" t="s">
        <v>25</v>
      </c>
      <c r="I77" s="178">
        <v>1716988</v>
      </c>
      <c r="J77" s="156" t="s">
        <v>110</v>
      </c>
      <c r="K77" s="157">
        <f>K57</f>
        <v>1.333E-3</v>
      </c>
      <c r="L77" s="329">
        <v>0</v>
      </c>
      <c r="O77" s="1"/>
      <c r="V77" s="378" t="str">
        <f>+B78</f>
        <v>15.  Florida Teachers Classroom Supply Assistance Program</v>
      </c>
      <c r="W77" s="378"/>
      <c r="X77" s="378"/>
      <c r="Y77" s="379">
        <f>+I78</f>
        <v>0</v>
      </c>
      <c r="Z77" s="379"/>
      <c r="AA77" s="165" t="s">
        <v>130</v>
      </c>
      <c r="AB77" s="154">
        <f>AB54</f>
        <v>1.2199999999999999E-3</v>
      </c>
      <c r="AC77" s="56">
        <f>ROUND(Y77*AB77,0)</f>
        <v>0</v>
      </c>
      <c r="AD77" s="9"/>
    </row>
    <row r="78" spans="1:30" ht="26.25" customHeight="1" x14ac:dyDescent="0.3">
      <c r="B78" s="377" t="s">
        <v>135</v>
      </c>
      <c r="C78" s="377"/>
      <c r="D78" s="377"/>
      <c r="E78" s="14"/>
      <c r="F78" s="14"/>
      <c r="H78" s="155" t="s">
        <v>136</v>
      </c>
      <c r="I78" s="179">
        <v>0</v>
      </c>
      <c r="J78" s="156" t="s">
        <v>110</v>
      </c>
      <c r="K78" s="157">
        <f>K54</f>
        <v>4.359E-3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1496886</v>
      </c>
      <c r="AD81" s="188"/>
    </row>
    <row r="82" spans="1:30" ht="22.5" customHeight="1" thickTop="1" thickBot="1" x14ac:dyDescent="0.35">
      <c r="B82" s="14" t="s">
        <v>140</v>
      </c>
      <c r="C82" s="14"/>
      <c r="D82" s="14"/>
      <c r="E82" s="14"/>
      <c r="F82" s="14"/>
      <c r="G82" s="14"/>
      <c r="H82" s="14"/>
      <c r="I82" s="14"/>
      <c r="J82" s="14"/>
      <c r="K82" s="14"/>
      <c r="L82" s="348">
        <f>SUM(L44:L81)</f>
        <v>5376706.2475155052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'2941'!AC81</f>
        <v>1496886</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1496886</v>
      </c>
      <c r="L86" s="329">
        <f>IF(G26=0,0,IF(G26&gt;250,-(((250/G26)*K86)*IF(M86="H",0.02,0.05)),IF(M86="H",-0.02*K86,-0.05*K86)))</f>
        <v>-74844.3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5301861.9475155054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-888097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4413764.9475155054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441376.49475155055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291</v>
      </c>
      <c r="C123" s="208" t="s">
        <v>199</v>
      </c>
    </row>
    <row r="124" spans="2:3" hidden="1" x14ac:dyDescent="0.3">
      <c r="B124" s="212" t="s">
        <v>292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291</v>
      </c>
      <c r="C164" s="222" t="s">
        <v>244</v>
      </c>
      <c r="D164" s="218"/>
    </row>
    <row r="165" spans="1:4" hidden="1" x14ac:dyDescent="0.3">
      <c r="A165" s="217" t="s">
        <v>245</v>
      </c>
      <c r="B165" s="221" t="s">
        <v>292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'3083'!B2</f>
        <v>50</v>
      </c>
      <c r="W2" s="435" t="s">
        <v>4</v>
      </c>
      <c r="X2" s="436"/>
      <c r="Y2" s="437"/>
      <c r="Z2" s="437"/>
      <c r="AA2" s="437"/>
      <c r="AB2" s="437"/>
      <c r="AC2" s="437"/>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'3083'!G7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IF('3083'!K$84=1,'3083'!G10,0)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IF('3083'!K$84=1,'3083'!G11,0)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IF('3083'!K$84=1,'3083'!G12,0)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IF('3083'!K$84=1,'3083'!G13,0)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IF('3083'!K$84=1,'3083'!G14,0)</f>
        <v>0</v>
      </c>
      <c r="Y14" s="420"/>
      <c r="Z14" s="421">
        <v>1</v>
      </c>
      <c r="AA14" s="421"/>
      <c r="AB14" s="55">
        <f t="shared" si="0"/>
        <v>0</v>
      </c>
      <c r="AC14" s="56">
        <f t="shared" si="1"/>
        <v>0</v>
      </c>
      <c r="AD14" s="9"/>
    </row>
    <row r="15" spans="1:30" x14ac:dyDescent="0.3">
      <c r="A15" s="1" t="s">
        <v>38</v>
      </c>
      <c r="B15" s="14" t="s">
        <v>39</v>
      </c>
      <c r="C15" s="14"/>
      <c r="D15" s="14">
        <v>9.44</v>
      </c>
      <c r="E15" s="14">
        <v>8.3699999999999992</v>
      </c>
      <c r="F15" s="14">
        <v>0</v>
      </c>
      <c r="G15" s="47">
        <f t="shared" si="2"/>
        <v>17.809999999999999</v>
      </c>
      <c r="H15" s="48"/>
      <c r="I15" s="57">
        <f>I14</f>
        <v>1.004</v>
      </c>
      <c r="J15" s="57"/>
      <c r="K15" s="50">
        <f t="shared" si="3"/>
        <v>17.8812</v>
      </c>
      <c r="L15" s="329">
        <f t="shared" si="4"/>
        <v>74183.579409995989</v>
      </c>
      <c r="M15" s="1" t="str">
        <f>IF(ROUND(G15,2)=ROUND(SUM(G34:G36),2)," ","CHECK 2. 9-12 Lines Below")</f>
        <v xml:space="preserve"> </v>
      </c>
      <c r="N15" s="52">
        <v>5103</v>
      </c>
      <c r="O15" s="58" t="s">
        <v>40</v>
      </c>
      <c r="Q15" s="54"/>
      <c r="V15" s="381" t="s">
        <v>39</v>
      </c>
      <c r="W15" s="381"/>
      <c r="X15" s="420">
        <f>IF('3083'!K$84=1,'3083'!G15,0)</f>
        <v>17.809999999999999</v>
      </c>
      <c r="Y15" s="420"/>
      <c r="Z15" s="421">
        <v>1</v>
      </c>
      <c r="AA15" s="421"/>
      <c r="AB15" s="55">
        <f t="shared" si="0"/>
        <v>17.809999999999999</v>
      </c>
      <c r="AC15" s="59">
        <f t="shared" si="1"/>
        <v>73888</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IF('3083'!K$84=1,'3083'!G16,0)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IF('3083'!K$84=1,'3083'!G17,0)</f>
        <v>0</v>
      </c>
      <c r="Y17" s="420"/>
      <c r="Z17" s="421">
        <v>1</v>
      </c>
      <c r="AA17" s="421"/>
      <c r="AB17" s="55">
        <f t="shared" si="0"/>
        <v>0</v>
      </c>
      <c r="AC17" s="56">
        <f t="shared" si="1"/>
        <v>0</v>
      </c>
      <c r="AD17" s="9"/>
    </row>
    <row r="18" spans="1:30" ht="16.2" x14ac:dyDescent="0.35">
      <c r="A18" s="1" t="s">
        <v>45</v>
      </c>
      <c r="B18" s="14" t="s">
        <v>46</v>
      </c>
      <c r="C18" s="14"/>
      <c r="D18" s="14">
        <v>21.5</v>
      </c>
      <c r="E18" s="14">
        <v>22.47</v>
      </c>
      <c r="F18" s="14">
        <v>0</v>
      </c>
      <c r="G18" s="47">
        <f t="shared" si="2"/>
        <v>43.97</v>
      </c>
      <c r="H18" s="48"/>
      <c r="I18" s="57">
        <f>I17</f>
        <v>3.548</v>
      </c>
      <c r="J18" s="57"/>
      <c r="K18" s="50">
        <f t="shared" si="3"/>
        <v>156.00559999999999</v>
      </c>
      <c r="L18" s="329">
        <f t="shared" si="4"/>
        <v>647219.08015144779</v>
      </c>
      <c r="N18" s="52">
        <v>5103</v>
      </c>
      <c r="O18" s="54">
        <v>254</v>
      </c>
      <c r="Q18" s="54"/>
      <c r="V18" s="381" t="s">
        <v>46</v>
      </c>
      <c r="W18" s="381"/>
      <c r="X18" s="420">
        <f>IF('3083'!K$84=1,'3083'!G18,0)</f>
        <v>43.97</v>
      </c>
      <c r="Y18" s="420"/>
      <c r="Z18" s="421">
        <v>1</v>
      </c>
      <c r="AA18" s="421"/>
      <c r="AB18" s="55">
        <f t="shared" si="0"/>
        <v>43.97</v>
      </c>
      <c r="AC18" s="56">
        <f t="shared" si="1"/>
        <v>182418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IF('3083'!K$84=1,'3083'!G19,0)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IF('3083'!K$84=1,'3083'!G20,0)</f>
        <v>0</v>
      </c>
      <c r="Y20" s="420"/>
      <c r="Z20" s="421">
        <v>1</v>
      </c>
      <c r="AA20" s="421"/>
      <c r="AB20" s="55">
        <f t="shared" si="0"/>
        <v>0</v>
      </c>
      <c r="AC20" s="56">
        <f t="shared" si="1"/>
        <v>0</v>
      </c>
      <c r="AD20" s="9"/>
    </row>
    <row r="21" spans="1:30" ht="15" customHeight="1" x14ac:dyDescent="0.35">
      <c r="A21" s="1" t="s">
        <v>51</v>
      </c>
      <c r="B21" s="14" t="s">
        <v>52</v>
      </c>
      <c r="C21" s="14"/>
      <c r="D21" s="14">
        <v>13.47</v>
      </c>
      <c r="E21" s="14">
        <v>14.53</v>
      </c>
      <c r="F21" s="14">
        <v>0</v>
      </c>
      <c r="G21" s="47">
        <f t="shared" si="2"/>
        <v>28</v>
      </c>
      <c r="H21" s="48"/>
      <c r="I21" s="57">
        <f>I20</f>
        <v>5.1040000000000001</v>
      </c>
      <c r="J21" s="57"/>
      <c r="K21" s="50">
        <f t="shared" si="3"/>
        <v>142.91200000000001</v>
      </c>
      <c r="L21" s="329">
        <f t="shared" si="4"/>
        <v>592897.77535295987</v>
      </c>
      <c r="N21" s="52">
        <v>5103</v>
      </c>
      <c r="O21" s="54">
        <v>255</v>
      </c>
      <c r="Q21" s="54"/>
      <c r="V21" s="381" t="s">
        <v>52</v>
      </c>
      <c r="W21" s="381"/>
      <c r="X21" s="420">
        <f>IF('3083'!K$84=1,'3083'!G21,0)</f>
        <v>28</v>
      </c>
      <c r="Y21" s="420"/>
      <c r="Z21" s="421">
        <v>1</v>
      </c>
      <c r="AA21" s="421"/>
      <c r="AB21" s="55">
        <f t="shared" si="0"/>
        <v>28</v>
      </c>
      <c r="AC21" s="56">
        <f t="shared" si="1"/>
        <v>116163</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IF('3083'!K$84=1,'3083'!G22,0)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IF('3083'!K$84=1,'3083'!G23,0)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IF('3083'!K$84=1,'3083'!G24,0)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IF('3083'!K$84=1,'3083'!G25,0)</f>
        <v>0</v>
      </c>
      <c r="Y25" s="420"/>
      <c r="Z25" s="421">
        <v>1</v>
      </c>
      <c r="AA25" s="421"/>
      <c r="AB25" s="55">
        <f t="shared" si="0"/>
        <v>0</v>
      </c>
      <c r="AC25" s="56">
        <f t="shared" si="1"/>
        <v>0</v>
      </c>
      <c r="AD25" s="9"/>
    </row>
    <row r="26" spans="1:30" ht="20.25" customHeight="1" thickBot="1" x14ac:dyDescent="0.35">
      <c r="B26" s="60" t="s">
        <v>61</v>
      </c>
      <c r="C26" s="60"/>
      <c r="D26" s="61">
        <f t="shared" ref="D26:E26" si="5">SUM(D10:D25)</f>
        <v>44.41</v>
      </c>
      <c r="E26" s="61">
        <f t="shared" si="5"/>
        <v>45.37</v>
      </c>
      <c r="F26" s="61"/>
      <c r="G26" s="61">
        <f>SUM(G10:G25)</f>
        <v>89.78</v>
      </c>
      <c r="H26" s="62"/>
      <c r="I26" s="62"/>
      <c r="J26" s="63"/>
      <c r="K26" s="64">
        <f>SUM(K10:K25)</f>
        <v>316.79880000000003</v>
      </c>
      <c r="L26" s="327">
        <f>SUM(L10:L25)</f>
        <v>1314300.4349144036</v>
      </c>
      <c r="N26" s="54"/>
      <c r="O26" s="65"/>
      <c r="P26" s="54"/>
      <c r="Q26" s="54"/>
      <c r="V26" s="422" t="s">
        <v>61</v>
      </c>
      <c r="W26" s="422"/>
      <c r="X26" s="411">
        <f>SUM(X10:X25)</f>
        <v>89.78</v>
      </c>
      <c r="Y26" s="411"/>
      <c r="Z26" s="423"/>
      <c r="AA26" s="424"/>
      <c r="AB26" s="66">
        <f>SUM(AB10:AB25)</f>
        <v>89.78</v>
      </c>
      <c r="AC26" s="67">
        <f>SUM(AC10:AC25)</f>
        <v>372469</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0.5</v>
      </c>
      <c r="E35" s="14">
        <v>0.97</v>
      </c>
      <c r="F35" s="85">
        <v>0</v>
      </c>
      <c r="G35" s="47">
        <f t="shared" si="6"/>
        <v>1.47</v>
      </c>
      <c r="H35" s="76"/>
      <c r="I35" s="86" t="s">
        <v>77</v>
      </c>
      <c r="J35" s="52">
        <v>252</v>
      </c>
      <c r="K35" s="78">
        <v>3168</v>
      </c>
      <c r="L35" s="329">
        <f t="shared" si="8"/>
        <v>4656.96</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8.94</v>
      </c>
      <c r="E36" s="14">
        <v>7.4</v>
      </c>
      <c r="F36" s="85">
        <v>0</v>
      </c>
      <c r="G36" s="47">
        <f t="shared" si="6"/>
        <v>16.34</v>
      </c>
      <c r="H36" s="76"/>
      <c r="I36" s="86" t="s">
        <v>77</v>
      </c>
      <c r="J36" s="52">
        <v>253</v>
      </c>
      <c r="K36" s="78">
        <v>6685</v>
      </c>
      <c r="L36" s="329">
        <f t="shared" si="8"/>
        <v>109232.9</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9.44</v>
      </c>
      <c r="E37" s="61">
        <f t="shared" si="10"/>
        <v>8.370000000000001</v>
      </c>
      <c r="F37" s="61"/>
      <c r="G37" s="61">
        <f>SUM(G28:G36)</f>
        <v>17.809999999999999</v>
      </c>
      <c r="H37" s="62"/>
      <c r="I37" s="14" t="s">
        <v>81</v>
      </c>
      <c r="J37" s="14"/>
      <c r="K37" s="14"/>
      <c r="L37" s="329">
        <f>SUM(L28:L36)</f>
        <v>113889.86</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17147.98</v>
      </c>
      <c r="N40" s="98"/>
      <c r="O40" s="98"/>
      <c r="P40" s="98"/>
      <c r="Q40" s="98"/>
      <c r="V40" s="406" t="s">
        <v>85</v>
      </c>
      <c r="W40" s="406"/>
      <c r="X40" s="407">
        <f>+G40</f>
        <v>181379.8</v>
      </c>
      <c r="Y40" s="407"/>
      <c r="Z40" s="407"/>
      <c r="AA40" s="407"/>
      <c r="AB40" s="56">
        <f>ROUND(X39/X40,0)</f>
        <v>191</v>
      </c>
      <c r="AC40" s="56">
        <f>ROUND(AB40*$X$26,0)</f>
        <v>17148</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1445338.2749144037</v>
      </c>
      <c r="O44" s="1"/>
      <c r="V44" s="400" t="s">
        <v>89</v>
      </c>
      <c r="W44" s="400"/>
      <c r="X44" s="400"/>
      <c r="Y44" s="400"/>
      <c r="Z44" s="400"/>
      <c r="AA44" s="400"/>
      <c r="AB44" s="400"/>
      <c r="AC44" s="105">
        <f>SUM(AC26,AC37,AC40)</f>
        <v>389617</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316.79880000000003</v>
      </c>
      <c r="D49" s="116"/>
      <c r="E49" s="116"/>
      <c r="F49" s="116"/>
      <c r="G49" s="117">
        <f>K7</f>
        <v>1.0289999999999999</v>
      </c>
      <c r="H49" s="117"/>
      <c r="I49" s="118">
        <v>905.98</v>
      </c>
      <c r="J49" s="119" t="s">
        <v>96</v>
      </c>
      <c r="K49" s="120">
        <f>ROUND(C49*G49*I49,0)</f>
        <v>295337</v>
      </c>
      <c r="L49" s="344"/>
      <c r="M49" s="103"/>
      <c r="N49" s="131"/>
      <c r="O49" s="132"/>
      <c r="P49" s="65"/>
      <c r="Q49" s="133"/>
      <c r="V49" s="134" t="s">
        <v>77</v>
      </c>
      <c r="W49" s="135">
        <f>AB14+AB15+AB18+AB21+AB24+AB25</f>
        <v>89.78</v>
      </c>
      <c r="X49" s="393">
        <f>AB7</f>
        <v>1.0289999999999999</v>
      </c>
      <c r="Y49" s="393"/>
      <c r="Z49" s="122">
        <f>+I49</f>
        <v>905.98</v>
      </c>
      <c r="AA49" s="123" t="s">
        <v>96</v>
      </c>
      <c r="AB49" s="124">
        <f>ROUND(W49*X49*Z49,0)</f>
        <v>83698</v>
      </c>
      <c r="AC49" s="128"/>
      <c r="AD49" s="104"/>
    </row>
    <row r="50" spans="2:30" ht="24" customHeight="1" thickBot="1" x14ac:dyDescent="0.35">
      <c r="B50" s="136" t="s">
        <v>97</v>
      </c>
      <c r="C50" s="137">
        <f>SUM(C47:C49)</f>
        <v>316.79880000000003</v>
      </c>
      <c r="D50" s="138"/>
      <c r="E50" s="139"/>
      <c r="F50" s="139"/>
      <c r="G50" s="140" t="s">
        <v>98</v>
      </c>
      <c r="H50" s="140"/>
      <c r="I50" s="140"/>
      <c r="J50" s="140"/>
      <c r="K50" s="140"/>
      <c r="L50" s="329">
        <f>IF(B2=75,0,K49+K48+K47)</f>
        <v>295337</v>
      </c>
      <c r="N50" s="3"/>
      <c r="O50" s="1"/>
      <c r="V50" s="141" t="s">
        <v>97</v>
      </c>
      <c r="W50" s="142">
        <f>SUM(W47:W49)</f>
        <v>89.78</v>
      </c>
      <c r="X50" s="394" t="s">
        <v>98</v>
      </c>
      <c r="Y50" s="395"/>
      <c r="Z50" s="395"/>
      <c r="AA50" s="395"/>
      <c r="AB50" s="395"/>
      <c r="AC50" s="56">
        <f>IF(V2=75,0,AB49+AB48+AB47)</f>
        <v>83698</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316.79880000000003</v>
      </c>
      <c r="H53" s="57" t="s">
        <v>102</v>
      </c>
      <c r="I53" s="57"/>
      <c r="J53" s="147">
        <v>198050.23</v>
      </c>
      <c r="K53" s="147"/>
      <c r="L53" s="346"/>
      <c r="N53" s="3"/>
      <c r="O53" s="1"/>
      <c r="V53" s="388" t="s">
        <v>101</v>
      </c>
      <c r="W53" s="388"/>
      <c r="X53" s="148">
        <f>AB26</f>
        <v>89.78</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1.6000000000000001E-3</v>
      </c>
      <c r="L54" s="334"/>
      <c r="N54" s="65"/>
      <c r="O54" s="1"/>
      <c r="V54" s="388" t="s">
        <v>103</v>
      </c>
      <c r="W54" s="388"/>
      <c r="X54" s="388"/>
      <c r="Y54" s="388"/>
      <c r="Z54" s="388"/>
      <c r="AA54" s="388"/>
      <c r="AB54" s="391">
        <f>ROUND(X53/AA53,6)</f>
        <v>4.5300000000000001E-4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89.78</v>
      </c>
      <c r="H56" s="57" t="s">
        <v>106</v>
      </c>
      <c r="I56" s="57"/>
      <c r="J56" s="147">
        <f>+G40</f>
        <v>181379.8</v>
      </c>
      <c r="K56" s="147"/>
      <c r="L56" s="346"/>
      <c r="O56" s="1"/>
      <c r="V56" s="388" t="s">
        <v>105</v>
      </c>
      <c r="W56" s="388"/>
      <c r="X56" s="151">
        <f>X26</f>
        <v>89.78</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4.95E-4</v>
      </c>
      <c r="L57" s="334"/>
      <c r="O57" s="1"/>
      <c r="V57" s="388" t="s">
        <v>107</v>
      </c>
      <c r="W57" s="388"/>
      <c r="X57" s="388"/>
      <c r="Y57" s="388"/>
      <c r="Z57" s="388"/>
      <c r="AA57" s="388"/>
      <c r="AB57" s="391">
        <f>ROUND(X56/AA56,6)</f>
        <v>4.95E-4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4.5300000000000001E-4</v>
      </c>
      <c r="AC58" s="56">
        <f>ROUND(Y58*AB58,0)</f>
        <v>1917</v>
      </c>
      <c r="AD58" s="9"/>
    </row>
    <row r="59" spans="2:30" x14ac:dyDescent="0.3">
      <c r="B59" s="60" t="s">
        <v>109</v>
      </c>
      <c r="C59" s="60"/>
      <c r="D59" s="60"/>
      <c r="E59" s="60"/>
      <c r="F59" s="60"/>
      <c r="G59" s="60"/>
      <c r="H59" s="155" t="s">
        <v>21</v>
      </c>
      <c r="I59" s="120">
        <v>4230917</v>
      </c>
      <c r="J59" s="156" t="s">
        <v>110</v>
      </c>
      <c r="K59" s="157">
        <f>K54</f>
        <v>1.6000000000000001E-3</v>
      </c>
      <c r="L59" s="329">
        <f>SUM(I59*K59)</f>
        <v>6769.4672</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4.5300000000000001E-4</v>
      </c>
      <c r="AC66" s="56">
        <f>ROUND(Y66*AB66,0)</f>
        <v>46976</v>
      </c>
      <c r="AD66" s="9"/>
    </row>
    <row r="67" spans="1:30" ht="20.25" customHeight="1" x14ac:dyDescent="0.3">
      <c r="B67" s="14" t="s">
        <v>118</v>
      </c>
      <c r="C67" s="14"/>
      <c r="D67" s="14"/>
      <c r="E67" s="14"/>
      <c r="F67" s="14"/>
      <c r="H67" s="155" t="s">
        <v>23</v>
      </c>
      <c r="I67" s="120">
        <v>103698709</v>
      </c>
      <c r="J67" s="156" t="s">
        <v>110</v>
      </c>
      <c r="K67" s="157">
        <f>K54</f>
        <v>1.6000000000000001E-3</v>
      </c>
      <c r="L67" s="329">
        <f>SUM(I67*K67)</f>
        <v>165917.9344</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4.95E-4</v>
      </c>
      <c r="AC68" s="56">
        <f>ROUND(Y68*AB68,0)</f>
        <v>0</v>
      </c>
      <c r="AD68" s="9"/>
    </row>
    <row r="69" spans="1:30" ht="15" customHeight="1" x14ac:dyDescent="0.3">
      <c r="B69" s="161" t="s">
        <v>120</v>
      </c>
      <c r="C69" s="14"/>
      <c r="D69" s="14"/>
      <c r="E69" s="14"/>
      <c r="F69" s="14"/>
      <c r="H69" s="155" t="s">
        <v>22</v>
      </c>
      <c r="I69" s="120">
        <v>0</v>
      </c>
      <c r="J69" s="156" t="s">
        <v>110</v>
      </c>
      <c r="K69" s="157">
        <f>K57</f>
        <v>4.95E-4</v>
      </c>
      <c r="L69" s="329">
        <f t="shared" ref="L69:L72" si="11">SUM(I69*K69)</f>
        <v>0</v>
      </c>
      <c r="O69" s="1"/>
      <c r="V69" s="378" t="s">
        <v>121</v>
      </c>
      <c r="W69" s="378"/>
      <c r="X69" s="378"/>
      <c r="Y69" s="384">
        <f>+I70</f>
        <v>0</v>
      </c>
      <c r="Z69" s="384"/>
      <c r="AA69" s="153" t="s">
        <v>110</v>
      </c>
      <c r="AB69" s="154">
        <f>AB54</f>
        <v>4.5300000000000001E-4</v>
      </c>
      <c r="AC69" s="56">
        <f>ROUND(Y69*AB69,0)</f>
        <v>0</v>
      </c>
      <c r="AD69" s="9"/>
    </row>
    <row r="70" spans="1:30" ht="20.25" customHeight="1" x14ac:dyDescent="0.3">
      <c r="B70" s="14" t="s">
        <v>121</v>
      </c>
      <c r="C70" s="14"/>
      <c r="D70" s="14"/>
      <c r="E70" s="14"/>
      <c r="F70" s="14"/>
      <c r="H70" s="155" t="s">
        <v>21</v>
      </c>
      <c r="I70" s="120">
        <v>0</v>
      </c>
      <c r="J70" s="156" t="s">
        <v>110</v>
      </c>
      <c r="K70" s="157">
        <f>K54</f>
        <v>1.6000000000000001E-3</v>
      </c>
      <c r="L70" s="329">
        <f t="shared" si="11"/>
        <v>0</v>
      </c>
      <c r="O70" s="1"/>
      <c r="V70" s="378" t="s">
        <v>122</v>
      </c>
      <c r="W70" s="378"/>
      <c r="X70" s="378"/>
      <c r="Y70" s="380">
        <f>+I71</f>
        <v>1865769</v>
      </c>
      <c r="Z70" s="380"/>
      <c r="AA70" s="153" t="s">
        <v>110</v>
      </c>
      <c r="AB70" s="154">
        <f>AB54</f>
        <v>4.5300000000000001E-4</v>
      </c>
      <c r="AC70" s="56">
        <f>ROUND(Y70*AB70,0)</f>
        <v>845</v>
      </c>
      <c r="AD70" s="9"/>
    </row>
    <row r="71" spans="1:30" ht="20.25" customHeight="1" x14ac:dyDescent="0.3">
      <c r="B71" s="14" t="s">
        <v>122</v>
      </c>
      <c r="C71" s="14"/>
      <c r="D71" s="14"/>
      <c r="E71" s="14"/>
      <c r="F71" s="14"/>
      <c r="H71" s="155" t="s">
        <v>21</v>
      </c>
      <c r="I71" s="120">
        <v>1865769</v>
      </c>
      <c r="J71" s="156" t="s">
        <v>110</v>
      </c>
      <c r="K71" s="157">
        <f>K54</f>
        <v>1.6000000000000001E-3</v>
      </c>
      <c r="L71" s="329">
        <f t="shared" si="11"/>
        <v>2985.2303999999999</v>
      </c>
      <c r="O71" s="1"/>
      <c r="V71" s="378" t="s">
        <v>123</v>
      </c>
      <c r="W71" s="378"/>
      <c r="X71" s="378"/>
      <c r="Y71" s="380">
        <f>+I72</f>
        <v>13963927</v>
      </c>
      <c r="Z71" s="380"/>
      <c r="AA71" s="153" t="s">
        <v>110</v>
      </c>
      <c r="AB71" s="154">
        <f>AB57</f>
        <v>4.95E-4</v>
      </c>
      <c r="AC71" s="56">
        <f>ROUND(Y71*AB71,0)</f>
        <v>6912</v>
      </c>
      <c r="AD71" s="9"/>
    </row>
    <row r="72" spans="1:30" ht="21" customHeight="1" x14ac:dyDescent="0.35">
      <c r="B72" s="14" t="s">
        <v>123</v>
      </c>
      <c r="C72" s="14"/>
      <c r="D72" s="14"/>
      <c r="E72" s="14"/>
      <c r="F72" s="14"/>
      <c r="H72" s="155" t="s">
        <v>22</v>
      </c>
      <c r="I72" s="120">
        <v>13963927</v>
      </c>
      <c r="J72" s="156" t="s">
        <v>110</v>
      </c>
      <c r="K72" s="157">
        <f>K57</f>
        <v>4.95E-4</v>
      </c>
      <c r="L72" s="329">
        <f t="shared" si="11"/>
        <v>6912.143865</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4.95E-4</v>
      </c>
      <c r="AC76" s="56">
        <f>ROUND(Y76*AB76,0)</f>
        <v>850</v>
      </c>
      <c r="AD76" s="9"/>
    </row>
    <row r="77" spans="1:30" ht="26.25" customHeight="1" x14ac:dyDescent="0.3">
      <c r="B77" s="14" t="s">
        <v>134</v>
      </c>
      <c r="C77" s="14"/>
      <c r="D77" s="14"/>
      <c r="E77" s="14"/>
      <c r="F77" s="14"/>
      <c r="H77" s="155" t="s">
        <v>25</v>
      </c>
      <c r="I77" s="178">
        <v>1716988</v>
      </c>
      <c r="J77" s="156" t="s">
        <v>110</v>
      </c>
      <c r="K77" s="157">
        <f>K57</f>
        <v>4.95E-4</v>
      </c>
      <c r="L77" s="329">
        <v>0</v>
      </c>
      <c r="O77" s="1"/>
      <c r="V77" s="378" t="str">
        <f>+B78</f>
        <v>15.  Florida Teachers Classroom Supply Assistance Program</v>
      </c>
      <c r="W77" s="378"/>
      <c r="X77" s="378"/>
      <c r="Y77" s="379">
        <f>+I78</f>
        <v>0</v>
      </c>
      <c r="Z77" s="379"/>
      <c r="AA77" s="165" t="s">
        <v>130</v>
      </c>
      <c r="AB77" s="154">
        <f>AB54</f>
        <v>4.5300000000000001E-4</v>
      </c>
      <c r="AC77" s="56">
        <f>ROUND(Y77*AB77,0)</f>
        <v>0</v>
      </c>
      <c r="AD77" s="9"/>
    </row>
    <row r="78" spans="1:30" ht="26.25" customHeight="1" x14ac:dyDescent="0.3">
      <c r="B78" s="377" t="s">
        <v>135</v>
      </c>
      <c r="C78" s="377"/>
      <c r="D78" s="377"/>
      <c r="E78" s="14"/>
      <c r="F78" s="14"/>
      <c r="H78" s="155" t="s">
        <v>136</v>
      </c>
      <c r="I78" s="179">
        <v>0</v>
      </c>
      <c r="J78" s="156" t="s">
        <v>110</v>
      </c>
      <c r="K78" s="157">
        <f>K54</f>
        <v>1.6000000000000001E-3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530815</v>
      </c>
      <c r="AD81" s="188"/>
    </row>
    <row r="82" spans="1:30" ht="22.5" customHeight="1" thickTop="1" thickBot="1" x14ac:dyDescent="0.35">
      <c r="B82" s="14" t="s">
        <v>140</v>
      </c>
      <c r="C82" s="14"/>
      <c r="D82" s="14"/>
      <c r="E82" s="14"/>
      <c r="F82" s="14"/>
      <c r="G82" s="14"/>
      <c r="H82" s="14"/>
      <c r="I82" s="14"/>
      <c r="J82" s="14"/>
      <c r="K82" s="14"/>
      <c r="L82" s="348">
        <f>SUM(L44:L81)</f>
        <v>1923260.0507794037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'3083'!AC81</f>
        <v>530815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530815</v>
      </c>
      <c r="L86" s="329">
        <f>IF(G26=0,0,IF(G26&gt;250,-(((250/G26)*K86)*IF(M86="H",0.02,0.05)),IF(M86="H",-0.02*K86,-0.05*K86)))</f>
        <v>-26540.75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1896719.3007794037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-318587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1578132.3007794037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157813.23007794036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187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293</v>
      </c>
      <c r="C123" s="208" t="s">
        <v>199</v>
      </c>
    </row>
    <row r="124" spans="2:3" hidden="1" x14ac:dyDescent="0.3">
      <c r="B124" s="212" t="s">
        <v>294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187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293</v>
      </c>
      <c r="C164" s="222" t="s">
        <v>244</v>
      </c>
      <c r="D164" s="218"/>
    </row>
    <row r="165" spans="1:4" hidden="1" x14ac:dyDescent="0.3">
      <c r="A165" s="217" t="s">
        <v>245</v>
      </c>
      <c r="B165" s="221" t="s">
        <v>294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'3345'!B2</f>
        <v>50</v>
      </c>
      <c r="W2" s="435" t="s">
        <v>4</v>
      </c>
      <c r="X2" s="436"/>
      <c r="Y2" s="437"/>
      <c r="Z2" s="437"/>
      <c r="AA2" s="437"/>
      <c r="AB2" s="437"/>
      <c r="AC2" s="437"/>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'3345'!G7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IF('3345'!K$84=1,'3345'!G10,0)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IF('3345'!K$84=1,'3345'!G11,0)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IF('3345'!K$84=1,'3345'!G12,0)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IF('3345'!K$84=1,'3345'!G13,0)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IF('3345'!K$84=1,'3345'!G14,0)</f>
        <v>0</v>
      </c>
      <c r="Y14" s="420"/>
      <c r="Z14" s="421">
        <v>1</v>
      </c>
      <c r="AA14" s="421"/>
      <c r="AB14" s="55">
        <f t="shared" si="0"/>
        <v>0</v>
      </c>
      <c r="AC14" s="56">
        <f t="shared" si="1"/>
        <v>0</v>
      </c>
      <c r="AD14" s="9"/>
    </row>
    <row r="15" spans="1:30" x14ac:dyDescent="0.3">
      <c r="A15" s="1" t="s">
        <v>38</v>
      </c>
      <c r="B15" s="14" t="s">
        <v>39</v>
      </c>
      <c r="C15" s="14"/>
      <c r="D15" s="14">
        <v>47.5</v>
      </c>
      <c r="E15" s="14">
        <v>47.5</v>
      </c>
      <c r="F15" s="14">
        <v>0</v>
      </c>
      <c r="G15" s="47">
        <f t="shared" si="2"/>
        <v>95</v>
      </c>
      <c r="H15" s="48"/>
      <c r="I15" s="57">
        <f>I14</f>
        <v>1.004</v>
      </c>
      <c r="J15" s="57"/>
      <c r="K15" s="50">
        <f t="shared" si="3"/>
        <v>95.38</v>
      </c>
      <c r="L15" s="329">
        <f t="shared" si="4"/>
        <v>395702.17905539996</v>
      </c>
      <c r="M15" s="1" t="str">
        <f>IF(ROUND(G15,2)=ROUND(SUM(G34:G36),2)," ","CHECK 2. 9-12 Lines Below")</f>
        <v xml:space="preserve"> </v>
      </c>
      <c r="N15" s="52">
        <v>5103</v>
      </c>
      <c r="O15" s="58" t="s">
        <v>40</v>
      </c>
      <c r="Q15" s="54"/>
      <c r="V15" s="381" t="s">
        <v>39</v>
      </c>
      <c r="W15" s="381"/>
      <c r="X15" s="420">
        <f>IF('3345'!K$84=1,'3345'!G15,0)</f>
        <v>95</v>
      </c>
      <c r="Y15" s="420"/>
      <c r="Z15" s="421">
        <v>1</v>
      </c>
      <c r="AA15" s="421"/>
      <c r="AB15" s="55">
        <f t="shared" si="0"/>
        <v>95</v>
      </c>
      <c r="AC15" s="59">
        <f t="shared" si="1"/>
        <v>394126</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IF('3345'!K$84=1,'3345'!G16,0)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IF('3345'!K$84=1,'3345'!G17,0)</f>
        <v>0</v>
      </c>
      <c r="Y17" s="420"/>
      <c r="Z17" s="421">
        <v>1</v>
      </c>
      <c r="AA17" s="421"/>
      <c r="AB17" s="55">
        <f t="shared" si="0"/>
        <v>0</v>
      </c>
      <c r="AC17" s="56">
        <f t="shared" si="1"/>
        <v>0</v>
      </c>
      <c r="AD17" s="9"/>
    </row>
    <row r="18" spans="1:30" ht="16.2" x14ac:dyDescent="0.35">
      <c r="A18" s="1" t="s">
        <v>45</v>
      </c>
      <c r="B18" s="14" t="s">
        <v>46</v>
      </c>
      <c r="C18" s="14"/>
      <c r="D18" s="14">
        <v>0.52</v>
      </c>
      <c r="E18" s="14">
        <v>0.48</v>
      </c>
      <c r="F18" s="14">
        <v>0</v>
      </c>
      <c r="G18" s="47">
        <f t="shared" si="2"/>
        <v>1</v>
      </c>
      <c r="H18" s="48"/>
      <c r="I18" s="57">
        <f>I17</f>
        <v>3.548</v>
      </c>
      <c r="J18" s="57"/>
      <c r="K18" s="50">
        <f t="shared" si="3"/>
        <v>3.548</v>
      </c>
      <c r="L18" s="329">
        <f t="shared" si="4"/>
        <v>14719.556838839999</v>
      </c>
      <c r="N18" s="52">
        <v>5103</v>
      </c>
      <c r="O18" s="54">
        <v>254</v>
      </c>
      <c r="Q18" s="54"/>
      <c r="V18" s="381" t="s">
        <v>46</v>
      </c>
      <c r="W18" s="381"/>
      <c r="X18" s="420">
        <f>IF('3345'!K$84=1,'3345'!G18,0)</f>
        <v>1</v>
      </c>
      <c r="Y18" s="420"/>
      <c r="Z18" s="421">
        <v>1</v>
      </c>
      <c r="AA18" s="421"/>
      <c r="AB18" s="55">
        <f t="shared" si="0"/>
        <v>1</v>
      </c>
      <c r="AC18" s="56">
        <f t="shared" si="1"/>
        <v>4149</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IF('3345'!K$84=1,'3345'!G19,0)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IF('3345'!K$84=1,'3345'!G20,0)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IF('3345'!K$84=1,'3345'!G21,0)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IF('3345'!K$84=1,'3345'!G22,0)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IF('3345'!K$84=1,'3345'!G23,0)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IF('3345'!K$84=1,'3345'!G24,0)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IF('3345'!K$84=1,'3345'!G25,0)</f>
        <v>0</v>
      </c>
      <c r="Y25" s="420"/>
      <c r="Z25" s="421">
        <v>1</v>
      </c>
      <c r="AA25" s="421"/>
      <c r="AB25" s="55">
        <f t="shared" si="0"/>
        <v>0</v>
      </c>
      <c r="AC25" s="56">
        <f t="shared" si="1"/>
        <v>0</v>
      </c>
      <c r="AD25" s="9"/>
    </row>
    <row r="26" spans="1:30" ht="20.25" customHeight="1" thickBot="1" x14ac:dyDescent="0.35">
      <c r="B26" s="60" t="s">
        <v>61</v>
      </c>
      <c r="C26" s="60"/>
      <c r="D26" s="61">
        <f t="shared" ref="D26:E26" si="5">SUM(D10:D25)</f>
        <v>48.02</v>
      </c>
      <c r="E26" s="61">
        <f t="shared" si="5"/>
        <v>47.98</v>
      </c>
      <c r="F26" s="61"/>
      <c r="G26" s="61">
        <f>SUM(G10:G25)</f>
        <v>96</v>
      </c>
      <c r="H26" s="62"/>
      <c r="I26" s="62"/>
      <c r="J26" s="63"/>
      <c r="K26" s="64">
        <f>SUM(K10:K25)</f>
        <v>98.927999999999997</v>
      </c>
      <c r="L26" s="327">
        <f>SUM(L10:L25)</f>
        <v>410421.73589423997</v>
      </c>
      <c r="N26" s="54"/>
      <c r="O26" s="65"/>
      <c r="P26" s="54"/>
      <c r="Q26" s="54"/>
      <c r="V26" s="422" t="s">
        <v>61</v>
      </c>
      <c r="W26" s="422"/>
      <c r="X26" s="411">
        <f>SUM(X10:X25)</f>
        <v>96</v>
      </c>
      <c r="Y26" s="411"/>
      <c r="Z26" s="423"/>
      <c r="AA26" s="424"/>
      <c r="AB26" s="66">
        <f>SUM(AB10:AB25)</f>
        <v>96</v>
      </c>
      <c r="AC26" s="67">
        <f>SUM(AC10:AC25)</f>
        <v>398275</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0.5</v>
      </c>
      <c r="E34" s="14">
        <v>0.5</v>
      </c>
      <c r="F34" s="85">
        <v>0</v>
      </c>
      <c r="G34" s="47">
        <f t="shared" si="6"/>
        <v>1</v>
      </c>
      <c r="H34" s="76"/>
      <c r="I34" s="86" t="s">
        <v>77</v>
      </c>
      <c r="J34" s="52">
        <v>251</v>
      </c>
      <c r="K34" s="78">
        <v>835</v>
      </c>
      <c r="L34" s="329">
        <f t="shared" si="8"/>
        <v>835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12</v>
      </c>
      <c r="E35" s="14">
        <v>12</v>
      </c>
      <c r="F35" s="85">
        <v>0</v>
      </c>
      <c r="G35" s="47">
        <f t="shared" si="6"/>
        <v>24</v>
      </c>
      <c r="H35" s="76"/>
      <c r="I35" s="86" t="s">
        <v>77</v>
      </c>
      <c r="J35" s="52">
        <v>252</v>
      </c>
      <c r="K35" s="78">
        <v>3168</v>
      </c>
      <c r="L35" s="329">
        <f t="shared" si="8"/>
        <v>76032</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35</v>
      </c>
      <c r="E36" s="14">
        <v>35</v>
      </c>
      <c r="F36" s="85">
        <v>0</v>
      </c>
      <c r="G36" s="47">
        <f t="shared" si="6"/>
        <v>70</v>
      </c>
      <c r="H36" s="76"/>
      <c r="I36" s="86" t="s">
        <v>77</v>
      </c>
      <c r="J36" s="52">
        <v>253</v>
      </c>
      <c r="K36" s="78">
        <v>6685</v>
      </c>
      <c r="L36" s="329">
        <f t="shared" si="8"/>
        <v>467950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47.5</v>
      </c>
      <c r="E37" s="61">
        <f t="shared" si="10"/>
        <v>47.5</v>
      </c>
      <c r="F37" s="61"/>
      <c r="G37" s="61">
        <f>SUM(G28:G36)</f>
        <v>95</v>
      </c>
      <c r="H37" s="62"/>
      <c r="I37" s="14" t="s">
        <v>81</v>
      </c>
      <c r="J37" s="14"/>
      <c r="K37" s="14"/>
      <c r="L37" s="329">
        <f>SUM(L28:L36)</f>
        <v>544817</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18336</v>
      </c>
      <c r="N40" s="98"/>
      <c r="O40" s="98"/>
      <c r="P40" s="98"/>
      <c r="Q40" s="98"/>
      <c r="V40" s="406" t="s">
        <v>85</v>
      </c>
      <c r="W40" s="406"/>
      <c r="X40" s="407">
        <f>+G40</f>
        <v>181379.8</v>
      </c>
      <c r="Y40" s="407"/>
      <c r="Z40" s="407"/>
      <c r="AA40" s="407"/>
      <c r="AB40" s="56">
        <f>ROUND(X39/X40,0)</f>
        <v>191</v>
      </c>
      <c r="AC40" s="56">
        <f>ROUND(AB40*$X$26,0)</f>
        <v>18336</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973574.73589423997</v>
      </c>
      <c r="O44" s="1"/>
      <c r="V44" s="400" t="s">
        <v>89</v>
      </c>
      <c r="W44" s="400"/>
      <c r="X44" s="400"/>
      <c r="Y44" s="400"/>
      <c r="Z44" s="400"/>
      <c r="AA44" s="400"/>
      <c r="AB44" s="400"/>
      <c r="AC44" s="105">
        <f>SUM(AC26,AC37,AC40)</f>
        <v>416611</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98.927999999999997</v>
      </c>
      <c r="D49" s="116"/>
      <c r="E49" s="116"/>
      <c r="F49" s="116"/>
      <c r="G49" s="117">
        <f>K7</f>
        <v>1.0289999999999999</v>
      </c>
      <c r="H49" s="117"/>
      <c r="I49" s="118">
        <v>905.98</v>
      </c>
      <c r="J49" s="119" t="s">
        <v>96</v>
      </c>
      <c r="K49" s="120">
        <f>ROUND(C49*G49*I49,0)</f>
        <v>92226</v>
      </c>
      <c r="L49" s="344"/>
      <c r="M49" s="103"/>
      <c r="N49" s="131"/>
      <c r="O49" s="132"/>
      <c r="P49" s="65"/>
      <c r="Q49" s="133"/>
      <c r="V49" s="134" t="s">
        <v>77</v>
      </c>
      <c r="W49" s="135">
        <f>AB14+AB15+AB18+AB21+AB24+AB25</f>
        <v>96</v>
      </c>
      <c r="X49" s="393">
        <f>AB7</f>
        <v>1.0289999999999999</v>
      </c>
      <c r="Y49" s="393"/>
      <c r="Z49" s="122">
        <f>+I49</f>
        <v>905.98</v>
      </c>
      <c r="AA49" s="123" t="s">
        <v>96</v>
      </c>
      <c r="AB49" s="124">
        <f>ROUND(W49*X49*Z49,0)</f>
        <v>89496</v>
      </c>
      <c r="AC49" s="128"/>
      <c r="AD49" s="104"/>
    </row>
    <row r="50" spans="2:30" ht="24" customHeight="1" thickBot="1" x14ac:dyDescent="0.35">
      <c r="B50" s="136" t="s">
        <v>97</v>
      </c>
      <c r="C50" s="137">
        <f>SUM(C47:C49)</f>
        <v>98.927999999999997</v>
      </c>
      <c r="D50" s="138"/>
      <c r="E50" s="139"/>
      <c r="F50" s="139"/>
      <c r="G50" s="140" t="s">
        <v>98</v>
      </c>
      <c r="H50" s="140"/>
      <c r="I50" s="140"/>
      <c r="J50" s="140"/>
      <c r="K50" s="140"/>
      <c r="L50" s="329">
        <f>IF(B2=75,0,K49+K48+K47)</f>
        <v>92226</v>
      </c>
      <c r="N50" s="3"/>
      <c r="O50" s="1"/>
      <c r="V50" s="141" t="s">
        <v>97</v>
      </c>
      <c r="W50" s="142">
        <f>SUM(W47:W49)</f>
        <v>96</v>
      </c>
      <c r="X50" s="394" t="s">
        <v>98</v>
      </c>
      <c r="Y50" s="395"/>
      <c r="Z50" s="395"/>
      <c r="AA50" s="395"/>
      <c r="AB50" s="395"/>
      <c r="AC50" s="56">
        <f>IF(V2=75,0,AB49+AB48+AB47)</f>
        <v>89496</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98.927999999999997</v>
      </c>
      <c r="H53" s="57" t="s">
        <v>102</v>
      </c>
      <c r="I53" s="57"/>
      <c r="J53" s="147">
        <v>198050.23</v>
      </c>
      <c r="K53" s="147"/>
      <c r="L53" s="346"/>
      <c r="N53" s="3"/>
      <c r="O53" s="1"/>
      <c r="V53" s="388" t="s">
        <v>101</v>
      </c>
      <c r="W53" s="388"/>
      <c r="X53" s="148">
        <f>AB26</f>
        <v>96</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5.0000000000000001E-4</v>
      </c>
      <c r="L54" s="334"/>
      <c r="N54" s="65"/>
      <c r="O54" s="1"/>
      <c r="V54" s="388" t="s">
        <v>103</v>
      </c>
      <c r="W54" s="388"/>
      <c r="X54" s="388"/>
      <c r="Y54" s="388"/>
      <c r="Z54" s="388"/>
      <c r="AA54" s="388"/>
      <c r="AB54" s="391">
        <f>ROUND(X53/AA53,6)</f>
        <v>4.8500000000000003E-4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96</v>
      </c>
      <c r="H56" s="57" t="s">
        <v>106</v>
      </c>
      <c r="I56" s="57"/>
      <c r="J56" s="147">
        <f>+G40</f>
        <v>181379.8</v>
      </c>
      <c r="K56" s="147"/>
      <c r="L56" s="346"/>
      <c r="O56" s="1"/>
      <c r="V56" s="388" t="s">
        <v>105</v>
      </c>
      <c r="W56" s="388"/>
      <c r="X56" s="151">
        <f>X26</f>
        <v>96</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5.2899999999999996E-4</v>
      </c>
      <c r="L57" s="334"/>
      <c r="O57" s="1"/>
      <c r="V57" s="388" t="s">
        <v>107</v>
      </c>
      <c r="W57" s="388"/>
      <c r="X57" s="388"/>
      <c r="Y57" s="388"/>
      <c r="Z57" s="388"/>
      <c r="AA57" s="388"/>
      <c r="AB57" s="391">
        <f>ROUND(X56/AA56,6)</f>
        <v>5.2899999999999996E-4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4.8500000000000003E-4</v>
      </c>
      <c r="AC58" s="56">
        <f>ROUND(Y58*AB58,0)</f>
        <v>2052</v>
      </c>
      <c r="AD58" s="9"/>
    </row>
    <row r="59" spans="2:30" x14ac:dyDescent="0.3">
      <c r="B59" s="60" t="s">
        <v>109</v>
      </c>
      <c r="C59" s="60"/>
      <c r="D59" s="60"/>
      <c r="E59" s="60"/>
      <c r="F59" s="60"/>
      <c r="G59" s="60"/>
      <c r="H59" s="155" t="s">
        <v>21</v>
      </c>
      <c r="I59" s="120">
        <v>4230917</v>
      </c>
      <c r="J59" s="156" t="s">
        <v>110</v>
      </c>
      <c r="K59" s="157">
        <f>K54</f>
        <v>5.0000000000000001E-4</v>
      </c>
      <c r="L59" s="329">
        <f>SUM(I59*K59)</f>
        <v>2115.4585000000002</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4.8500000000000003E-4</v>
      </c>
      <c r="AC66" s="56">
        <f>ROUND(Y66*AB66,0)</f>
        <v>50294</v>
      </c>
      <c r="AD66" s="9"/>
    </row>
    <row r="67" spans="1:30" ht="20.25" customHeight="1" x14ac:dyDescent="0.3">
      <c r="B67" s="14" t="s">
        <v>118</v>
      </c>
      <c r="C67" s="14"/>
      <c r="D67" s="14"/>
      <c r="E67" s="14"/>
      <c r="F67" s="14"/>
      <c r="H67" s="155" t="s">
        <v>23</v>
      </c>
      <c r="I67" s="120">
        <v>103698709</v>
      </c>
      <c r="J67" s="156" t="s">
        <v>110</v>
      </c>
      <c r="K67" s="157">
        <f>K54</f>
        <v>5.0000000000000001E-4</v>
      </c>
      <c r="L67" s="329">
        <f>SUM(I67*K67)</f>
        <v>51849.354500000001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5.2899999999999996E-4</v>
      </c>
      <c r="AC68" s="56">
        <f>ROUND(Y68*AB68,0)</f>
        <v>0</v>
      </c>
      <c r="AD68" s="9"/>
    </row>
    <row r="69" spans="1:30" ht="15" customHeight="1" x14ac:dyDescent="0.3">
      <c r="B69" s="161" t="s">
        <v>120</v>
      </c>
      <c r="C69" s="14"/>
      <c r="D69" s="14"/>
      <c r="E69" s="14"/>
      <c r="F69" s="14"/>
      <c r="H69" s="155" t="s">
        <v>22</v>
      </c>
      <c r="I69" s="120">
        <v>0</v>
      </c>
      <c r="J69" s="156" t="s">
        <v>110</v>
      </c>
      <c r="K69" s="157">
        <f>K57</f>
        <v>5.2899999999999996E-4</v>
      </c>
      <c r="L69" s="329">
        <f t="shared" ref="L69:L72" si="11">SUM(I69*K69)</f>
        <v>0</v>
      </c>
      <c r="O69" s="1"/>
      <c r="V69" s="378" t="s">
        <v>121</v>
      </c>
      <c r="W69" s="378"/>
      <c r="X69" s="378"/>
      <c r="Y69" s="384">
        <f>+I70</f>
        <v>0</v>
      </c>
      <c r="Z69" s="384"/>
      <c r="AA69" s="153" t="s">
        <v>110</v>
      </c>
      <c r="AB69" s="154">
        <f>AB54</f>
        <v>4.8500000000000003E-4</v>
      </c>
      <c r="AC69" s="56">
        <f>ROUND(Y69*AB69,0)</f>
        <v>0</v>
      </c>
      <c r="AD69" s="9"/>
    </row>
    <row r="70" spans="1:30" ht="20.25" customHeight="1" x14ac:dyDescent="0.3">
      <c r="B70" s="14" t="s">
        <v>121</v>
      </c>
      <c r="C70" s="14"/>
      <c r="D70" s="14"/>
      <c r="E70" s="14"/>
      <c r="F70" s="14"/>
      <c r="H70" s="155" t="s">
        <v>21</v>
      </c>
      <c r="I70" s="120">
        <v>0</v>
      </c>
      <c r="J70" s="156" t="s">
        <v>110</v>
      </c>
      <c r="K70" s="157">
        <f>K54</f>
        <v>5.0000000000000001E-4</v>
      </c>
      <c r="L70" s="329">
        <f t="shared" si="11"/>
        <v>0</v>
      </c>
      <c r="O70" s="1"/>
      <c r="V70" s="378" t="s">
        <v>122</v>
      </c>
      <c r="W70" s="378"/>
      <c r="X70" s="378"/>
      <c r="Y70" s="380">
        <f>+I71</f>
        <v>1865769</v>
      </c>
      <c r="Z70" s="380"/>
      <c r="AA70" s="153" t="s">
        <v>110</v>
      </c>
      <c r="AB70" s="154">
        <f>AB54</f>
        <v>4.8500000000000003E-4</v>
      </c>
      <c r="AC70" s="56">
        <f>ROUND(Y70*AB70,0)</f>
        <v>905</v>
      </c>
      <c r="AD70" s="9"/>
    </row>
    <row r="71" spans="1:30" ht="20.25" customHeight="1" x14ac:dyDescent="0.3">
      <c r="B71" s="14" t="s">
        <v>122</v>
      </c>
      <c r="C71" s="14"/>
      <c r="D71" s="14"/>
      <c r="E71" s="14"/>
      <c r="F71" s="14"/>
      <c r="H71" s="155" t="s">
        <v>21</v>
      </c>
      <c r="I71" s="120">
        <v>1865769</v>
      </c>
      <c r="J71" s="156" t="s">
        <v>110</v>
      </c>
      <c r="K71" s="157">
        <f>K54</f>
        <v>5.0000000000000001E-4</v>
      </c>
      <c r="L71" s="329">
        <f t="shared" si="11"/>
        <v>932.8845</v>
      </c>
      <c r="O71" s="1"/>
      <c r="V71" s="378" t="s">
        <v>123</v>
      </c>
      <c r="W71" s="378"/>
      <c r="X71" s="378"/>
      <c r="Y71" s="380">
        <f>+I72</f>
        <v>13963927</v>
      </c>
      <c r="Z71" s="380"/>
      <c r="AA71" s="153" t="s">
        <v>110</v>
      </c>
      <c r="AB71" s="154">
        <f>AB57</f>
        <v>5.2899999999999996E-4</v>
      </c>
      <c r="AC71" s="56">
        <f>ROUND(Y71*AB71,0)</f>
        <v>7387</v>
      </c>
      <c r="AD71" s="9"/>
    </row>
    <row r="72" spans="1:30" ht="21" customHeight="1" x14ac:dyDescent="0.35">
      <c r="B72" s="14" t="s">
        <v>123</v>
      </c>
      <c r="C72" s="14"/>
      <c r="D72" s="14"/>
      <c r="E72" s="14"/>
      <c r="F72" s="14"/>
      <c r="H72" s="155" t="s">
        <v>22</v>
      </c>
      <c r="I72" s="120">
        <v>13963927</v>
      </c>
      <c r="J72" s="156" t="s">
        <v>110</v>
      </c>
      <c r="K72" s="157">
        <f>K57</f>
        <v>5.2899999999999996E-4</v>
      </c>
      <c r="L72" s="329">
        <f t="shared" si="11"/>
        <v>7386.9173829999991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85.5</v>
      </c>
      <c r="AA74" s="165" t="s">
        <v>130</v>
      </c>
      <c r="AB74" s="166">
        <f>+K75</f>
        <v>361</v>
      </c>
      <c r="AC74" s="56">
        <f>ROUND(AB74*Z74,0)</f>
        <v>30866</v>
      </c>
      <c r="AD74" s="9"/>
    </row>
    <row r="75" spans="1:30" ht="19.5" customHeight="1" x14ac:dyDescent="0.3">
      <c r="A75" s="1" t="s">
        <v>131</v>
      </c>
      <c r="B75" s="167" t="s">
        <v>128</v>
      </c>
      <c r="C75" s="168" t="s">
        <v>129</v>
      </c>
      <c r="D75" s="167">
        <v>87</v>
      </c>
      <c r="E75" s="167">
        <v>84</v>
      </c>
      <c r="F75" s="167">
        <v>0</v>
      </c>
      <c r="G75" s="169">
        <f>IF($B$154&lt;8,D75,E75)</f>
        <v>84</v>
      </c>
      <c r="H75" s="170"/>
      <c r="I75" s="171">
        <f>AVERAGE(G75,D75)</f>
        <v>85.5</v>
      </c>
      <c r="J75" s="172" t="s">
        <v>130</v>
      </c>
      <c r="K75" s="173">
        <v>361</v>
      </c>
      <c r="L75" s="329">
        <f t="shared" ref="L75:L78" si="12">SUM(I75*K75)</f>
        <v>30865.5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5.2899999999999996E-4</v>
      </c>
      <c r="AC76" s="56">
        <f>ROUND(Y76*AB76,0)</f>
        <v>908</v>
      </c>
      <c r="AD76" s="9"/>
    </row>
    <row r="77" spans="1:30" ht="26.25" customHeight="1" x14ac:dyDescent="0.3">
      <c r="B77" s="14" t="s">
        <v>134</v>
      </c>
      <c r="C77" s="14"/>
      <c r="D77" s="14"/>
      <c r="E77" s="14"/>
      <c r="F77" s="14"/>
      <c r="H77" s="155" t="s">
        <v>25</v>
      </c>
      <c r="I77" s="178">
        <v>1716988</v>
      </c>
      <c r="J77" s="156" t="s">
        <v>110</v>
      </c>
      <c r="K77" s="157">
        <f>K57</f>
        <v>5.2899999999999996E-4</v>
      </c>
      <c r="L77" s="329">
        <v>0</v>
      </c>
      <c r="O77" s="1"/>
      <c r="V77" s="378" t="str">
        <f>+B78</f>
        <v>15.  Florida Teachers Classroom Supply Assistance Program</v>
      </c>
      <c r="W77" s="378"/>
      <c r="X77" s="378"/>
      <c r="Y77" s="379">
        <f>+I78</f>
        <v>0</v>
      </c>
      <c r="Z77" s="379"/>
      <c r="AA77" s="165" t="s">
        <v>130</v>
      </c>
      <c r="AB77" s="154">
        <f>AB54</f>
        <v>4.8500000000000003E-4</v>
      </c>
      <c r="AC77" s="56">
        <f>ROUND(Y77*AB77,0)</f>
        <v>0</v>
      </c>
      <c r="AD77" s="9"/>
    </row>
    <row r="78" spans="1:30" ht="26.25" customHeight="1" x14ac:dyDescent="0.3">
      <c r="B78" s="377" t="s">
        <v>135</v>
      </c>
      <c r="C78" s="377"/>
      <c r="D78" s="377"/>
      <c r="E78" s="14"/>
      <c r="F78" s="14"/>
      <c r="H78" s="155" t="s">
        <v>136</v>
      </c>
      <c r="I78" s="179">
        <v>0</v>
      </c>
      <c r="J78" s="156" t="s">
        <v>110</v>
      </c>
      <c r="K78" s="157">
        <f>K54</f>
        <v>5.0000000000000001E-4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598519</v>
      </c>
      <c r="AD81" s="188"/>
    </row>
    <row r="82" spans="1:30" ht="22.5" customHeight="1" thickTop="1" thickBot="1" x14ac:dyDescent="0.35">
      <c r="B82" s="14" t="s">
        <v>140</v>
      </c>
      <c r="C82" s="14"/>
      <c r="D82" s="14"/>
      <c r="E82" s="14"/>
      <c r="F82" s="14"/>
      <c r="G82" s="14"/>
      <c r="H82" s="14"/>
      <c r="I82" s="14"/>
      <c r="J82" s="14"/>
      <c r="K82" s="14"/>
      <c r="L82" s="348">
        <f>SUM(L44:L81)</f>
        <v>1158950.8507772398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'3345'!AC81</f>
        <v>598519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598519</v>
      </c>
      <c r="L86" s="329">
        <f>IF(G26=0,0,IF(G26&gt;250,-(((250/G26)*K86)*IF(M86="H",0.02,0.05)),IF(M86="H",-0.02*K86,-0.05*K86)))</f>
        <v>-29925.95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1129024.9007772398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-188322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940702.90077723982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94070.290077723985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296</v>
      </c>
      <c r="C123" s="208" t="s">
        <v>199</v>
      </c>
    </row>
    <row r="124" spans="2:3" hidden="1" x14ac:dyDescent="0.3">
      <c r="B124" s="212" t="s">
        <v>297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296</v>
      </c>
      <c r="C164" s="222" t="s">
        <v>244</v>
      </c>
      <c r="D164" s="218"/>
    </row>
    <row r="165" spans="1:4" hidden="1" x14ac:dyDescent="0.3">
      <c r="A165" s="217" t="s">
        <v>245</v>
      </c>
      <c r="B165" s="221" t="s">
        <v>297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'3347'!B2</f>
        <v>50</v>
      </c>
      <c r="W2" s="435" t="s">
        <v>4</v>
      </c>
      <c r="X2" s="436"/>
      <c r="Y2" s="437"/>
      <c r="Z2" s="437"/>
      <c r="AA2" s="437"/>
      <c r="AB2" s="437"/>
      <c r="AC2" s="437"/>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'3347'!G7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IF('3347'!K$84=1,'3347'!G10,0)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IF('3347'!K$84=1,'3347'!G11,0)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IF('3347'!K$84=1,'3347'!G12,0)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IF('3347'!K$84=1,'3347'!G13,0)</f>
        <v>0</v>
      </c>
      <c r="Y13" s="420"/>
      <c r="Z13" s="421">
        <v>1</v>
      </c>
      <c r="AA13" s="421"/>
      <c r="AB13" s="55">
        <f t="shared" si="0"/>
        <v>0</v>
      </c>
      <c r="AC13" s="56">
        <f t="shared" si="1"/>
        <v>0</v>
      </c>
      <c r="AD13" s="9"/>
    </row>
    <row r="14" spans="1:30" x14ac:dyDescent="0.3">
      <c r="A14" s="1" t="s">
        <v>36</v>
      </c>
      <c r="B14" s="14" t="s">
        <v>37</v>
      </c>
      <c r="C14" s="14"/>
      <c r="D14" s="14">
        <v>58.23</v>
      </c>
      <c r="E14" s="14">
        <v>46.14</v>
      </c>
      <c r="F14" s="14">
        <v>0</v>
      </c>
      <c r="G14" s="47">
        <f t="shared" si="2"/>
        <v>104.37</v>
      </c>
      <c r="H14" s="48"/>
      <c r="I14" s="57">
        <v>1.004</v>
      </c>
      <c r="J14" s="57"/>
      <c r="K14" s="50">
        <f t="shared" si="3"/>
        <v>104.78749999999999</v>
      </c>
      <c r="L14" s="329">
        <f t="shared" si="4"/>
        <v>434730.99274237495</v>
      </c>
      <c r="N14" s="52">
        <v>5103</v>
      </c>
      <c r="O14" s="53">
        <v>103</v>
      </c>
      <c r="Q14" s="54"/>
      <c r="V14" s="381" t="s">
        <v>37</v>
      </c>
      <c r="W14" s="381"/>
      <c r="X14" s="420">
        <f>IF('3347'!K$84=1,'3347'!G14,0)</f>
        <v>0</v>
      </c>
      <c r="Y14" s="420"/>
      <c r="Z14" s="421">
        <v>1</v>
      </c>
      <c r="AA14" s="421"/>
      <c r="AB14" s="55">
        <f t="shared" si="0"/>
        <v>0</v>
      </c>
      <c r="AC14" s="56">
        <f t="shared" si="1"/>
        <v>0</v>
      </c>
      <c r="AD14" s="9"/>
    </row>
    <row r="15" spans="1:30" x14ac:dyDescent="0.3">
      <c r="A15" s="1" t="s">
        <v>38</v>
      </c>
      <c r="B15" s="14" t="s">
        <v>39</v>
      </c>
      <c r="C15" s="14"/>
      <c r="D15" s="14">
        <v>13.49</v>
      </c>
      <c r="E15" s="14">
        <v>8.09</v>
      </c>
      <c r="F15" s="14">
        <v>0</v>
      </c>
      <c r="G15" s="47">
        <f t="shared" si="2"/>
        <v>21.58</v>
      </c>
      <c r="H15" s="48"/>
      <c r="I15" s="57">
        <f>I14</f>
        <v>1.004</v>
      </c>
      <c r="J15" s="57"/>
      <c r="K15" s="50">
        <f t="shared" si="3"/>
        <v>21.6663</v>
      </c>
      <c r="L15" s="329">
        <f t="shared" si="4"/>
        <v>89886.790963178995</v>
      </c>
      <c r="M15" s="1" t="str">
        <f>IF(ROUND(G15,2)=ROUND(SUM(G34:G36),2)," ","CHECK 2. 9-12 Lines Below")</f>
        <v xml:space="preserve"> </v>
      </c>
      <c r="N15" s="52">
        <v>5103</v>
      </c>
      <c r="O15" s="58" t="s">
        <v>40</v>
      </c>
      <c r="Q15" s="54"/>
      <c r="V15" s="381" t="s">
        <v>39</v>
      </c>
      <c r="W15" s="381"/>
      <c r="X15" s="420">
        <f>IF('3347'!K$84=1,'3347'!G15,0)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IF('3347'!K$84=1,'3347'!G16,0)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IF('3347'!K$84=1,'3347'!G17,0)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IF('3347'!K$84=1,'3347'!G18,0)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IF('3347'!K$84=1,'3347'!G19,0)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IF('3347'!K$84=1,'3347'!G20,0)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IF('3347'!K$84=1,'3347'!G21,0)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IF('3347'!K$84=1,'3347'!G22,0)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IF('3347'!K$84=1,'3347'!G23,0)</f>
        <v>0</v>
      </c>
      <c r="Y23" s="420"/>
      <c r="Z23" s="421">
        <v>1</v>
      </c>
      <c r="AA23" s="421"/>
      <c r="AB23" s="55">
        <f t="shared" si="0"/>
        <v>0</v>
      </c>
      <c r="AC23" s="56">
        <f t="shared" si="1"/>
        <v>0</v>
      </c>
      <c r="AD23" s="9"/>
    </row>
    <row r="24" spans="1:30" ht="16.2" x14ac:dyDescent="0.35">
      <c r="A24" s="1" t="s">
        <v>57</v>
      </c>
      <c r="B24" s="14" t="s">
        <v>58</v>
      </c>
      <c r="C24" s="14"/>
      <c r="D24" s="14">
        <v>1.6</v>
      </c>
      <c r="E24" s="14">
        <v>1.1499999999999999</v>
      </c>
      <c r="F24" s="14">
        <v>0</v>
      </c>
      <c r="G24" s="47">
        <f t="shared" si="2"/>
        <v>2.75</v>
      </c>
      <c r="H24" s="48"/>
      <c r="I24" s="57">
        <f>I23</f>
        <v>1.147</v>
      </c>
      <c r="J24" s="57"/>
      <c r="K24" s="50">
        <f t="shared" si="3"/>
        <v>3.1543000000000001</v>
      </c>
      <c r="L24" s="329">
        <f t="shared" si="4"/>
        <v>13086.217062218999</v>
      </c>
      <c r="N24" s="52">
        <v>5103</v>
      </c>
      <c r="O24" s="53">
        <v>130</v>
      </c>
      <c r="Q24" s="54"/>
      <c r="V24" s="381" t="s">
        <v>58</v>
      </c>
      <c r="W24" s="381"/>
      <c r="X24" s="420">
        <f>IF('3347'!K$84=1,'3347'!G24,0)</f>
        <v>0</v>
      </c>
      <c r="Y24" s="420"/>
      <c r="Z24" s="421">
        <v>1</v>
      </c>
      <c r="AA24" s="421"/>
      <c r="AB24" s="55">
        <f t="shared" si="0"/>
        <v>0</v>
      </c>
      <c r="AC24" s="56">
        <f t="shared" si="1"/>
        <v>0</v>
      </c>
      <c r="AD24" s="9"/>
    </row>
    <row r="25" spans="1:30" ht="16.8" thickBot="1" x14ac:dyDescent="0.4">
      <c r="A25" s="1" t="s">
        <v>59</v>
      </c>
      <c r="B25" s="14" t="s">
        <v>60</v>
      </c>
      <c r="C25" s="14"/>
      <c r="D25" s="14">
        <v>5.28</v>
      </c>
      <c r="E25" s="14">
        <v>6.02</v>
      </c>
      <c r="F25" s="14">
        <v>0</v>
      </c>
      <c r="G25" s="47">
        <f t="shared" si="2"/>
        <v>11.3</v>
      </c>
      <c r="H25" s="48"/>
      <c r="I25" s="57">
        <v>1.004</v>
      </c>
      <c r="J25" s="57"/>
      <c r="K25" s="50">
        <f t="shared" si="3"/>
        <v>11.3452</v>
      </c>
      <c r="L25" s="329">
        <f t="shared" si="4"/>
        <v>47067.732877115996</v>
      </c>
      <c r="N25" s="52">
        <v>5310</v>
      </c>
      <c r="O25" s="53">
        <v>300</v>
      </c>
      <c r="Q25" s="54"/>
      <c r="V25" s="381" t="s">
        <v>60</v>
      </c>
      <c r="W25" s="381"/>
      <c r="X25" s="420">
        <f>IF('3347'!K$84=1,'3347'!G25,0)</f>
        <v>0</v>
      </c>
      <c r="Y25" s="420"/>
      <c r="Z25" s="421">
        <v>1</v>
      </c>
      <c r="AA25" s="421"/>
      <c r="AB25" s="55">
        <f t="shared" si="0"/>
        <v>0</v>
      </c>
      <c r="AC25" s="56">
        <f t="shared" si="1"/>
        <v>0</v>
      </c>
      <c r="AD25" s="9"/>
    </row>
    <row r="26" spans="1:30" ht="20.25" customHeight="1" thickBot="1" x14ac:dyDescent="0.35">
      <c r="B26" s="60" t="s">
        <v>61</v>
      </c>
      <c r="C26" s="60"/>
      <c r="D26" s="61">
        <f t="shared" ref="D26:E26" si="5">SUM(D10:D25)</f>
        <v>78.599999999999994</v>
      </c>
      <c r="E26" s="61">
        <f t="shared" si="5"/>
        <v>61.400000000000006</v>
      </c>
      <c r="F26" s="61"/>
      <c r="G26" s="61">
        <f>SUM(G10:G25)</f>
        <v>140</v>
      </c>
      <c r="H26" s="62"/>
      <c r="I26" s="62"/>
      <c r="J26" s="63"/>
      <c r="K26" s="64">
        <f>SUM(K10:K25)</f>
        <v>140.95330000000001</v>
      </c>
      <c r="L26" s="327">
        <f>SUM(L10:L25)</f>
        <v>584771.73364488897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13.49</v>
      </c>
      <c r="E34" s="14">
        <v>8.09</v>
      </c>
      <c r="F34" s="85">
        <v>0</v>
      </c>
      <c r="G34" s="47">
        <f t="shared" si="6"/>
        <v>21.58</v>
      </c>
      <c r="H34" s="76"/>
      <c r="I34" s="86" t="s">
        <v>77</v>
      </c>
      <c r="J34" s="52">
        <v>251</v>
      </c>
      <c r="K34" s="78">
        <v>835</v>
      </c>
      <c r="L34" s="329">
        <f t="shared" si="8"/>
        <v>18019.3</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13.49</v>
      </c>
      <c r="E37" s="61">
        <f t="shared" si="10"/>
        <v>8.09</v>
      </c>
      <c r="F37" s="61"/>
      <c r="G37" s="61">
        <f>SUM(G28:G36)</f>
        <v>21.58</v>
      </c>
      <c r="H37" s="62"/>
      <c r="I37" s="14" t="s">
        <v>81</v>
      </c>
      <c r="J37" s="14"/>
      <c r="K37" s="14"/>
      <c r="L37" s="329">
        <f>SUM(L28:L36)</f>
        <v>18019.3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26740</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629531.03364488902</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140.95330000000001</v>
      </c>
      <c r="D49" s="116"/>
      <c r="E49" s="116"/>
      <c r="F49" s="116"/>
      <c r="G49" s="117">
        <f>K7</f>
        <v>1.0289999999999999</v>
      </c>
      <c r="H49" s="117"/>
      <c r="I49" s="118">
        <v>905.98</v>
      </c>
      <c r="J49" s="119" t="s">
        <v>96</v>
      </c>
      <c r="K49" s="120">
        <f>ROUND(C49*G49*I49,0)</f>
        <v>131404</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140.95330000000001</v>
      </c>
      <c r="D50" s="138"/>
      <c r="E50" s="139"/>
      <c r="F50" s="139"/>
      <c r="G50" s="140" t="s">
        <v>98</v>
      </c>
      <c r="H50" s="140"/>
      <c r="I50" s="140"/>
      <c r="J50" s="140"/>
      <c r="K50" s="140"/>
      <c r="L50" s="329">
        <f>IF(B2=75,0,K49+K48+K47)</f>
        <v>131404</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140.95330000000001</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7.1199999999999996E-4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140</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7.7200000000000001E-4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7.1199999999999996E-4</v>
      </c>
      <c r="L59" s="329">
        <f>SUM(I59*K59)</f>
        <v>3012.4129039999998</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7.1199999999999996E-4</v>
      </c>
      <c r="L67" s="329">
        <f>SUM(I67*K67)</f>
        <v>73833.480807999993</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7.7200000000000001E-4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7.1199999999999996E-4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7.1199999999999996E-4</v>
      </c>
      <c r="L71" s="329">
        <f t="shared" si="11"/>
        <v>1328.4275279999999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7.7200000000000001E-4</v>
      </c>
      <c r="L72" s="329">
        <f t="shared" si="11"/>
        <v>10780.151644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60.5</v>
      </c>
      <c r="AA74" s="165" t="s">
        <v>130</v>
      </c>
      <c r="AB74" s="166">
        <f>+K75</f>
        <v>361</v>
      </c>
      <c r="AC74" s="56">
        <f>ROUND(AB74*Z74,0)</f>
        <v>21841</v>
      </c>
      <c r="AD74" s="9"/>
    </row>
    <row r="75" spans="1:30" ht="19.5" customHeight="1" x14ac:dyDescent="0.3">
      <c r="A75" s="1" t="s">
        <v>131</v>
      </c>
      <c r="B75" s="167" t="s">
        <v>128</v>
      </c>
      <c r="C75" s="168" t="s">
        <v>129</v>
      </c>
      <c r="D75" s="167">
        <v>51</v>
      </c>
      <c r="E75" s="167">
        <v>70</v>
      </c>
      <c r="F75" s="167">
        <v>0</v>
      </c>
      <c r="G75" s="169">
        <f>IF($B$154&lt;8,D75,E75)</f>
        <v>70</v>
      </c>
      <c r="H75" s="170"/>
      <c r="I75" s="171">
        <f>AVERAGE(G75,D75)</f>
        <v>60.5</v>
      </c>
      <c r="J75" s="172" t="s">
        <v>130</v>
      </c>
      <c r="K75" s="173">
        <v>361</v>
      </c>
      <c r="L75" s="329">
        <f t="shared" ref="L75:L78" si="12">SUM(I75*K75)</f>
        <v>21840.5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7.7200000000000001E-4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7.1199999999999996E-4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21841</v>
      </c>
      <c r="AD81" s="188"/>
    </row>
    <row r="82" spans="1:30" ht="22.5" customHeight="1" thickTop="1" thickBot="1" x14ac:dyDescent="0.35">
      <c r="B82" s="14" t="s">
        <v>140</v>
      </c>
      <c r="C82" s="14"/>
      <c r="D82" s="14"/>
      <c r="E82" s="14"/>
      <c r="F82" s="14"/>
      <c r="G82" s="14"/>
      <c r="H82" s="14"/>
      <c r="I82" s="14"/>
      <c r="J82" s="14"/>
      <c r="K82" s="14"/>
      <c r="L82" s="348">
        <f>SUM(L44:L81)</f>
        <v>871730.00652888895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'3347'!AC81</f>
        <v>21841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871730.00652888895</v>
      </c>
      <c r="L86" s="329">
        <f>IF(G26=0,0,IF(G26&gt;250,-(((250/G26)*K86)*IF(M86="H",0.02,0.05)),IF(M86="H",-0.02*K86,-0.05*K86)))</f>
        <v>-43586.500326444453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828143.50620244443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-138234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689909.50620244443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68990.950620244446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298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299</v>
      </c>
      <c r="C123" s="208" t="s">
        <v>199</v>
      </c>
    </row>
    <row r="124" spans="2:3" hidden="1" x14ac:dyDescent="0.3">
      <c r="B124" s="212" t="s">
        <v>300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298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299</v>
      </c>
      <c r="C164" s="222" t="s">
        <v>244</v>
      </c>
      <c r="D164" s="218"/>
    </row>
    <row r="165" spans="1:4" hidden="1" x14ac:dyDescent="0.3">
      <c r="A165" s="217" t="s">
        <v>245</v>
      </c>
      <c r="B165" s="221" t="s">
        <v>300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'3381'!B2</f>
        <v>50</v>
      </c>
      <c r="W2" s="435" t="s">
        <v>4</v>
      </c>
      <c r="X2" s="436"/>
      <c r="Y2" s="437"/>
      <c r="Z2" s="437"/>
      <c r="AA2" s="437"/>
      <c r="AB2" s="437"/>
      <c r="AC2" s="437"/>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'3381'!G7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178.68</v>
      </c>
      <c r="E10" s="46">
        <v>169.92</v>
      </c>
      <c r="F10" s="46">
        <v>0</v>
      </c>
      <c r="G10" s="47">
        <f>IF($B$154&lt;8,D10*2,D10+E10)</f>
        <v>348.6</v>
      </c>
      <c r="H10" s="48"/>
      <c r="I10" s="49">
        <v>1.1259999999999999</v>
      </c>
      <c r="J10" s="49"/>
      <c r="K10" s="50">
        <f>ROUND(G10*I10,4)</f>
        <v>392.52359999999999</v>
      </c>
      <c r="L10" s="329">
        <f>SUM(K10*$G$7)*($K$7)</f>
        <v>1628459.2561403878</v>
      </c>
      <c r="N10" s="52">
        <v>5101</v>
      </c>
      <c r="O10" s="53">
        <v>101</v>
      </c>
      <c r="Q10" s="54"/>
      <c r="V10" s="425" t="s">
        <v>27</v>
      </c>
      <c r="W10" s="425"/>
      <c r="X10" s="420">
        <f>IF('3381'!K$84=1,'3381'!G10,0)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30.92</v>
      </c>
      <c r="E11" s="14">
        <v>38.159999999999997</v>
      </c>
      <c r="F11" s="14">
        <v>0</v>
      </c>
      <c r="G11" s="47">
        <f t="shared" ref="G11:G25" si="2">IF($B$154&lt;8,D11*2,D11+E11)</f>
        <v>69.08</v>
      </c>
      <c r="H11" s="48"/>
      <c r="I11" s="57">
        <f>I10</f>
        <v>1.1259999999999999</v>
      </c>
      <c r="J11" s="57"/>
      <c r="K11" s="50">
        <f t="shared" ref="K11:K25" si="3">ROUND(G11*I11,4)</f>
        <v>77.784099999999995</v>
      </c>
      <c r="L11" s="329">
        <f t="shared" ref="L11:L25" si="4">SUM(K11*$G$7)*($K$7)</f>
        <v>322702.22128185298</v>
      </c>
      <c r="M11" s="1" t="str">
        <f>IF(ROUND(G11,2)=ROUND(SUM(G28:G30),2)," ","CHECK 2. PK-3 Lines Below")</f>
        <v xml:space="preserve"> </v>
      </c>
      <c r="N11" s="52">
        <v>5101</v>
      </c>
      <c r="O11" s="58" t="s">
        <v>30</v>
      </c>
      <c r="Q11" s="54"/>
      <c r="V11" s="381" t="s">
        <v>29</v>
      </c>
      <c r="W11" s="381"/>
      <c r="X11" s="420">
        <f>IF('3381'!K$84=1,'3381'!G11,0)</f>
        <v>0</v>
      </c>
      <c r="Y11" s="420"/>
      <c r="Z11" s="421">
        <v>1</v>
      </c>
      <c r="AA11" s="421"/>
      <c r="AB11" s="55">
        <f t="shared" si="0"/>
        <v>0</v>
      </c>
      <c r="AC11" s="56">
        <f t="shared" si="1"/>
        <v>0</v>
      </c>
      <c r="AD11" s="9"/>
    </row>
    <row r="12" spans="1:30" x14ac:dyDescent="0.3">
      <c r="A12" s="1" t="s">
        <v>31</v>
      </c>
      <c r="B12" s="14" t="s">
        <v>32</v>
      </c>
      <c r="C12" s="14"/>
      <c r="D12" s="14">
        <v>227.6</v>
      </c>
      <c r="E12" s="14">
        <v>232.41</v>
      </c>
      <c r="F12" s="14">
        <v>0</v>
      </c>
      <c r="G12" s="47">
        <f t="shared" si="2"/>
        <v>460.01</v>
      </c>
      <c r="H12" s="48"/>
      <c r="I12" s="57">
        <v>1</v>
      </c>
      <c r="J12" s="57"/>
      <c r="K12" s="50">
        <f t="shared" si="3"/>
        <v>460.01</v>
      </c>
      <c r="L12" s="329">
        <f t="shared" si="4"/>
        <v>1908439.4987132999</v>
      </c>
      <c r="N12" s="52">
        <v>5102</v>
      </c>
      <c r="O12" s="53">
        <v>102</v>
      </c>
      <c r="Q12" s="54"/>
      <c r="V12" s="381" t="s">
        <v>32</v>
      </c>
      <c r="W12" s="381"/>
      <c r="X12" s="420">
        <f>IF('3381'!K$84=1,'3381'!G12,0)</f>
        <v>0</v>
      </c>
      <c r="Y12" s="420"/>
      <c r="Z12" s="421">
        <v>1</v>
      </c>
      <c r="AA12" s="421"/>
      <c r="AB12" s="55">
        <f t="shared" si="0"/>
        <v>0</v>
      </c>
      <c r="AC12" s="56">
        <f t="shared" si="1"/>
        <v>0</v>
      </c>
      <c r="AD12" s="9"/>
    </row>
    <row r="13" spans="1:30" x14ac:dyDescent="0.3">
      <c r="A13" s="1" t="s">
        <v>33</v>
      </c>
      <c r="B13" s="14" t="s">
        <v>34</v>
      </c>
      <c r="C13" s="14"/>
      <c r="D13" s="14">
        <v>51.02</v>
      </c>
      <c r="E13" s="14">
        <v>53.06</v>
      </c>
      <c r="F13" s="14">
        <v>0</v>
      </c>
      <c r="G13" s="47">
        <f t="shared" si="2"/>
        <v>104.08000000000001</v>
      </c>
      <c r="H13" s="48"/>
      <c r="I13" s="57">
        <f>I12</f>
        <v>1</v>
      </c>
      <c r="J13" s="57"/>
      <c r="K13" s="50">
        <f t="shared" si="3"/>
        <v>104.08</v>
      </c>
      <c r="L13" s="329">
        <f t="shared" si="4"/>
        <v>431795.7936264</v>
      </c>
      <c r="M13" s="1" t="str">
        <f>IF(ROUND(G13,2)=ROUND(SUM(G31:G33),2)," ","CHECK 2. 4-8 Lines Below")</f>
        <v xml:space="preserve"> </v>
      </c>
      <c r="N13" s="52">
        <v>5102</v>
      </c>
      <c r="O13" s="58" t="s">
        <v>35</v>
      </c>
      <c r="Q13" s="54"/>
      <c r="V13" s="381" t="s">
        <v>34</v>
      </c>
      <c r="W13" s="381"/>
      <c r="X13" s="420">
        <f>IF('3381'!K$84=1,'3381'!G13,0)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IF('3381'!K$84=1,'3381'!G14,0)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IF('3381'!K$84=1,'3381'!G15,0)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IF('3381'!K$84=1,'3381'!G16,0)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IF('3381'!K$84=1,'3381'!G17,0)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IF('3381'!K$84=1,'3381'!G18,0)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IF('3381'!K$84=1,'3381'!G19,0)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IF('3381'!K$84=1,'3381'!G20,0)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IF('3381'!K$84=1,'3381'!G21,0)</f>
        <v>0</v>
      </c>
      <c r="Y21" s="420"/>
      <c r="Z21" s="421">
        <v>1</v>
      </c>
      <c r="AA21" s="421"/>
      <c r="AB21" s="55">
        <f t="shared" si="0"/>
        <v>0</v>
      </c>
      <c r="AC21" s="56">
        <f t="shared" si="1"/>
        <v>0</v>
      </c>
      <c r="AD21" s="9"/>
    </row>
    <row r="22" spans="1:30" ht="16.2" x14ac:dyDescent="0.35">
      <c r="A22" s="1" t="s">
        <v>53</v>
      </c>
      <c r="B22" s="14" t="s">
        <v>54</v>
      </c>
      <c r="C22" s="14"/>
      <c r="D22" s="14">
        <v>6.9</v>
      </c>
      <c r="E22" s="14">
        <v>6.52</v>
      </c>
      <c r="F22" s="14">
        <v>0</v>
      </c>
      <c r="G22" s="47">
        <f t="shared" si="2"/>
        <v>13.42</v>
      </c>
      <c r="H22" s="48"/>
      <c r="I22" s="57">
        <v>1.147</v>
      </c>
      <c r="J22" s="57"/>
      <c r="K22" s="50">
        <f t="shared" si="3"/>
        <v>15.3927</v>
      </c>
      <c r="L22" s="329">
        <f t="shared" si="4"/>
        <v>63859.561035290993</v>
      </c>
      <c r="N22" s="52">
        <v>5101</v>
      </c>
      <c r="O22" s="53">
        <v>130</v>
      </c>
      <c r="Q22" s="54"/>
      <c r="V22" s="381" t="s">
        <v>54</v>
      </c>
      <c r="W22" s="381"/>
      <c r="X22" s="420">
        <f>IF('3381'!K$84=1,'3381'!G22,0)</f>
        <v>0</v>
      </c>
      <c r="Y22" s="420"/>
      <c r="Z22" s="421">
        <v>1</v>
      </c>
      <c r="AA22" s="421"/>
      <c r="AB22" s="55">
        <f t="shared" si="0"/>
        <v>0</v>
      </c>
      <c r="AC22" s="56">
        <f t="shared" si="1"/>
        <v>0</v>
      </c>
      <c r="AD22" s="9"/>
    </row>
    <row r="23" spans="1:30" ht="16.2" x14ac:dyDescent="0.35">
      <c r="A23" s="1" t="s">
        <v>55</v>
      </c>
      <c r="B23" s="14" t="s">
        <v>56</v>
      </c>
      <c r="C23" s="14"/>
      <c r="D23" s="14">
        <v>2.76</v>
      </c>
      <c r="E23" s="14">
        <v>2.74</v>
      </c>
      <c r="F23" s="14">
        <v>0</v>
      </c>
      <c r="G23" s="47">
        <f t="shared" si="2"/>
        <v>5.5</v>
      </c>
      <c r="H23" s="48"/>
      <c r="I23" s="57">
        <f>I22</f>
        <v>1.147</v>
      </c>
      <c r="J23" s="57"/>
      <c r="K23" s="50">
        <f t="shared" si="3"/>
        <v>6.3085000000000004</v>
      </c>
      <c r="L23" s="329">
        <f t="shared" si="4"/>
        <v>26172.019255305</v>
      </c>
      <c r="N23" s="52">
        <v>5102</v>
      </c>
      <c r="O23" s="53">
        <v>130</v>
      </c>
      <c r="Q23" s="54"/>
      <c r="V23" s="381" t="s">
        <v>56</v>
      </c>
      <c r="W23" s="381"/>
      <c r="X23" s="420">
        <f>IF('3381'!K$84=1,'3381'!G23,0)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IF('3381'!K$84=1,'3381'!G24,0)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IF('3381'!K$84=1,'3381'!G25,0)</f>
        <v>0</v>
      </c>
      <c r="Y25" s="420"/>
      <c r="Z25" s="421">
        <v>1</v>
      </c>
      <c r="AA25" s="421"/>
      <c r="AB25" s="55">
        <f t="shared" si="0"/>
        <v>0</v>
      </c>
      <c r="AC25" s="56">
        <f t="shared" si="1"/>
        <v>0</v>
      </c>
      <c r="AD25" s="9"/>
    </row>
    <row r="26" spans="1:30" ht="20.25" customHeight="1" thickBot="1" x14ac:dyDescent="0.35">
      <c r="B26" s="60" t="s">
        <v>61</v>
      </c>
      <c r="C26" s="60"/>
      <c r="D26" s="61">
        <f t="shared" ref="D26:E26" si="5">SUM(D10:D25)</f>
        <v>497.88</v>
      </c>
      <c r="E26" s="61">
        <f t="shared" si="5"/>
        <v>502.81</v>
      </c>
      <c r="F26" s="61"/>
      <c r="G26" s="61">
        <f>SUM(G10:G25)</f>
        <v>1000.69</v>
      </c>
      <c r="H26" s="62"/>
      <c r="I26" s="62"/>
      <c r="J26" s="63"/>
      <c r="K26" s="64">
        <f>SUM(K10:K25)</f>
        <v>1056.0989000000002</v>
      </c>
      <c r="L26" s="327">
        <f>SUM(L10:L25)</f>
        <v>4381428.3500525365</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30.43</v>
      </c>
      <c r="E28" s="14">
        <v>37.64</v>
      </c>
      <c r="F28" s="75">
        <v>0</v>
      </c>
      <c r="G28" s="47">
        <f t="shared" ref="G28:G36" si="6">IF($B$154&lt;8,D28*2,D28+E28)</f>
        <v>68.069999999999993</v>
      </c>
      <c r="H28" s="76"/>
      <c r="I28" s="77" t="s">
        <v>69</v>
      </c>
      <c r="J28" s="52">
        <v>251</v>
      </c>
      <c r="K28" s="78">
        <v>1047</v>
      </c>
      <c r="L28" s="329">
        <f>SUM(G28*K28)</f>
        <v>71269.289999999994</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0.49</v>
      </c>
      <c r="E29" s="14">
        <v>0.52</v>
      </c>
      <c r="F29" s="85">
        <v>0</v>
      </c>
      <c r="G29" s="47">
        <f t="shared" si="6"/>
        <v>1.01</v>
      </c>
      <c r="H29" s="76"/>
      <c r="I29" s="52" t="s">
        <v>69</v>
      </c>
      <c r="J29" s="52">
        <v>252</v>
      </c>
      <c r="K29" s="78">
        <v>3380</v>
      </c>
      <c r="L29" s="329">
        <f t="shared" ref="L29:L36" si="8">SUM(G29*K29)</f>
        <v>3413.8</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50.06</v>
      </c>
      <c r="E31" s="14">
        <v>52.03</v>
      </c>
      <c r="F31" s="85">
        <v>0</v>
      </c>
      <c r="G31" s="47">
        <f t="shared" si="6"/>
        <v>102.09</v>
      </c>
      <c r="H31" s="76"/>
      <c r="I31" s="86" t="s">
        <v>73</v>
      </c>
      <c r="J31" s="52">
        <v>251</v>
      </c>
      <c r="K31" s="78">
        <v>1173</v>
      </c>
      <c r="L31" s="329">
        <f t="shared" si="8"/>
        <v>119751.57</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0.96</v>
      </c>
      <c r="E32" s="14">
        <v>1.03</v>
      </c>
      <c r="F32" s="85">
        <v>0</v>
      </c>
      <c r="G32" s="47">
        <f t="shared" si="6"/>
        <v>1.99</v>
      </c>
      <c r="H32" s="76"/>
      <c r="I32" s="86" t="s">
        <v>73</v>
      </c>
      <c r="J32" s="52">
        <v>252</v>
      </c>
      <c r="K32" s="78">
        <v>3506</v>
      </c>
      <c r="L32" s="329">
        <f t="shared" si="8"/>
        <v>6976.94</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81.94</v>
      </c>
      <c r="E37" s="61">
        <f t="shared" si="10"/>
        <v>91.22</v>
      </c>
      <c r="F37" s="61"/>
      <c r="G37" s="61">
        <f>SUM(G28:G36)</f>
        <v>173.16000000000003</v>
      </c>
      <c r="H37" s="62"/>
      <c r="I37" s="14" t="s">
        <v>81</v>
      </c>
      <c r="J37" s="14"/>
      <c r="K37" s="14"/>
      <c r="L37" s="329">
        <f>SUM(L28:L36)</f>
        <v>201411.6</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191131.79</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4773971.7400525361</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485.70039999999995</v>
      </c>
      <c r="D47" s="116"/>
      <c r="E47" s="116"/>
      <c r="F47" s="116"/>
      <c r="G47" s="117">
        <f>K7</f>
        <v>1.0289999999999999</v>
      </c>
      <c r="H47" s="117"/>
      <c r="I47" s="118">
        <v>1325.01</v>
      </c>
      <c r="J47" s="119" t="s">
        <v>96</v>
      </c>
      <c r="K47" s="120">
        <f>ROUND(C47*G47*I47,0)</f>
        <v>662221</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570.39850000000001</v>
      </c>
      <c r="D48" s="116"/>
      <c r="E48" s="116"/>
      <c r="F48" s="116"/>
      <c r="G48" s="117">
        <f>K7</f>
        <v>1.0289999999999999</v>
      </c>
      <c r="H48" s="117"/>
      <c r="I48" s="118">
        <v>903.8</v>
      </c>
      <c r="J48" s="119" t="s">
        <v>96</v>
      </c>
      <c r="K48" s="120">
        <f>ROUND(C48*G48*I48,0)</f>
        <v>530476</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1056.0989</v>
      </c>
      <c r="D50" s="138"/>
      <c r="E50" s="139"/>
      <c r="F50" s="139"/>
      <c r="G50" s="140" t="s">
        <v>98</v>
      </c>
      <c r="H50" s="140"/>
      <c r="I50" s="140"/>
      <c r="J50" s="140"/>
      <c r="K50" s="140"/>
      <c r="L50" s="329">
        <f>IF(B2=75,0,K49+K48+K47)</f>
        <v>1192697</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1056.0989000000002</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5.3319999999999999E-3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1000.69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5.5170000000000002E-3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5.3319999999999999E-3</v>
      </c>
      <c r="L59" s="329">
        <f>SUM(I59*K59)</f>
        <v>22559.249444000001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5.3319999999999999E-3</v>
      </c>
      <c r="L67" s="329">
        <f>SUM(I67*K67)</f>
        <v>552921.51638799999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5.5170000000000002E-3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5.3319999999999999E-3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5.3319999999999999E-3</v>
      </c>
      <c r="L71" s="329">
        <f t="shared" si="11"/>
        <v>9948.2803079999994</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5.5170000000000002E-3</v>
      </c>
      <c r="L72" s="329">
        <f t="shared" si="11"/>
        <v>77038.985259000008</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5.5170000000000002E-3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5.3319999999999999E-3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6629136.7714515366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'3381'!AC81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6629136.7714515366</v>
      </c>
      <c r="L86" s="329">
        <f>IF(G26=0,0,IF(G26&gt;250,-(((250/G26)*K86)*IF(M86="H",0.02,0.05)),IF(M86="H",-0.02*K86,-0.05*K86)))</f>
        <v>-82807.07276293778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6546329.6986885983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-1092614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5453715.6986885983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545371.56986885983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248649.7658096391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302</v>
      </c>
      <c r="C123" s="208" t="s">
        <v>199</v>
      </c>
    </row>
    <row r="124" spans="2:3" hidden="1" x14ac:dyDescent="0.3">
      <c r="B124" s="212" t="s">
        <v>303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302</v>
      </c>
      <c r="C164" s="222" t="s">
        <v>244</v>
      </c>
      <c r="D164" s="218"/>
    </row>
    <row r="165" spans="1:4" hidden="1" x14ac:dyDescent="0.3">
      <c r="A165" s="217" t="s">
        <v>245</v>
      </c>
      <c r="B165" s="221" t="s">
        <v>303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topLeftCell="A17" zoomScaleNormal="100" workbookViewId="0">
      <selection activeCell="A51" sqref="A51"/>
    </sheetView>
  </sheetViews>
  <sheetFormatPr defaultColWidth="8.77734375" defaultRowHeight="10.199999999999999" x14ac:dyDescent="0.2"/>
  <cols>
    <col min="1" max="1" width="6.44140625" style="304" customWidth="1"/>
    <col min="2" max="2" width="47.44140625" style="281" bestFit="1" customWidth="1"/>
    <col min="3" max="3" width="1.5546875" style="281" customWidth="1"/>
    <col min="4" max="4" width="6.109375" style="306" customWidth="1"/>
    <col min="5" max="5" width="47.44140625" style="281" bestFit="1" customWidth="1"/>
    <col min="6" max="16384" width="8.77734375" style="281"/>
  </cols>
  <sheetData>
    <row r="1" spans="1:5" ht="14.25" hidden="1" customHeight="1" x14ac:dyDescent="0.2">
      <c r="B1" s="355">
        <f>SUM('0054:4072'!$L$92)+'4040'!C32-'3384'!L92</f>
        <v>10383471.156173024</v>
      </c>
    </row>
    <row r="2" spans="1:5" ht="16.5" customHeight="1" x14ac:dyDescent="0.2"/>
    <row r="3" spans="1:5" x14ac:dyDescent="0.2">
      <c r="A3" s="301" t="s">
        <v>415</v>
      </c>
      <c r="D3" s="301" t="s">
        <v>416</v>
      </c>
    </row>
    <row r="4" spans="1:5" x14ac:dyDescent="0.2">
      <c r="A4" s="302" t="s">
        <v>417</v>
      </c>
      <c r="B4" s="280" t="s">
        <v>418</v>
      </c>
      <c r="D4" s="302" t="s">
        <v>417</v>
      </c>
      <c r="E4" s="280" t="s">
        <v>418</v>
      </c>
    </row>
    <row r="5" spans="1:5" x14ac:dyDescent="0.2">
      <c r="A5" s="303" t="s">
        <v>198</v>
      </c>
      <c r="B5" s="264" t="s">
        <v>200</v>
      </c>
      <c r="D5" s="303" t="s">
        <v>265</v>
      </c>
      <c r="E5" s="264" t="s">
        <v>455</v>
      </c>
    </row>
    <row r="6" spans="1:5" x14ac:dyDescent="0.2">
      <c r="A6" s="303" t="s">
        <v>262</v>
      </c>
      <c r="B6" s="264" t="s">
        <v>456</v>
      </c>
      <c r="D6" s="303">
        <v>3400</v>
      </c>
      <c r="E6" s="264" t="s">
        <v>419</v>
      </c>
    </row>
    <row r="7" spans="1:5" x14ac:dyDescent="0.2">
      <c r="A7" s="305" t="s">
        <v>265</v>
      </c>
      <c r="B7" s="264" t="s">
        <v>455</v>
      </c>
      <c r="D7" s="303">
        <v>4010</v>
      </c>
      <c r="E7" s="264" t="s">
        <v>457</v>
      </c>
    </row>
    <row r="8" spans="1:5" x14ac:dyDescent="0.2">
      <c r="A8" s="303">
        <v>1461</v>
      </c>
      <c r="B8" s="264" t="s">
        <v>459</v>
      </c>
      <c r="D8" s="303">
        <v>3941</v>
      </c>
      <c r="E8" s="264" t="s">
        <v>458</v>
      </c>
    </row>
    <row r="9" spans="1:5" x14ac:dyDescent="0.2">
      <c r="A9" s="303">
        <v>1571</v>
      </c>
      <c r="B9" s="264" t="s">
        <v>460</v>
      </c>
      <c r="D9" s="303" t="s">
        <v>198</v>
      </c>
      <c r="E9" s="264" t="s">
        <v>200</v>
      </c>
    </row>
    <row r="10" spans="1:5" x14ac:dyDescent="0.2">
      <c r="A10" s="303">
        <v>2521</v>
      </c>
      <c r="B10" s="264" t="s">
        <v>461</v>
      </c>
      <c r="D10" s="303">
        <v>3385</v>
      </c>
      <c r="E10" s="264" t="s">
        <v>312</v>
      </c>
    </row>
    <row r="11" spans="1:5" x14ac:dyDescent="0.2">
      <c r="A11" s="303">
        <v>2531</v>
      </c>
      <c r="B11" s="264" t="s">
        <v>463</v>
      </c>
      <c r="D11" s="303">
        <v>3392</v>
      </c>
      <c r="E11" s="264" t="s">
        <v>462</v>
      </c>
    </row>
    <row r="12" spans="1:5" x14ac:dyDescent="0.2">
      <c r="A12" s="303">
        <v>2641</v>
      </c>
      <c r="B12" s="264" t="s">
        <v>464</v>
      </c>
      <c r="D12" s="303" t="s">
        <v>262</v>
      </c>
      <c r="E12" s="264" t="s">
        <v>456</v>
      </c>
    </row>
    <row r="13" spans="1:5" x14ac:dyDescent="0.2">
      <c r="A13" s="303">
        <v>2791</v>
      </c>
      <c r="B13" s="264" t="s">
        <v>284</v>
      </c>
      <c r="D13" s="304">
        <v>4072</v>
      </c>
      <c r="E13" s="281" t="s">
        <v>445</v>
      </c>
    </row>
    <row r="14" spans="1:5" x14ac:dyDescent="0.2">
      <c r="A14" s="303">
        <v>2801</v>
      </c>
      <c r="B14" s="264" t="s">
        <v>465</v>
      </c>
      <c r="D14" s="303">
        <v>2521</v>
      </c>
      <c r="E14" s="264" t="s">
        <v>461</v>
      </c>
    </row>
    <row r="15" spans="1:5" x14ac:dyDescent="0.2">
      <c r="A15" s="304">
        <v>2911</v>
      </c>
      <c r="B15" s="281" t="s">
        <v>289</v>
      </c>
      <c r="D15" s="303">
        <v>3398</v>
      </c>
      <c r="E15" s="264" t="s">
        <v>466</v>
      </c>
    </row>
    <row r="16" spans="1:5" x14ac:dyDescent="0.2">
      <c r="A16" s="303">
        <v>2941</v>
      </c>
      <c r="B16" s="264" t="s">
        <v>292</v>
      </c>
      <c r="D16" s="303">
        <v>4020</v>
      </c>
      <c r="E16" s="264" t="s">
        <v>467</v>
      </c>
    </row>
    <row r="17" spans="1:5" x14ac:dyDescent="0.2">
      <c r="A17" s="303">
        <v>3083</v>
      </c>
      <c r="B17" s="264" t="s">
        <v>294</v>
      </c>
      <c r="D17" s="307">
        <v>4021</v>
      </c>
      <c r="E17" s="281" t="s">
        <v>468</v>
      </c>
    </row>
    <row r="18" spans="1:5" x14ac:dyDescent="0.2">
      <c r="A18" s="303">
        <v>3345</v>
      </c>
      <c r="B18" s="264" t="s">
        <v>471</v>
      </c>
      <c r="D18" s="304">
        <v>4061</v>
      </c>
      <c r="E18" s="281" t="s">
        <v>469</v>
      </c>
    </row>
    <row r="19" spans="1:5" x14ac:dyDescent="0.2">
      <c r="A19" s="303">
        <v>3347</v>
      </c>
      <c r="B19" s="264" t="s">
        <v>300</v>
      </c>
      <c r="D19" s="303">
        <v>3961</v>
      </c>
      <c r="E19" s="264" t="s">
        <v>470</v>
      </c>
    </row>
    <row r="20" spans="1:5" x14ac:dyDescent="0.2">
      <c r="A20" s="303">
        <v>3381</v>
      </c>
      <c r="B20" s="264" t="s">
        <v>474</v>
      </c>
      <c r="D20" s="303">
        <v>3382</v>
      </c>
      <c r="E20" s="264" t="s">
        <v>472</v>
      </c>
    </row>
    <row r="21" spans="1:5" x14ac:dyDescent="0.2">
      <c r="A21" s="303">
        <v>3382</v>
      </c>
      <c r="B21" s="264" t="s">
        <v>472</v>
      </c>
      <c r="D21" s="303">
        <v>3396</v>
      </c>
      <c r="E21" s="264" t="s">
        <v>473</v>
      </c>
    </row>
    <row r="22" spans="1:5" x14ac:dyDescent="0.2">
      <c r="A22" s="303">
        <v>3384</v>
      </c>
      <c r="B22" s="264" t="s">
        <v>475</v>
      </c>
      <c r="D22" s="303">
        <v>3345</v>
      </c>
      <c r="E22" s="264" t="s">
        <v>471</v>
      </c>
    </row>
    <row r="23" spans="1:5" x14ac:dyDescent="0.2">
      <c r="A23" s="303">
        <v>3385</v>
      </c>
      <c r="B23" s="264" t="s">
        <v>312</v>
      </c>
      <c r="D23" s="303">
        <v>3384</v>
      </c>
      <c r="E23" s="264" t="s">
        <v>475</v>
      </c>
    </row>
    <row r="24" spans="1:5" x14ac:dyDescent="0.2">
      <c r="A24" s="304">
        <v>3386</v>
      </c>
      <c r="B24" s="281" t="s">
        <v>476</v>
      </c>
      <c r="D24" s="303">
        <v>3381</v>
      </c>
      <c r="E24" s="264" t="s">
        <v>474</v>
      </c>
    </row>
    <row r="25" spans="1:5" x14ac:dyDescent="0.2">
      <c r="A25" s="303">
        <v>3391</v>
      </c>
      <c r="B25" s="264" t="s">
        <v>478</v>
      </c>
      <c r="D25" s="303">
        <v>1461</v>
      </c>
      <c r="E25" s="264" t="s">
        <v>459</v>
      </c>
    </row>
    <row r="26" spans="1:5" x14ac:dyDescent="0.2">
      <c r="A26" s="303">
        <v>3392</v>
      </c>
      <c r="B26" s="264" t="s">
        <v>462</v>
      </c>
      <c r="D26" s="303">
        <v>3395</v>
      </c>
      <c r="E26" s="264" t="s">
        <v>477</v>
      </c>
    </row>
    <row r="27" spans="1:5" x14ac:dyDescent="0.2">
      <c r="A27" s="303">
        <v>3394</v>
      </c>
      <c r="B27" s="264" t="s">
        <v>479</v>
      </c>
      <c r="D27" s="303">
        <v>2641</v>
      </c>
      <c r="E27" s="264" t="s">
        <v>464</v>
      </c>
    </row>
    <row r="28" spans="1:5" x14ac:dyDescent="0.2">
      <c r="A28" s="303">
        <v>3395</v>
      </c>
      <c r="B28" s="264" t="s">
        <v>477</v>
      </c>
      <c r="D28" s="303">
        <v>3347</v>
      </c>
      <c r="E28" s="264" t="s">
        <v>300</v>
      </c>
    </row>
    <row r="29" spans="1:5" x14ac:dyDescent="0.2">
      <c r="A29" s="303">
        <v>3396</v>
      </c>
      <c r="B29" s="264" t="s">
        <v>473</v>
      </c>
      <c r="D29" s="303">
        <v>4037</v>
      </c>
      <c r="E29" s="264" t="s">
        <v>480</v>
      </c>
    </row>
    <row r="30" spans="1:5" x14ac:dyDescent="0.2">
      <c r="A30" s="303">
        <v>3398</v>
      </c>
      <c r="B30" s="264" t="s">
        <v>466</v>
      </c>
      <c r="D30" s="303">
        <v>3971</v>
      </c>
      <c r="E30" s="264" t="s">
        <v>481</v>
      </c>
    </row>
    <row r="31" spans="1:5" x14ac:dyDescent="0.2">
      <c r="A31" s="303">
        <v>3400</v>
      </c>
      <c r="B31" s="264" t="s">
        <v>419</v>
      </c>
      <c r="D31" s="303">
        <v>3394</v>
      </c>
      <c r="E31" s="264" t="s">
        <v>479</v>
      </c>
    </row>
    <row r="32" spans="1:5" x14ac:dyDescent="0.2">
      <c r="A32" s="303">
        <v>3401</v>
      </c>
      <c r="B32" s="264" t="s">
        <v>336</v>
      </c>
      <c r="D32" s="303">
        <v>2801</v>
      </c>
      <c r="E32" s="264" t="s">
        <v>465</v>
      </c>
    </row>
    <row r="33" spans="1:5" x14ac:dyDescent="0.2">
      <c r="A33" s="303">
        <v>3413</v>
      </c>
      <c r="B33" s="264" t="s">
        <v>339</v>
      </c>
      <c r="D33" s="366">
        <v>3924</v>
      </c>
      <c r="E33" s="264" t="s">
        <v>496</v>
      </c>
    </row>
    <row r="34" spans="1:5" x14ac:dyDescent="0.2">
      <c r="A34" s="304">
        <v>3421</v>
      </c>
      <c r="B34" s="281" t="s">
        <v>342</v>
      </c>
      <c r="D34" s="303">
        <v>2941</v>
      </c>
      <c r="E34" s="264" t="s">
        <v>292</v>
      </c>
    </row>
    <row r="35" spans="1:5" x14ac:dyDescent="0.2">
      <c r="A35" s="303">
        <v>3431</v>
      </c>
      <c r="B35" s="264" t="s">
        <v>482</v>
      </c>
      <c r="D35" s="303">
        <v>3401</v>
      </c>
      <c r="E35" s="264" t="s">
        <v>336</v>
      </c>
    </row>
    <row r="36" spans="1:5" x14ac:dyDescent="0.2">
      <c r="A36" s="307">
        <v>3441</v>
      </c>
      <c r="B36" s="264" t="s">
        <v>485</v>
      </c>
      <c r="D36" s="303">
        <v>3431</v>
      </c>
      <c r="E36" s="264" t="s">
        <v>482</v>
      </c>
    </row>
    <row r="37" spans="1:5" x14ac:dyDescent="0.2">
      <c r="A37" s="303">
        <v>3443</v>
      </c>
      <c r="B37" s="264" t="s">
        <v>351</v>
      </c>
      <c r="D37" s="303">
        <v>4051</v>
      </c>
      <c r="E37" s="264" t="s">
        <v>483</v>
      </c>
    </row>
    <row r="38" spans="1:5" x14ac:dyDescent="0.2">
      <c r="A38" s="366">
        <v>3924</v>
      </c>
      <c r="B38" s="264" t="s">
        <v>496</v>
      </c>
      <c r="D38" s="303">
        <v>4050</v>
      </c>
      <c r="E38" s="264" t="s">
        <v>484</v>
      </c>
    </row>
    <row r="39" spans="1:5" x14ac:dyDescent="0.2">
      <c r="A39" s="303">
        <v>3941</v>
      </c>
      <c r="B39" s="264" t="s">
        <v>458</v>
      </c>
      <c r="D39" s="303">
        <v>4000</v>
      </c>
      <c r="E39" s="264" t="s">
        <v>486</v>
      </c>
    </row>
    <row r="40" spans="1:5" x14ac:dyDescent="0.2">
      <c r="A40" s="303">
        <v>3961</v>
      </c>
      <c r="B40" s="264" t="s">
        <v>470</v>
      </c>
      <c r="D40" s="303">
        <v>4002</v>
      </c>
      <c r="E40" s="264" t="s">
        <v>487</v>
      </c>
    </row>
    <row r="41" spans="1:5" x14ac:dyDescent="0.2">
      <c r="A41" s="303">
        <v>3971</v>
      </c>
      <c r="B41" s="264" t="s">
        <v>481</v>
      </c>
      <c r="D41" s="303">
        <v>4001</v>
      </c>
      <c r="E41" s="264" t="s">
        <v>488</v>
      </c>
    </row>
    <row r="42" spans="1:5" x14ac:dyDescent="0.2">
      <c r="A42" s="303">
        <v>4000</v>
      </c>
      <c r="B42" s="264" t="s">
        <v>486</v>
      </c>
      <c r="D42" s="303">
        <v>3083</v>
      </c>
      <c r="E42" s="264" t="s">
        <v>294</v>
      </c>
    </row>
    <row r="43" spans="1:5" x14ac:dyDescent="0.2">
      <c r="A43" s="303">
        <v>4001</v>
      </c>
      <c r="B43" s="264" t="s">
        <v>488</v>
      </c>
      <c r="D43" s="303">
        <v>2791</v>
      </c>
      <c r="E43" s="264" t="s">
        <v>284</v>
      </c>
    </row>
    <row r="44" spans="1:5" x14ac:dyDescent="0.2">
      <c r="A44" s="303">
        <v>4002</v>
      </c>
      <c r="B44" s="264" t="s">
        <v>487</v>
      </c>
      <c r="D44" s="303">
        <v>3443</v>
      </c>
      <c r="E44" s="264" t="s">
        <v>351</v>
      </c>
    </row>
    <row r="45" spans="1:5" x14ac:dyDescent="0.2">
      <c r="A45" s="303">
        <v>4010</v>
      </c>
      <c r="B45" s="264" t="s">
        <v>457</v>
      </c>
      <c r="D45" s="303">
        <v>3391</v>
      </c>
      <c r="E45" s="264" t="s">
        <v>478</v>
      </c>
    </row>
    <row r="46" spans="1:5" x14ac:dyDescent="0.2">
      <c r="A46" s="303">
        <v>4012</v>
      </c>
      <c r="B46" s="264" t="s">
        <v>490</v>
      </c>
      <c r="D46" s="304">
        <v>3413</v>
      </c>
      <c r="E46" s="281" t="s">
        <v>339</v>
      </c>
    </row>
    <row r="47" spans="1:5" x14ac:dyDescent="0.2">
      <c r="A47" s="303">
        <v>4013</v>
      </c>
      <c r="B47" s="264" t="s">
        <v>489</v>
      </c>
      <c r="D47" s="367">
        <v>4041</v>
      </c>
      <c r="E47" s="281" t="s">
        <v>492</v>
      </c>
    </row>
    <row r="48" spans="1:5" x14ac:dyDescent="0.2">
      <c r="A48" s="303">
        <v>4020</v>
      </c>
      <c r="B48" s="264" t="s">
        <v>467</v>
      </c>
      <c r="D48" s="303">
        <v>4013</v>
      </c>
      <c r="E48" s="264" t="s">
        <v>489</v>
      </c>
    </row>
    <row r="49" spans="1:5" x14ac:dyDescent="0.2">
      <c r="A49" s="303">
        <v>4021</v>
      </c>
      <c r="B49" s="264" t="s">
        <v>468</v>
      </c>
      <c r="D49" s="307">
        <v>4012</v>
      </c>
      <c r="E49" s="264" t="s">
        <v>490</v>
      </c>
    </row>
    <row r="50" spans="1:5" x14ac:dyDescent="0.2">
      <c r="A50" s="303">
        <v>4037</v>
      </c>
      <c r="B50" s="264" t="s">
        <v>480</v>
      </c>
      <c r="D50" s="303">
        <v>1571</v>
      </c>
      <c r="E50" s="264" t="s">
        <v>460</v>
      </c>
    </row>
    <row r="51" spans="1:5" x14ac:dyDescent="0.2">
      <c r="A51" s="367">
        <v>4041</v>
      </c>
      <c r="B51" s="281" t="s">
        <v>492</v>
      </c>
      <c r="D51" s="303">
        <v>3441</v>
      </c>
      <c r="E51" s="264" t="s">
        <v>485</v>
      </c>
    </row>
    <row r="52" spans="1:5" x14ac:dyDescent="0.2">
      <c r="A52" s="303">
        <v>4050</v>
      </c>
      <c r="B52" s="264" t="s">
        <v>484</v>
      </c>
      <c r="D52" s="303">
        <v>2531</v>
      </c>
      <c r="E52" s="264" t="s">
        <v>463</v>
      </c>
    </row>
    <row r="53" spans="1:5" x14ac:dyDescent="0.2">
      <c r="A53" s="303">
        <v>4051</v>
      </c>
      <c r="B53" s="264" t="s">
        <v>483</v>
      </c>
      <c r="D53" s="303">
        <v>3386</v>
      </c>
      <c r="E53" s="264" t="s">
        <v>476</v>
      </c>
    </row>
    <row r="54" spans="1:5" x14ac:dyDescent="0.2">
      <c r="A54" s="303">
        <v>4061</v>
      </c>
      <c r="B54" s="264" t="s">
        <v>469</v>
      </c>
      <c r="D54" s="303">
        <v>4070</v>
      </c>
      <c r="E54" s="264" t="s">
        <v>491</v>
      </c>
    </row>
    <row r="55" spans="1:5" x14ac:dyDescent="0.2">
      <c r="A55" s="307">
        <v>4070</v>
      </c>
      <c r="B55" s="281" t="s">
        <v>491</v>
      </c>
      <c r="D55" s="305">
        <v>2911</v>
      </c>
      <c r="E55" s="264" t="s">
        <v>289</v>
      </c>
    </row>
    <row r="56" spans="1:5" x14ac:dyDescent="0.2">
      <c r="A56" s="303">
        <v>4072</v>
      </c>
      <c r="B56" s="264" t="s">
        <v>445</v>
      </c>
      <c r="D56" s="303">
        <v>3421</v>
      </c>
      <c r="E56" s="264" t="s">
        <v>342</v>
      </c>
    </row>
  </sheetData>
  <sortState ref="A5:B56">
    <sortCondition ref="A5:A56"/>
  </sortState>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'3382'!B2</f>
        <v>50</v>
      </c>
      <c r="W2" s="435" t="s">
        <v>4</v>
      </c>
      <c r="X2" s="436"/>
      <c r="Y2" s="437"/>
      <c r="Z2" s="437"/>
      <c r="AA2" s="437"/>
      <c r="AB2" s="437"/>
      <c r="AC2" s="437"/>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'3382'!G7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31.1</v>
      </c>
      <c r="E10" s="46">
        <v>29.57</v>
      </c>
      <c r="F10" s="46">
        <v>0</v>
      </c>
      <c r="G10" s="47">
        <f>IF($B$154&lt;8,D10*2,D10+E10)</f>
        <v>60.67</v>
      </c>
      <c r="H10" s="48"/>
      <c r="I10" s="49">
        <v>1.1259999999999999</v>
      </c>
      <c r="J10" s="49"/>
      <c r="K10" s="50">
        <f>ROUND(G10*I10,4)</f>
        <v>68.314400000000006</v>
      </c>
      <c r="L10" s="329">
        <f>SUM(K10*$G$7)*($K$7)</f>
        <v>283415.35899415199</v>
      </c>
      <c r="N10" s="52">
        <v>5101</v>
      </c>
      <c r="O10" s="53">
        <v>101</v>
      </c>
      <c r="Q10" s="54"/>
      <c r="V10" s="425" t="s">
        <v>27</v>
      </c>
      <c r="W10" s="425"/>
      <c r="X10" s="420">
        <f>IF('3382'!K$84=1,'3382'!G10,0)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4.99</v>
      </c>
      <c r="E11" s="14">
        <v>4.49</v>
      </c>
      <c r="F11" s="14">
        <v>0</v>
      </c>
      <c r="G11" s="47">
        <f t="shared" ref="G11:G25" si="2">IF($B$154&lt;8,D11*2,D11+E11)</f>
        <v>9.48</v>
      </c>
      <c r="H11" s="48"/>
      <c r="I11" s="57">
        <f>I10</f>
        <v>1.1259999999999999</v>
      </c>
      <c r="J11" s="57"/>
      <c r="K11" s="50">
        <f t="shared" ref="K11:K25" si="3">ROUND(G11*I11,4)</f>
        <v>10.6745</v>
      </c>
      <c r="L11" s="329">
        <f t="shared" ref="L11:L25" si="4">SUM(K11*$G$7)*($K$7)</f>
        <v>44285.205602084992</v>
      </c>
      <c r="M11" s="1" t="str">
        <f>IF(ROUND(G11,2)=ROUND(SUM(G28:G30),2)," ","CHECK 2. PK-3 Lines Below")</f>
        <v xml:space="preserve"> </v>
      </c>
      <c r="N11" s="52">
        <v>5101</v>
      </c>
      <c r="O11" s="58" t="s">
        <v>30</v>
      </c>
      <c r="Q11" s="54"/>
      <c r="V11" s="381" t="s">
        <v>29</v>
      </c>
      <c r="W11" s="381"/>
      <c r="X11" s="420">
        <f>IF('3382'!K$84=1,'3382'!G11,0)</f>
        <v>0</v>
      </c>
      <c r="Y11" s="420"/>
      <c r="Z11" s="421">
        <v>1</v>
      </c>
      <c r="AA11" s="421"/>
      <c r="AB11" s="55">
        <f t="shared" si="0"/>
        <v>0</v>
      </c>
      <c r="AC11" s="56">
        <f t="shared" si="1"/>
        <v>0</v>
      </c>
      <c r="AD11" s="9"/>
    </row>
    <row r="12" spans="1:30" x14ac:dyDescent="0.3">
      <c r="A12" s="1" t="s">
        <v>31</v>
      </c>
      <c r="B12" s="14" t="s">
        <v>32</v>
      </c>
      <c r="C12" s="14"/>
      <c r="D12" s="14">
        <v>16.559999999999999</v>
      </c>
      <c r="E12" s="14">
        <v>15.57</v>
      </c>
      <c r="F12" s="14">
        <v>0</v>
      </c>
      <c r="G12" s="47">
        <f t="shared" si="2"/>
        <v>32.129999999999995</v>
      </c>
      <c r="H12" s="48"/>
      <c r="I12" s="57">
        <v>1</v>
      </c>
      <c r="J12" s="57"/>
      <c r="K12" s="50">
        <f t="shared" si="3"/>
        <v>32.130000000000003</v>
      </c>
      <c r="L12" s="329">
        <f t="shared" si="4"/>
        <v>133297.4524329</v>
      </c>
      <c r="N12" s="52">
        <v>5102</v>
      </c>
      <c r="O12" s="53">
        <v>102</v>
      </c>
      <c r="Q12" s="54"/>
      <c r="V12" s="381" t="s">
        <v>32</v>
      </c>
      <c r="W12" s="381"/>
      <c r="X12" s="420">
        <f>IF('3382'!K$84=1,'3382'!G12,0)</f>
        <v>0</v>
      </c>
      <c r="Y12" s="420"/>
      <c r="Z12" s="421">
        <v>1</v>
      </c>
      <c r="AA12" s="421"/>
      <c r="AB12" s="55">
        <f t="shared" si="0"/>
        <v>0</v>
      </c>
      <c r="AC12" s="56">
        <f t="shared" si="1"/>
        <v>0</v>
      </c>
      <c r="AD12" s="9"/>
    </row>
    <row r="13" spans="1:30" x14ac:dyDescent="0.3">
      <c r="A13" s="1" t="s">
        <v>33</v>
      </c>
      <c r="B13" s="14" t="s">
        <v>34</v>
      </c>
      <c r="C13" s="14"/>
      <c r="D13" s="14">
        <v>6</v>
      </c>
      <c r="E13" s="14">
        <v>5.5</v>
      </c>
      <c r="F13" s="14">
        <v>0</v>
      </c>
      <c r="G13" s="47">
        <f t="shared" si="2"/>
        <v>11.5</v>
      </c>
      <c r="H13" s="48"/>
      <c r="I13" s="57">
        <f>I12</f>
        <v>1</v>
      </c>
      <c r="J13" s="57"/>
      <c r="K13" s="50">
        <f t="shared" si="3"/>
        <v>11.5</v>
      </c>
      <c r="L13" s="329">
        <f t="shared" si="4"/>
        <v>47709.950295000002</v>
      </c>
      <c r="M13" s="1" t="str">
        <f>IF(ROUND(G13,2)=ROUND(SUM(G31:G33),2)," ","CHECK 2. 4-8 Lines Below")</f>
        <v xml:space="preserve"> </v>
      </c>
      <c r="N13" s="52">
        <v>5102</v>
      </c>
      <c r="O13" s="58" t="s">
        <v>35</v>
      </c>
      <c r="Q13" s="54"/>
      <c r="V13" s="381" t="s">
        <v>34</v>
      </c>
      <c r="W13" s="381"/>
      <c r="X13" s="420">
        <f>IF('3382'!K$84=1,'3382'!G13,0)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IF('3382'!K$84=1,'3382'!G14,0)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IF('3382'!K$84=1,'3382'!G15,0)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IF('3382'!K$84=1,'3382'!G16,0)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IF('3382'!K$84=1,'3382'!G17,0)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IF('3382'!K$84=1,'3382'!G18,0)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IF('3382'!K$84=1,'3382'!G19,0)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IF('3382'!K$84=1,'3382'!G20,0)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IF('3382'!K$84=1,'3382'!G21,0)</f>
        <v>0</v>
      </c>
      <c r="Y21" s="420"/>
      <c r="Z21" s="421">
        <v>1</v>
      </c>
      <c r="AA21" s="421"/>
      <c r="AB21" s="55">
        <f t="shared" si="0"/>
        <v>0</v>
      </c>
      <c r="AC21" s="56">
        <f t="shared" si="1"/>
        <v>0</v>
      </c>
      <c r="AD21" s="9"/>
    </row>
    <row r="22" spans="1:30" ht="16.2" x14ac:dyDescent="0.35">
      <c r="A22" s="1" t="s">
        <v>53</v>
      </c>
      <c r="B22" s="14" t="s">
        <v>54</v>
      </c>
      <c r="C22" s="14"/>
      <c r="D22" s="14">
        <v>1.36</v>
      </c>
      <c r="E22" s="14">
        <v>1.36</v>
      </c>
      <c r="F22" s="14">
        <v>0</v>
      </c>
      <c r="G22" s="47">
        <f t="shared" si="2"/>
        <v>2.72</v>
      </c>
      <c r="H22" s="48"/>
      <c r="I22" s="57">
        <v>1.147</v>
      </c>
      <c r="J22" s="57"/>
      <c r="K22" s="50">
        <f t="shared" si="3"/>
        <v>3.1198000000000001</v>
      </c>
      <c r="L22" s="329">
        <f t="shared" si="4"/>
        <v>12943.087211333999</v>
      </c>
      <c r="N22" s="52">
        <v>5101</v>
      </c>
      <c r="O22" s="53">
        <v>130</v>
      </c>
      <c r="Q22" s="54"/>
      <c r="V22" s="381" t="s">
        <v>54</v>
      </c>
      <c r="W22" s="381"/>
      <c r="X22" s="420">
        <f>IF('3382'!K$84=1,'3382'!G22,0)</f>
        <v>0</v>
      </c>
      <c r="Y22" s="420"/>
      <c r="Z22" s="421">
        <v>1</v>
      </c>
      <c r="AA22" s="421"/>
      <c r="AB22" s="55">
        <f t="shared" si="0"/>
        <v>0</v>
      </c>
      <c r="AC22" s="56">
        <f t="shared" si="1"/>
        <v>0</v>
      </c>
      <c r="AD22" s="9"/>
    </row>
    <row r="23" spans="1:30" ht="16.2" x14ac:dyDescent="0.35">
      <c r="A23" s="1" t="s">
        <v>55</v>
      </c>
      <c r="B23" s="14" t="s">
        <v>56</v>
      </c>
      <c r="C23" s="14"/>
      <c r="D23" s="14">
        <v>0.9</v>
      </c>
      <c r="E23" s="14">
        <v>0.9</v>
      </c>
      <c r="F23" s="14">
        <v>0</v>
      </c>
      <c r="G23" s="47">
        <f t="shared" si="2"/>
        <v>1.8</v>
      </c>
      <c r="H23" s="48"/>
      <c r="I23" s="57">
        <f>I22</f>
        <v>1.147</v>
      </c>
      <c r="J23" s="57"/>
      <c r="K23" s="50">
        <f t="shared" si="3"/>
        <v>2.0646</v>
      </c>
      <c r="L23" s="329">
        <f t="shared" si="4"/>
        <v>8565.3881199179996</v>
      </c>
      <c r="N23" s="52">
        <v>5102</v>
      </c>
      <c r="O23" s="53">
        <v>130</v>
      </c>
      <c r="Q23" s="54"/>
      <c r="V23" s="381" t="s">
        <v>56</v>
      </c>
      <c r="W23" s="381"/>
      <c r="X23" s="420">
        <f>IF('3382'!K$84=1,'3382'!G23,0)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IF('3382'!K$84=1,'3382'!G24,0)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IF('3382'!K$84=1,'3382'!G25,0)</f>
        <v>0</v>
      </c>
      <c r="Y25" s="420"/>
      <c r="Z25" s="421">
        <v>1</v>
      </c>
      <c r="AA25" s="421"/>
      <c r="AB25" s="55">
        <f t="shared" si="0"/>
        <v>0</v>
      </c>
      <c r="AC25" s="56">
        <f t="shared" si="1"/>
        <v>0</v>
      </c>
      <c r="AD25" s="9"/>
    </row>
    <row r="26" spans="1:30" ht="20.25" customHeight="1" thickBot="1" x14ac:dyDescent="0.35">
      <c r="B26" s="60" t="s">
        <v>61</v>
      </c>
      <c r="C26" s="60"/>
      <c r="D26" s="61">
        <f t="shared" ref="D26:E26" si="5">SUM(D10:D25)</f>
        <v>60.910000000000004</v>
      </c>
      <c r="E26" s="61">
        <f t="shared" si="5"/>
        <v>57.39</v>
      </c>
      <c r="F26" s="61"/>
      <c r="G26" s="61">
        <f>SUM(G10:G25)</f>
        <v>118.3</v>
      </c>
      <c r="H26" s="62"/>
      <c r="I26" s="62"/>
      <c r="J26" s="63"/>
      <c r="K26" s="64">
        <f>SUM(K10:K25)</f>
        <v>127.80329999999999</v>
      </c>
      <c r="L26" s="327">
        <f>SUM(L10:L25)</f>
        <v>530216.44265538896</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4.49</v>
      </c>
      <c r="E28" s="14">
        <v>4.4800000000000004</v>
      </c>
      <c r="F28" s="75">
        <v>0</v>
      </c>
      <c r="G28" s="47">
        <f t="shared" ref="G28:G36" si="6">IF($B$154&lt;8,D28*2,D28+E28)</f>
        <v>8.9700000000000006</v>
      </c>
      <c r="H28" s="76"/>
      <c r="I28" s="77" t="s">
        <v>69</v>
      </c>
      <c r="J28" s="52">
        <v>251</v>
      </c>
      <c r="K28" s="78">
        <v>1047</v>
      </c>
      <c r="L28" s="329">
        <f>SUM(G28*K28)</f>
        <v>9391.59</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0.5</v>
      </c>
      <c r="E29" s="14">
        <v>0.01</v>
      </c>
      <c r="F29" s="85">
        <v>0</v>
      </c>
      <c r="G29" s="47">
        <f t="shared" si="6"/>
        <v>0.51</v>
      </c>
      <c r="H29" s="76"/>
      <c r="I29" s="52" t="s">
        <v>69</v>
      </c>
      <c r="J29" s="52">
        <v>252</v>
      </c>
      <c r="K29" s="78">
        <v>3380</v>
      </c>
      <c r="L29" s="329">
        <f t="shared" ref="L29:L36" si="8">SUM(G29*K29)</f>
        <v>1723.8</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5.5</v>
      </c>
      <c r="E31" s="14">
        <v>5</v>
      </c>
      <c r="F31" s="85">
        <v>0</v>
      </c>
      <c r="G31" s="47">
        <f t="shared" si="6"/>
        <v>10.5</v>
      </c>
      <c r="H31" s="76"/>
      <c r="I31" s="86" t="s">
        <v>73</v>
      </c>
      <c r="J31" s="52">
        <v>251</v>
      </c>
      <c r="K31" s="78">
        <v>1173</v>
      </c>
      <c r="L31" s="329">
        <f t="shared" si="8"/>
        <v>12316.5</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0.5</v>
      </c>
      <c r="E32" s="14">
        <v>0.5</v>
      </c>
      <c r="F32" s="85">
        <v>0</v>
      </c>
      <c r="G32" s="47">
        <f t="shared" si="6"/>
        <v>1</v>
      </c>
      <c r="H32" s="76"/>
      <c r="I32" s="86" t="s">
        <v>73</v>
      </c>
      <c r="J32" s="52">
        <v>252</v>
      </c>
      <c r="K32" s="78">
        <v>3506</v>
      </c>
      <c r="L32" s="329">
        <f t="shared" si="8"/>
        <v>3506</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10.99</v>
      </c>
      <c r="E37" s="61">
        <f t="shared" si="10"/>
        <v>9.99</v>
      </c>
      <c r="F37" s="61"/>
      <c r="G37" s="61">
        <f>SUM(G28:G36)</f>
        <v>20.98</v>
      </c>
      <c r="H37" s="62"/>
      <c r="I37" s="14" t="s">
        <v>81</v>
      </c>
      <c r="J37" s="14"/>
      <c r="K37" s="14"/>
      <c r="L37" s="329">
        <f>SUM(L28:L36)</f>
        <v>26937.89</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22595.3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579749.63265538902</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82.108699999999999</v>
      </c>
      <c r="D47" s="116"/>
      <c r="E47" s="116"/>
      <c r="F47" s="116"/>
      <c r="G47" s="117">
        <f>K7</f>
        <v>1.0289999999999999</v>
      </c>
      <c r="H47" s="117"/>
      <c r="I47" s="118">
        <v>1325.01</v>
      </c>
      <c r="J47" s="119" t="s">
        <v>96</v>
      </c>
      <c r="K47" s="120">
        <f>ROUND(C47*G47*I47,0)</f>
        <v>111950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45.694600000000001</v>
      </c>
      <c r="D48" s="116"/>
      <c r="E48" s="116"/>
      <c r="F48" s="116"/>
      <c r="G48" s="117">
        <f>K7</f>
        <v>1.0289999999999999</v>
      </c>
      <c r="H48" s="117"/>
      <c r="I48" s="118">
        <v>903.8</v>
      </c>
      <c r="J48" s="119" t="s">
        <v>96</v>
      </c>
      <c r="K48" s="120">
        <f>ROUND(C48*G48*I48,0)</f>
        <v>42496</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127.80330000000001</v>
      </c>
      <c r="D50" s="138"/>
      <c r="E50" s="139"/>
      <c r="F50" s="139"/>
      <c r="G50" s="140" t="s">
        <v>98</v>
      </c>
      <c r="H50" s="140"/>
      <c r="I50" s="140"/>
      <c r="J50" s="140"/>
      <c r="K50" s="140"/>
      <c r="L50" s="329">
        <f>IF(B2=75,0,K49+K48+K47)</f>
        <v>154446</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127.80329999999999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6.4499999999999996E-4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118.3</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6.5200000000000002E-4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6.4499999999999996E-4</v>
      </c>
      <c r="L59" s="329">
        <f>SUM(I59*K59)</f>
        <v>2728.9414649999999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6.4499999999999996E-4</v>
      </c>
      <c r="L67" s="329">
        <f>SUM(I67*K67)</f>
        <v>66885.667304999995</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6.5200000000000002E-4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6.4499999999999996E-4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6.4499999999999996E-4</v>
      </c>
      <c r="L71" s="329">
        <f t="shared" si="11"/>
        <v>1203.4210049999999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6.5200000000000002E-4</v>
      </c>
      <c r="L72" s="329">
        <f t="shared" si="11"/>
        <v>9104.4804039999999</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6.5200000000000002E-4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6.4499999999999996E-4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814118.14283438912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'3382'!AC81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814118.14283438912</v>
      </c>
      <c r="L86" s="329">
        <f>IF(G26=0,0,IF(G26&gt;250,-(((250/G26)*K86)*IF(M86="H",0.02,0.05)),IF(M86="H",-0.02*K86,-0.05*K86)))</f>
        <v>-16282.362856687783</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797835.77997770137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-133156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664679.77997770137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66467.97799777014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305</v>
      </c>
      <c r="C123" s="208" t="s">
        <v>199</v>
      </c>
    </row>
    <row r="124" spans="2:3" hidden="1" x14ac:dyDescent="0.3">
      <c r="B124" s="212" t="s">
        <v>306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305</v>
      </c>
      <c r="C164" s="222" t="s">
        <v>244</v>
      </c>
      <c r="D164" s="218"/>
    </row>
    <row r="165" spans="1:4" hidden="1" x14ac:dyDescent="0.3">
      <c r="A165" s="217" t="s">
        <v>245</v>
      </c>
      <c r="B165" s="221" t="s">
        <v>306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3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'3384'!B2</f>
        <v>50</v>
      </c>
      <c r="W2" s="435" t="s">
        <v>4</v>
      </c>
      <c r="X2" s="436"/>
      <c r="Y2" s="437"/>
      <c r="Z2" s="437"/>
      <c r="AA2" s="437"/>
      <c r="AB2" s="437"/>
      <c r="AC2" s="437"/>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'3384'!G7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14">
        <v>0</v>
      </c>
      <c r="E10" s="14">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IF('3384'!K$84=1,'3384'!G10,0)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IF('3384'!K$84=1,'3384'!G11,0)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IF('3384'!K$84=1,'3384'!G12,0)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IF('3384'!K$84=1,'3384'!G13,0)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IF('3384'!K$84=1,'3384'!G14,0)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IF('3384'!K$84=1,'3384'!G15,0)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IF('3384'!K$84=1,'3384'!G16,0)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IF('3384'!K$84=1,'3384'!G17,0)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IF('3384'!K$84=1,'3384'!G18,0)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IF('3384'!K$84=1,'3384'!G19,0)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IF('3384'!K$84=1,'3384'!G20,0)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IF('3384'!K$84=1,'3384'!G21,0)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IF('3384'!K$84=1,'3384'!G22,0)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IF('3384'!K$84=1,'3384'!G23,0)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IF('3384'!K$84=1,'3384'!G24,0)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IF('3384'!K$84=1,'3384'!G25,0)</f>
        <v>0</v>
      </c>
      <c r="Y25" s="420"/>
      <c r="Z25" s="421">
        <v>1</v>
      </c>
      <c r="AA25" s="421"/>
      <c r="AB25" s="55">
        <f t="shared" si="0"/>
        <v>0</v>
      </c>
      <c r="AC25" s="56">
        <f t="shared" si="1"/>
        <v>0</v>
      </c>
      <c r="AD25" s="9"/>
    </row>
    <row r="26" spans="1:30" ht="20.25" customHeight="1" thickBot="1" x14ac:dyDescent="0.35">
      <c r="B26" s="60" t="s">
        <v>61</v>
      </c>
      <c r="C26" s="60"/>
      <c r="D26" s="61">
        <f t="shared" ref="D26:E26" si="5">SUM(D10:D25)</f>
        <v>0</v>
      </c>
      <c r="E26" s="61">
        <f t="shared" si="5"/>
        <v>0</v>
      </c>
      <c r="F26" s="61"/>
      <c r="G26" s="61">
        <f>SUM(G10:G25)</f>
        <v>0</v>
      </c>
      <c r="H26" s="62"/>
      <c r="I26" s="62"/>
      <c r="J26" s="63"/>
      <c r="K26" s="64">
        <f>SUM(K10:K25)</f>
        <v>0</v>
      </c>
      <c r="L26" s="327">
        <f>SUM(L10:L25)</f>
        <v>0</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0</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0</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0</v>
      </c>
      <c r="D50" s="138"/>
      <c r="E50" s="139"/>
      <c r="F50" s="139"/>
      <c r="G50" s="140" t="s">
        <v>98</v>
      </c>
      <c r="H50" s="140"/>
      <c r="I50" s="140"/>
      <c r="J50" s="140"/>
      <c r="K50" s="140"/>
      <c r="L50" s="329">
        <f>IF(B2=75,0,K49+K48+K47)</f>
        <v>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0</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0</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0</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0</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0</v>
      </c>
      <c r="L59" s="329">
        <f>SUM(I59*K59)</f>
        <v>0</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0</v>
      </c>
      <c r="L67" s="329">
        <f>SUM(I67*K67)</f>
        <v>0</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0</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0</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0</v>
      </c>
      <c r="L71" s="329">
        <f t="shared" si="11"/>
        <v>0</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0</v>
      </c>
      <c r="L72" s="329">
        <f t="shared" si="11"/>
        <v>0</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0</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0</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0</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'3384'!AC81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0</v>
      </c>
      <c r="L86" s="329">
        <f>IF(G26=0,0,IF(G26&gt;250,-(((250/G26)*K86)*IF(M86="H",0.02,0.05)),IF(M86="H",-0.02*K86,-0.05*K86)))</f>
        <v>0</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-33522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-33522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307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308</v>
      </c>
      <c r="C123" s="208" t="s">
        <v>199</v>
      </c>
    </row>
    <row r="124" spans="2:3" hidden="1" x14ac:dyDescent="0.3">
      <c r="B124" s="212" t="s">
        <v>309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307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308</v>
      </c>
      <c r="C164" s="222" t="s">
        <v>244</v>
      </c>
      <c r="D164" s="218"/>
    </row>
    <row r="165" spans="1:4" hidden="1" x14ac:dyDescent="0.3">
      <c r="A165" s="217" t="s">
        <v>245</v>
      </c>
      <c r="B165" s="221" t="s">
        <v>309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68"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'3385'!B2</f>
        <v>50</v>
      </c>
      <c r="W2" s="435" t="s">
        <v>4</v>
      </c>
      <c r="X2" s="436"/>
      <c r="Y2" s="437"/>
      <c r="Z2" s="437"/>
      <c r="AA2" s="437"/>
      <c r="AB2" s="437"/>
      <c r="AC2" s="437"/>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'3385'!G7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354">
        <v>116.06</v>
      </c>
      <c r="E10" s="354">
        <v>116.97</v>
      </c>
      <c r="F10" s="46">
        <v>0</v>
      </c>
      <c r="G10" s="47">
        <f>IF($B$154&lt;8,D10*2,D10+E10)</f>
        <v>233.03</v>
      </c>
      <c r="H10" s="48"/>
      <c r="I10" s="49">
        <v>1.1259999999999999</v>
      </c>
      <c r="J10" s="49"/>
      <c r="K10" s="50">
        <f>ROUND(G10*I10,4)</f>
        <v>262.39179999999999</v>
      </c>
      <c r="L10" s="329">
        <f>SUM(K10*$G$7)*($K$7)</f>
        <v>1088582.5857230937</v>
      </c>
      <c r="N10" s="52">
        <v>5101</v>
      </c>
      <c r="O10" s="53">
        <v>101</v>
      </c>
      <c r="Q10" s="54"/>
      <c r="V10" s="425" t="s">
        <v>27</v>
      </c>
      <c r="W10" s="425"/>
      <c r="X10" s="420">
        <f>IF('3385'!K$84=1,'3385'!G10,0)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353">
        <v>17.009999999999998</v>
      </c>
      <c r="E11" s="353">
        <v>17.079999999999998</v>
      </c>
      <c r="F11" s="14">
        <v>0</v>
      </c>
      <c r="G11" s="47">
        <f t="shared" ref="G11:G25" si="2">IF($B$154&lt;8,D11*2,D11+E11)</f>
        <v>34.089999999999996</v>
      </c>
      <c r="H11" s="48"/>
      <c r="I11" s="57">
        <f>I10</f>
        <v>1.1259999999999999</v>
      </c>
      <c r="J11" s="57"/>
      <c r="K11" s="50">
        <f t="shared" ref="K11:K25" si="3">ROUND(G11*I11,4)</f>
        <v>38.385300000000001</v>
      </c>
      <c r="L11" s="329">
        <f t="shared" ref="L11:L25" si="4">SUM(K11*$G$7)*($K$7)</f>
        <v>159248.76130944898</v>
      </c>
      <c r="M11" s="1" t="str">
        <f>IF(ROUND(G11,2)=ROUND(SUM(G28:G30),2)," ","CHECK 2. PK-3 Lines Below")</f>
        <v xml:space="preserve"> </v>
      </c>
      <c r="N11" s="52">
        <v>5101</v>
      </c>
      <c r="O11" s="58" t="s">
        <v>30</v>
      </c>
      <c r="Q11" s="54"/>
      <c r="V11" s="381" t="s">
        <v>29</v>
      </c>
      <c r="W11" s="381"/>
      <c r="X11" s="420">
        <f>IF('3385'!K$84=1,'3385'!G11,0)</f>
        <v>0</v>
      </c>
      <c r="Y11" s="420"/>
      <c r="Z11" s="421">
        <v>1</v>
      </c>
      <c r="AA11" s="421"/>
      <c r="AB11" s="55">
        <f t="shared" si="0"/>
        <v>0</v>
      </c>
      <c r="AC11" s="56">
        <f t="shared" si="1"/>
        <v>0</v>
      </c>
      <c r="AD11" s="9"/>
    </row>
    <row r="12" spans="1:30" x14ac:dyDescent="0.3">
      <c r="A12" s="1" t="s">
        <v>31</v>
      </c>
      <c r="B12" s="14" t="s">
        <v>32</v>
      </c>
      <c r="C12" s="14"/>
      <c r="D12" s="353">
        <v>117.91</v>
      </c>
      <c r="E12" s="353">
        <v>120.44</v>
      </c>
      <c r="F12" s="14">
        <v>0</v>
      </c>
      <c r="G12" s="47">
        <f t="shared" si="2"/>
        <v>238.35</v>
      </c>
      <c r="H12" s="48"/>
      <c r="I12" s="57">
        <v>1</v>
      </c>
      <c r="J12" s="57"/>
      <c r="K12" s="50">
        <f t="shared" si="3"/>
        <v>238.35</v>
      </c>
      <c r="L12" s="329">
        <f t="shared" si="4"/>
        <v>988840.57850549987</v>
      </c>
      <c r="N12" s="52">
        <v>5102</v>
      </c>
      <c r="O12" s="53">
        <v>102</v>
      </c>
      <c r="Q12" s="54"/>
      <c r="V12" s="381" t="s">
        <v>32</v>
      </c>
      <c r="W12" s="381"/>
      <c r="X12" s="420">
        <f>IF('3385'!K$84=1,'3385'!G12,0)</f>
        <v>0</v>
      </c>
      <c r="Y12" s="420"/>
      <c r="Z12" s="421">
        <v>1</v>
      </c>
      <c r="AA12" s="421"/>
      <c r="AB12" s="55">
        <f t="shared" si="0"/>
        <v>0</v>
      </c>
      <c r="AC12" s="56">
        <f t="shared" si="1"/>
        <v>0</v>
      </c>
      <c r="AD12" s="9"/>
    </row>
    <row r="13" spans="1:30" x14ac:dyDescent="0.3">
      <c r="A13" s="1" t="s">
        <v>33</v>
      </c>
      <c r="B13" s="14" t="s">
        <v>34</v>
      </c>
      <c r="C13" s="14"/>
      <c r="D13" s="353">
        <v>56</v>
      </c>
      <c r="E13" s="353">
        <v>55.11</v>
      </c>
      <c r="F13" s="14">
        <v>0</v>
      </c>
      <c r="G13" s="47">
        <f t="shared" si="2"/>
        <v>111.11</v>
      </c>
      <c r="H13" s="48"/>
      <c r="I13" s="57">
        <f>I12</f>
        <v>1</v>
      </c>
      <c r="J13" s="57"/>
      <c r="K13" s="50">
        <f t="shared" si="3"/>
        <v>111.11</v>
      </c>
      <c r="L13" s="329">
        <f t="shared" si="4"/>
        <v>460961.09367629996</v>
      </c>
      <c r="M13" s="1" t="str">
        <f>IF(ROUND(G13,2)=ROUND(SUM(G31:G33),2)," ","CHECK 2. 4-8 Lines Below")</f>
        <v xml:space="preserve"> </v>
      </c>
      <c r="N13" s="52">
        <v>5102</v>
      </c>
      <c r="O13" s="58" t="s">
        <v>35</v>
      </c>
      <c r="Q13" s="54"/>
      <c r="V13" s="381" t="s">
        <v>34</v>
      </c>
      <c r="W13" s="381"/>
      <c r="X13" s="420">
        <f>IF('3385'!K$84=1,'3385'!G13,0)</f>
        <v>0</v>
      </c>
      <c r="Y13" s="420"/>
      <c r="Z13" s="421">
        <v>1</v>
      </c>
      <c r="AA13" s="421"/>
      <c r="AB13" s="55">
        <f t="shared" si="0"/>
        <v>0</v>
      </c>
      <c r="AC13" s="56">
        <f t="shared" si="1"/>
        <v>0</v>
      </c>
      <c r="AD13" s="9"/>
    </row>
    <row r="14" spans="1:30" x14ac:dyDescent="0.3">
      <c r="A14" s="1" t="s">
        <v>36</v>
      </c>
      <c r="B14" s="14" t="s">
        <v>37</v>
      </c>
      <c r="C14" s="14"/>
      <c r="D14" s="353">
        <v>0</v>
      </c>
      <c r="E14" s="353">
        <v>0</v>
      </c>
      <c r="F14" s="14">
        <v>0</v>
      </c>
      <c r="G14" s="47">
        <f t="shared" si="2"/>
        <v>0</v>
      </c>
      <c r="H14" s="48"/>
      <c r="I14" s="57">
        <v>1.004</v>
      </c>
      <c r="J14" s="57"/>
      <c r="K14" s="50">
        <f t="shared" si="3"/>
        <v>0</v>
      </c>
      <c r="L14" s="329">
        <f t="shared" si="4"/>
        <v>0</v>
      </c>
      <c r="N14" s="52">
        <v>5103</v>
      </c>
      <c r="O14" s="53">
        <v>103</v>
      </c>
      <c r="Q14" s="54"/>
      <c r="V14" s="381" t="s">
        <v>37</v>
      </c>
      <c r="W14" s="381"/>
      <c r="X14" s="420">
        <f>IF('3385'!K$84=1,'3385'!G14,0)</f>
        <v>0</v>
      </c>
      <c r="Y14" s="420"/>
      <c r="Z14" s="421">
        <v>1</v>
      </c>
      <c r="AA14" s="421"/>
      <c r="AB14" s="55">
        <f t="shared" si="0"/>
        <v>0</v>
      </c>
      <c r="AC14" s="56">
        <f t="shared" si="1"/>
        <v>0</v>
      </c>
      <c r="AD14" s="9"/>
    </row>
    <row r="15" spans="1:30" x14ac:dyDescent="0.3">
      <c r="A15" s="1" t="s">
        <v>38</v>
      </c>
      <c r="B15" s="14" t="s">
        <v>39</v>
      </c>
      <c r="C15" s="14"/>
      <c r="D15" s="353">
        <v>0</v>
      </c>
      <c r="E15" s="353">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IF('3385'!K$84=1,'3385'!G15,0)</f>
        <v>0</v>
      </c>
      <c r="Y15" s="420"/>
      <c r="Z15" s="421">
        <v>1</v>
      </c>
      <c r="AA15" s="421"/>
      <c r="AB15" s="55">
        <f t="shared" si="0"/>
        <v>0</v>
      </c>
      <c r="AC15" s="59">
        <f t="shared" si="1"/>
        <v>0</v>
      </c>
      <c r="AD15" s="9"/>
    </row>
    <row r="16" spans="1:30" ht="16.2" x14ac:dyDescent="0.35">
      <c r="A16" s="1" t="s">
        <v>41</v>
      </c>
      <c r="B16" s="14" t="s">
        <v>42</v>
      </c>
      <c r="C16" s="14"/>
      <c r="D16" s="353">
        <v>0</v>
      </c>
      <c r="E16" s="353">
        <v>0</v>
      </c>
      <c r="F16" s="14">
        <v>0</v>
      </c>
      <c r="G16" s="47">
        <f t="shared" si="2"/>
        <v>0</v>
      </c>
      <c r="H16" s="48"/>
      <c r="I16" s="57">
        <v>3.548</v>
      </c>
      <c r="J16" s="57"/>
      <c r="K16" s="50">
        <f t="shared" si="3"/>
        <v>0</v>
      </c>
      <c r="L16" s="329">
        <f t="shared" si="4"/>
        <v>0</v>
      </c>
      <c r="N16" s="52">
        <v>5101</v>
      </c>
      <c r="O16" s="1">
        <v>254</v>
      </c>
      <c r="Q16" s="54"/>
      <c r="V16" s="381" t="s">
        <v>42</v>
      </c>
      <c r="W16" s="381"/>
      <c r="X16" s="420">
        <f>IF('3385'!K$84=1,'3385'!G16,0)</f>
        <v>0</v>
      </c>
      <c r="Y16" s="420"/>
      <c r="Z16" s="421">
        <v>1</v>
      </c>
      <c r="AA16" s="421"/>
      <c r="AB16" s="55">
        <f t="shared" si="0"/>
        <v>0</v>
      </c>
      <c r="AC16" s="56">
        <f t="shared" si="1"/>
        <v>0</v>
      </c>
      <c r="AD16" s="9"/>
    </row>
    <row r="17" spans="1:30" ht="16.2" x14ac:dyDescent="0.35">
      <c r="A17" s="1" t="s">
        <v>43</v>
      </c>
      <c r="B17" s="14" t="s">
        <v>44</v>
      </c>
      <c r="C17" s="14"/>
      <c r="D17" s="353">
        <v>0</v>
      </c>
      <c r="E17" s="353">
        <v>0</v>
      </c>
      <c r="F17" s="14">
        <v>0</v>
      </c>
      <c r="G17" s="47">
        <f t="shared" si="2"/>
        <v>0</v>
      </c>
      <c r="H17" s="48"/>
      <c r="I17" s="57">
        <f>I16</f>
        <v>3.548</v>
      </c>
      <c r="J17" s="57"/>
      <c r="K17" s="50">
        <f t="shared" si="3"/>
        <v>0</v>
      </c>
      <c r="L17" s="329">
        <f t="shared" si="4"/>
        <v>0</v>
      </c>
      <c r="N17" s="52">
        <v>5102</v>
      </c>
      <c r="O17" s="54">
        <v>254</v>
      </c>
      <c r="Q17" s="54"/>
      <c r="V17" s="381" t="s">
        <v>44</v>
      </c>
      <c r="W17" s="381"/>
      <c r="X17" s="420">
        <f>IF('3385'!K$84=1,'3385'!G17,0)</f>
        <v>0</v>
      </c>
      <c r="Y17" s="420"/>
      <c r="Z17" s="421">
        <v>1</v>
      </c>
      <c r="AA17" s="421"/>
      <c r="AB17" s="55">
        <f t="shared" si="0"/>
        <v>0</v>
      </c>
      <c r="AC17" s="56">
        <f t="shared" si="1"/>
        <v>0</v>
      </c>
      <c r="AD17" s="9"/>
    </row>
    <row r="18" spans="1:30" ht="16.2" x14ac:dyDescent="0.35">
      <c r="A18" s="1" t="s">
        <v>45</v>
      </c>
      <c r="B18" s="14" t="s">
        <v>46</v>
      </c>
      <c r="C18" s="14"/>
      <c r="D18" s="353">
        <v>0</v>
      </c>
      <c r="E18" s="353">
        <v>0</v>
      </c>
      <c r="F18" s="14">
        <v>0</v>
      </c>
      <c r="G18" s="47">
        <f t="shared" si="2"/>
        <v>0</v>
      </c>
      <c r="H18" s="48"/>
      <c r="I18" s="57">
        <f>I17</f>
        <v>3.548</v>
      </c>
      <c r="J18" s="57"/>
      <c r="K18" s="50">
        <f t="shared" si="3"/>
        <v>0</v>
      </c>
      <c r="L18" s="329">
        <f t="shared" si="4"/>
        <v>0</v>
      </c>
      <c r="N18" s="52">
        <v>5103</v>
      </c>
      <c r="O18" s="54">
        <v>254</v>
      </c>
      <c r="Q18" s="54"/>
      <c r="V18" s="381" t="s">
        <v>46</v>
      </c>
      <c r="W18" s="381"/>
      <c r="X18" s="420">
        <f>IF('3385'!K$84=1,'3385'!G18,0)</f>
        <v>0</v>
      </c>
      <c r="Y18" s="420"/>
      <c r="Z18" s="421">
        <v>1</v>
      </c>
      <c r="AA18" s="421"/>
      <c r="AB18" s="55">
        <f t="shared" si="0"/>
        <v>0</v>
      </c>
      <c r="AC18" s="56">
        <f t="shared" si="1"/>
        <v>0</v>
      </c>
      <c r="AD18" s="9"/>
    </row>
    <row r="19" spans="1:30" ht="15" customHeight="1" x14ac:dyDescent="0.35">
      <c r="A19" s="1" t="s">
        <v>47</v>
      </c>
      <c r="B19" s="14" t="s">
        <v>48</v>
      </c>
      <c r="C19" s="14"/>
      <c r="D19" s="353">
        <v>0</v>
      </c>
      <c r="E19" s="353">
        <v>0</v>
      </c>
      <c r="F19" s="14">
        <v>0</v>
      </c>
      <c r="G19" s="47">
        <f t="shared" si="2"/>
        <v>0</v>
      </c>
      <c r="H19" s="48"/>
      <c r="I19" s="57">
        <v>5.1040000000000001</v>
      </c>
      <c r="J19" s="57"/>
      <c r="K19" s="50">
        <f t="shared" si="3"/>
        <v>0</v>
      </c>
      <c r="L19" s="329">
        <f t="shared" si="4"/>
        <v>0</v>
      </c>
      <c r="N19" s="52">
        <v>5101</v>
      </c>
      <c r="O19" s="1">
        <v>255</v>
      </c>
      <c r="Q19" s="54"/>
      <c r="V19" s="381" t="s">
        <v>48</v>
      </c>
      <c r="W19" s="381"/>
      <c r="X19" s="420">
        <f>IF('3385'!K$84=1,'3385'!G19,0)</f>
        <v>0</v>
      </c>
      <c r="Y19" s="420"/>
      <c r="Z19" s="421">
        <v>1</v>
      </c>
      <c r="AA19" s="421"/>
      <c r="AB19" s="55">
        <f t="shared" si="0"/>
        <v>0</v>
      </c>
      <c r="AC19" s="56">
        <f t="shared" si="1"/>
        <v>0</v>
      </c>
      <c r="AD19" s="9"/>
    </row>
    <row r="20" spans="1:30" ht="15" customHeight="1" x14ac:dyDescent="0.35">
      <c r="A20" s="1" t="s">
        <v>49</v>
      </c>
      <c r="B20" s="14" t="s">
        <v>50</v>
      </c>
      <c r="C20" s="14"/>
      <c r="D20" s="353">
        <v>0</v>
      </c>
      <c r="E20" s="353">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IF('3385'!K$84=1,'3385'!G20,0)</f>
        <v>0</v>
      </c>
      <c r="Y20" s="420"/>
      <c r="Z20" s="421">
        <v>1</v>
      </c>
      <c r="AA20" s="421"/>
      <c r="AB20" s="55">
        <f t="shared" si="0"/>
        <v>0</v>
      </c>
      <c r="AC20" s="56">
        <f t="shared" si="1"/>
        <v>0</v>
      </c>
      <c r="AD20" s="9"/>
    </row>
    <row r="21" spans="1:30" ht="15" customHeight="1" x14ac:dyDescent="0.35">
      <c r="A21" s="1" t="s">
        <v>51</v>
      </c>
      <c r="B21" s="14" t="s">
        <v>52</v>
      </c>
      <c r="C21" s="14"/>
      <c r="D21" s="353">
        <v>0</v>
      </c>
      <c r="E21" s="353">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IF('3385'!K$84=1,'3385'!G21,0)</f>
        <v>0</v>
      </c>
      <c r="Y21" s="420"/>
      <c r="Z21" s="421">
        <v>1</v>
      </c>
      <c r="AA21" s="421"/>
      <c r="AB21" s="55">
        <f t="shared" si="0"/>
        <v>0</v>
      </c>
      <c r="AC21" s="56">
        <f t="shared" si="1"/>
        <v>0</v>
      </c>
      <c r="AD21" s="9"/>
    </row>
    <row r="22" spans="1:30" ht="16.2" x14ac:dyDescent="0.35">
      <c r="A22" s="1" t="s">
        <v>53</v>
      </c>
      <c r="B22" s="14" t="s">
        <v>54</v>
      </c>
      <c r="C22" s="14"/>
      <c r="D22" s="353">
        <v>4.6500000000000004</v>
      </c>
      <c r="E22" s="353">
        <v>4.2300000000000004</v>
      </c>
      <c r="F22" s="14">
        <v>0</v>
      </c>
      <c r="G22" s="47">
        <f t="shared" si="2"/>
        <v>8.8800000000000008</v>
      </c>
      <c r="H22" s="48"/>
      <c r="I22" s="57">
        <v>1.147</v>
      </c>
      <c r="J22" s="57"/>
      <c r="K22" s="50">
        <f t="shared" si="3"/>
        <v>10.1854</v>
      </c>
      <c r="L22" s="329">
        <f t="shared" si="4"/>
        <v>42256.080672581993</v>
      </c>
      <c r="N22" s="52">
        <v>5101</v>
      </c>
      <c r="O22" s="53">
        <v>130</v>
      </c>
      <c r="Q22" s="54"/>
      <c r="V22" s="381" t="s">
        <v>54</v>
      </c>
      <c r="W22" s="381"/>
      <c r="X22" s="420">
        <f>IF('3385'!K$84=1,'3385'!G22,0)</f>
        <v>0</v>
      </c>
      <c r="Y22" s="420"/>
      <c r="Z22" s="421">
        <v>1</v>
      </c>
      <c r="AA22" s="421"/>
      <c r="AB22" s="55">
        <f t="shared" si="0"/>
        <v>0</v>
      </c>
      <c r="AC22" s="56">
        <f t="shared" si="1"/>
        <v>0</v>
      </c>
      <c r="AD22" s="9"/>
    </row>
    <row r="23" spans="1:30" ht="16.2" x14ac:dyDescent="0.35">
      <c r="A23" s="1" t="s">
        <v>55</v>
      </c>
      <c r="B23" s="14" t="s">
        <v>56</v>
      </c>
      <c r="C23" s="14"/>
      <c r="D23" s="353">
        <v>1.31</v>
      </c>
      <c r="E23" s="353">
        <v>1.23</v>
      </c>
      <c r="F23" s="14">
        <v>0</v>
      </c>
      <c r="G23" s="47">
        <f t="shared" si="2"/>
        <v>2.54</v>
      </c>
      <c r="H23" s="48"/>
      <c r="I23" s="57">
        <f>I22</f>
        <v>1.147</v>
      </c>
      <c r="J23" s="57"/>
      <c r="K23" s="50">
        <f t="shared" si="3"/>
        <v>2.9134000000000002</v>
      </c>
      <c r="L23" s="329">
        <f t="shared" si="4"/>
        <v>12086.797320821999</v>
      </c>
      <c r="N23" s="52">
        <v>5102</v>
      </c>
      <c r="O23" s="53">
        <v>130</v>
      </c>
      <c r="Q23" s="54"/>
      <c r="V23" s="381" t="s">
        <v>56</v>
      </c>
      <c r="W23" s="381"/>
      <c r="X23" s="420">
        <f>IF('3385'!K$84=1,'3385'!G23,0)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IF('3385'!K$84=1,'3385'!G24,0)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IF('3385'!K$84=1,'3385'!G25,0)</f>
        <v>0</v>
      </c>
      <c r="Y25" s="420"/>
      <c r="Z25" s="421">
        <v>1</v>
      </c>
      <c r="AA25" s="421"/>
      <c r="AB25" s="55">
        <f t="shared" si="0"/>
        <v>0</v>
      </c>
      <c r="AC25" s="56">
        <f t="shared" si="1"/>
        <v>0</v>
      </c>
      <c r="AD25" s="9"/>
    </row>
    <row r="26" spans="1:30" ht="20.25" customHeight="1" thickBot="1" x14ac:dyDescent="0.35">
      <c r="B26" s="60" t="s">
        <v>61</v>
      </c>
      <c r="C26" s="60"/>
      <c r="D26" s="61">
        <f t="shared" ref="D26:E26" si="5">SUM(D10:D25)</f>
        <v>312.94</v>
      </c>
      <c r="E26" s="61">
        <f t="shared" si="5"/>
        <v>315.06000000000006</v>
      </c>
      <c r="F26" s="61"/>
      <c r="G26" s="61">
        <f>SUM(G10:G25)</f>
        <v>628</v>
      </c>
      <c r="H26" s="62"/>
      <c r="I26" s="62"/>
      <c r="J26" s="63"/>
      <c r="K26" s="64">
        <f>SUM(K10:K25)</f>
        <v>663.33590000000004</v>
      </c>
      <c r="L26" s="327">
        <f>SUM(L10:L25)</f>
        <v>2751975.8972077463</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356">
        <v>10.52</v>
      </c>
      <c r="E28" s="356">
        <v>10.58</v>
      </c>
      <c r="F28" s="75">
        <v>0</v>
      </c>
      <c r="G28" s="47">
        <f t="shared" ref="G28:G36" si="6">IF($B$154&lt;8,D28*2,D28+E28)</f>
        <v>21.1</v>
      </c>
      <c r="H28" s="76"/>
      <c r="I28" s="77" t="s">
        <v>69</v>
      </c>
      <c r="J28" s="52">
        <v>251</v>
      </c>
      <c r="K28" s="78">
        <v>1047</v>
      </c>
      <c r="L28" s="329">
        <f>SUM(G28*K28)</f>
        <v>22091.7</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356">
        <v>6.49</v>
      </c>
      <c r="E29" s="356">
        <v>6.5</v>
      </c>
      <c r="F29" s="85">
        <v>0</v>
      </c>
      <c r="G29" s="47">
        <f t="shared" si="6"/>
        <v>12.99</v>
      </c>
      <c r="H29" s="76"/>
      <c r="I29" s="52" t="s">
        <v>69</v>
      </c>
      <c r="J29" s="52">
        <v>252</v>
      </c>
      <c r="K29" s="78">
        <v>3380</v>
      </c>
      <c r="L29" s="329">
        <f t="shared" ref="L29:L36" si="8">SUM(G29*K29)</f>
        <v>43906.2</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356">
        <v>0</v>
      </c>
      <c r="E30" s="356">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356">
        <v>24.5</v>
      </c>
      <c r="E31" s="356">
        <v>23.61</v>
      </c>
      <c r="F31" s="85">
        <v>0</v>
      </c>
      <c r="G31" s="47">
        <f t="shared" si="6"/>
        <v>48.11</v>
      </c>
      <c r="H31" s="76"/>
      <c r="I31" s="86" t="s">
        <v>73</v>
      </c>
      <c r="J31" s="52">
        <v>251</v>
      </c>
      <c r="K31" s="78">
        <v>1173</v>
      </c>
      <c r="L31" s="329">
        <f t="shared" si="8"/>
        <v>56433.03</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356">
        <v>31.5</v>
      </c>
      <c r="E32" s="356">
        <v>31.5</v>
      </c>
      <c r="F32" s="85">
        <v>0</v>
      </c>
      <c r="G32" s="47">
        <f t="shared" si="6"/>
        <v>63</v>
      </c>
      <c r="H32" s="76"/>
      <c r="I32" s="86" t="s">
        <v>73</v>
      </c>
      <c r="J32" s="52">
        <v>252</v>
      </c>
      <c r="K32" s="78">
        <v>3506</v>
      </c>
      <c r="L32" s="329">
        <f t="shared" si="8"/>
        <v>220878</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324">
        <v>0</v>
      </c>
      <c r="E33" s="32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324">
        <v>0</v>
      </c>
      <c r="E34" s="32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73.009999999999991</v>
      </c>
      <c r="E37" s="61">
        <f t="shared" si="10"/>
        <v>72.19</v>
      </c>
      <c r="F37" s="61"/>
      <c r="G37" s="61">
        <f>SUM(G28:G36)</f>
        <v>145.19999999999999</v>
      </c>
      <c r="H37" s="62"/>
      <c r="I37" s="14" t="s">
        <v>81</v>
      </c>
      <c r="J37" s="14"/>
      <c r="K37" s="14"/>
      <c r="L37" s="329">
        <f>SUM(L28:L36)</f>
        <v>343308.93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119948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3215232.8272077464</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310.96250000000003</v>
      </c>
      <c r="D47" s="116"/>
      <c r="E47" s="116"/>
      <c r="F47" s="116"/>
      <c r="G47" s="117">
        <f>K7</f>
        <v>1.0289999999999999</v>
      </c>
      <c r="H47" s="117"/>
      <c r="I47" s="118">
        <v>1325.01</v>
      </c>
      <c r="J47" s="119" t="s">
        <v>96</v>
      </c>
      <c r="K47" s="120">
        <f>ROUND(C47*G47*I47,0)</f>
        <v>423977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352.3734</v>
      </c>
      <c r="D48" s="116"/>
      <c r="E48" s="116"/>
      <c r="F48" s="116"/>
      <c r="G48" s="117">
        <f>K7</f>
        <v>1.0289999999999999</v>
      </c>
      <c r="H48" s="117"/>
      <c r="I48" s="118">
        <v>903.8</v>
      </c>
      <c r="J48" s="119" t="s">
        <v>96</v>
      </c>
      <c r="K48" s="120">
        <f>ROUND(C48*G48*I48,0)</f>
        <v>327711</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663.33590000000004</v>
      </c>
      <c r="D50" s="138"/>
      <c r="E50" s="139"/>
      <c r="F50" s="139"/>
      <c r="G50" s="140" t="s">
        <v>98</v>
      </c>
      <c r="H50" s="140"/>
      <c r="I50" s="140"/>
      <c r="J50" s="140"/>
      <c r="K50" s="140"/>
      <c r="L50" s="329">
        <f>IF(B2=75,0,K49+K48+K47)</f>
        <v>751688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663.33590000000004</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3.349E-3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628</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3.4619999999999998E-3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3.349E-3</v>
      </c>
      <c r="L59" s="329">
        <f>SUM(I59*K59)</f>
        <v>14169.341033000001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3.349E-3</v>
      </c>
      <c r="L67" s="329">
        <f>SUM(I67*K67)</f>
        <v>347286.97644100001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3.4619999999999998E-3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3.349E-3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3.349E-3</v>
      </c>
      <c r="L71" s="329">
        <f t="shared" si="11"/>
        <v>6248.4603809999999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3.4619999999999998E-3</v>
      </c>
      <c r="L72" s="329">
        <f t="shared" si="11"/>
        <v>48343.115273999996</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364.5</v>
      </c>
      <c r="AA74" s="165" t="s">
        <v>130</v>
      </c>
      <c r="AB74" s="166">
        <f>+K75</f>
        <v>361</v>
      </c>
      <c r="AC74" s="56">
        <f>ROUND(AB74*Z74,0)</f>
        <v>131585</v>
      </c>
      <c r="AD74" s="9"/>
    </row>
    <row r="75" spans="1:30" ht="19.5" customHeight="1" x14ac:dyDescent="0.3">
      <c r="A75" s="1" t="s">
        <v>131</v>
      </c>
      <c r="B75" s="167" t="s">
        <v>128</v>
      </c>
      <c r="C75" s="168" t="s">
        <v>129</v>
      </c>
      <c r="D75" s="167">
        <v>336</v>
      </c>
      <c r="E75" s="167">
        <v>393</v>
      </c>
      <c r="F75" s="167">
        <v>0</v>
      </c>
      <c r="G75" s="169">
        <f>IF($B$154&lt;8,D75,E75)</f>
        <v>393</v>
      </c>
      <c r="H75" s="170"/>
      <c r="I75" s="171">
        <f>AVERAGE(G75,D75)</f>
        <v>364.5</v>
      </c>
      <c r="J75" s="172" t="s">
        <v>130</v>
      </c>
      <c r="K75" s="173">
        <v>361</v>
      </c>
      <c r="L75" s="329">
        <f t="shared" ref="L75:L78" si="12">SUM(I75*K75)</f>
        <v>131584.5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3.4619999999999998E-3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3.349E-3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131585</v>
      </c>
      <c r="AD81" s="188"/>
    </row>
    <row r="82" spans="1:30" ht="22.5" customHeight="1" thickTop="1" thickBot="1" x14ac:dyDescent="0.35">
      <c r="B82" s="14" t="s">
        <v>140</v>
      </c>
      <c r="C82" s="14"/>
      <c r="D82" s="14"/>
      <c r="E82" s="14"/>
      <c r="F82" s="14"/>
      <c r="G82" s="14"/>
      <c r="H82" s="14"/>
      <c r="I82" s="14"/>
      <c r="J82" s="14"/>
      <c r="K82" s="14"/>
      <c r="L82" s="348">
        <f>SUM(L44:L81)</f>
        <v>4514553.2203367464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'3385'!AC81</f>
        <v>131585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4514553.2203367464</v>
      </c>
      <c r="L86" s="329">
        <f>IF(G26=0,0,IF(G26&gt;250,-(((250/G26)*K86)*IF(M86="H",0.02,0.05)),IF(M86="H",-0.02*K86,-0.05*K86)))</f>
        <v>-89859.737665938446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4424693.4826708082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-851926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3572767.4826708082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357276.74826708081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135867.9233508989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311</v>
      </c>
      <c r="C123" s="208" t="s">
        <v>199</v>
      </c>
    </row>
    <row r="124" spans="2:3" hidden="1" x14ac:dyDescent="0.3">
      <c r="B124" s="212" t="s">
        <v>312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311</v>
      </c>
      <c r="C164" s="222" t="s">
        <v>244</v>
      </c>
      <c r="D164" s="218"/>
    </row>
    <row r="165" spans="1:4" hidden="1" x14ac:dyDescent="0.3">
      <c r="A165" s="217" t="s">
        <v>245</v>
      </c>
      <c r="B165" s="221" t="s">
        <v>312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'3386'!B2</f>
        <v>50</v>
      </c>
      <c r="W2" s="435" t="s">
        <v>4</v>
      </c>
      <c r="X2" s="436"/>
      <c r="Y2" s="437"/>
      <c r="Z2" s="437"/>
      <c r="AA2" s="437"/>
      <c r="AB2" s="437"/>
      <c r="AC2" s="437"/>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'3386'!G7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IF('3386'!K$84=1,'3386'!G10,0)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IF('3386'!K$84=1,'3386'!G11,0)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IF('3386'!K$84=1,'3386'!G12,0)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IF('3386'!K$84=1,'3386'!G13,0)</f>
        <v>0</v>
      </c>
      <c r="Y13" s="420"/>
      <c r="Z13" s="421">
        <v>1</v>
      </c>
      <c r="AA13" s="421"/>
      <c r="AB13" s="55">
        <f t="shared" si="0"/>
        <v>0</v>
      </c>
      <c r="AC13" s="56">
        <f t="shared" si="1"/>
        <v>0</v>
      </c>
      <c r="AD13" s="9"/>
    </row>
    <row r="14" spans="1:30" x14ac:dyDescent="0.3">
      <c r="A14" s="1" t="s">
        <v>36</v>
      </c>
      <c r="B14" s="14" t="s">
        <v>37</v>
      </c>
      <c r="C14" s="14"/>
      <c r="D14" s="14">
        <v>26.55</v>
      </c>
      <c r="E14" s="14">
        <v>24.75</v>
      </c>
      <c r="F14" s="14">
        <v>0</v>
      </c>
      <c r="G14" s="47">
        <f t="shared" si="2"/>
        <v>51.3</v>
      </c>
      <c r="H14" s="48"/>
      <c r="I14" s="57">
        <v>1.004</v>
      </c>
      <c r="J14" s="57"/>
      <c r="K14" s="50">
        <f t="shared" si="3"/>
        <v>51.505200000000002</v>
      </c>
      <c r="L14" s="329">
        <f t="shared" si="4"/>
        <v>213679.176689916</v>
      </c>
      <c r="N14" s="52">
        <v>5103</v>
      </c>
      <c r="O14" s="53">
        <v>103</v>
      </c>
      <c r="Q14" s="54"/>
      <c r="V14" s="381" t="s">
        <v>37</v>
      </c>
      <c r="W14" s="381"/>
      <c r="X14" s="420">
        <f>IF('3386'!K$84=1,'3386'!G14,0)</f>
        <v>0</v>
      </c>
      <c r="Y14" s="420"/>
      <c r="Z14" s="421">
        <v>1</v>
      </c>
      <c r="AA14" s="421"/>
      <c r="AB14" s="55">
        <f t="shared" si="0"/>
        <v>0</v>
      </c>
      <c r="AC14" s="56">
        <f t="shared" si="1"/>
        <v>0</v>
      </c>
      <c r="AD14" s="9"/>
    </row>
    <row r="15" spans="1:30" x14ac:dyDescent="0.3">
      <c r="A15" s="1" t="s">
        <v>38</v>
      </c>
      <c r="B15" s="14" t="s">
        <v>39</v>
      </c>
      <c r="C15" s="14"/>
      <c r="D15" s="14">
        <v>2.33</v>
      </c>
      <c r="E15" s="14">
        <v>2.65</v>
      </c>
      <c r="F15" s="14">
        <v>0</v>
      </c>
      <c r="G15" s="47">
        <f t="shared" si="2"/>
        <v>4.9800000000000004</v>
      </c>
      <c r="H15" s="48"/>
      <c r="I15" s="57">
        <f>I14</f>
        <v>1.004</v>
      </c>
      <c r="J15" s="57"/>
      <c r="K15" s="50">
        <f t="shared" si="3"/>
        <v>4.9999000000000002</v>
      </c>
      <c r="L15" s="329">
        <f t="shared" si="4"/>
        <v>20743.041780866999</v>
      </c>
      <c r="M15" s="1" t="str">
        <f>IF(ROUND(G15,2)=ROUND(SUM(G34:G36),2)," ","CHECK 2. 9-12 Lines Below")</f>
        <v xml:space="preserve"> </v>
      </c>
      <c r="N15" s="52">
        <v>5103</v>
      </c>
      <c r="O15" s="58" t="s">
        <v>40</v>
      </c>
      <c r="Q15" s="54"/>
      <c r="V15" s="381" t="s">
        <v>39</v>
      </c>
      <c r="W15" s="381"/>
      <c r="X15" s="420">
        <f>IF('3386'!K$84=1,'3386'!G15,0)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IF('3386'!K$84=1,'3386'!G16,0)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IF('3386'!K$84=1,'3386'!G17,0)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IF('3386'!K$84=1,'3386'!G18,0)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IF('3386'!K$84=1,'3386'!G19,0)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IF('3386'!K$84=1,'3386'!G20,0)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IF('3386'!K$84=1,'3386'!G21,0)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IF('3386'!K$84=1,'3386'!G22,0)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IF('3386'!K$84=1,'3386'!G23,0)</f>
        <v>0</v>
      </c>
      <c r="Y23" s="420"/>
      <c r="Z23" s="421">
        <v>1</v>
      </c>
      <c r="AA23" s="421"/>
      <c r="AB23" s="55">
        <f t="shared" si="0"/>
        <v>0</v>
      </c>
      <c r="AC23" s="56">
        <f t="shared" si="1"/>
        <v>0</v>
      </c>
      <c r="AD23" s="9"/>
    </row>
    <row r="24" spans="1:30" ht="16.2" x14ac:dyDescent="0.35">
      <c r="A24" s="1" t="s">
        <v>57</v>
      </c>
      <c r="B24" s="14" t="s">
        <v>58</v>
      </c>
      <c r="C24" s="14"/>
      <c r="D24" s="14">
        <v>70.28</v>
      </c>
      <c r="E24" s="14">
        <v>64.11</v>
      </c>
      <c r="F24" s="14">
        <v>0</v>
      </c>
      <c r="G24" s="47">
        <f t="shared" si="2"/>
        <v>134.38999999999999</v>
      </c>
      <c r="H24" s="48"/>
      <c r="I24" s="57">
        <f>I23</f>
        <v>1.147</v>
      </c>
      <c r="J24" s="57"/>
      <c r="K24" s="50">
        <f t="shared" si="3"/>
        <v>154.14529999999999</v>
      </c>
      <c r="L24" s="329">
        <f t="shared" si="4"/>
        <v>639501.26967024885</v>
      </c>
      <c r="N24" s="52">
        <v>5103</v>
      </c>
      <c r="O24" s="53">
        <v>130</v>
      </c>
      <c r="Q24" s="54"/>
      <c r="V24" s="381" t="s">
        <v>58</v>
      </c>
      <c r="W24" s="381"/>
      <c r="X24" s="420">
        <f>IF('3386'!K$84=1,'3386'!G24,0)</f>
        <v>0</v>
      </c>
      <c r="Y24" s="420"/>
      <c r="Z24" s="421">
        <v>1</v>
      </c>
      <c r="AA24" s="421"/>
      <c r="AB24" s="55">
        <f t="shared" si="0"/>
        <v>0</v>
      </c>
      <c r="AC24" s="56">
        <f t="shared" si="1"/>
        <v>0</v>
      </c>
      <c r="AD24" s="9"/>
    </row>
    <row r="25" spans="1:30" ht="16.8" thickBot="1" x14ac:dyDescent="0.4">
      <c r="A25" s="1" t="s">
        <v>59</v>
      </c>
      <c r="B25" s="14" t="s">
        <v>60</v>
      </c>
      <c r="C25" s="14"/>
      <c r="D25" s="14">
        <v>1.56</v>
      </c>
      <c r="E25" s="14">
        <v>2.71</v>
      </c>
      <c r="F25" s="14">
        <v>0</v>
      </c>
      <c r="G25" s="47">
        <f t="shared" si="2"/>
        <v>4.2699999999999996</v>
      </c>
      <c r="H25" s="48"/>
      <c r="I25" s="57">
        <v>1.004</v>
      </c>
      <c r="J25" s="57"/>
      <c r="K25" s="50">
        <f t="shared" si="3"/>
        <v>4.2870999999999997</v>
      </c>
      <c r="L25" s="329">
        <f t="shared" si="4"/>
        <v>17785.854600842995</v>
      </c>
      <c r="N25" s="52">
        <v>5310</v>
      </c>
      <c r="O25" s="53">
        <v>300</v>
      </c>
      <c r="Q25" s="54"/>
      <c r="V25" s="381" t="s">
        <v>60</v>
      </c>
      <c r="W25" s="381"/>
      <c r="X25" s="420">
        <f>IF('3386'!K$84=1,'3386'!G25,0)</f>
        <v>0</v>
      </c>
      <c r="Y25" s="420"/>
      <c r="Z25" s="421">
        <v>1</v>
      </c>
      <c r="AA25" s="421"/>
      <c r="AB25" s="55">
        <f t="shared" si="0"/>
        <v>0</v>
      </c>
      <c r="AC25" s="56">
        <f t="shared" si="1"/>
        <v>0</v>
      </c>
      <c r="AD25" s="9"/>
    </row>
    <row r="26" spans="1:30" ht="20.25" customHeight="1" thickBot="1" x14ac:dyDescent="0.35">
      <c r="B26" s="60" t="s">
        <v>61</v>
      </c>
      <c r="C26" s="60"/>
      <c r="D26" s="61">
        <f t="shared" ref="D26:E26" si="5">SUM(D10:D25)</f>
        <v>100.72</v>
      </c>
      <c r="E26" s="61">
        <f t="shared" si="5"/>
        <v>94.219999999999985</v>
      </c>
      <c r="F26" s="61"/>
      <c r="G26" s="61">
        <f>SUM(G10:G25)</f>
        <v>194.94</v>
      </c>
      <c r="H26" s="62"/>
      <c r="I26" s="62"/>
      <c r="J26" s="63"/>
      <c r="K26" s="64">
        <f>SUM(K10:K25)</f>
        <v>214.9375</v>
      </c>
      <c r="L26" s="327">
        <f>SUM(L10:L25)</f>
        <v>891709.34274187486</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2.33</v>
      </c>
      <c r="E34" s="14">
        <v>2.65</v>
      </c>
      <c r="F34" s="85">
        <v>0</v>
      </c>
      <c r="G34" s="47">
        <f t="shared" si="6"/>
        <v>4.9800000000000004</v>
      </c>
      <c r="H34" s="76"/>
      <c r="I34" s="86" t="s">
        <v>77</v>
      </c>
      <c r="J34" s="52">
        <v>251</v>
      </c>
      <c r="K34" s="78">
        <v>835</v>
      </c>
      <c r="L34" s="329">
        <f t="shared" si="8"/>
        <v>4158.3</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2.33</v>
      </c>
      <c r="E37" s="61">
        <f t="shared" si="10"/>
        <v>2.65</v>
      </c>
      <c r="F37" s="61"/>
      <c r="G37" s="61">
        <f>SUM(G28:G36)</f>
        <v>4.9800000000000004</v>
      </c>
      <c r="H37" s="62"/>
      <c r="I37" s="14" t="s">
        <v>81</v>
      </c>
      <c r="J37" s="14"/>
      <c r="K37" s="14"/>
      <c r="L37" s="329">
        <f>SUM(L28:L36)</f>
        <v>4158.3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37233.54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933101.18274187495</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214.9375</v>
      </c>
      <c r="D49" s="116"/>
      <c r="E49" s="116"/>
      <c r="F49" s="116"/>
      <c r="G49" s="117">
        <f>K7</f>
        <v>1.0289999999999999</v>
      </c>
      <c r="H49" s="117"/>
      <c r="I49" s="118">
        <v>905.98</v>
      </c>
      <c r="J49" s="119" t="s">
        <v>96</v>
      </c>
      <c r="K49" s="120">
        <f>ROUND(C49*G49*I49,0)</f>
        <v>200376</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214.9375</v>
      </c>
      <c r="D50" s="138"/>
      <c r="E50" s="139"/>
      <c r="F50" s="139"/>
      <c r="G50" s="140" t="s">
        <v>98</v>
      </c>
      <c r="H50" s="140"/>
      <c r="I50" s="140"/>
      <c r="J50" s="140"/>
      <c r="K50" s="140"/>
      <c r="L50" s="329">
        <f>IF(B2=75,0,K49+K48+K47)</f>
        <v>200376</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214.9375</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1.085E-3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194.94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1.075E-3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1.085E-3</v>
      </c>
      <c r="L59" s="329">
        <f>SUM(I59*K59)</f>
        <v>4590.5449450000006</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1.085E-3</v>
      </c>
      <c r="L67" s="329">
        <f>SUM(I67*K67)</f>
        <v>112513.099265</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1.075E-3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1.085E-3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1.085E-3</v>
      </c>
      <c r="L71" s="329">
        <f t="shared" si="11"/>
        <v>2024.359365</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1.075E-3</v>
      </c>
      <c r="L72" s="329">
        <f t="shared" si="11"/>
        <v>15011.221525000001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143.5</v>
      </c>
      <c r="AA74" s="165" t="s">
        <v>130</v>
      </c>
      <c r="AB74" s="166">
        <f>+K75</f>
        <v>361</v>
      </c>
      <c r="AC74" s="56">
        <f>ROUND(AB74*Z74,0)</f>
        <v>51804</v>
      </c>
      <c r="AD74" s="9"/>
    </row>
    <row r="75" spans="1:30" ht="19.5" customHeight="1" x14ac:dyDescent="0.3">
      <c r="A75" s="1" t="s">
        <v>131</v>
      </c>
      <c r="B75" s="167" t="s">
        <v>128</v>
      </c>
      <c r="C75" s="168" t="s">
        <v>129</v>
      </c>
      <c r="D75" s="167">
        <v>125</v>
      </c>
      <c r="E75" s="167">
        <v>162</v>
      </c>
      <c r="F75" s="167">
        <v>0</v>
      </c>
      <c r="G75" s="169">
        <f>IF($B$154&lt;8,D75,E75)</f>
        <v>162</v>
      </c>
      <c r="H75" s="170"/>
      <c r="I75" s="171">
        <f>AVERAGE(G75,D75)</f>
        <v>143.5</v>
      </c>
      <c r="J75" s="172" t="s">
        <v>130</v>
      </c>
      <c r="K75" s="173">
        <v>361</v>
      </c>
      <c r="L75" s="329">
        <f t="shared" ref="L75:L78" si="12">SUM(I75*K75)</f>
        <v>51803.5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1.075E-3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1.085E-3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51804</v>
      </c>
      <c r="AD81" s="188"/>
    </row>
    <row r="82" spans="1:30" ht="22.5" customHeight="1" thickTop="1" thickBot="1" x14ac:dyDescent="0.35">
      <c r="B82" s="14" t="s">
        <v>140</v>
      </c>
      <c r="C82" s="14"/>
      <c r="D82" s="14"/>
      <c r="E82" s="14"/>
      <c r="F82" s="14"/>
      <c r="G82" s="14"/>
      <c r="H82" s="14"/>
      <c r="I82" s="14"/>
      <c r="J82" s="14"/>
      <c r="K82" s="14"/>
      <c r="L82" s="348">
        <f>SUM(L44:L81)</f>
        <v>1319419.9078418748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'3386'!AC81</f>
        <v>51804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1319419.9078418748</v>
      </c>
      <c r="L86" s="329">
        <f>IF(G26=0,0,IF(G26&gt;250,-(((250/G26)*K86)*IF(M86="H",0.02,0.05)),IF(M86="H",-0.02*K86,-0.05*K86)))</f>
        <v>-65970.995392093741</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1253448.9124497811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-209200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1044248.9124497811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104424.89124497811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314</v>
      </c>
      <c r="C123" s="208" t="s">
        <v>199</v>
      </c>
    </row>
    <row r="124" spans="2:3" hidden="1" x14ac:dyDescent="0.3">
      <c r="B124" s="212" t="s">
        <v>315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314</v>
      </c>
      <c r="C164" s="222" t="s">
        <v>244</v>
      </c>
      <c r="D164" s="218"/>
    </row>
    <row r="165" spans="1:4" hidden="1" x14ac:dyDescent="0.3">
      <c r="A165" s="217" t="s">
        <v>245</v>
      </c>
      <c r="B165" s="221" t="s">
        <v>315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50" zoomScale="70" zoomScaleNormal="70" workbookViewId="0">
      <selection activeCell="D27" sqref="D27:E27"/>
    </sheetView>
  </sheetViews>
  <sheetFormatPr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886718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'3391'!B2</f>
        <v>50</v>
      </c>
      <c r="W2" s="435" t="s">
        <v>4</v>
      </c>
      <c r="X2" s="436"/>
      <c r="Y2" s="437"/>
      <c r="Z2" s="437"/>
      <c r="AA2" s="437"/>
      <c r="AB2" s="437"/>
      <c r="AC2" s="437"/>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'3391'!G7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IF('3391'!K$84=1,'3391'!G10,0)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IF('3391'!K$84=1,'3391'!G11,0)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IF('3391'!K$84=1,'3391'!G12,0)</f>
        <v>0</v>
      </c>
      <c r="Y12" s="420"/>
      <c r="Z12" s="421">
        <v>1</v>
      </c>
      <c r="AA12" s="421"/>
      <c r="AB12" s="55">
        <f t="shared" si="0"/>
        <v>0</v>
      </c>
      <c r="AC12" s="56">
        <f t="shared" si="1"/>
        <v>0</v>
      </c>
      <c r="AD12" s="9"/>
    </row>
    <row r="13" spans="1:30" x14ac:dyDescent="0.3">
      <c r="A13" s="1" t="s">
        <v>33</v>
      </c>
      <c r="B13" s="14" t="s">
        <v>34</v>
      </c>
      <c r="C13" s="14"/>
      <c r="D13" s="14">
        <v>5</v>
      </c>
      <c r="E13" s="14">
        <v>5</v>
      </c>
      <c r="F13" s="14">
        <v>0</v>
      </c>
      <c r="G13" s="47">
        <f t="shared" si="2"/>
        <v>10</v>
      </c>
      <c r="H13" s="48"/>
      <c r="I13" s="57">
        <f>I12</f>
        <v>1</v>
      </c>
      <c r="J13" s="57"/>
      <c r="K13" s="50">
        <f t="shared" si="3"/>
        <v>10</v>
      </c>
      <c r="L13" s="329">
        <f t="shared" si="4"/>
        <v>41486.913299999993</v>
      </c>
      <c r="M13" s="1" t="str">
        <f>IF(ROUND(G13,2)=ROUND(SUM(G31:G33),2)," ","CHECK 2. 4-8 Lines Below")</f>
        <v xml:space="preserve"> </v>
      </c>
      <c r="N13" s="52">
        <v>5102</v>
      </c>
      <c r="O13" s="58" t="s">
        <v>35</v>
      </c>
      <c r="Q13" s="54"/>
      <c r="V13" s="381" t="s">
        <v>34</v>
      </c>
      <c r="W13" s="381"/>
      <c r="X13" s="420">
        <f>IF('3391'!K$84=1,'3391'!G13,0)</f>
        <v>10</v>
      </c>
      <c r="Y13" s="420"/>
      <c r="Z13" s="421">
        <v>1</v>
      </c>
      <c r="AA13" s="421"/>
      <c r="AB13" s="55">
        <f t="shared" si="0"/>
        <v>10</v>
      </c>
      <c r="AC13" s="56">
        <f t="shared" si="1"/>
        <v>41487</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IF('3391'!K$84=1,'3391'!G14,0)</f>
        <v>0</v>
      </c>
      <c r="Y14" s="420"/>
      <c r="Z14" s="421">
        <v>1</v>
      </c>
      <c r="AA14" s="421"/>
      <c r="AB14" s="55">
        <f t="shared" si="0"/>
        <v>0</v>
      </c>
      <c r="AC14" s="56">
        <f t="shared" si="1"/>
        <v>0</v>
      </c>
      <c r="AD14" s="9"/>
    </row>
    <row r="15" spans="1:30" x14ac:dyDescent="0.3">
      <c r="A15" s="1" t="s">
        <v>38</v>
      </c>
      <c r="B15" s="14" t="s">
        <v>39</v>
      </c>
      <c r="C15" s="14"/>
      <c r="D15" s="325">
        <v>21.64</v>
      </c>
      <c r="E15" s="325">
        <v>24.36</v>
      </c>
      <c r="F15" s="14">
        <v>0</v>
      </c>
      <c r="G15" s="47">
        <f t="shared" si="2"/>
        <v>46</v>
      </c>
      <c r="H15" s="48"/>
      <c r="I15" s="57">
        <f>I14</f>
        <v>1.004</v>
      </c>
      <c r="J15" s="57"/>
      <c r="K15" s="50">
        <f t="shared" si="3"/>
        <v>46.183999999999997</v>
      </c>
      <c r="L15" s="329">
        <f t="shared" si="4"/>
        <v>191603.16038471996</v>
      </c>
      <c r="M15" s="1" t="str">
        <f>IF(ROUND(G15,2)=ROUND(SUM(G34:G36),2)," ","CHECK 2. 9-12 Lines Below")</f>
        <v xml:space="preserve"> </v>
      </c>
      <c r="N15" s="52">
        <v>5103</v>
      </c>
      <c r="O15" s="58" t="s">
        <v>40</v>
      </c>
      <c r="Q15" s="54"/>
      <c r="V15" s="381" t="s">
        <v>39</v>
      </c>
      <c r="W15" s="381"/>
      <c r="X15" s="420">
        <f>IF('3391'!K$84=1,'3391'!G15,0)</f>
        <v>46</v>
      </c>
      <c r="Y15" s="420"/>
      <c r="Z15" s="421">
        <v>1</v>
      </c>
      <c r="AA15" s="421"/>
      <c r="AB15" s="55">
        <f t="shared" si="0"/>
        <v>46</v>
      </c>
      <c r="AC15" s="59">
        <f t="shared" si="1"/>
        <v>190840</v>
      </c>
      <c r="AD15" s="9"/>
    </row>
    <row r="16" spans="1:30" ht="16.2" x14ac:dyDescent="0.35">
      <c r="A16" s="1" t="s">
        <v>41</v>
      </c>
      <c r="B16" s="14" t="s">
        <v>42</v>
      </c>
      <c r="C16" s="14"/>
      <c r="D16" s="325">
        <v>0</v>
      </c>
      <c r="E16" s="325">
        <v>0</v>
      </c>
      <c r="F16" s="14">
        <v>0</v>
      </c>
      <c r="G16" s="47">
        <f t="shared" si="2"/>
        <v>0</v>
      </c>
      <c r="H16" s="48"/>
      <c r="I16" s="57">
        <v>3.548</v>
      </c>
      <c r="J16" s="57"/>
      <c r="K16" s="50">
        <f t="shared" si="3"/>
        <v>0</v>
      </c>
      <c r="L16" s="329">
        <f t="shared" si="4"/>
        <v>0</v>
      </c>
      <c r="N16" s="52">
        <v>5101</v>
      </c>
      <c r="O16" s="1">
        <v>254</v>
      </c>
      <c r="Q16" s="54"/>
      <c r="V16" s="381" t="s">
        <v>42</v>
      </c>
      <c r="W16" s="381"/>
      <c r="X16" s="420">
        <f>IF('3391'!K$84=1,'3391'!G16,0)</f>
        <v>0</v>
      </c>
      <c r="Y16" s="420"/>
      <c r="Z16" s="421">
        <v>1</v>
      </c>
      <c r="AA16" s="421"/>
      <c r="AB16" s="55">
        <f t="shared" si="0"/>
        <v>0</v>
      </c>
      <c r="AC16" s="56">
        <f t="shared" si="1"/>
        <v>0</v>
      </c>
      <c r="AD16" s="9"/>
    </row>
    <row r="17" spans="1:30" ht="16.2" x14ac:dyDescent="0.35">
      <c r="A17" s="1" t="s">
        <v>43</v>
      </c>
      <c r="B17" s="14" t="s">
        <v>44</v>
      </c>
      <c r="C17" s="14"/>
      <c r="D17" s="325">
        <v>0</v>
      </c>
      <c r="E17" s="325">
        <v>0</v>
      </c>
      <c r="F17" s="14">
        <v>0</v>
      </c>
      <c r="G17" s="47">
        <f t="shared" si="2"/>
        <v>0</v>
      </c>
      <c r="H17" s="48"/>
      <c r="I17" s="57">
        <f>I16</f>
        <v>3.548</v>
      </c>
      <c r="J17" s="57"/>
      <c r="K17" s="50">
        <f t="shared" si="3"/>
        <v>0</v>
      </c>
      <c r="L17" s="329">
        <f t="shared" si="4"/>
        <v>0</v>
      </c>
      <c r="N17" s="52">
        <v>5102</v>
      </c>
      <c r="O17" s="54">
        <v>254</v>
      </c>
      <c r="Q17" s="54"/>
      <c r="V17" s="381" t="s">
        <v>44</v>
      </c>
      <c r="W17" s="381"/>
      <c r="X17" s="420">
        <f>IF('3391'!K$84=1,'3391'!G17,0)</f>
        <v>0</v>
      </c>
      <c r="Y17" s="420"/>
      <c r="Z17" s="421">
        <v>1</v>
      </c>
      <c r="AA17" s="421"/>
      <c r="AB17" s="55">
        <f t="shared" si="0"/>
        <v>0</v>
      </c>
      <c r="AC17" s="56">
        <f t="shared" si="1"/>
        <v>0</v>
      </c>
      <c r="AD17" s="9"/>
    </row>
    <row r="18" spans="1:30" ht="16.2" x14ac:dyDescent="0.35">
      <c r="A18" s="1" t="s">
        <v>45</v>
      </c>
      <c r="B18" s="14" t="s">
        <v>46</v>
      </c>
      <c r="C18" s="14"/>
      <c r="D18" s="325">
        <v>0</v>
      </c>
      <c r="E18" s="325">
        <v>0</v>
      </c>
      <c r="F18" s="14">
        <v>0</v>
      </c>
      <c r="G18" s="47">
        <f t="shared" si="2"/>
        <v>0</v>
      </c>
      <c r="H18" s="48"/>
      <c r="I18" s="57">
        <f>I17</f>
        <v>3.548</v>
      </c>
      <c r="J18" s="57"/>
      <c r="K18" s="50">
        <f t="shared" si="3"/>
        <v>0</v>
      </c>
      <c r="L18" s="329">
        <f t="shared" si="4"/>
        <v>0</v>
      </c>
      <c r="N18" s="52">
        <v>5103</v>
      </c>
      <c r="O18" s="54">
        <v>254</v>
      </c>
      <c r="Q18" s="54"/>
      <c r="V18" s="381" t="s">
        <v>46</v>
      </c>
      <c r="W18" s="381"/>
      <c r="X18" s="420">
        <f>IF('3391'!K$84=1,'3391'!G18,0)</f>
        <v>0</v>
      </c>
      <c r="Y18" s="420"/>
      <c r="Z18" s="421">
        <v>1</v>
      </c>
      <c r="AA18" s="421"/>
      <c r="AB18" s="55">
        <f t="shared" si="0"/>
        <v>0</v>
      </c>
      <c r="AC18" s="56">
        <f t="shared" si="1"/>
        <v>0</v>
      </c>
      <c r="AD18" s="9"/>
    </row>
    <row r="19" spans="1:30" ht="15" customHeight="1" x14ac:dyDescent="0.35">
      <c r="A19" s="1" t="s">
        <v>47</v>
      </c>
      <c r="B19" s="14" t="s">
        <v>48</v>
      </c>
      <c r="C19" s="14"/>
      <c r="D19" s="325">
        <v>0</v>
      </c>
      <c r="E19" s="325">
        <v>0</v>
      </c>
      <c r="F19" s="14">
        <v>0</v>
      </c>
      <c r="G19" s="47">
        <f t="shared" si="2"/>
        <v>0</v>
      </c>
      <c r="H19" s="48"/>
      <c r="I19" s="57">
        <v>5.1040000000000001</v>
      </c>
      <c r="J19" s="57"/>
      <c r="K19" s="50">
        <f t="shared" si="3"/>
        <v>0</v>
      </c>
      <c r="L19" s="329">
        <f t="shared" si="4"/>
        <v>0</v>
      </c>
      <c r="N19" s="52">
        <v>5101</v>
      </c>
      <c r="O19" s="1">
        <v>255</v>
      </c>
      <c r="Q19" s="54"/>
      <c r="V19" s="381" t="s">
        <v>48</v>
      </c>
      <c r="W19" s="381"/>
      <c r="X19" s="420">
        <f>IF('3391'!K$84=1,'3391'!G19,0)</f>
        <v>0</v>
      </c>
      <c r="Y19" s="420"/>
      <c r="Z19" s="421">
        <v>1</v>
      </c>
      <c r="AA19" s="421"/>
      <c r="AB19" s="55">
        <f t="shared" si="0"/>
        <v>0</v>
      </c>
      <c r="AC19" s="56">
        <f t="shared" si="1"/>
        <v>0</v>
      </c>
      <c r="AD19" s="9"/>
    </row>
    <row r="20" spans="1:30" ht="15" customHeight="1" x14ac:dyDescent="0.35">
      <c r="A20" s="1" t="s">
        <v>49</v>
      </c>
      <c r="B20" s="14" t="s">
        <v>50</v>
      </c>
      <c r="C20" s="14"/>
      <c r="D20" s="325">
        <v>0</v>
      </c>
      <c r="E20" s="325">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IF('3391'!K$84=1,'3391'!G20,0)</f>
        <v>0</v>
      </c>
      <c r="Y20" s="420"/>
      <c r="Z20" s="421">
        <v>1</v>
      </c>
      <c r="AA20" s="421"/>
      <c r="AB20" s="55">
        <f t="shared" si="0"/>
        <v>0</v>
      </c>
      <c r="AC20" s="56">
        <f t="shared" si="1"/>
        <v>0</v>
      </c>
      <c r="AD20" s="9"/>
    </row>
    <row r="21" spans="1:30" ht="15" customHeight="1" x14ac:dyDescent="0.35">
      <c r="A21" s="1" t="s">
        <v>51</v>
      </c>
      <c r="B21" s="14" t="s">
        <v>52</v>
      </c>
      <c r="C21" s="14"/>
      <c r="D21" s="325">
        <v>0.5</v>
      </c>
      <c r="E21" s="325">
        <v>0.5</v>
      </c>
      <c r="F21" s="14">
        <v>0</v>
      </c>
      <c r="G21" s="47">
        <f t="shared" si="2"/>
        <v>1</v>
      </c>
      <c r="H21" s="48"/>
      <c r="I21" s="57">
        <f>I20</f>
        <v>5.1040000000000001</v>
      </c>
      <c r="J21" s="57"/>
      <c r="K21" s="50">
        <f t="shared" si="3"/>
        <v>5.1040000000000001</v>
      </c>
      <c r="L21" s="329">
        <f t="shared" si="4"/>
        <v>21174.920548319998</v>
      </c>
      <c r="N21" s="52">
        <v>5103</v>
      </c>
      <c r="O21" s="54">
        <v>255</v>
      </c>
      <c r="Q21" s="54"/>
      <c r="V21" s="381" t="s">
        <v>52</v>
      </c>
      <c r="W21" s="381"/>
      <c r="X21" s="420">
        <f>IF('3391'!K$84=1,'3391'!G21,0)</f>
        <v>1</v>
      </c>
      <c r="Y21" s="420"/>
      <c r="Z21" s="421">
        <v>1</v>
      </c>
      <c r="AA21" s="421"/>
      <c r="AB21" s="55">
        <f t="shared" si="0"/>
        <v>1</v>
      </c>
      <c r="AC21" s="56">
        <f t="shared" si="1"/>
        <v>4149</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IF('3391'!K$84=1,'3391'!G22,0)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IF('3391'!K$84=1,'3391'!G23,0)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IF('3391'!K$84=1,'3391'!G24,0)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IF('3391'!K$84=1,'3391'!G25,0)</f>
        <v>0</v>
      </c>
      <c r="Y25" s="420"/>
      <c r="Z25" s="421">
        <v>1</v>
      </c>
      <c r="AA25" s="421"/>
      <c r="AB25" s="55">
        <f t="shared" si="0"/>
        <v>0</v>
      </c>
      <c r="AC25" s="56">
        <f t="shared" si="1"/>
        <v>0</v>
      </c>
      <c r="AD25" s="9"/>
    </row>
    <row r="26" spans="1:30" ht="20.25" customHeight="1" thickBot="1" x14ac:dyDescent="0.35">
      <c r="B26" s="60" t="s">
        <v>61</v>
      </c>
      <c r="C26" s="60"/>
      <c r="D26" s="61">
        <f t="shared" ref="D26:E26" si="5">SUM(D10:D25)</f>
        <v>27.14</v>
      </c>
      <c r="E26" s="61">
        <f t="shared" si="5"/>
        <v>29.86</v>
      </c>
      <c r="F26" s="61"/>
      <c r="G26" s="61">
        <f>SUM(G10:G25)</f>
        <v>57</v>
      </c>
      <c r="H26" s="62"/>
      <c r="I26" s="62"/>
      <c r="J26" s="63"/>
      <c r="K26" s="64">
        <f>SUM(K10:K25)</f>
        <v>61.287999999999997</v>
      </c>
      <c r="L26" s="327">
        <f>SUM(L10:L25)</f>
        <v>254264.99423303994</v>
      </c>
      <c r="N26" s="54"/>
      <c r="O26" s="65"/>
      <c r="P26" s="54"/>
      <c r="Q26" s="54"/>
      <c r="V26" s="422" t="s">
        <v>61</v>
      </c>
      <c r="W26" s="422"/>
      <c r="X26" s="411">
        <f>SUM(X10:X25)</f>
        <v>57</v>
      </c>
      <c r="Y26" s="411"/>
      <c r="Z26" s="423"/>
      <c r="AA26" s="424"/>
      <c r="AB26" s="66">
        <f>SUM(AB10:AB25)</f>
        <v>57</v>
      </c>
      <c r="AC26" s="67">
        <f>SUM(AC10:AC25)</f>
        <v>236476</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326">
        <v>1.5</v>
      </c>
      <c r="E32" s="326">
        <v>1.5</v>
      </c>
      <c r="F32" s="85">
        <v>0</v>
      </c>
      <c r="G32" s="47">
        <f t="shared" si="6"/>
        <v>3</v>
      </c>
      <c r="H32" s="76"/>
      <c r="I32" s="86" t="s">
        <v>73</v>
      </c>
      <c r="J32" s="52">
        <v>252</v>
      </c>
      <c r="K32" s="78">
        <v>3506</v>
      </c>
      <c r="L32" s="329">
        <f t="shared" si="8"/>
        <v>10518</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326">
        <v>3.5</v>
      </c>
      <c r="E33" s="326">
        <v>3.5</v>
      </c>
      <c r="F33" s="85">
        <v>0</v>
      </c>
      <c r="G33" s="47">
        <f t="shared" si="6"/>
        <v>7</v>
      </c>
      <c r="H33" s="76"/>
      <c r="I33" s="86" t="s">
        <v>73</v>
      </c>
      <c r="J33" s="52">
        <v>253</v>
      </c>
      <c r="K33" s="78">
        <v>7023</v>
      </c>
      <c r="L33" s="329">
        <f t="shared" si="8"/>
        <v>49161</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326">
        <v>3.17</v>
      </c>
      <c r="E34" s="326">
        <v>3.33</v>
      </c>
      <c r="F34" s="85">
        <v>0</v>
      </c>
      <c r="G34" s="47">
        <f t="shared" si="6"/>
        <v>6.5</v>
      </c>
      <c r="H34" s="76"/>
      <c r="I34" s="86" t="s">
        <v>77</v>
      </c>
      <c r="J34" s="52">
        <v>251</v>
      </c>
      <c r="K34" s="78">
        <v>835</v>
      </c>
      <c r="L34" s="329">
        <f t="shared" si="8"/>
        <v>5427.5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326">
        <v>6.48</v>
      </c>
      <c r="E35" s="326">
        <v>6.52</v>
      </c>
      <c r="F35" s="85">
        <v>0</v>
      </c>
      <c r="G35" s="47">
        <f t="shared" si="6"/>
        <v>13</v>
      </c>
      <c r="H35" s="76"/>
      <c r="I35" s="86" t="s">
        <v>77</v>
      </c>
      <c r="J35" s="52">
        <v>252</v>
      </c>
      <c r="K35" s="78">
        <v>3168</v>
      </c>
      <c r="L35" s="329">
        <f t="shared" si="8"/>
        <v>41184</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326">
        <v>11.99</v>
      </c>
      <c r="E36" s="326">
        <v>14.51</v>
      </c>
      <c r="F36" s="85">
        <v>0</v>
      </c>
      <c r="G36" s="47">
        <f t="shared" si="6"/>
        <v>26.5</v>
      </c>
      <c r="H36" s="76"/>
      <c r="I36" s="86" t="s">
        <v>77</v>
      </c>
      <c r="J36" s="52">
        <v>253</v>
      </c>
      <c r="K36" s="78">
        <v>6685</v>
      </c>
      <c r="L36" s="329">
        <f t="shared" si="8"/>
        <v>177152.5</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26.64</v>
      </c>
      <c r="E37" s="61">
        <f t="shared" si="10"/>
        <v>29.36</v>
      </c>
      <c r="F37" s="61"/>
      <c r="G37" s="61">
        <f>SUM(G28:G36)</f>
        <v>56</v>
      </c>
      <c r="H37" s="62"/>
      <c r="I37" s="14" t="s">
        <v>81</v>
      </c>
      <c r="J37" s="14"/>
      <c r="K37" s="14"/>
      <c r="L37" s="329">
        <f>SUM(L28:L36)</f>
        <v>283443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10887</v>
      </c>
      <c r="N40" s="98"/>
      <c r="O40" s="98"/>
      <c r="P40" s="98"/>
      <c r="Q40" s="98"/>
      <c r="V40" s="406" t="s">
        <v>85</v>
      </c>
      <c r="W40" s="406"/>
      <c r="X40" s="407">
        <f>+G40</f>
        <v>181379.8</v>
      </c>
      <c r="Y40" s="407"/>
      <c r="Z40" s="407"/>
      <c r="AA40" s="407"/>
      <c r="AB40" s="56">
        <f>ROUND(X39/X40,0)</f>
        <v>191</v>
      </c>
      <c r="AC40" s="56">
        <f>ROUND(AB40*$X$26,0)</f>
        <v>10887</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548594.99423303991</v>
      </c>
      <c r="O44" s="1"/>
      <c r="V44" s="400" t="s">
        <v>89</v>
      </c>
      <c r="W44" s="400"/>
      <c r="X44" s="400"/>
      <c r="Y44" s="400"/>
      <c r="Z44" s="400"/>
      <c r="AA44" s="400"/>
      <c r="AB44" s="400"/>
      <c r="AC44" s="105">
        <f>SUM(AC26,AC37,AC40)</f>
        <v>247363</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10</v>
      </c>
      <c r="D48" s="116"/>
      <c r="E48" s="116"/>
      <c r="F48" s="116"/>
      <c r="G48" s="117">
        <f>K7</f>
        <v>1.0289999999999999</v>
      </c>
      <c r="H48" s="117"/>
      <c r="I48" s="118">
        <v>903.8</v>
      </c>
      <c r="J48" s="119" t="s">
        <v>96</v>
      </c>
      <c r="K48" s="120">
        <f>ROUND(C48*G48*I48,0)</f>
        <v>9300</v>
      </c>
      <c r="L48" s="344"/>
      <c r="O48" s="1"/>
      <c r="V48" s="127" t="s">
        <v>73</v>
      </c>
      <c r="W48" s="121">
        <f>AB12+AB13+AB17+AB20+AB23</f>
        <v>10</v>
      </c>
      <c r="X48" s="393">
        <f>AB7</f>
        <v>1.0289999999999999</v>
      </c>
      <c r="Y48" s="393"/>
      <c r="Z48" s="122">
        <f>+I48</f>
        <v>903.8</v>
      </c>
      <c r="AA48" s="123" t="s">
        <v>96</v>
      </c>
      <c r="AB48" s="124">
        <f>ROUND(W48*X48*Z48,0)</f>
        <v>9300</v>
      </c>
      <c r="AC48" s="128"/>
      <c r="AD48" s="9"/>
    </row>
    <row r="49" spans="2:30" ht="19.5" customHeight="1" thickBot="1" x14ac:dyDescent="0.4">
      <c r="B49" s="129" t="s">
        <v>77</v>
      </c>
      <c r="C49" s="130">
        <f>K14+K15+K18+K21+K24+K25</f>
        <v>51.287999999999997</v>
      </c>
      <c r="D49" s="116"/>
      <c r="E49" s="116"/>
      <c r="F49" s="116"/>
      <c r="G49" s="117">
        <f>K7</f>
        <v>1.0289999999999999</v>
      </c>
      <c r="H49" s="117"/>
      <c r="I49" s="118">
        <v>905.98</v>
      </c>
      <c r="J49" s="119" t="s">
        <v>96</v>
      </c>
      <c r="K49" s="120">
        <f>ROUND(C49*G49*I49,0)</f>
        <v>47813</v>
      </c>
      <c r="L49" s="344"/>
      <c r="M49" s="103"/>
      <c r="N49" s="131"/>
      <c r="O49" s="132"/>
      <c r="P49" s="65"/>
      <c r="Q49" s="133"/>
      <c r="V49" s="134" t="s">
        <v>77</v>
      </c>
      <c r="W49" s="135">
        <f>AB14+AB15+AB18+AB21+AB24+AB25</f>
        <v>47</v>
      </c>
      <c r="X49" s="393">
        <f>AB7</f>
        <v>1.0289999999999999</v>
      </c>
      <c r="Y49" s="393"/>
      <c r="Z49" s="122">
        <f>+I49</f>
        <v>905.98</v>
      </c>
      <c r="AA49" s="123" t="s">
        <v>96</v>
      </c>
      <c r="AB49" s="124">
        <f>ROUND(W49*X49*Z49,0)</f>
        <v>43816</v>
      </c>
      <c r="AC49" s="128"/>
      <c r="AD49" s="104"/>
    </row>
    <row r="50" spans="2:30" ht="24" customHeight="1" thickBot="1" x14ac:dyDescent="0.35">
      <c r="B50" s="136" t="s">
        <v>97</v>
      </c>
      <c r="C50" s="137">
        <f>SUM(C47:C49)</f>
        <v>61.287999999999997</v>
      </c>
      <c r="D50" s="138"/>
      <c r="E50" s="139"/>
      <c r="F50" s="139"/>
      <c r="G50" s="140" t="s">
        <v>98</v>
      </c>
      <c r="H50" s="140"/>
      <c r="I50" s="140"/>
      <c r="J50" s="140"/>
      <c r="K50" s="140"/>
      <c r="L50" s="329">
        <f>IF(B2=75,0,K49+K48+K47)</f>
        <v>57113</v>
      </c>
      <c r="N50" s="3"/>
      <c r="O50" s="1"/>
      <c r="V50" s="141" t="s">
        <v>97</v>
      </c>
      <c r="W50" s="142">
        <f>SUM(W47:W49)</f>
        <v>57</v>
      </c>
      <c r="X50" s="394" t="s">
        <v>98</v>
      </c>
      <c r="Y50" s="395"/>
      <c r="Z50" s="395"/>
      <c r="AA50" s="395"/>
      <c r="AB50" s="395"/>
      <c r="AC50" s="56">
        <f>IF(V2=75,0,AB49+AB48+AB47)</f>
        <v>53116</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61.287999999999997</v>
      </c>
      <c r="H53" s="57" t="s">
        <v>102</v>
      </c>
      <c r="I53" s="57"/>
      <c r="J53" s="147">
        <v>198050.23</v>
      </c>
      <c r="K53" s="147"/>
      <c r="L53" s="346"/>
      <c r="N53" s="3"/>
      <c r="O53" s="1"/>
      <c r="V53" s="388" t="s">
        <v>101</v>
      </c>
      <c r="W53" s="388"/>
      <c r="X53" s="148">
        <f>AB26</f>
        <v>57</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3.0899999999999998E-4</v>
      </c>
      <c r="L54" s="334"/>
      <c r="N54" s="65"/>
      <c r="O54" s="1"/>
      <c r="V54" s="388" t="s">
        <v>103</v>
      </c>
      <c r="W54" s="388"/>
      <c r="X54" s="388"/>
      <c r="Y54" s="388"/>
      <c r="Z54" s="388"/>
      <c r="AA54" s="388"/>
      <c r="AB54" s="391">
        <f>ROUND(X53/AA53,6)</f>
        <v>2.8800000000000001E-4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57</v>
      </c>
      <c r="H56" s="57" t="s">
        <v>106</v>
      </c>
      <c r="I56" s="57"/>
      <c r="J56" s="147">
        <f>+G40</f>
        <v>181379.8</v>
      </c>
      <c r="K56" s="147"/>
      <c r="L56" s="346"/>
      <c r="O56" s="1"/>
      <c r="V56" s="388" t="s">
        <v>105</v>
      </c>
      <c r="W56" s="388"/>
      <c r="X56" s="151">
        <f>X26</f>
        <v>57</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3.1399999999999999E-4</v>
      </c>
      <c r="L57" s="334"/>
      <c r="O57" s="1"/>
      <c r="V57" s="388" t="s">
        <v>107</v>
      </c>
      <c r="W57" s="388"/>
      <c r="X57" s="388"/>
      <c r="Y57" s="388"/>
      <c r="Z57" s="388"/>
      <c r="AA57" s="388"/>
      <c r="AB57" s="391">
        <f>ROUND(X56/AA56,6)</f>
        <v>3.1399999999999999E-4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2.8800000000000001E-4</v>
      </c>
      <c r="AC58" s="56">
        <f>ROUND(Y58*AB58,0)</f>
        <v>1219</v>
      </c>
      <c r="AD58" s="9"/>
    </row>
    <row r="59" spans="2:30" x14ac:dyDescent="0.3">
      <c r="B59" s="60" t="s">
        <v>109</v>
      </c>
      <c r="C59" s="60"/>
      <c r="D59" s="60"/>
      <c r="E59" s="60"/>
      <c r="F59" s="60"/>
      <c r="G59" s="60"/>
      <c r="H59" s="155" t="s">
        <v>21</v>
      </c>
      <c r="I59" s="120">
        <v>4230917</v>
      </c>
      <c r="J59" s="156" t="s">
        <v>110</v>
      </c>
      <c r="K59" s="157">
        <f>K54</f>
        <v>3.0899999999999998E-4</v>
      </c>
      <c r="L59" s="329">
        <f>SUM(I59*K59)</f>
        <v>1307.353353</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2.8800000000000001E-4</v>
      </c>
      <c r="AC66" s="56">
        <f>ROUND(Y66*AB66,0)</f>
        <v>29865</v>
      </c>
      <c r="AD66" s="9"/>
    </row>
    <row r="67" spans="1:30" ht="20.25" customHeight="1" x14ac:dyDescent="0.3">
      <c r="B67" s="14" t="s">
        <v>118</v>
      </c>
      <c r="C67" s="14"/>
      <c r="D67" s="14"/>
      <c r="E67" s="14"/>
      <c r="F67" s="14"/>
      <c r="H67" s="155" t="s">
        <v>23</v>
      </c>
      <c r="I67" s="120">
        <v>103698709</v>
      </c>
      <c r="J67" s="156" t="s">
        <v>110</v>
      </c>
      <c r="K67" s="157">
        <f>K54</f>
        <v>3.0899999999999998E-4</v>
      </c>
      <c r="L67" s="329">
        <f>SUM(I67*K67)</f>
        <v>32042.901080999996</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3.1399999999999999E-4</v>
      </c>
      <c r="AC68" s="56">
        <f>ROUND(Y68*AB68,0)</f>
        <v>0</v>
      </c>
      <c r="AD68" s="9"/>
    </row>
    <row r="69" spans="1:30" ht="15" customHeight="1" x14ac:dyDescent="0.3">
      <c r="B69" s="161" t="s">
        <v>120</v>
      </c>
      <c r="C69" s="14"/>
      <c r="D69" s="14"/>
      <c r="E69" s="14"/>
      <c r="F69" s="14"/>
      <c r="H69" s="155" t="s">
        <v>22</v>
      </c>
      <c r="I69" s="120">
        <v>0</v>
      </c>
      <c r="J69" s="156" t="s">
        <v>110</v>
      </c>
      <c r="K69" s="157">
        <f>K57</f>
        <v>3.1399999999999999E-4</v>
      </c>
      <c r="L69" s="329">
        <f t="shared" ref="L69:L72" si="11">SUM(I69*K69)</f>
        <v>0</v>
      </c>
      <c r="O69" s="1"/>
      <c r="V69" s="378" t="s">
        <v>121</v>
      </c>
      <c r="W69" s="378"/>
      <c r="X69" s="378"/>
      <c r="Y69" s="384">
        <f>+I70</f>
        <v>0</v>
      </c>
      <c r="Z69" s="384"/>
      <c r="AA69" s="153" t="s">
        <v>110</v>
      </c>
      <c r="AB69" s="154">
        <f>AB54</f>
        <v>2.8800000000000001E-4</v>
      </c>
      <c r="AC69" s="56">
        <f>ROUND(Y69*AB69,0)</f>
        <v>0</v>
      </c>
      <c r="AD69" s="9"/>
    </row>
    <row r="70" spans="1:30" ht="20.25" customHeight="1" x14ac:dyDescent="0.3">
      <c r="B70" s="14" t="s">
        <v>121</v>
      </c>
      <c r="C70" s="14"/>
      <c r="D70" s="14"/>
      <c r="E70" s="14"/>
      <c r="F70" s="14"/>
      <c r="H70" s="155" t="s">
        <v>21</v>
      </c>
      <c r="I70" s="120">
        <v>0</v>
      </c>
      <c r="J70" s="156" t="s">
        <v>110</v>
      </c>
      <c r="K70" s="157">
        <f>K54</f>
        <v>3.0899999999999998E-4</v>
      </c>
      <c r="L70" s="329">
        <f t="shared" si="11"/>
        <v>0</v>
      </c>
      <c r="O70" s="1"/>
      <c r="V70" s="378" t="s">
        <v>122</v>
      </c>
      <c r="W70" s="378"/>
      <c r="X70" s="378"/>
      <c r="Y70" s="380">
        <f>+I71</f>
        <v>1865769</v>
      </c>
      <c r="Z70" s="380"/>
      <c r="AA70" s="153" t="s">
        <v>110</v>
      </c>
      <c r="AB70" s="154">
        <f>AB54</f>
        <v>2.8800000000000001E-4</v>
      </c>
      <c r="AC70" s="56">
        <f>ROUND(Y70*AB70,0)</f>
        <v>537</v>
      </c>
      <c r="AD70" s="9"/>
    </row>
    <row r="71" spans="1:30" ht="20.25" customHeight="1" x14ac:dyDescent="0.3">
      <c r="B71" s="14" t="s">
        <v>122</v>
      </c>
      <c r="C71" s="14"/>
      <c r="D71" s="14"/>
      <c r="E71" s="14"/>
      <c r="F71" s="14"/>
      <c r="H71" s="155" t="s">
        <v>21</v>
      </c>
      <c r="I71" s="120">
        <v>1865769</v>
      </c>
      <c r="J71" s="156" t="s">
        <v>110</v>
      </c>
      <c r="K71" s="157">
        <f>K54</f>
        <v>3.0899999999999998E-4</v>
      </c>
      <c r="L71" s="329">
        <f t="shared" si="11"/>
        <v>576.52262099999996</v>
      </c>
      <c r="O71" s="1"/>
      <c r="V71" s="378" t="s">
        <v>123</v>
      </c>
      <c r="W71" s="378"/>
      <c r="X71" s="378"/>
      <c r="Y71" s="380">
        <f>+I72</f>
        <v>13963927</v>
      </c>
      <c r="Z71" s="380"/>
      <c r="AA71" s="153" t="s">
        <v>110</v>
      </c>
      <c r="AB71" s="154">
        <f>AB57</f>
        <v>3.1399999999999999E-4</v>
      </c>
      <c r="AC71" s="56">
        <f>ROUND(Y71*AB71,0)</f>
        <v>4385</v>
      </c>
      <c r="AD71" s="9"/>
    </row>
    <row r="72" spans="1:30" ht="21" customHeight="1" x14ac:dyDescent="0.35">
      <c r="B72" s="14" t="s">
        <v>123</v>
      </c>
      <c r="C72" s="14"/>
      <c r="D72" s="14"/>
      <c r="E72" s="14"/>
      <c r="F72" s="14"/>
      <c r="H72" s="155" t="s">
        <v>22</v>
      </c>
      <c r="I72" s="120">
        <v>13963927</v>
      </c>
      <c r="J72" s="156" t="s">
        <v>110</v>
      </c>
      <c r="K72" s="157">
        <f>K57</f>
        <v>3.1399999999999999E-4</v>
      </c>
      <c r="L72" s="329">
        <f t="shared" si="11"/>
        <v>4384.6730779999998</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39.5</v>
      </c>
      <c r="AA74" s="165" t="s">
        <v>130</v>
      </c>
      <c r="AB74" s="166">
        <f>+K75</f>
        <v>361</v>
      </c>
      <c r="AC74" s="56">
        <f>ROUND(AB74*Z74,0)</f>
        <v>14260</v>
      </c>
      <c r="AD74" s="9"/>
    </row>
    <row r="75" spans="1:30" ht="19.5" customHeight="1" x14ac:dyDescent="0.3">
      <c r="A75" s="1" t="s">
        <v>131</v>
      </c>
      <c r="B75" s="167" t="s">
        <v>128</v>
      </c>
      <c r="C75" s="168" t="s">
        <v>129</v>
      </c>
      <c r="D75" s="167">
        <v>42</v>
      </c>
      <c r="E75" s="167">
        <v>37</v>
      </c>
      <c r="F75" s="167">
        <v>0</v>
      </c>
      <c r="G75" s="169">
        <f>IF($B$154&lt;8,D75,E75)</f>
        <v>37</v>
      </c>
      <c r="H75" s="170"/>
      <c r="I75" s="171">
        <f>AVERAGE(G75,D75)</f>
        <v>39.5</v>
      </c>
      <c r="J75" s="172" t="s">
        <v>130</v>
      </c>
      <c r="K75" s="173">
        <v>361</v>
      </c>
      <c r="L75" s="329">
        <f t="shared" ref="L75:L78" si="12">SUM(I75*K75)</f>
        <v>14259.5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3.1399999999999999E-4</v>
      </c>
      <c r="AC76" s="56">
        <f>ROUND(Y76*AB76,0)</f>
        <v>539</v>
      </c>
      <c r="AD76" s="9"/>
    </row>
    <row r="77" spans="1:30" ht="26.25" customHeight="1" x14ac:dyDescent="0.3">
      <c r="B77" s="14" t="s">
        <v>134</v>
      </c>
      <c r="C77" s="14"/>
      <c r="D77" s="14"/>
      <c r="E77" s="14"/>
      <c r="F77" s="14"/>
      <c r="H77" s="155" t="s">
        <v>25</v>
      </c>
      <c r="I77" s="178">
        <v>1716988</v>
      </c>
      <c r="J77" s="156" t="s">
        <v>110</v>
      </c>
      <c r="K77" s="157">
        <f>K57</f>
        <v>3.1399999999999999E-4</v>
      </c>
      <c r="L77" s="329">
        <v>0</v>
      </c>
      <c r="O77" s="1"/>
      <c r="V77" s="378" t="str">
        <f>+B78</f>
        <v>15.  Florida Teachers Classroom Supply Assistance Program</v>
      </c>
      <c r="W77" s="378"/>
      <c r="X77" s="378"/>
      <c r="Y77" s="379">
        <f>+I78</f>
        <v>0</v>
      </c>
      <c r="Z77" s="379"/>
      <c r="AA77" s="165" t="s">
        <v>130</v>
      </c>
      <c r="AB77" s="154">
        <f>AB54</f>
        <v>2.8800000000000001E-4</v>
      </c>
      <c r="AC77" s="56">
        <f>ROUND(Y77*AB77,0)</f>
        <v>0</v>
      </c>
      <c r="AD77" s="9"/>
    </row>
    <row r="78" spans="1:30" ht="26.25" customHeight="1" x14ac:dyDescent="0.3">
      <c r="B78" s="377" t="s">
        <v>135</v>
      </c>
      <c r="C78" s="377"/>
      <c r="D78" s="377"/>
      <c r="E78" s="14"/>
      <c r="F78" s="14"/>
      <c r="H78" s="155" t="s">
        <v>136</v>
      </c>
      <c r="I78" s="179">
        <v>0</v>
      </c>
      <c r="J78" s="156" t="s">
        <v>110</v>
      </c>
      <c r="K78" s="157">
        <f>K54</f>
        <v>3.0899999999999998E-4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351284</v>
      </c>
      <c r="AD81" s="188"/>
    </row>
    <row r="82" spans="1:30" ht="22.5" customHeight="1" thickTop="1" thickBot="1" x14ac:dyDescent="0.35">
      <c r="B82" s="14" t="s">
        <v>140</v>
      </c>
      <c r="C82" s="14"/>
      <c r="D82" s="14"/>
      <c r="E82" s="14"/>
      <c r="F82" s="14"/>
      <c r="G82" s="14"/>
      <c r="H82" s="14"/>
      <c r="I82" s="14"/>
      <c r="J82" s="14"/>
      <c r="K82" s="14"/>
      <c r="L82" s="348">
        <f>SUM(L44:L81)</f>
        <v>658278.94436603982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'3391'!AC81</f>
        <v>351284</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351284</v>
      </c>
      <c r="L86" s="329">
        <f>IF(G26=0,0,IF(G26&gt;250,-(((250/G26)*K86)*IF(M86="H",0.02,0.05)),IF(M86="H",-0.02*K86,-0.05*K86)))</f>
        <v>-17564.2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640714.74436603987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-111622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529092.74436603987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52909.274436603984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317</v>
      </c>
      <c r="C123" s="208" t="s">
        <v>199</v>
      </c>
    </row>
    <row r="124" spans="2:3" hidden="1" x14ac:dyDescent="0.3">
      <c r="B124" s="212" t="s">
        <v>318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317</v>
      </c>
      <c r="C164" s="222" t="s">
        <v>244</v>
      </c>
      <c r="D164" s="218"/>
    </row>
    <row r="165" spans="1:4" hidden="1" x14ac:dyDescent="0.3">
      <c r="A165" s="217" t="s">
        <v>245</v>
      </c>
      <c r="B165" s="221" t="s">
        <v>318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'3394'!B2</f>
        <v>50</v>
      </c>
      <c r="W2" s="435" t="s">
        <v>4</v>
      </c>
      <c r="X2" s="436"/>
      <c r="Y2" s="437"/>
      <c r="Z2" s="437"/>
      <c r="AA2" s="437"/>
      <c r="AB2" s="437"/>
      <c r="AC2" s="437"/>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'3394'!G7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18.489999999999998</v>
      </c>
      <c r="E10" s="46">
        <v>19.559999999999999</v>
      </c>
      <c r="F10" s="46">
        <v>0</v>
      </c>
      <c r="G10" s="47">
        <f>IF($B$154&lt;8,D10*2,D10+E10)</f>
        <v>38.049999999999997</v>
      </c>
      <c r="H10" s="48"/>
      <c r="I10" s="49">
        <v>1.1259999999999999</v>
      </c>
      <c r="J10" s="49"/>
      <c r="K10" s="50">
        <f>ROUND(G10*I10,4)</f>
        <v>42.844299999999997</v>
      </c>
      <c r="L10" s="329">
        <f>SUM(K10*$G$7)*($K$7)</f>
        <v>177747.77594991899</v>
      </c>
      <c r="N10" s="52">
        <v>5101</v>
      </c>
      <c r="O10" s="53">
        <v>101</v>
      </c>
      <c r="Q10" s="54"/>
      <c r="V10" s="425" t="s">
        <v>27</v>
      </c>
      <c r="W10" s="425"/>
      <c r="X10" s="420">
        <f>IF('3394'!K$84=1,'3394'!G10,0)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43.44</v>
      </c>
      <c r="E11" s="14">
        <v>40.65</v>
      </c>
      <c r="F11" s="14">
        <v>0</v>
      </c>
      <c r="G11" s="47">
        <f t="shared" ref="G11:G25" si="2">IF($B$154&lt;8,D11*2,D11+E11)</f>
        <v>84.09</v>
      </c>
      <c r="H11" s="48"/>
      <c r="I11" s="57">
        <f>I10</f>
        <v>1.1259999999999999</v>
      </c>
      <c r="J11" s="57"/>
      <c r="K11" s="50">
        <f t="shared" ref="K11:K25" si="3">ROUND(G11*I11,4)</f>
        <v>94.685299999999998</v>
      </c>
      <c r="L11" s="329">
        <f t="shared" ref="L11:L25" si="4">SUM(K11*$G$7)*($K$7)</f>
        <v>392820.08318844897</v>
      </c>
      <c r="M11" s="1" t="str">
        <f>IF(ROUND(G11,2)=ROUND(SUM(G28:G30),2)," ","CHECK 2. PK-3 Lines Below")</f>
        <v xml:space="preserve"> </v>
      </c>
      <c r="N11" s="52">
        <v>5101</v>
      </c>
      <c r="O11" s="58" t="s">
        <v>30</v>
      </c>
      <c r="Q11" s="54"/>
      <c r="V11" s="381" t="s">
        <v>29</v>
      </c>
      <c r="W11" s="381"/>
      <c r="X11" s="420">
        <f>IF('3394'!K$84=1,'3394'!G11,0)</f>
        <v>0</v>
      </c>
      <c r="Y11" s="420"/>
      <c r="Z11" s="421">
        <v>1</v>
      </c>
      <c r="AA11" s="421"/>
      <c r="AB11" s="55">
        <f t="shared" si="0"/>
        <v>0</v>
      </c>
      <c r="AC11" s="56">
        <f t="shared" si="1"/>
        <v>0</v>
      </c>
      <c r="AD11" s="9"/>
    </row>
    <row r="12" spans="1:30" x14ac:dyDescent="0.3">
      <c r="A12" s="1" t="s">
        <v>31</v>
      </c>
      <c r="B12" s="14" t="s">
        <v>32</v>
      </c>
      <c r="C12" s="14"/>
      <c r="D12" s="14">
        <v>17.22</v>
      </c>
      <c r="E12" s="14">
        <v>16.8</v>
      </c>
      <c r="F12" s="14">
        <v>0</v>
      </c>
      <c r="G12" s="47">
        <f t="shared" si="2"/>
        <v>34.019999999999996</v>
      </c>
      <c r="H12" s="48"/>
      <c r="I12" s="57">
        <v>1</v>
      </c>
      <c r="J12" s="57"/>
      <c r="K12" s="50">
        <f t="shared" si="3"/>
        <v>34.020000000000003</v>
      </c>
      <c r="L12" s="329">
        <f t="shared" si="4"/>
        <v>141138.4790466</v>
      </c>
      <c r="N12" s="52">
        <v>5102</v>
      </c>
      <c r="O12" s="53">
        <v>102</v>
      </c>
      <c r="Q12" s="54"/>
      <c r="V12" s="381" t="s">
        <v>32</v>
      </c>
      <c r="W12" s="381"/>
      <c r="X12" s="420">
        <f>IF('3394'!K$84=1,'3394'!G12,0)</f>
        <v>0</v>
      </c>
      <c r="Y12" s="420"/>
      <c r="Z12" s="421">
        <v>1</v>
      </c>
      <c r="AA12" s="421"/>
      <c r="AB12" s="55">
        <f t="shared" si="0"/>
        <v>0</v>
      </c>
      <c r="AC12" s="56">
        <f t="shared" si="1"/>
        <v>0</v>
      </c>
      <c r="AD12" s="9"/>
    </row>
    <row r="13" spans="1:30" x14ac:dyDescent="0.3">
      <c r="A13" s="1" t="s">
        <v>33</v>
      </c>
      <c r="B13" s="14" t="s">
        <v>34</v>
      </c>
      <c r="C13" s="14"/>
      <c r="D13" s="14">
        <v>9.51</v>
      </c>
      <c r="E13" s="14">
        <v>9</v>
      </c>
      <c r="F13" s="14">
        <v>0</v>
      </c>
      <c r="G13" s="47">
        <f t="shared" si="2"/>
        <v>18.509999999999998</v>
      </c>
      <c r="H13" s="48"/>
      <c r="I13" s="57">
        <f>I12</f>
        <v>1</v>
      </c>
      <c r="J13" s="57"/>
      <c r="K13" s="50">
        <f t="shared" si="3"/>
        <v>18.510000000000002</v>
      </c>
      <c r="L13" s="329">
        <f t="shared" si="4"/>
        <v>76792.276518300001</v>
      </c>
      <c r="M13" s="1" t="str">
        <f>IF(ROUND(G13,2)=ROUND(SUM(G31:G33),2)," ","CHECK 2. 4-8 Lines Below")</f>
        <v xml:space="preserve"> </v>
      </c>
      <c r="N13" s="52">
        <v>5102</v>
      </c>
      <c r="O13" s="58" t="s">
        <v>35</v>
      </c>
      <c r="Q13" s="54"/>
      <c r="V13" s="381" t="s">
        <v>34</v>
      </c>
      <c r="W13" s="381"/>
      <c r="X13" s="420">
        <f>IF('3394'!K$84=1,'3394'!G13,0)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IF('3394'!K$84=1,'3394'!G14,0)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IF('3394'!K$84=1,'3394'!G15,0)</f>
        <v>0</v>
      </c>
      <c r="Y15" s="420"/>
      <c r="Z15" s="421">
        <v>1</v>
      </c>
      <c r="AA15" s="421"/>
      <c r="AB15" s="55">
        <f t="shared" si="0"/>
        <v>0</v>
      </c>
      <c r="AC15" s="59">
        <f t="shared" si="1"/>
        <v>0</v>
      </c>
      <c r="AD15" s="9"/>
    </row>
    <row r="16" spans="1:30" ht="16.2" x14ac:dyDescent="0.35">
      <c r="A16" s="1" t="s">
        <v>41</v>
      </c>
      <c r="B16" s="14" t="s">
        <v>42</v>
      </c>
      <c r="C16" s="14"/>
      <c r="D16" s="14">
        <v>0</v>
      </c>
      <c r="E16" s="14">
        <v>0.98</v>
      </c>
      <c r="F16" s="14">
        <v>0</v>
      </c>
      <c r="G16" s="47">
        <f t="shared" si="2"/>
        <v>0.98</v>
      </c>
      <c r="H16" s="48"/>
      <c r="I16" s="57">
        <v>3.548</v>
      </c>
      <c r="J16" s="57"/>
      <c r="K16" s="50">
        <f t="shared" si="3"/>
        <v>3.4769999999999999</v>
      </c>
      <c r="L16" s="329">
        <f t="shared" si="4"/>
        <v>14424.999754409999</v>
      </c>
      <c r="N16" s="52">
        <v>5101</v>
      </c>
      <c r="O16" s="1">
        <v>254</v>
      </c>
      <c r="Q16" s="54"/>
      <c r="V16" s="381" t="s">
        <v>42</v>
      </c>
      <c r="W16" s="381"/>
      <c r="X16" s="420">
        <f>IF('3394'!K$84=1,'3394'!G16,0)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IF('3394'!K$84=1,'3394'!G17,0)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IF('3394'!K$84=1,'3394'!G18,0)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IF('3394'!K$84=1,'3394'!G19,0)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IF('3394'!K$84=1,'3394'!G20,0)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IF('3394'!K$84=1,'3394'!G21,0)</f>
        <v>0</v>
      </c>
      <c r="Y21" s="420"/>
      <c r="Z21" s="421">
        <v>1</v>
      </c>
      <c r="AA21" s="421"/>
      <c r="AB21" s="55">
        <f t="shared" si="0"/>
        <v>0</v>
      </c>
      <c r="AC21" s="56">
        <f t="shared" si="1"/>
        <v>0</v>
      </c>
      <c r="AD21" s="9"/>
    </row>
    <row r="22" spans="1:30" ht="16.2" x14ac:dyDescent="0.35">
      <c r="A22" s="1" t="s">
        <v>53</v>
      </c>
      <c r="B22" s="14" t="s">
        <v>54</v>
      </c>
      <c r="C22" s="14"/>
      <c r="D22" s="14">
        <v>9.8699999999999992</v>
      </c>
      <c r="E22" s="14">
        <v>11.44</v>
      </c>
      <c r="F22" s="14">
        <v>0</v>
      </c>
      <c r="G22" s="47">
        <f t="shared" si="2"/>
        <v>21.31</v>
      </c>
      <c r="H22" s="48"/>
      <c r="I22" s="57">
        <v>1.147</v>
      </c>
      <c r="J22" s="57"/>
      <c r="K22" s="50">
        <f t="shared" si="3"/>
        <v>24.442599999999999</v>
      </c>
      <c r="L22" s="329">
        <f t="shared" si="4"/>
        <v>101404.80270265799</v>
      </c>
      <c r="N22" s="52">
        <v>5101</v>
      </c>
      <c r="O22" s="53">
        <v>130</v>
      </c>
      <c r="Q22" s="54"/>
      <c r="V22" s="381" t="s">
        <v>54</v>
      </c>
      <c r="W22" s="381"/>
      <c r="X22" s="420">
        <f>IF('3394'!K$84=1,'3394'!G22,0)</f>
        <v>0</v>
      </c>
      <c r="Y22" s="420"/>
      <c r="Z22" s="421">
        <v>1</v>
      </c>
      <c r="AA22" s="421"/>
      <c r="AB22" s="55">
        <f t="shared" si="0"/>
        <v>0</v>
      </c>
      <c r="AC22" s="56">
        <f t="shared" si="1"/>
        <v>0</v>
      </c>
      <c r="AD22" s="9"/>
    </row>
    <row r="23" spans="1:30" ht="16.2" x14ac:dyDescent="0.35">
      <c r="A23" s="1" t="s">
        <v>55</v>
      </c>
      <c r="B23" s="14" t="s">
        <v>56</v>
      </c>
      <c r="C23" s="14"/>
      <c r="D23" s="14">
        <v>1.95</v>
      </c>
      <c r="E23" s="14">
        <v>1.78</v>
      </c>
      <c r="F23" s="14">
        <v>0</v>
      </c>
      <c r="G23" s="47">
        <f t="shared" si="2"/>
        <v>3.73</v>
      </c>
      <c r="H23" s="48"/>
      <c r="I23" s="57">
        <f>I22</f>
        <v>1.147</v>
      </c>
      <c r="J23" s="57"/>
      <c r="K23" s="50">
        <f t="shared" si="3"/>
        <v>4.2782999999999998</v>
      </c>
      <c r="L23" s="329">
        <f t="shared" si="4"/>
        <v>17749.346117138997</v>
      </c>
      <c r="N23" s="52">
        <v>5102</v>
      </c>
      <c r="O23" s="53">
        <v>130</v>
      </c>
      <c r="Q23" s="54"/>
      <c r="V23" s="381" t="s">
        <v>56</v>
      </c>
      <c r="W23" s="381"/>
      <c r="X23" s="420">
        <f>IF('3394'!K$84=1,'3394'!G23,0)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IF('3394'!K$84=1,'3394'!G24,0)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IF('3394'!K$84=1,'3394'!G25,0)</f>
        <v>0</v>
      </c>
      <c r="Y25" s="420"/>
      <c r="Z25" s="421">
        <v>1</v>
      </c>
      <c r="AA25" s="421"/>
      <c r="AB25" s="55">
        <f t="shared" si="0"/>
        <v>0</v>
      </c>
      <c r="AC25" s="56">
        <f t="shared" si="1"/>
        <v>0</v>
      </c>
      <c r="AD25" s="9"/>
    </row>
    <row r="26" spans="1:30" ht="20.25" customHeight="1" thickBot="1" x14ac:dyDescent="0.35">
      <c r="B26" s="60" t="s">
        <v>61</v>
      </c>
      <c r="C26" s="60"/>
      <c r="D26" s="61">
        <f t="shared" ref="D26:E26" si="5">SUM(D10:D25)</f>
        <v>100.48</v>
      </c>
      <c r="E26" s="61">
        <f t="shared" si="5"/>
        <v>100.21</v>
      </c>
      <c r="F26" s="61"/>
      <c r="G26" s="61">
        <f>SUM(G10:G25)</f>
        <v>200.68999999999997</v>
      </c>
      <c r="H26" s="62"/>
      <c r="I26" s="62"/>
      <c r="J26" s="63"/>
      <c r="K26" s="64">
        <f>SUM(K10:K25)</f>
        <v>222.25749999999999</v>
      </c>
      <c r="L26" s="327">
        <f>SUM(L10:L25)</f>
        <v>922077.76327747479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37.46</v>
      </c>
      <c r="E28" s="14">
        <v>35.5</v>
      </c>
      <c r="F28" s="75">
        <v>0</v>
      </c>
      <c r="G28" s="47">
        <f t="shared" ref="G28:G36" si="6">IF($B$154&lt;8,D28*2,D28+E28)</f>
        <v>72.960000000000008</v>
      </c>
      <c r="H28" s="76"/>
      <c r="I28" s="77" t="s">
        <v>69</v>
      </c>
      <c r="J28" s="52">
        <v>251</v>
      </c>
      <c r="K28" s="78">
        <v>1047</v>
      </c>
      <c r="L28" s="329">
        <f>SUM(G28*K28)</f>
        <v>76389.12000000001</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5.0999999999999996</v>
      </c>
      <c r="E29" s="14">
        <v>5.15</v>
      </c>
      <c r="F29" s="85">
        <v>0</v>
      </c>
      <c r="G29" s="47">
        <f t="shared" si="6"/>
        <v>10.25</v>
      </c>
      <c r="H29" s="76"/>
      <c r="I29" s="52" t="s">
        <v>69</v>
      </c>
      <c r="J29" s="52">
        <v>252</v>
      </c>
      <c r="K29" s="78">
        <v>3380</v>
      </c>
      <c r="L29" s="329">
        <f t="shared" ref="L29:L36" si="8">SUM(G29*K29)</f>
        <v>34645</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0.88</v>
      </c>
      <c r="E30" s="14">
        <v>0</v>
      </c>
      <c r="F30" s="85">
        <v>0</v>
      </c>
      <c r="G30" s="47">
        <f t="shared" si="6"/>
        <v>0.88</v>
      </c>
      <c r="H30" s="76"/>
      <c r="I30" s="52" t="s">
        <v>69</v>
      </c>
      <c r="J30" s="52">
        <v>253</v>
      </c>
      <c r="K30" s="78">
        <v>6896</v>
      </c>
      <c r="L30" s="329">
        <f t="shared" si="8"/>
        <v>6068.4800000000005</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9.51</v>
      </c>
      <c r="E31" s="14">
        <v>9</v>
      </c>
      <c r="F31" s="85">
        <v>0</v>
      </c>
      <c r="G31" s="47">
        <f t="shared" si="6"/>
        <v>18.509999999999998</v>
      </c>
      <c r="H31" s="76"/>
      <c r="I31" s="86" t="s">
        <v>73</v>
      </c>
      <c r="J31" s="52">
        <v>251</v>
      </c>
      <c r="K31" s="78">
        <v>1173</v>
      </c>
      <c r="L31" s="329">
        <f t="shared" si="8"/>
        <v>21712.229999999996</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52.95</v>
      </c>
      <c r="E37" s="61">
        <f t="shared" si="10"/>
        <v>49.65</v>
      </c>
      <c r="F37" s="61"/>
      <c r="G37" s="61">
        <f>SUM(G28:G36)</f>
        <v>102.6</v>
      </c>
      <c r="H37" s="62"/>
      <c r="I37" s="14" t="s">
        <v>81</v>
      </c>
      <c r="J37" s="14"/>
      <c r="K37" s="14"/>
      <c r="L37" s="329">
        <f>SUM(L28:L36)</f>
        <v>138814.83000000002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38331.789999999994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1099224.3832774749</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165.44919999999999</v>
      </c>
      <c r="D47" s="116"/>
      <c r="E47" s="116"/>
      <c r="F47" s="116"/>
      <c r="G47" s="117">
        <f>K7</f>
        <v>1.0289999999999999</v>
      </c>
      <c r="H47" s="117"/>
      <c r="I47" s="118">
        <v>1325.01</v>
      </c>
      <c r="J47" s="119" t="s">
        <v>96</v>
      </c>
      <c r="K47" s="120">
        <f>ROUND(C47*G47*I47,0)</f>
        <v>225579</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56.808300000000003</v>
      </c>
      <c r="D48" s="116"/>
      <c r="E48" s="116"/>
      <c r="F48" s="116"/>
      <c r="G48" s="117">
        <f>K7</f>
        <v>1.0289999999999999</v>
      </c>
      <c r="H48" s="117"/>
      <c r="I48" s="118">
        <v>903.8</v>
      </c>
      <c r="J48" s="119" t="s">
        <v>96</v>
      </c>
      <c r="K48" s="120">
        <f>ROUND(C48*G48*I48,0)</f>
        <v>52832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222.25749999999999</v>
      </c>
      <c r="D50" s="138"/>
      <c r="E50" s="139"/>
      <c r="F50" s="139"/>
      <c r="G50" s="140" t="s">
        <v>98</v>
      </c>
      <c r="H50" s="140"/>
      <c r="I50" s="140"/>
      <c r="J50" s="140"/>
      <c r="K50" s="140"/>
      <c r="L50" s="329">
        <f>IF(B2=75,0,K49+K48+K47)</f>
        <v>278411</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222.25749999999999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1.122E-3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200.68999999999997</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1.106E-3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1.122E-3</v>
      </c>
      <c r="L59" s="329">
        <f>SUM(I59*K59)</f>
        <v>4747.088874</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1.122E-3</v>
      </c>
      <c r="L67" s="329">
        <f>SUM(I67*K67)</f>
        <v>116349.95149799999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1.106E-3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1.122E-3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1.122E-3</v>
      </c>
      <c r="L71" s="329">
        <f t="shared" si="11"/>
        <v>2093.3928179999998</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1.106E-3</v>
      </c>
      <c r="L72" s="329">
        <f t="shared" si="11"/>
        <v>15444.103262000001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54</v>
      </c>
      <c r="AA74" s="165" t="s">
        <v>130</v>
      </c>
      <c r="AB74" s="166">
        <f>+K75</f>
        <v>361</v>
      </c>
      <c r="AC74" s="56">
        <f>ROUND(AB74*Z74,0)</f>
        <v>19494</v>
      </c>
      <c r="AD74" s="9"/>
    </row>
    <row r="75" spans="1:30" ht="19.5" customHeight="1" x14ac:dyDescent="0.3">
      <c r="A75" s="1" t="s">
        <v>131</v>
      </c>
      <c r="B75" s="167" t="s">
        <v>128</v>
      </c>
      <c r="C75" s="168" t="s">
        <v>129</v>
      </c>
      <c r="D75" s="167">
        <v>43</v>
      </c>
      <c r="E75" s="167">
        <v>65</v>
      </c>
      <c r="F75" s="167">
        <v>0</v>
      </c>
      <c r="G75" s="169">
        <f>IF($B$154&lt;8,D75,E75)</f>
        <v>65</v>
      </c>
      <c r="H75" s="170"/>
      <c r="I75" s="171">
        <f>AVERAGE(G75,D75)</f>
        <v>54</v>
      </c>
      <c r="J75" s="172" t="s">
        <v>130</v>
      </c>
      <c r="K75" s="173">
        <v>361</v>
      </c>
      <c r="L75" s="329">
        <f t="shared" ref="L75:L78" si="12">SUM(I75*K75)</f>
        <v>19494</v>
      </c>
      <c r="N75" s="1">
        <v>7802</v>
      </c>
      <c r="O75" s="1">
        <v>0</v>
      </c>
      <c r="V75" s="382" t="s">
        <v>128</v>
      </c>
      <c r="W75" s="382"/>
      <c r="X75" s="162" t="s">
        <v>132</v>
      </c>
      <c r="Y75" s="174"/>
      <c r="Z75" s="175">
        <f>+I76</f>
        <v>4</v>
      </c>
      <c r="AA75" s="165" t="s">
        <v>130</v>
      </c>
      <c r="AB75" s="176">
        <f>+K76</f>
        <v>1357</v>
      </c>
      <c r="AC75" s="56">
        <f>ROUND(AB75*Z75,0)</f>
        <v>5428</v>
      </c>
      <c r="AD75" s="9"/>
    </row>
    <row r="76" spans="1:30" ht="19.5" customHeight="1" x14ac:dyDescent="0.3">
      <c r="A76" s="1" t="s">
        <v>133</v>
      </c>
      <c r="B76" s="167" t="s">
        <v>128</v>
      </c>
      <c r="C76" s="168" t="s">
        <v>132</v>
      </c>
      <c r="D76" s="167">
        <v>4</v>
      </c>
      <c r="E76" s="167">
        <v>4</v>
      </c>
      <c r="F76" s="167">
        <v>0</v>
      </c>
      <c r="G76" s="169">
        <f>IF($B$154&lt;8,D76,E76)</f>
        <v>4</v>
      </c>
      <c r="H76" s="170"/>
      <c r="I76" s="171">
        <f>AVERAGE(G76,D76)</f>
        <v>4</v>
      </c>
      <c r="J76" s="172" t="s">
        <v>130</v>
      </c>
      <c r="K76" s="177">
        <v>1357</v>
      </c>
      <c r="L76" s="329">
        <f t="shared" si="12"/>
        <v>5428</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1.106E-3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1.122E-3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24922</v>
      </c>
      <c r="AD81" s="188"/>
    </row>
    <row r="82" spans="1:30" ht="22.5" customHeight="1" thickTop="1" thickBot="1" x14ac:dyDescent="0.35">
      <c r="B82" s="14" t="s">
        <v>140</v>
      </c>
      <c r="C82" s="14"/>
      <c r="D82" s="14"/>
      <c r="E82" s="14"/>
      <c r="F82" s="14"/>
      <c r="G82" s="14"/>
      <c r="H82" s="14"/>
      <c r="I82" s="14"/>
      <c r="J82" s="14"/>
      <c r="K82" s="14"/>
      <c r="L82" s="348">
        <f>SUM(L44:L81)</f>
        <v>1541191.9197294747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'3394'!AC81</f>
        <v>24922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1541191.9197294747</v>
      </c>
      <c r="L86" s="329">
        <f>IF(G26=0,0,IF(G26&gt;250,-(((250/G26)*K86)*IF(M86="H",0.02,0.05)),IF(M86="H",-0.02*K86,-0.05*K86)))</f>
        <v>-77059.595986473738</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1464132.3237430009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-244322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1219810.3237430009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121981.03237430009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319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320</v>
      </c>
      <c r="C123" s="208" t="s">
        <v>199</v>
      </c>
    </row>
    <row r="124" spans="2:3" hidden="1" x14ac:dyDescent="0.3">
      <c r="B124" s="212" t="s">
        <v>321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319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320</v>
      </c>
      <c r="C164" s="222" t="s">
        <v>244</v>
      </c>
      <c r="D164" s="218"/>
    </row>
    <row r="165" spans="1:4" hidden="1" x14ac:dyDescent="0.3">
      <c r="A165" s="217" t="s">
        <v>245</v>
      </c>
      <c r="B165" s="221" t="s">
        <v>321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'3395'!B2</f>
        <v>50</v>
      </c>
      <c r="W2" s="435" t="s">
        <v>4</v>
      </c>
      <c r="X2" s="436"/>
      <c r="Y2" s="437"/>
      <c r="Z2" s="437"/>
      <c r="AA2" s="437"/>
      <c r="AB2" s="437"/>
      <c r="AC2" s="437"/>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'3395'!G7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158.09</v>
      </c>
      <c r="E10" s="46">
        <v>155.66</v>
      </c>
      <c r="F10" s="46">
        <v>0</v>
      </c>
      <c r="G10" s="47">
        <f>IF($B$154&lt;8,D10*2,D10+E10)</f>
        <v>313.75</v>
      </c>
      <c r="H10" s="48"/>
      <c r="I10" s="49">
        <v>1.1259999999999999</v>
      </c>
      <c r="J10" s="49"/>
      <c r="K10" s="50">
        <f>ROUND(G10*I10,4)</f>
        <v>353.28250000000003</v>
      </c>
      <c r="L10" s="329">
        <f>SUM(K10*$G$7)*($K$7)</f>
        <v>1465660.044790725</v>
      </c>
      <c r="N10" s="52">
        <v>5101</v>
      </c>
      <c r="O10" s="53">
        <v>101</v>
      </c>
      <c r="Q10" s="54"/>
      <c r="V10" s="425" t="s">
        <v>27</v>
      </c>
      <c r="W10" s="425"/>
      <c r="X10" s="420">
        <f>IF('3395'!K$84=1,'3395'!G10,0)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18.98</v>
      </c>
      <c r="E11" s="14">
        <v>20.02</v>
      </c>
      <c r="F11" s="14">
        <v>0</v>
      </c>
      <c r="G11" s="47">
        <f t="shared" ref="G11:G25" si="2">IF($B$154&lt;8,D11*2,D11+E11)</f>
        <v>39</v>
      </c>
      <c r="H11" s="48"/>
      <c r="I11" s="57">
        <f>I10</f>
        <v>1.1259999999999999</v>
      </c>
      <c r="J11" s="57"/>
      <c r="K11" s="50">
        <f t="shared" ref="K11:K25" si="3">ROUND(G11*I11,4)</f>
        <v>43.914000000000001</v>
      </c>
      <c r="L11" s="329">
        <f t="shared" ref="L11:L25" si="4">SUM(K11*$G$7)*($K$7)</f>
        <v>182185.63106561999</v>
      </c>
      <c r="M11" s="1" t="str">
        <f>IF(ROUND(G11,2)=ROUND(SUM(G28:G30),2)," ","CHECK 2. PK-3 Lines Below")</f>
        <v xml:space="preserve"> </v>
      </c>
      <c r="N11" s="52">
        <v>5101</v>
      </c>
      <c r="O11" s="58" t="s">
        <v>30</v>
      </c>
      <c r="Q11" s="54"/>
      <c r="V11" s="381" t="s">
        <v>29</v>
      </c>
      <c r="W11" s="381"/>
      <c r="X11" s="420">
        <f>IF('3395'!K$84=1,'3395'!G11,0)</f>
        <v>0</v>
      </c>
      <c r="Y11" s="420"/>
      <c r="Z11" s="421">
        <v>1</v>
      </c>
      <c r="AA11" s="421"/>
      <c r="AB11" s="55">
        <f t="shared" si="0"/>
        <v>0</v>
      </c>
      <c r="AC11" s="56">
        <f t="shared" si="1"/>
        <v>0</v>
      </c>
      <c r="AD11" s="9"/>
    </row>
    <row r="12" spans="1:30" x14ac:dyDescent="0.3">
      <c r="A12" s="1" t="s">
        <v>31</v>
      </c>
      <c r="B12" s="14" t="s">
        <v>32</v>
      </c>
      <c r="C12" s="14"/>
      <c r="D12" s="14">
        <v>67.39</v>
      </c>
      <c r="E12" s="14">
        <v>67.400000000000006</v>
      </c>
      <c r="F12" s="14">
        <v>0</v>
      </c>
      <c r="G12" s="47">
        <f t="shared" si="2"/>
        <v>134.79000000000002</v>
      </c>
      <c r="H12" s="48"/>
      <c r="I12" s="57">
        <v>1</v>
      </c>
      <c r="J12" s="57"/>
      <c r="K12" s="50">
        <f t="shared" si="3"/>
        <v>134.79</v>
      </c>
      <c r="L12" s="329">
        <f t="shared" si="4"/>
        <v>559202.10437069996</v>
      </c>
      <c r="N12" s="52">
        <v>5102</v>
      </c>
      <c r="O12" s="53">
        <v>102</v>
      </c>
      <c r="Q12" s="54"/>
      <c r="V12" s="381" t="s">
        <v>32</v>
      </c>
      <c r="W12" s="381"/>
      <c r="X12" s="420">
        <f>IF('3395'!K$84=1,'3395'!G12,0)</f>
        <v>0</v>
      </c>
      <c r="Y12" s="420"/>
      <c r="Z12" s="421">
        <v>1</v>
      </c>
      <c r="AA12" s="421"/>
      <c r="AB12" s="55">
        <f t="shared" si="0"/>
        <v>0</v>
      </c>
      <c r="AC12" s="56">
        <f t="shared" si="1"/>
        <v>0</v>
      </c>
      <c r="AD12" s="9"/>
    </row>
    <row r="13" spans="1:30" x14ac:dyDescent="0.3">
      <c r="A13" s="1" t="s">
        <v>33</v>
      </c>
      <c r="B13" s="14" t="s">
        <v>34</v>
      </c>
      <c r="C13" s="14"/>
      <c r="D13" s="14">
        <v>7</v>
      </c>
      <c r="E13" s="14">
        <v>6.49</v>
      </c>
      <c r="F13" s="14">
        <v>0</v>
      </c>
      <c r="G13" s="47">
        <f t="shared" si="2"/>
        <v>13.49</v>
      </c>
      <c r="H13" s="48"/>
      <c r="I13" s="57">
        <f>I12</f>
        <v>1</v>
      </c>
      <c r="J13" s="57"/>
      <c r="K13" s="50">
        <f t="shared" si="3"/>
        <v>13.49</v>
      </c>
      <c r="L13" s="329">
        <f t="shared" si="4"/>
        <v>55965.846041699995</v>
      </c>
      <c r="M13" s="1" t="str">
        <f>IF(ROUND(G13,2)=ROUND(SUM(G31:G33),2)," ","CHECK 2. 4-8 Lines Below")</f>
        <v xml:space="preserve"> </v>
      </c>
      <c r="N13" s="52">
        <v>5102</v>
      </c>
      <c r="O13" s="58" t="s">
        <v>35</v>
      </c>
      <c r="Q13" s="54"/>
      <c r="V13" s="381" t="s">
        <v>34</v>
      </c>
      <c r="W13" s="381"/>
      <c r="X13" s="420">
        <f>IF('3395'!K$84=1,'3395'!G13,0)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IF('3395'!K$84=1,'3395'!G14,0)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IF('3395'!K$84=1,'3395'!G15,0)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IF('3395'!K$84=1,'3395'!G16,0)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IF('3395'!K$84=1,'3395'!G17,0)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IF('3395'!K$84=1,'3395'!G18,0)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IF('3395'!K$84=1,'3395'!G19,0)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IF('3395'!K$84=1,'3395'!G20,0)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IF('3395'!K$84=1,'3395'!G21,0)</f>
        <v>0</v>
      </c>
      <c r="Y21" s="420"/>
      <c r="Z21" s="421">
        <v>1</v>
      </c>
      <c r="AA21" s="421"/>
      <c r="AB21" s="55">
        <f t="shared" si="0"/>
        <v>0</v>
      </c>
      <c r="AC21" s="56">
        <f t="shared" si="1"/>
        <v>0</v>
      </c>
      <c r="AD21" s="9"/>
    </row>
    <row r="22" spans="1:30" ht="16.2" x14ac:dyDescent="0.35">
      <c r="A22" s="1" t="s">
        <v>53</v>
      </c>
      <c r="B22" s="14" t="s">
        <v>54</v>
      </c>
      <c r="C22" s="14"/>
      <c r="D22" s="14">
        <v>5.92</v>
      </c>
      <c r="E22" s="14">
        <v>6.36</v>
      </c>
      <c r="F22" s="14">
        <v>0</v>
      </c>
      <c r="G22" s="47">
        <f t="shared" si="2"/>
        <v>12.280000000000001</v>
      </c>
      <c r="H22" s="48"/>
      <c r="I22" s="57">
        <v>1.147</v>
      </c>
      <c r="J22" s="57"/>
      <c r="K22" s="50">
        <f t="shared" si="3"/>
        <v>14.0852</v>
      </c>
      <c r="L22" s="329">
        <f t="shared" si="4"/>
        <v>58435.147121315997</v>
      </c>
      <c r="N22" s="52">
        <v>5101</v>
      </c>
      <c r="O22" s="53">
        <v>130</v>
      </c>
      <c r="Q22" s="54"/>
      <c r="V22" s="381" t="s">
        <v>54</v>
      </c>
      <c r="W22" s="381"/>
      <c r="X22" s="420">
        <f>IF('3395'!K$84=1,'3395'!G22,0)</f>
        <v>0</v>
      </c>
      <c r="Y22" s="420"/>
      <c r="Z22" s="421">
        <v>1</v>
      </c>
      <c r="AA22" s="421"/>
      <c r="AB22" s="55">
        <f t="shared" si="0"/>
        <v>0</v>
      </c>
      <c r="AC22" s="56">
        <f t="shared" si="1"/>
        <v>0</v>
      </c>
      <c r="AD22" s="9"/>
    </row>
    <row r="23" spans="1:30" ht="16.2" x14ac:dyDescent="0.35">
      <c r="A23" s="1" t="s">
        <v>55</v>
      </c>
      <c r="B23" s="14" t="s">
        <v>56</v>
      </c>
      <c r="C23" s="14"/>
      <c r="D23" s="14">
        <v>2.1</v>
      </c>
      <c r="E23" s="14">
        <v>2.1</v>
      </c>
      <c r="F23" s="14">
        <v>0</v>
      </c>
      <c r="G23" s="47">
        <f t="shared" si="2"/>
        <v>4.2</v>
      </c>
      <c r="H23" s="48"/>
      <c r="I23" s="57">
        <f>I22</f>
        <v>1.147</v>
      </c>
      <c r="J23" s="57"/>
      <c r="K23" s="50">
        <f t="shared" si="3"/>
        <v>4.8174000000000001</v>
      </c>
      <c r="L23" s="329">
        <f t="shared" si="4"/>
        <v>19985.905613142</v>
      </c>
      <c r="N23" s="52">
        <v>5102</v>
      </c>
      <c r="O23" s="53">
        <v>130</v>
      </c>
      <c r="Q23" s="54"/>
      <c r="V23" s="381" t="s">
        <v>56</v>
      </c>
      <c r="W23" s="381"/>
      <c r="X23" s="420">
        <f>IF('3395'!K$84=1,'3395'!G23,0)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IF('3395'!K$84=1,'3395'!G24,0)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IF('3395'!K$84=1,'3395'!G25,0)</f>
        <v>0</v>
      </c>
      <c r="Y25" s="420"/>
      <c r="Z25" s="421">
        <v>1</v>
      </c>
      <c r="AA25" s="421"/>
      <c r="AB25" s="55">
        <f t="shared" si="0"/>
        <v>0</v>
      </c>
      <c r="AC25" s="56">
        <f t="shared" si="1"/>
        <v>0</v>
      </c>
      <c r="AD25" s="9"/>
    </row>
    <row r="26" spans="1:30" ht="20.25" customHeight="1" thickBot="1" x14ac:dyDescent="0.35">
      <c r="B26" s="60" t="s">
        <v>61</v>
      </c>
      <c r="C26" s="60"/>
      <c r="D26" s="61">
        <f t="shared" ref="D26:E26" si="5">SUM(D10:D25)</f>
        <v>259.48</v>
      </c>
      <c r="E26" s="61">
        <f t="shared" si="5"/>
        <v>258.03000000000003</v>
      </c>
      <c r="F26" s="61"/>
      <c r="G26" s="61">
        <f>SUM(G10:G25)</f>
        <v>517.5100000000001</v>
      </c>
      <c r="H26" s="62"/>
      <c r="I26" s="62"/>
      <c r="J26" s="63"/>
      <c r="K26" s="64">
        <f>SUM(K10:K25)</f>
        <v>564.37909999999999</v>
      </c>
      <c r="L26" s="327">
        <f>SUM(L10:L25)</f>
        <v>2341434.6790032024</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18.48</v>
      </c>
      <c r="E28" s="14">
        <v>19.02</v>
      </c>
      <c r="F28" s="75">
        <v>0</v>
      </c>
      <c r="G28" s="47">
        <f t="shared" ref="G28:G36" si="6">IF($B$154&lt;8,D28*2,D28+E28)</f>
        <v>37.5</v>
      </c>
      <c r="H28" s="76"/>
      <c r="I28" s="77" t="s">
        <v>69</v>
      </c>
      <c r="J28" s="52">
        <v>251</v>
      </c>
      <c r="K28" s="78">
        <v>1047</v>
      </c>
      <c r="L28" s="329">
        <f>SUM(G28*K28)</f>
        <v>39262.5</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0.5</v>
      </c>
      <c r="E29" s="14">
        <v>1</v>
      </c>
      <c r="F29" s="85">
        <v>0</v>
      </c>
      <c r="G29" s="47">
        <f t="shared" si="6"/>
        <v>1.5</v>
      </c>
      <c r="H29" s="76"/>
      <c r="I29" s="52" t="s">
        <v>69</v>
      </c>
      <c r="J29" s="52">
        <v>252</v>
      </c>
      <c r="K29" s="78">
        <v>3380</v>
      </c>
      <c r="L29" s="329">
        <f t="shared" ref="L29:L36" si="8">SUM(G29*K29)</f>
        <v>5070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7</v>
      </c>
      <c r="E31" s="14">
        <v>6.49</v>
      </c>
      <c r="F31" s="85">
        <v>0</v>
      </c>
      <c r="G31" s="47">
        <f t="shared" si="6"/>
        <v>13.49</v>
      </c>
      <c r="H31" s="76"/>
      <c r="I31" s="86" t="s">
        <v>73</v>
      </c>
      <c r="J31" s="52">
        <v>251</v>
      </c>
      <c r="K31" s="78">
        <v>1173</v>
      </c>
      <c r="L31" s="329">
        <f t="shared" si="8"/>
        <v>15823.77</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25.98</v>
      </c>
      <c r="E37" s="61">
        <f t="shared" si="10"/>
        <v>26.509999999999998</v>
      </c>
      <c r="F37" s="61"/>
      <c r="G37" s="61">
        <f>SUM(G28:G36)</f>
        <v>52.49</v>
      </c>
      <c r="H37" s="62"/>
      <c r="I37" s="14" t="s">
        <v>81</v>
      </c>
      <c r="J37" s="14"/>
      <c r="K37" s="14"/>
      <c r="L37" s="329">
        <f>SUM(L28:L36)</f>
        <v>60156.270000000004</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98844.410000000018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2500435.3590032025</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411.2817</v>
      </c>
      <c r="D47" s="116"/>
      <c r="E47" s="116"/>
      <c r="F47" s="116"/>
      <c r="G47" s="117">
        <f>K7</f>
        <v>1.0289999999999999</v>
      </c>
      <c r="H47" s="117"/>
      <c r="I47" s="118">
        <v>1325.01</v>
      </c>
      <c r="J47" s="119" t="s">
        <v>96</v>
      </c>
      <c r="K47" s="120">
        <f>ROUND(C47*G47*I47,0)</f>
        <v>560756</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153.09739999999999</v>
      </c>
      <c r="D48" s="116"/>
      <c r="E48" s="116"/>
      <c r="F48" s="116"/>
      <c r="G48" s="117">
        <f>K7</f>
        <v>1.0289999999999999</v>
      </c>
      <c r="H48" s="117"/>
      <c r="I48" s="118">
        <v>903.8</v>
      </c>
      <c r="J48" s="119" t="s">
        <v>96</v>
      </c>
      <c r="K48" s="120">
        <f>ROUND(C48*G48*I48,0)</f>
        <v>142382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564.37909999999999</v>
      </c>
      <c r="D50" s="138"/>
      <c r="E50" s="139"/>
      <c r="F50" s="139"/>
      <c r="G50" s="140" t="s">
        <v>98</v>
      </c>
      <c r="H50" s="140"/>
      <c r="I50" s="140"/>
      <c r="J50" s="140"/>
      <c r="K50" s="140"/>
      <c r="L50" s="329">
        <f>IF(B2=75,0,K49+K48+K47)</f>
        <v>703138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564.37909999999999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2.8500000000000001E-3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517.5100000000001</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2.8530000000000001E-3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2.8500000000000001E-3</v>
      </c>
      <c r="L59" s="329">
        <f>SUM(I59*K59)</f>
        <v>12058.113450000001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2.8500000000000001E-3</v>
      </c>
      <c r="L67" s="329">
        <f>SUM(I67*K67)</f>
        <v>295541.32065000001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2.8530000000000001E-3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2.8500000000000001E-3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2.8500000000000001E-3</v>
      </c>
      <c r="L71" s="329">
        <f t="shared" si="11"/>
        <v>5317.4416499999998</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2.8530000000000001E-3</v>
      </c>
      <c r="L72" s="329">
        <f t="shared" si="11"/>
        <v>39839.083730999999</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110.5</v>
      </c>
      <c r="AA74" s="165" t="s">
        <v>130</v>
      </c>
      <c r="AB74" s="166">
        <f>+K75</f>
        <v>361</v>
      </c>
      <c r="AC74" s="56">
        <f>ROUND(AB74*Z74,0)</f>
        <v>39891</v>
      </c>
      <c r="AD74" s="9"/>
    </row>
    <row r="75" spans="1:30" ht="19.5" customHeight="1" x14ac:dyDescent="0.3">
      <c r="A75" s="1" t="s">
        <v>131</v>
      </c>
      <c r="B75" s="167" t="s">
        <v>128</v>
      </c>
      <c r="C75" s="168" t="s">
        <v>129</v>
      </c>
      <c r="D75" s="167">
        <v>107</v>
      </c>
      <c r="E75" s="167">
        <v>114</v>
      </c>
      <c r="F75" s="167">
        <v>0</v>
      </c>
      <c r="G75" s="169">
        <f>IF($B$154&lt;8,D75,E75)</f>
        <v>114</v>
      </c>
      <c r="H75" s="170"/>
      <c r="I75" s="171">
        <f>AVERAGE(G75,D75)</f>
        <v>110.5</v>
      </c>
      <c r="J75" s="172" t="s">
        <v>130</v>
      </c>
      <c r="K75" s="173">
        <v>361</v>
      </c>
      <c r="L75" s="329">
        <f t="shared" ref="L75:L78" si="12">SUM(I75*K75)</f>
        <v>39890.5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2.8530000000000001E-3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2.8500000000000001E-3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39891</v>
      </c>
      <c r="AD81" s="188"/>
    </row>
    <row r="82" spans="1:30" ht="22.5" customHeight="1" thickTop="1" thickBot="1" x14ac:dyDescent="0.35">
      <c r="B82" s="14" t="s">
        <v>140</v>
      </c>
      <c r="C82" s="14"/>
      <c r="D82" s="14"/>
      <c r="E82" s="14"/>
      <c r="F82" s="14"/>
      <c r="G82" s="14"/>
      <c r="H82" s="14"/>
      <c r="I82" s="14"/>
      <c r="J82" s="14"/>
      <c r="K82" s="14"/>
      <c r="L82" s="348">
        <f>SUM(L44:L81)</f>
        <v>3596219.8184842025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'3395'!AC81</f>
        <v>39891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3596219.8184842025</v>
      </c>
      <c r="L86" s="329">
        <f>IF(G26=0,0,IF(G26&gt;250,-(((250/G26)*K86)*IF(M86="H",0.02,0.05)),IF(M86="H",-0.02*K86,-0.05*K86)))</f>
        <v>-86863.534484459276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3509356.2839997434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-585690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2923666.2839997434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292366.62839997432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92947.456439750866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323</v>
      </c>
      <c r="C123" s="208" t="s">
        <v>199</v>
      </c>
    </row>
    <row r="124" spans="2:3" hidden="1" x14ac:dyDescent="0.3">
      <c r="B124" s="212" t="s">
        <v>324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323</v>
      </c>
      <c r="C164" s="222" t="s">
        <v>244</v>
      </c>
      <c r="D164" s="218"/>
    </row>
    <row r="165" spans="1:4" hidden="1" x14ac:dyDescent="0.3">
      <c r="A165" s="217" t="s">
        <v>245</v>
      </c>
      <c r="B165" s="221" t="s">
        <v>324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'3396'!B2</f>
        <v>50</v>
      </c>
      <c r="W2" s="435" t="s">
        <v>4</v>
      </c>
      <c r="X2" s="436"/>
      <c r="Y2" s="437"/>
      <c r="Z2" s="437"/>
      <c r="AA2" s="437"/>
      <c r="AB2" s="437"/>
      <c r="AC2" s="437"/>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'3396'!G7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IF('3396'!K$84=1,'3396'!G10,0)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IF('3396'!K$84=1,'3396'!G11,0)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IF('3396'!K$84=1,'3396'!G12,0)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IF('3396'!K$84=1,'3396'!G13,0)</f>
        <v>0</v>
      </c>
      <c r="Y13" s="420"/>
      <c r="Z13" s="421">
        <v>1</v>
      </c>
      <c r="AA13" s="421"/>
      <c r="AB13" s="55">
        <f t="shared" si="0"/>
        <v>0</v>
      </c>
      <c r="AC13" s="56">
        <f t="shared" si="1"/>
        <v>0</v>
      </c>
      <c r="AD13" s="9"/>
    </row>
    <row r="14" spans="1:30" x14ac:dyDescent="0.3">
      <c r="A14" s="1" t="s">
        <v>36</v>
      </c>
      <c r="B14" s="14" t="s">
        <v>37</v>
      </c>
      <c r="C14" s="14"/>
      <c r="D14" s="14">
        <v>438.4</v>
      </c>
      <c r="E14" s="14">
        <v>436.01</v>
      </c>
      <c r="F14" s="14">
        <v>0</v>
      </c>
      <c r="G14" s="47">
        <f t="shared" si="2"/>
        <v>874.41</v>
      </c>
      <c r="H14" s="48"/>
      <c r="I14" s="57">
        <v>1.004</v>
      </c>
      <c r="J14" s="57"/>
      <c r="K14" s="50">
        <f t="shared" si="3"/>
        <v>877.9076</v>
      </c>
      <c r="L14" s="329">
        <f t="shared" si="4"/>
        <v>3642167.6486611078</v>
      </c>
      <c r="N14" s="52">
        <v>5103</v>
      </c>
      <c r="O14" s="53">
        <v>103</v>
      </c>
      <c r="Q14" s="54"/>
      <c r="V14" s="381" t="s">
        <v>37</v>
      </c>
      <c r="W14" s="381"/>
      <c r="X14" s="420">
        <f>IF('3396'!K$84=1,'3396'!G14,0)</f>
        <v>0</v>
      </c>
      <c r="Y14" s="420"/>
      <c r="Z14" s="421">
        <v>1</v>
      </c>
      <c r="AA14" s="421"/>
      <c r="AB14" s="55">
        <f t="shared" si="0"/>
        <v>0</v>
      </c>
      <c r="AC14" s="56">
        <f t="shared" si="1"/>
        <v>0</v>
      </c>
      <c r="AD14" s="9"/>
    </row>
    <row r="15" spans="1:30" x14ac:dyDescent="0.3">
      <c r="A15" s="1" t="s">
        <v>38</v>
      </c>
      <c r="B15" s="14" t="s">
        <v>39</v>
      </c>
      <c r="C15" s="14"/>
      <c r="D15" s="14">
        <v>40.74</v>
      </c>
      <c r="E15" s="14">
        <v>39.94</v>
      </c>
      <c r="F15" s="14">
        <v>0</v>
      </c>
      <c r="G15" s="47">
        <f t="shared" si="2"/>
        <v>80.680000000000007</v>
      </c>
      <c r="H15" s="48"/>
      <c r="I15" s="57">
        <f>I14</f>
        <v>1.004</v>
      </c>
      <c r="J15" s="57"/>
      <c r="K15" s="50">
        <f t="shared" si="3"/>
        <v>81.002700000000004</v>
      </c>
      <c r="L15" s="329">
        <f t="shared" si="4"/>
        <v>336055.19919659098</v>
      </c>
      <c r="M15" s="1" t="str">
        <f>IF(ROUND(G15,2)=ROUND(SUM(G34:G36),2)," ","CHECK 2. 9-12 Lines Below")</f>
        <v xml:space="preserve"> </v>
      </c>
      <c r="N15" s="52">
        <v>5103</v>
      </c>
      <c r="O15" s="58" t="s">
        <v>40</v>
      </c>
      <c r="Q15" s="54"/>
      <c r="V15" s="381" t="s">
        <v>39</v>
      </c>
      <c r="W15" s="381"/>
      <c r="X15" s="420">
        <f>IF('3396'!K$84=1,'3396'!G15,0)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IF('3396'!K$84=1,'3396'!G16,0)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IF('3396'!K$84=1,'3396'!G17,0)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IF('3396'!K$84=1,'3396'!G18,0)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IF('3396'!K$84=1,'3396'!G19,0)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IF('3396'!K$84=1,'3396'!G20,0)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IF('3396'!K$84=1,'3396'!G21,0)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IF('3396'!K$84=1,'3396'!G22,0)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IF('3396'!K$84=1,'3396'!G23,0)</f>
        <v>0</v>
      </c>
      <c r="Y23" s="420"/>
      <c r="Z23" s="421">
        <v>1</v>
      </c>
      <c r="AA23" s="421"/>
      <c r="AB23" s="55">
        <f t="shared" si="0"/>
        <v>0</v>
      </c>
      <c r="AC23" s="56">
        <f t="shared" si="1"/>
        <v>0</v>
      </c>
      <c r="AD23" s="9"/>
    </row>
    <row r="24" spans="1:30" ht="16.2" x14ac:dyDescent="0.35">
      <c r="A24" s="1" t="s">
        <v>57</v>
      </c>
      <c r="B24" s="14" t="s">
        <v>58</v>
      </c>
      <c r="C24" s="14"/>
      <c r="D24" s="14">
        <v>0.28999999999999998</v>
      </c>
      <c r="E24" s="14">
        <v>0.56999999999999995</v>
      </c>
      <c r="F24" s="14">
        <v>0</v>
      </c>
      <c r="G24" s="47">
        <f t="shared" si="2"/>
        <v>0.85999999999999988</v>
      </c>
      <c r="H24" s="48"/>
      <c r="I24" s="57">
        <f>I23</f>
        <v>1.147</v>
      </c>
      <c r="J24" s="57"/>
      <c r="K24" s="50">
        <f t="shared" si="3"/>
        <v>0.98640000000000005</v>
      </c>
      <c r="L24" s="329">
        <f t="shared" si="4"/>
        <v>4092.2691279119999</v>
      </c>
      <c r="N24" s="52">
        <v>5103</v>
      </c>
      <c r="O24" s="53">
        <v>130</v>
      </c>
      <c r="Q24" s="54"/>
      <c r="V24" s="381" t="s">
        <v>58</v>
      </c>
      <c r="W24" s="381"/>
      <c r="X24" s="420">
        <f>IF('3396'!K$84=1,'3396'!G24,0)</f>
        <v>0</v>
      </c>
      <c r="Y24" s="420"/>
      <c r="Z24" s="421">
        <v>1</v>
      </c>
      <c r="AA24" s="421"/>
      <c r="AB24" s="55">
        <f t="shared" si="0"/>
        <v>0</v>
      </c>
      <c r="AC24" s="56">
        <f t="shared" si="1"/>
        <v>0</v>
      </c>
      <c r="AD24" s="9"/>
    </row>
    <row r="25" spans="1:30" ht="16.8" thickBot="1" x14ac:dyDescent="0.4">
      <c r="A25" s="1" t="s">
        <v>59</v>
      </c>
      <c r="B25" s="14" t="s">
        <v>60</v>
      </c>
      <c r="C25" s="14"/>
      <c r="D25" s="14">
        <v>47.64</v>
      </c>
      <c r="E25" s="14">
        <v>46.9</v>
      </c>
      <c r="F25" s="14">
        <v>0</v>
      </c>
      <c r="G25" s="47">
        <f t="shared" si="2"/>
        <v>94.539999999999992</v>
      </c>
      <c r="H25" s="48"/>
      <c r="I25" s="57">
        <v>1.004</v>
      </c>
      <c r="J25" s="57"/>
      <c r="K25" s="50">
        <f t="shared" si="3"/>
        <v>94.918199999999999</v>
      </c>
      <c r="L25" s="329">
        <f t="shared" si="4"/>
        <v>393786.31339920592</v>
      </c>
      <c r="N25" s="52">
        <v>5310</v>
      </c>
      <c r="O25" s="53">
        <v>300</v>
      </c>
      <c r="Q25" s="54"/>
      <c r="V25" s="381" t="s">
        <v>60</v>
      </c>
      <c r="W25" s="381"/>
      <c r="X25" s="420">
        <f>IF('3396'!K$84=1,'3396'!G25,0)</f>
        <v>0</v>
      </c>
      <c r="Y25" s="420"/>
      <c r="Z25" s="421">
        <v>1</v>
      </c>
      <c r="AA25" s="421"/>
      <c r="AB25" s="55">
        <f t="shared" si="0"/>
        <v>0</v>
      </c>
      <c r="AC25" s="56">
        <f t="shared" si="1"/>
        <v>0</v>
      </c>
      <c r="AD25" s="9"/>
    </row>
    <row r="26" spans="1:30" ht="20.25" customHeight="1" thickBot="1" x14ac:dyDescent="0.35">
      <c r="B26" s="60" t="s">
        <v>61</v>
      </c>
      <c r="C26" s="60"/>
      <c r="D26" s="61">
        <f t="shared" ref="D26:E26" si="5">SUM(D10:D25)</f>
        <v>527.07000000000005</v>
      </c>
      <c r="E26" s="61">
        <f t="shared" si="5"/>
        <v>523.41999999999996</v>
      </c>
      <c r="F26" s="61"/>
      <c r="G26" s="61">
        <f>SUM(G10:G25)</f>
        <v>1050.49</v>
      </c>
      <c r="H26" s="62"/>
      <c r="I26" s="62"/>
      <c r="J26" s="63"/>
      <c r="K26" s="64">
        <f>SUM(K10:K25)</f>
        <v>1054.8149000000001</v>
      </c>
      <c r="L26" s="327">
        <f>SUM(L10:L25)</f>
        <v>4376101.4303848166</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40.74</v>
      </c>
      <c r="E34" s="14">
        <v>39.94</v>
      </c>
      <c r="F34" s="85">
        <v>0</v>
      </c>
      <c r="G34" s="47">
        <f t="shared" si="6"/>
        <v>80.680000000000007</v>
      </c>
      <c r="H34" s="76"/>
      <c r="I34" s="86" t="s">
        <v>77</v>
      </c>
      <c r="J34" s="52">
        <v>251</v>
      </c>
      <c r="K34" s="78">
        <v>835</v>
      </c>
      <c r="L34" s="329">
        <f t="shared" si="8"/>
        <v>67367.8</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40.74</v>
      </c>
      <c r="E37" s="61">
        <f t="shared" si="10"/>
        <v>39.94</v>
      </c>
      <c r="F37" s="61"/>
      <c r="G37" s="61">
        <f>SUM(G28:G36)</f>
        <v>80.680000000000007</v>
      </c>
      <c r="H37" s="62"/>
      <c r="I37" s="14" t="s">
        <v>81</v>
      </c>
      <c r="J37" s="14"/>
      <c r="K37" s="14"/>
      <c r="L37" s="329">
        <f>SUM(L28:L36)</f>
        <v>67367.8</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200643.59</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4644112.8203848163</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1054.8149000000001</v>
      </c>
      <c r="D49" s="116"/>
      <c r="E49" s="116"/>
      <c r="F49" s="116"/>
      <c r="G49" s="117">
        <f>K7</f>
        <v>1.0289999999999999</v>
      </c>
      <c r="H49" s="117"/>
      <c r="I49" s="118">
        <v>905.98</v>
      </c>
      <c r="J49" s="119" t="s">
        <v>96</v>
      </c>
      <c r="K49" s="120">
        <f>ROUND(C49*G49*I49,0)</f>
        <v>983355</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1054.8149000000001</v>
      </c>
      <c r="D50" s="138"/>
      <c r="E50" s="139"/>
      <c r="F50" s="139"/>
      <c r="G50" s="140" t="s">
        <v>98</v>
      </c>
      <c r="H50" s="140"/>
      <c r="I50" s="140"/>
      <c r="J50" s="140"/>
      <c r="K50" s="140"/>
      <c r="L50" s="329">
        <f>IF(B2=75,0,K49+K48+K47)</f>
        <v>983355</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1054.8149000000001</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5.326E-3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1050.49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5.7920000000000003E-3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5.326E-3</v>
      </c>
      <c r="L59" s="329">
        <f>SUM(I59*K59)</f>
        <v>22533.863942</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5.326E-3</v>
      </c>
      <c r="L67" s="329">
        <f>SUM(I67*K67)</f>
        <v>552299.32413399999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5.7920000000000003E-3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5.326E-3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5.326E-3</v>
      </c>
      <c r="L71" s="329">
        <f t="shared" si="11"/>
        <v>9937.0856939999994</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5.7920000000000003E-3</v>
      </c>
      <c r="L72" s="329">
        <f t="shared" si="11"/>
        <v>80879.065184000006</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624.5</v>
      </c>
      <c r="AA74" s="165" t="s">
        <v>130</v>
      </c>
      <c r="AB74" s="166">
        <f>+K75</f>
        <v>361</v>
      </c>
      <c r="AC74" s="56">
        <f>ROUND(AB74*Z74,0)</f>
        <v>225445</v>
      </c>
      <c r="AD74" s="9"/>
    </row>
    <row r="75" spans="1:30" ht="19.5" customHeight="1" x14ac:dyDescent="0.3">
      <c r="A75" s="1" t="s">
        <v>131</v>
      </c>
      <c r="B75" s="167" t="s">
        <v>128</v>
      </c>
      <c r="C75" s="168" t="s">
        <v>129</v>
      </c>
      <c r="D75" s="167">
        <v>594</v>
      </c>
      <c r="E75" s="167">
        <v>655</v>
      </c>
      <c r="F75" s="167">
        <v>0</v>
      </c>
      <c r="G75" s="169">
        <f>IF($B$154&lt;8,D75,E75)</f>
        <v>655</v>
      </c>
      <c r="H75" s="170"/>
      <c r="I75" s="171">
        <f>AVERAGE(G75,D75)</f>
        <v>624.5</v>
      </c>
      <c r="J75" s="172" t="s">
        <v>130</v>
      </c>
      <c r="K75" s="173">
        <v>361</v>
      </c>
      <c r="L75" s="329">
        <f t="shared" ref="L75:L78" si="12">SUM(I75*K75)</f>
        <v>225444.5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5.7920000000000003E-3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5.326E-3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225445</v>
      </c>
      <c r="AD81" s="188"/>
    </row>
    <row r="82" spans="1:30" ht="22.5" customHeight="1" thickTop="1" thickBot="1" x14ac:dyDescent="0.35">
      <c r="B82" s="14" t="s">
        <v>140</v>
      </c>
      <c r="C82" s="14"/>
      <c r="D82" s="14"/>
      <c r="E82" s="14"/>
      <c r="F82" s="14"/>
      <c r="G82" s="14"/>
      <c r="H82" s="14"/>
      <c r="I82" s="14"/>
      <c r="J82" s="14"/>
      <c r="K82" s="14"/>
      <c r="L82" s="348">
        <f>SUM(L44:L81)</f>
        <v>6518561.6593388161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'3396'!AC81</f>
        <v>225445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6518561.6593388161</v>
      </c>
      <c r="L86" s="329">
        <f>IF(G26=0,0,IF(G26&gt;250,-(((250/G26)*K86)*IF(M86="H",0.02,0.05)),IF(M86="H",-0.02*K86,-0.05*K86)))</f>
        <v>-31026.290870635687</v>
      </c>
      <c r="M86" s="189" t="str">
        <f>IF(B123="2801","H",IF(B123="2911","H",IF(B123="3382","H",IF(B123="3396","H"," "))))</f>
        <v>H</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6487535.3684681803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-1082906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5404629.3684681803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540462.93684681808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99344.942316140645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326</v>
      </c>
      <c r="C123" s="208" t="s">
        <v>199</v>
      </c>
    </row>
    <row r="124" spans="2:3" hidden="1" x14ac:dyDescent="0.3">
      <c r="B124" s="212" t="s">
        <v>327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326</v>
      </c>
      <c r="C164" s="222" t="s">
        <v>244</v>
      </c>
      <c r="D164" s="218"/>
    </row>
    <row r="165" spans="1:4" hidden="1" x14ac:dyDescent="0.3">
      <c r="A165" s="217" t="s">
        <v>245</v>
      </c>
      <c r="B165" s="221" t="s">
        <v>327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'3398'!B2</f>
        <v>50</v>
      </c>
      <c r="W2" s="435" t="s">
        <v>4</v>
      </c>
      <c r="X2" s="436"/>
      <c r="Y2" s="437"/>
      <c r="Z2" s="437"/>
      <c r="AA2" s="437"/>
      <c r="AB2" s="437"/>
      <c r="AC2" s="437"/>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'3398'!G7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IF('3398'!K$84=1,'3398'!G10,0)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IF('3398'!K$84=1,'3398'!G11,0)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IF('3398'!K$84=1,'3398'!G12,0)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IF('3398'!K$84=1,'3398'!G13,0)</f>
        <v>0</v>
      </c>
      <c r="Y13" s="420"/>
      <c r="Z13" s="421">
        <v>1</v>
      </c>
      <c r="AA13" s="421"/>
      <c r="AB13" s="55">
        <f t="shared" si="0"/>
        <v>0</v>
      </c>
      <c r="AC13" s="56">
        <f t="shared" si="1"/>
        <v>0</v>
      </c>
      <c r="AD13" s="9"/>
    </row>
    <row r="14" spans="1:30" x14ac:dyDescent="0.3">
      <c r="A14" s="1" t="s">
        <v>36</v>
      </c>
      <c r="B14" s="14" t="s">
        <v>37</v>
      </c>
      <c r="C14" s="14"/>
      <c r="D14" s="14">
        <v>27.87</v>
      </c>
      <c r="E14" s="14">
        <v>31.04</v>
      </c>
      <c r="F14" s="14">
        <v>0</v>
      </c>
      <c r="G14" s="47">
        <f t="shared" si="2"/>
        <v>58.91</v>
      </c>
      <c r="H14" s="48"/>
      <c r="I14" s="57">
        <v>1.004</v>
      </c>
      <c r="J14" s="57"/>
      <c r="K14" s="50">
        <f t="shared" si="3"/>
        <v>59.145600000000002</v>
      </c>
      <c r="L14" s="329">
        <f t="shared" si="4"/>
        <v>245376.83792764798</v>
      </c>
      <c r="N14" s="52">
        <v>5103</v>
      </c>
      <c r="O14" s="53">
        <v>103</v>
      </c>
      <c r="Q14" s="54"/>
      <c r="V14" s="381" t="s">
        <v>37</v>
      </c>
      <c r="W14" s="381"/>
      <c r="X14" s="420">
        <f>IF('3398'!K$84=1,'3398'!G14,0)</f>
        <v>0</v>
      </c>
      <c r="Y14" s="420"/>
      <c r="Z14" s="421">
        <v>1</v>
      </c>
      <c r="AA14" s="421"/>
      <c r="AB14" s="55">
        <f t="shared" si="0"/>
        <v>0</v>
      </c>
      <c r="AC14" s="56">
        <f t="shared" si="1"/>
        <v>0</v>
      </c>
      <c r="AD14" s="9"/>
    </row>
    <row r="15" spans="1:30" x14ac:dyDescent="0.3">
      <c r="A15" s="1" t="s">
        <v>38</v>
      </c>
      <c r="B15" s="14" t="s">
        <v>39</v>
      </c>
      <c r="C15" s="14"/>
      <c r="D15" s="14">
        <v>13.54</v>
      </c>
      <c r="E15" s="14">
        <v>14.4</v>
      </c>
      <c r="F15" s="14">
        <v>0</v>
      </c>
      <c r="G15" s="47">
        <f t="shared" si="2"/>
        <v>27.939999999999998</v>
      </c>
      <c r="H15" s="48"/>
      <c r="I15" s="57">
        <f>I14</f>
        <v>1.004</v>
      </c>
      <c r="J15" s="57"/>
      <c r="K15" s="50">
        <f t="shared" si="3"/>
        <v>28.0518</v>
      </c>
      <c r="L15" s="329">
        <f t="shared" si="4"/>
        <v>116378.25945089399</v>
      </c>
      <c r="M15" s="1" t="str">
        <f>IF(ROUND(G15,2)=ROUND(SUM(G34:G36),2)," ","CHECK 2. 9-12 Lines Below")</f>
        <v xml:space="preserve"> </v>
      </c>
      <c r="N15" s="52">
        <v>5103</v>
      </c>
      <c r="O15" s="58" t="s">
        <v>40</v>
      </c>
      <c r="Q15" s="54"/>
      <c r="V15" s="381" t="s">
        <v>39</v>
      </c>
      <c r="W15" s="381"/>
      <c r="X15" s="420">
        <f>IF('3398'!K$84=1,'3398'!G15,0)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IF('3398'!K$84=1,'3398'!G16,0)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IF('3398'!K$84=1,'3398'!G17,0)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IF('3398'!K$84=1,'3398'!G18,0)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IF('3398'!K$84=1,'3398'!G19,0)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IF('3398'!K$84=1,'3398'!G20,0)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IF('3398'!K$84=1,'3398'!G21,0)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IF('3398'!K$84=1,'3398'!G22,0)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IF('3398'!K$84=1,'3398'!G23,0)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IF('3398'!K$84=1,'3398'!G24,0)</f>
        <v>0</v>
      </c>
      <c r="Y24" s="420"/>
      <c r="Z24" s="421">
        <v>1</v>
      </c>
      <c r="AA24" s="421"/>
      <c r="AB24" s="55">
        <f t="shared" si="0"/>
        <v>0</v>
      </c>
      <c r="AC24" s="56">
        <f t="shared" si="1"/>
        <v>0</v>
      </c>
      <c r="AD24" s="9"/>
    </row>
    <row r="25" spans="1:30" ht="16.8" thickBot="1" x14ac:dyDescent="0.4">
      <c r="A25" s="1" t="s">
        <v>59</v>
      </c>
      <c r="B25" s="14" t="s">
        <v>60</v>
      </c>
      <c r="C25" s="14"/>
      <c r="D25" s="14">
        <v>3.37</v>
      </c>
      <c r="E25" s="14">
        <v>2.52</v>
      </c>
      <c r="F25" s="14">
        <v>0</v>
      </c>
      <c r="G25" s="47">
        <f t="shared" si="2"/>
        <v>5.8900000000000006</v>
      </c>
      <c r="H25" s="48"/>
      <c r="I25" s="57">
        <v>1.004</v>
      </c>
      <c r="J25" s="57"/>
      <c r="K25" s="50">
        <f t="shared" si="3"/>
        <v>5.9135999999999997</v>
      </c>
      <c r="L25" s="329">
        <f t="shared" si="4"/>
        <v>24533.701049087998</v>
      </c>
      <c r="N25" s="52">
        <v>5310</v>
      </c>
      <c r="O25" s="53">
        <v>300</v>
      </c>
      <c r="Q25" s="54"/>
      <c r="V25" s="381" t="s">
        <v>60</v>
      </c>
      <c r="W25" s="381"/>
      <c r="X25" s="420">
        <f>IF('3398'!K$84=1,'3398'!G25,0)</f>
        <v>0</v>
      </c>
      <c r="Y25" s="420"/>
      <c r="Z25" s="421">
        <v>1</v>
      </c>
      <c r="AA25" s="421"/>
      <c r="AB25" s="55">
        <f t="shared" si="0"/>
        <v>0</v>
      </c>
      <c r="AC25" s="56">
        <f t="shared" si="1"/>
        <v>0</v>
      </c>
      <c r="AD25" s="9"/>
    </row>
    <row r="26" spans="1:30" ht="20.25" customHeight="1" thickBot="1" x14ac:dyDescent="0.35">
      <c r="B26" s="60" t="s">
        <v>61</v>
      </c>
      <c r="C26" s="60"/>
      <c r="D26" s="61">
        <f t="shared" ref="D26:E26" si="5">SUM(D10:D25)</f>
        <v>44.779999999999994</v>
      </c>
      <c r="E26" s="61">
        <f t="shared" si="5"/>
        <v>47.96</v>
      </c>
      <c r="F26" s="61"/>
      <c r="G26" s="61">
        <f>SUM(G10:G25)</f>
        <v>92.74</v>
      </c>
      <c r="H26" s="62"/>
      <c r="I26" s="62"/>
      <c r="J26" s="63"/>
      <c r="K26" s="64">
        <f>SUM(K10:K25)</f>
        <v>93.111000000000004</v>
      </c>
      <c r="L26" s="327">
        <f>SUM(L10:L25)</f>
        <v>386288.79842762992</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10.98</v>
      </c>
      <c r="E34" s="14">
        <v>10.93</v>
      </c>
      <c r="F34" s="85">
        <v>0</v>
      </c>
      <c r="G34" s="47">
        <f t="shared" si="6"/>
        <v>21.91</v>
      </c>
      <c r="H34" s="76"/>
      <c r="I34" s="86" t="s">
        <v>77</v>
      </c>
      <c r="J34" s="52">
        <v>251</v>
      </c>
      <c r="K34" s="78">
        <v>835</v>
      </c>
      <c r="L34" s="329">
        <f t="shared" si="8"/>
        <v>18294.849999999999</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2.56</v>
      </c>
      <c r="E35" s="14">
        <v>3.46</v>
      </c>
      <c r="F35" s="85">
        <v>0</v>
      </c>
      <c r="G35" s="47">
        <f t="shared" si="6"/>
        <v>6.02</v>
      </c>
      <c r="H35" s="76"/>
      <c r="I35" s="86" t="s">
        <v>77</v>
      </c>
      <c r="J35" s="52">
        <v>252</v>
      </c>
      <c r="K35" s="78">
        <v>3168</v>
      </c>
      <c r="L35" s="329">
        <f t="shared" si="8"/>
        <v>19071.359999999997</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0.01</v>
      </c>
      <c r="F36" s="85">
        <v>0</v>
      </c>
      <c r="G36" s="47">
        <f t="shared" si="6"/>
        <v>0.01</v>
      </c>
      <c r="H36" s="76"/>
      <c r="I36" s="86" t="s">
        <v>77</v>
      </c>
      <c r="J36" s="52">
        <v>253</v>
      </c>
      <c r="K36" s="78">
        <v>6685</v>
      </c>
      <c r="L36" s="329">
        <f t="shared" si="8"/>
        <v>66.849999999999994</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13.540000000000001</v>
      </c>
      <c r="E37" s="61">
        <f t="shared" si="10"/>
        <v>14.4</v>
      </c>
      <c r="F37" s="61"/>
      <c r="G37" s="61">
        <f>SUM(G28:G36)</f>
        <v>27.94</v>
      </c>
      <c r="H37" s="62"/>
      <c r="I37" s="14" t="s">
        <v>81</v>
      </c>
      <c r="J37" s="14"/>
      <c r="K37" s="14"/>
      <c r="L37" s="329">
        <f>SUM(L28:L36)</f>
        <v>37433.05999999999</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17713.34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441435.19842762995</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93.111000000000004</v>
      </c>
      <c r="D49" s="116"/>
      <c r="E49" s="116"/>
      <c r="F49" s="116"/>
      <c r="G49" s="117">
        <f>K7</f>
        <v>1.0289999999999999</v>
      </c>
      <c r="H49" s="117"/>
      <c r="I49" s="118">
        <v>905.98</v>
      </c>
      <c r="J49" s="119" t="s">
        <v>96</v>
      </c>
      <c r="K49" s="120">
        <f>ROUND(C49*G49*I49,0)</f>
        <v>86803</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93.111000000000004</v>
      </c>
      <c r="D50" s="138"/>
      <c r="E50" s="139"/>
      <c r="F50" s="139"/>
      <c r="G50" s="140" t="s">
        <v>98</v>
      </c>
      <c r="H50" s="140"/>
      <c r="I50" s="140"/>
      <c r="J50" s="140"/>
      <c r="K50" s="140"/>
      <c r="L50" s="329">
        <f>IF(B2=75,0,K49+K48+K47)</f>
        <v>86803</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93.111000000000004</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4.6999999999999999E-4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92.74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5.1099999999999995E-4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4.6999999999999999E-4</v>
      </c>
      <c r="L59" s="329">
        <f>SUM(I59*K59)</f>
        <v>1988.53099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4.6999999999999999E-4</v>
      </c>
      <c r="L67" s="329">
        <f>SUM(I67*K67)</f>
        <v>48738.393230000001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5.1099999999999995E-4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4.6999999999999999E-4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4.6999999999999999E-4</v>
      </c>
      <c r="L71" s="329">
        <f t="shared" si="11"/>
        <v>876.91143</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5.1099999999999995E-4</v>
      </c>
      <c r="L72" s="329">
        <f t="shared" si="11"/>
        <v>7135.5666969999993</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5.1099999999999995E-4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4.6999999999999999E-4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586977.60077462986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'3398'!AC81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586977.60077462986</v>
      </c>
      <c r="L86" s="329">
        <f>IF(G26=0,0,IF(G26&gt;250,-(((250/G26)*K86)*IF(M86="H",0.02,0.05)),IF(M86="H",-0.02*K86,-0.05*K86)))</f>
        <v>-29348.880038731495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557628.72073589836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-93077</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464551.72073589836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46455.172073589834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328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329</v>
      </c>
      <c r="C123" s="208" t="s">
        <v>199</v>
      </c>
    </row>
    <row r="124" spans="2:3" hidden="1" x14ac:dyDescent="0.3">
      <c r="B124" s="212" t="s">
        <v>330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328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329</v>
      </c>
      <c r="C164" s="222" t="s">
        <v>244</v>
      </c>
      <c r="D164" s="218"/>
    </row>
    <row r="165" spans="1:4" hidden="1" x14ac:dyDescent="0.3">
      <c r="A165" s="217" t="s">
        <v>245</v>
      </c>
      <c r="B165" s="221" t="s">
        <v>330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'3400'!B2</f>
        <v>50</v>
      </c>
      <c r="W2" s="435" t="s">
        <v>4</v>
      </c>
      <c r="X2" s="436"/>
      <c r="Y2" s="437"/>
      <c r="Z2" s="437"/>
      <c r="AA2" s="437"/>
      <c r="AB2" s="437"/>
      <c r="AC2" s="437"/>
      <c r="AD2" s="9"/>
    </row>
    <row r="3" spans="1:30" ht="20.399999999999999" x14ac:dyDescent="0.35">
      <c r="B3" s="10" t="str">
        <f>"Revenue Estimate Worksheet for "&amp;B124</f>
        <v>Revenue Estimate Worksheet for Believers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'3400'!G7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IF('3400'!K$84=1,'3400'!G10,0)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IF('3400'!K$84=1,'3400'!G11,0)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IF('3400'!K$84=1,'3400'!G12,0)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IF('3400'!K$84=1,'3400'!G13,0)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IF('3400'!K$84=1,'3400'!G14,0)</f>
        <v>0</v>
      </c>
      <c r="Y14" s="420"/>
      <c r="Z14" s="421">
        <v>1</v>
      </c>
      <c r="AA14" s="421"/>
      <c r="AB14" s="55">
        <f t="shared" si="0"/>
        <v>0</v>
      </c>
      <c r="AC14" s="56">
        <f t="shared" si="1"/>
        <v>0</v>
      </c>
      <c r="AD14" s="9"/>
    </row>
    <row r="15" spans="1:30" x14ac:dyDescent="0.3">
      <c r="A15" s="1" t="s">
        <v>38</v>
      </c>
      <c r="B15" s="14" t="s">
        <v>39</v>
      </c>
      <c r="C15" s="14"/>
      <c r="D15" s="14">
        <v>66.290000000000006</v>
      </c>
      <c r="E15" s="14">
        <v>67.459999999999994</v>
      </c>
      <c r="F15" s="14">
        <v>0</v>
      </c>
      <c r="G15" s="47">
        <f t="shared" si="2"/>
        <v>133.75</v>
      </c>
      <c r="H15" s="48"/>
      <c r="I15" s="57">
        <f>I14</f>
        <v>1.004</v>
      </c>
      <c r="J15" s="57"/>
      <c r="K15" s="50">
        <f t="shared" si="3"/>
        <v>134.285</v>
      </c>
      <c r="L15" s="329">
        <f t="shared" si="4"/>
        <v>557107.01524904999</v>
      </c>
      <c r="M15" s="1" t="str">
        <f>IF(ROUND(G15,2)=ROUND(SUM(G34:G36),2)," ","CHECK 2. 9-12 Lines Below")</f>
        <v xml:space="preserve"> </v>
      </c>
      <c r="N15" s="52">
        <v>5103</v>
      </c>
      <c r="O15" s="58" t="s">
        <v>40</v>
      </c>
      <c r="Q15" s="54"/>
      <c r="V15" s="381" t="s">
        <v>39</v>
      </c>
      <c r="W15" s="381"/>
      <c r="X15" s="420">
        <f>IF('3400'!K$84=1,'3400'!G15,0)</f>
        <v>133.75</v>
      </c>
      <c r="Y15" s="420"/>
      <c r="Z15" s="421">
        <v>1</v>
      </c>
      <c r="AA15" s="421"/>
      <c r="AB15" s="55">
        <f t="shared" si="0"/>
        <v>133.75</v>
      </c>
      <c r="AC15" s="59">
        <f t="shared" si="1"/>
        <v>554887</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IF('3400'!K$84=1,'3400'!G16,0)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IF('3400'!K$84=1,'3400'!G17,0)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IF('3400'!K$84=1,'3400'!G18,0)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IF('3400'!K$84=1,'3400'!G19,0)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IF('3400'!K$84=1,'3400'!G20,0)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IF('3400'!K$84=1,'3400'!G21,0)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IF('3400'!K$84=1,'3400'!G22,0)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IF('3400'!K$84=1,'3400'!G23,0)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IF('3400'!K$84=1,'3400'!G24,0)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IF('3400'!K$84=1,'3400'!G25,0)</f>
        <v>0</v>
      </c>
      <c r="Y25" s="420"/>
      <c r="Z25" s="421">
        <v>1</v>
      </c>
      <c r="AA25" s="421"/>
      <c r="AB25" s="55">
        <f t="shared" si="0"/>
        <v>0</v>
      </c>
      <c r="AC25" s="56">
        <f t="shared" si="1"/>
        <v>0</v>
      </c>
      <c r="AD25" s="9"/>
    </row>
    <row r="26" spans="1:30" ht="20.25" customHeight="1" thickBot="1" x14ac:dyDescent="0.35">
      <c r="B26" s="60" t="s">
        <v>61</v>
      </c>
      <c r="C26" s="60"/>
      <c r="D26" s="61">
        <f t="shared" ref="D26:E26" si="5">SUM(D10:D25)</f>
        <v>66.290000000000006</v>
      </c>
      <c r="E26" s="61">
        <f t="shared" si="5"/>
        <v>67.459999999999994</v>
      </c>
      <c r="F26" s="61"/>
      <c r="G26" s="61">
        <f>SUM(G10:G25)</f>
        <v>133.75</v>
      </c>
      <c r="H26" s="62"/>
      <c r="I26" s="62"/>
      <c r="J26" s="63"/>
      <c r="K26" s="64">
        <f>SUM(K10:K25)</f>
        <v>134.285</v>
      </c>
      <c r="L26" s="327">
        <f>SUM(L10:L25)</f>
        <v>557107.01524904999</v>
      </c>
      <c r="N26" s="54"/>
      <c r="O26" s="65"/>
      <c r="P26" s="54"/>
      <c r="Q26" s="54"/>
      <c r="V26" s="422" t="s">
        <v>61</v>
      </c>
      <c r="W26" s="422"/>
      <c r="X26" s="411">
        <f>SUM(X10:X25)</f>
        <v>133.75</v>
      </c>
      <c r="Y26" s="411"/>
      <c r="Z26" s="423"/>
      <c r="AA26" s="424"/>
      <c r="AB26" s="66">
        <f>SUM(AB10:AB25)</f>
        <v>133.75</v>
      </c>
      <c r="AC26" s="67">
        <f>SUM(AC10:AC25)</f>
        <v>554887</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10.57</v>
      </c>
      <c r="E34" s="14">
        <v>9.39</v>
      </c>
      <c r="F34" s="85">
        <v>0</v>
      </c>
      <c r="G34" s="47">
        <f t="shared" si="6"/>
        <v>19.96</v>
      </c>
      <c r="H34" s="76"/>
      <c r="I34" s="86" t="s">
        <v>77</v>
      </c>
      <c r="J34" s="52">
        <v>251</v>
      </c>
      <c r="K34" s="78">
        <v>835</v>
      </c>
      <c r="L34" s="329">
        <f t="shared" si="8"/>
        <v>16666.600000000002</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31.73</v>
      </c>
      <c r="E35" s="14">
        <v>28.68</v>
      </c>
      <c r="F35" s="85">
        <v>0</v>
      </c>
      <c r="G35" s="47">
        <f t="shared" si="6"/>
        <v>60.41</v>
      </c>
      <c r="H35" s="76"/>
      <c r="I35" s="86" t="s">
        <v>77</v>
      </c>
      <c r="J35" s="52">
        <v>252</v>
      </c>
      <c r="K35" s="78">
        <v>3168</v>
      </c>
      <c r="L35" s="329">
        <f t="shared" si="8"/>
        <v>191378.87999999998</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23.99</v>
      </c>
      <c r="E36" s="14">
        <v>29.39</v>
      </c>
      <c r="F36" s="85">
        <v>0</v>
      </c>
      <c r="G36" s="47">
        <f t="shared" si="6"/>
        <v>53.379999999999995</v>
      </c>
      <c r="H36" s="76"/>
      <c r="I36" s="86" t="s">
        <v>77</v>
      </c>
      <c r="J36" s="52">
        <v>253</v>
      </c>
      <c r="K36" s="78">
        <v>6685</v>
      </c>
      <c r="L36" s="329">
        <f t="shared" si="8"/>
        <v>356845.3</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66.289999999999992</v>
      </c>
      <c r="E37" s="61">
        <f t="shared" si="10"/>
        <v>67.460000000000008</v>
      </c>
      <c r="F37" s="61"/>
      <c r="G37" s="61">
        <f>SUM(G28:G36)</f>
        <v>133.75</v>
      </c>
      <c r="H37" s="62"/>
      <c r="I37" s="14" t="s">
        <v>81</v>
      </c>
      <c r="J37" s="14"/>
      <c r="K37" s="14"/>
      <c r="L37" s="329">
        <f>SUM(L28:L36)</f>
        <v>564890.78</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25546.25</v>
      </c>
      <c r="N40" s="98"/>
      <c r="O40" s="98"/>
      <c r="P40" s="98"/>
      <c r="Q40" s="98"/>
      <c r="V40" s="406" t="s">
        <v>85</v>
      </c>
      <c r="W40" s="406"/>
      <c r="X40" s="407">
        <f>+G40</f>
        <v>181379.8</v>
      </c>
      <c r="Y40" s="407"/>
      <c r="Z40" s="407"/>
      <c r="AA40" s="407"/>
      <c r="AB40" s="56">
        <f>ROUND(X39/X40,0)</f>
        <v>191</v>
      </c>
      <c r="AC40" s="56">
        <f>ROUND(AB40*$X$26,0)</f>
        <v>25546</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1147544.04524905</v>
      </c>
      <c r="O44" s="1"/>
      <c r="V44" s="400" t="s">
        <v>89</v>
      </c>
      <c r="W44" s="400"/>
      <c r="X44" s="400"/>
      <c r="Y44" s="400"/>
      <c r="Z44" s="400"/>
      <c r="AA44" s="400"/>
      <c r="AB44" s="400"/>
      <c r="AC44" s="105">
        <f>SUM(AC26,AC37,AC40)</f>
        <v>580433</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134.285</v>
      </c>
      <c r="D49" s="116"/>
      <c r="E49" s="116"/>
      <c r="F49" s="116"/>
      <c r="G49" s="117">
        <f>K7</f>
        <v>1.0289999999999999</v>
      </c>
      <c r="H49" s="117"/>
      <c r="I49" s="118">
        <v>905.98</v>
      </c>
      <c r="J49" s="119" t="s">
        <v>96</v>
      </c>
      <c r="K49" s="120">
        <f>ROUND(C49*G49*I49,0)</f>
        <v>125188</v>
      </c>
      <c r="L49" s="344"/>
      <c r="M49" s="103"/>
      <c r="N49" s="131"/>
      <c r="O49" s="132"/>
      <c r="P49" s="65"/>
      <c r="Q49" s="133"/>
      <c r="V49" s="134" t="s">
        <v>77</v>
      </c>
      <c r="W49" s="135">
        <f>AB14+AB15+AB18+AB21+AB24+AB25</f>
        <v>133.75</v>
      </c>
      <c r="X49" s="393">
        <f>AB7</f>
        <v>1.0289999999999999</v>
      </c>
      <c r="Y49" s="393"/>
      <c r="Z49" s="122">
        <f>+I49</f>
        <v>905.98</v>
      </c>
      <c r="AA49" s="123" t="s">
        <v>96</v>
      </c>
      <c r="AB49" s="124">
        <f>ROUND(W49*X49*Z49,0)</f>
        <v>124689</v>
      </c>
      <c r="AC49" s="128"/>
      <c r="AD49" s="104"/>
    </row>
    <row r="50" spans="2:30" ht="24" customHeight="1" thickBot="1" x14ac:dyDescent="0.35">
      <c r="B50" s="136" t="s">
        <v>97</v>
      </c>
      <c r="C50" s="137">
        <f>SUM(C47:C49)</f>
        <v>134.285</v>
      </c>
      <c r="D50" s="138"/>
      <c r="E50" s="139"/>
      <c r="F50" s="139"/>
      <c r="G50" s="140" t="s">
        <v>98</v>
      </c>
      <c r="H50" s="140"/>
      <c r="I50" s="140"/>
      <c r="J50" s="140"/>
      <c r="K50" s="140"/>
      <c r="L50" s="329">
        <f>IF(B2=75,0,K49+K48+K47)</f>
        <v>125188</v>
      </c>
      <c r="N50" s="3"/>
      <c r="O50" s="1"/>
      <c r="V50" s="141" t="s">
        <v>97</v>
      </c>
      <c r="W50" s="142">
        <f>SUM(W47:W49)</f>
        <v>133.75</v>
      </c>
      <c r="X50" s="394" t="s">
        <v>98</v>
      </c>
      <c r="Y50" s="395"/>
      <c r="Z50" s="395"/>
      <c r="AA50" s="395"/>
      <c r="AB50" s="395"/>
      <c r="AC50" s="56">
        <f>IF(V2=75,0,AB49+AB48+AB47)</f>
        <v>124689</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134.285</v>
      </c>
      <c r="H53" s="57" t="s">
        <v>102</v>
      </c>
      <c r="I53" s="57"/>
      <c r="J53" s="147">
        <v>198050.23</v>
      </c>
      <c r="K53" s="147"/>
      <c r="L53" s="346"/>
      <c r="N53" s="3"/>
      <c r="O53" s="1"/>
      <c r="V53" s="388" t="s">
        <v>101</v>
      </c>
      <c r="W53" s="388"/>
      <c r="X53" s="148">
        <f>AB26</f>
        <v>133.75</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6.78E-4</v>
      </c>
      <c r="L54" s="334"/>
      <c r="N54" s="65"/>
      <c r="O54" s="1"/>
      <c r="V54" s="388" t="s">
        <v>103</v>
      </c>
      <c r="W54" s="388"/>
      <c r="X54" s="388"/>
      <c r="Y54" s="388"/>
      <c r="Z54" s="388"/>
      <c r="AA54" s="388"/>
      <c r="AB54" s="391">
        <f>ROUND(X53/AA53,6)</f>
        <v>6.7500000000000004E-4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133.75</v>
      </c>
      <c r="H56" s="57" t="s">
        <v>106</v>
      </c>
      <c r="I56" s="57"/>
      <c r="J56" s="147">
        <f>+G40</f>
        <v>181379.8</v>
      </c>
      <c r="K56" s="147"/>
      <c r="L56" s="346"/>
      <c r="O56" s="1"/>
      <c r="V56" s="388" t="s">
        <v>105</v>
      </c>
      <c r="W56" s="388"/>
      <c r="X56" s="151">
        <f>X26</f>
        <v>133.75</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7.3700000000000002E-4</v>
      </c>
      <c r="L57" s="334"/>
      <c r="O57" s="1"/>
      <c r="V57" s="388" t="s">
        <v>107</v>
      </c>
      <c r="W57" s="388"/>
      <c r="X57" s="388"/>
      <c r="Y57" s="388"/>
      <c r="Z57" s="388"/>
      <c r="AA57" s="388"/>
      <c r="AB57" s="391">
        <f>ROUND(X56/AA56,6)</f>
        <v>7.3700000000000002E-4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6.7500000000000004E-4</v>
      </c>
      <c r="AC58" s="56">
        <f>ROUND(Y58*AB58,0)</f>
        <v>2856</v>
      </c>
      <c r="AD58" s="9"/>
    </row>
    <row r="59" spans="2:30" x14ac:dyDescent="0.3">
      <c r="B59" s="60" t="s">
        <v>109</v>
      </c>
      <c r="C59" s="60"/>
      <c r="D59" s="60"/>
      <c r="E59" s="60"/>
      <c r="F59" s="60"/>
      <c r="G59" s="60"/>
      <c r="H59" s="155" t="s">
        <v>21</v>
      </c>
      <c r="I59" s="120">
        <v>4230917</v>
      </c>
      <c r="J59" s="156" t="s">
        <v>110</v>
      </c>
      <c r="K59" s="157">
        <f>K54</f>
        <v>6.78E-4</v>
      </c>
      <c r="L59" s="329">
        <f>SUM(I59*K59)</f>
        <v>2868.5617259999999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6.7500000000000004E-4</v>
      </c>
      <c r="AC66" s="56">
        <f>ROUND(Y66*AB66,0)</f>
        <v>69997</v>
      </c>
      <c r="AD66" s="9"/>
    </row>
    <row r="67" spans="1:30" ht="20.25" customHeight="1" x14ac:dyDescent="0.3">
      <c r="B67" s="14" t="s">
        <v>118</v>
      </c>
      <c r="C67" s="14"/>
      <c r="D67" s="14"/>
      <c r="E67" s="14"/>
      <c r="F67" s="14"/>
      <c r="H67" s="155" t="s">
        <v>23</v>
      </c>
      <c r="I67" s="120">
        <v>103698709</v>
      </c>
      <c r="J67" s="156" t="s">
        <v>110</v>
      </c>
      <c r="K67" s="157">
        <f>K54</f>
        <v>6.78E-4</v>
      </c>
      <c r="L67" s="329">
        <f>SUM(I67*K67)</f>
        <v>70307.724702000007</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7.3700000000000002E-4</v>
      </c>
      <c r="AC68" s="56">
        <f>ROUND(Y68*AB68,0)</f>
        <v>0</v>
      </c>
      <c r="AD68" s="9"/>
    </row>
    <row r="69" spans="1:30" ht="15" customHeight="1" x14ac:dyDescent="0.3">
      <c r="B69" s="161" t="s">
        <v>120</v>
      </c>
      <c r="C69" s="14"/>
      <c r="D69" s="14"/>
      <c r="E69" s="14"/>
      <c r="F69" s="14"/>
      <c r="H69" s="155" t="s">
        <v>22</v>
      </c>
      <c r="I69" s="120">
        <v>0</v>
      </c>
      <c r="J69" s="156" t="s">
        <v>110</v>
      </c>
      <c r="K69" s="157">
        <f>K57</f>
        <v>7.3700000000000002E-4</v>
      </c>
      <c r="L69" s="329">
        <f t="shared" ref="L69:L72" si="11">SUM(I69*K69)</f>
        <v>0</v>
      </c>
      <c r="O69" s="1"/>
      <c r="V69" s="378" t="s">
        <v>121</v>
      </c>
      <c r="W69" s="378"/>
      <c r="X69" s="378"/>
      <c r="Y69" s="384">
        <f>+I70</f>
        <v>0</v>
      </c>
      <c r="Z69" s="384"/>
      <c r="AA69" s="153" t="s">
        <v>110</v>
      </c>
      <c r="AB69" s="154">
        <f>AB54</f>
        <v>6.7500000000000004E-4</v>
      </c>
      <c r="AC69" s="56">
        <f>ROUND(Y69*AB69,0)</f>
        <v>0</v>
      </c>
      <c r="AD69" s="9"/>
    </row>
    <row r="70" spans="1:30" ht="20.25" customHeight="1" x14ac:dyDescent="0.3">
      <c r="B70" s="14" t="s">
        <v>121</v>
      </c>
      <c r="C70" s="14"/>
      <c r="D70" s="14"/>
      <c r="E70" s="14"/>
      <c r="F70" s="14"/>
      <c r="H70" s="155" t="s">
        <v>21</v>
      </c>
      <c r="I70" s="120">
        <v>0</v>
      </c>
      <c r="J70" s="156" t="s">
        <v>110</v>
      </c>
      <c r="K70" s="157">
        <f>K54</f>
        <v>6.78E-4</v>
      </c>
      <c r="L70" s="329">
        <f t="shared" si="11"/>
        <v>0</v>
      </c>
      <c r="O70" s="1"/>
      <c r="V70" s="378" t="s">
        <v>122</v>
      </c>
      <c r="W70" s="378"/>
      <c r="X70" s="378"/>
      <c r="Y70" s="380">
        <f>+I71</f>
        <v>1865769</v>
      </c>
      <c r="Z70" s="380"/>
      <c r="AA70" s="153" t="s">
        <v>110</v>
      </c>
      <c r="AB70" s="154">
        <f>AB54</f>
        <v>6.7500000000000004E-4</v>
      </c>
      <c r="AC70" s="56">
        <f>ROUND(Y70*AB70,0)</f>
        <v>1259</v>
      </c>
      <c r="AD70" s="9"/>
    </row>
    <row r="71" spans="1:30" ht="20.25" customHeight="1" x14ac:dyDescent="0.3">
      <c r="B71" s="14" t="s">
        <v>122</v>
      </c>
      <c r="C71" s="14"/>
      <c r="D71" s="14"/>
      <c r="E71" s="14"/>
      <c r="F71" s="14"/>
      <c r="H71" s="155" t="s">
        <v>21</v>
      </c>
      <c r="I71" s="120">
        <v>1865769</v>
      </c>
      <c r="J71" s="156" t="s">
        <v>110</v>
      </c>
      <c r="K71" s="157">
        <f>K54</f>
        <v>6.78E-4</v>
      </c>
      <c r="L71" s="329">
        <f t="shared" si="11"/>
        <v>1264.9913819999999</v>
      </c>
      <c r="O71" s="1"/>
      <c r="V71" s="378" t="s">
        <v>123</v>
      </c>
      <c r="W71" s="378"/>
      <c r="X71" s="378"/>
      <c r="Y71" s="380">
        <f>+I72</f>
        <v>13963927</v>
      </c>
      <c r="Z71" s="380"/>
      <c r="AA71" s="153" t="s">
        <v>110</v>
      </c>
      <c r="AB71" s="154">
        <f>AB57</f>
        <v>7.3700000000000002E-4</v>
      </c>
      <c r="AC71" s="56">
        <f>ROUND(Y71*AB71,0)</f>
        <v>10291</v>
      </c>
      <c r="AD71" s="9"/>
    </row>
    <row r="72" spans="1:30" ht="21" customHeight="1" x14ac:dyDescent="0.35">
      <c r="B72" s="14" t="s">
        <v>123</v>
      </c>
      <c r="C72" s="14"/>
      <c r="D72" s="14"/>
      <c r="E72" s="14"/>
      <c r="F72" s="14"/>
      <c r="H72" s="155" t="s">
        <v>22</v>
      </c>
      <c r="I72" s="120">
        <v>13963927</v>
      </c>
      <c r="J72" s="156" t="s">
        <v>110</v>
      </c>
      <c r="K72" s="157">
        <f>K57</f>
        <v>7.3700000000000002E-4</v>
      </c>
      <c r="L72" s="329">
        <f t="shared" si="11"/>
        <v>10291.414199000001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109</v>
      </c>
      <c r="AA74" s="165" t="s">
        <v>130</v>
      </c>
      <c r="AB74" s="166">
        <f>+K75</f>
        <v>361</v>
      </c>
      <c r="AC74" s="56">
        <f>ROUND(AB74*Z74,0)</f>
        <v>39349</v>
      </c>
      <c r="AD74" s="9"/>
    </row>
    <row r="75" spans="1:30" ht="19.5" customHeight="1" x14ac:dyDescent="0.3">
      <c r="A75" s="1" t="s">
        <v>131</v>
      </c>
      <c r="B75" s="167" t="s">
        <v>128</v>
      </c>
      <c r="C75" s="168" t="s">
        <v>129</v>
      </c>
      <c r="D75" s="167">
        <v>121</v>
      </c>
      <c r="E75" s="167">
        <v>97</v>
      </c>
      <c r="F75" s="167">
        <v>0</v>
      </c>
      <c r="G75" s="169">
        <f>IF($B$154&lt;8,D75,E75)</f>
        <v>97</v>
      </c>
      <c r="H75" s="170"/>
      <c r="I75" s="171">
        <f>AVERAGE(G75,D75)</f>
        <v>109</v>
      </c>
      <c r="J75" s="172" t="s">
        <v>130</v>
      </c>
      <c r="K75" s="173">
        <v>361</v>
      </c>
      <c r="L75" s="329">
        <f t="shared" ref="L75:L78" si="12">SUM(I75*K75)</f>
        <v>39349</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7.3700000000000002E-4</v>
      </c>
      <c r="AC76" s="56">
        <f>ROUND(Y76*AB76,0)</f>
        <v>1265</v>
      </c>
      <c r="AD76" s="9"/>
    </row>
    <row r="77" spans="1:30" ht="26.25" customHeight="1" x14ac:dyDescent="0.3">
      <c r="B77" s="14" t="s">
        <v>134</v>
      </c>
      <c r="C77" s="14"/>
      <c r="D77" s="14"/>
      <c r="E77" s="14"/>
      <c r="F77" s="14"/>
      <c r="H77" s="155" t="s">
        <v>25</v>
      </c>
      <c r="I77" s="178">
        <v>1716988</v>
      </c>
      <c r="J77" s="156" t="s">
        <v>110</v>
      </c>
      <c r="K77" s="157">
        <f>K57</f>
        <v>7.3700000000000002E-4</v>
      </c>
      <c r="L77" s="329">
        <v>0</v>
      </c>
      <c r="O77" s="1"/>
      <c r="V77" s="378" t="str">
        <f>+B78</f>
        <v>15.  Florida Teachers Classroom Supply Assistance Program</v>
      </c>
      <c r="W77" s="378"/>
      <c r="X77" s="378"/>
      <c r="Y77" s="379">
        <f>+I78</f>
        <v>0</v>
      </c>
      <c r="Z77" s="379"/>
      <c r="AA77" s="165" t="s">
        <v>130</v>
      </c>
      <c r="AB77" s="154">
        <f>AB54</f>
        <v>6.7500000000000004E-4</v>
      </c>
      <c r="AC77" s="56">
        <f>ROUND(Y77*AB77,0)</f>
        <v>0</v>
      </c>
      <c r="AD77" s="9"/>
    </row>
    <row r="78" spans="1:30" ht="26.25" customHeight="1" x14ac:dyDescent="0.3">
      <c r="B78" s="377" t="s">
        <v>135</v>
      </c>
      <c r="C78" s="377"/>
      <c r="D78" s="377"/>
      <c r="E78" s="14"/>
      <c r="F78" s="14"/>
      <c r="H78" s="155" t="s">
        <v>136</v>
      </c>
      <c r="I78" s="179">
        <v>0</v>
      </c>
      <c r="J78" s="156" t="s">
        <v>110</v>
      </c>
      <c r="K78" s="157">
        <f>K54</f>
        <v>6.78E-4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830139</v>
      </c>
      <c r="AD81" s="188"/>
    </row>
    <row r="82" spans="1:30" ht="22.5" customHeight="1" thickTop="1" thickBot="1" x14ac:dyDescent="0.35">
      <c r="B82" s="14" t="s">
        <v>140</v>
      </c>
      <c r="C82" s="14"/>
      <c r="D82" s="14"/>
      <c r="E82" s="14"/>
      <c r="F82" s="14"/>
      <c r="G82" s="14"/>
      <c r="H82" s="14"/>
      <c r="I82" s="14"/>
      <c r="J82" s="14"/>
      <c r="K82" s="14"/>
      <c r="L82" s="348">
        <f>SUM(L44:L81)</f>
        <v>1396813.7372580499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'3400'!AC81</f>
        <v>830139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830139</v>
      </c>
      <c r="L86" s="329">
        <f>IF(G26=0,0,IF(G26&gt;250,-(((250/G26)*K86)*IF(M86="H",0.02,0.05)),IF(M86="H",-0.02*K86,-0.05*K86)))</f>
        <v>-41506.950000000004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1355306.7872580499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-226096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1129210.7872580499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112921.078725805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332</v>
      </c>
      <c r="C123" s="208" t="s">
        <v>199</v>
      </c>
    </row>
    <row r="124" spans="2:3" hidden="1" x14ac:dyDescent="0.3">
      <c r="B124" s="212" t="s">
        <v>333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332</v>
      </c>
      <c r="C164" s="222" t="s">
        <v>244</v>
      </c>
      <c r="D164" s="218"/>
    </row>
    <row r="165" spans="1:4" hidden="1" x14ac:dyDescent="0.3">
      <c r="A165" s="217" t="s">
        <v>245</v>
      </c>
      <c r="B165" s="221" t="s">
        <v>333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activeCell="B2" sqref="B2"/>
    </sheetView>
  </sheetViews>
  <sheetFormatPr defaultColWidth="9.21875" defaultRowHeight="15.6" x14ac:dyDescent="0.3"/>
  <cols>
    <col min="1" max="1" width="10.21875" style="269" customWidth="1"/>
    <col min="2" max="2" width="33.44140625" style="265" customWidth="1"/>
    <col min="3" max="3" width="15.21875" style="265" customWidth="1"/>
    <col min="4" max="4" width="6.77734375" style="265" customWidth="1"/>
    <col min="5" max="5" width="13.77734375" style="265" customWidth="1"/>
    <col min="6" max="6" width="10" style="265" customWidth="1"/>
    <col min="7" max="7" width="13" style="265" customWidth="1"/>
    <col min="8" max="8" width="21.44140625" style="265" customWidth="1"/>
    <col min="9" max="9" width="29.21875" style="265" bestFit="1" customWidth="1"/>
    <col min="10" max="10" width="22.77734375" style="265" customWidth="1"/>
    <col min="11" max="11" width="15.5546875" style="266" customWidth="1"/>
    <col min="12" max="12" width="2" style="265" customWidth="1"/>
    <col min="13" max="13" width="7.21875" style="265" customWidth="1"/>
    <col min="14" max="14" width="1.5546875" style="265" customWidth="1"/>
    <col min="15" max="15" width="1" style="265" customWidth="1"/>
    <col min="16" max="16" width="16.44140625" style="267" customWidth="1"/>
    <col min="17" max="17" width="1.44140625" style="267" customWidth="1"/>
    <col min="18" max="18" width="2.44140625" style="265" customWidth="1"/>
    <col min="19" max="19" width="13" style="265" customWidth="1"/>
    <col min="20" max="20" width="3.21875" style="265" customWidth="1"/>
    <col min="21" max="21" width="21.44140625" style="112" customWidth="1"/>
    <col min="22" max="22" width="9.21875" style="265"/>
    <col min="23" max="23" width="10" style="265" bestFit="1" customWidth="1"/>
    <col min="24" max="24" width="9.77734375" style="265" bestFit="1" customWidth="1"/>
    <col min="25" max="256" width="9.21875" style="265"/>
    <col min="257" max="257" width="10.21875" style="265" customWidth="1"/>
    <col min="258" max="258" width="33.44140625" style="265" customWidth="1"/>
    <col min="259" max="259" width="15.21875" style="265" customWidth="1"/>
    <col min="260" max="260" width="6.77734375" style="265" customWidth="1"/>
    <col min="261" max="261" width="13.77734375" style="265" customWidth="1"/>
    <col min="262" max="262" width="10" style="265" customWidth="1"/>
    <col min="263" max="263" width="13" style="265" customWidth="1"/>
    <col min="264" max="264" width="21.44140625" style="265" customWidth="1"/>
    <col min="265" max="265" width="29.21875" style="265" bestFit="1" customWidth="1"/>
    <col min="266" max="266" width="22.77734375" style="265" customWidth="1"/>
    <col min="267" max="267" width="15.5546875" style="265" customWidth="1"/>
    <col min="268" max="268" width="2" style="265" customWidth="1"/>
    <col min="269" max="269" width="7.21875" style="265" customWidth="1"/>
    <col min="270" max="270" width="1.5546875" style="265" customWidth="1"/>
    <col min="271" max="271" width="1" style="265" customWidth="1"/>
    <col min="272" max="272" width="16.44140625" style="265" customWidth="1"/>
    <col min="273" max="273" width="1.44140625" style="265" customWidth="1"/>
    <col min="274" max="274" width="2.44140625" style="265" customWidth="1"/>
    <col min="275" max="275" width="13" style="265" customWidth="1"/>
    <col min="276" max="276" width="3.21875" style="265" customWidth="1"/>
    <col min="277" max="277" width="21.44140625" style="265" customWidth="1"/>
    <col min="278" max="278" width="9.21875" style="265"/>
    <col min="279" max="279" width="10" style="265" bestFit="1" customWidth="1"/>
    <col min="280" max="280" width="9.77734375" style="265" bestFit="1" customWidth="1"/>
    <col min="281" max="512" width="9.21875" style="265"/>
    <col min="513" max="513" width="10.21875" style="265" customWidth="1"/>
    <col min="514" max="514" width="33.44140625" style="265" customWidth="1"/>
    <col min="515" max="515" width="15.21875" style="265" customWidth="1"/>
    <col min="516" max="516" width="6.77734375" style="265" customWidth="1"/>
    <col min="517" max="517" width="13.77734375" style="265" customWidth="1"/>
    <col min="518" max="518" width="10" style="265" customWidth="1"/>
    <col min="519" max="519" width="13" style="265" customWidth="1"/>
    <col min="520" max="520" width="21.44140625" style="265" customWidth="1"/>
    <col min="521" max="521" width="29.21875" style="265" bestFit="1" customWidth="1"/>
    <col min="522" max="522" width="22.77734375" style="265" customWidth="1"/>
    <col min="523" max="523" width="15.5546875" style="265" customWidth="1"/>
    <col min="524" max="524" width="2" style="265" customWidth="1"/>
    <col min="525" max="525" width="7.21875" style="265" customWidth="1"/>
    <col min="526" max="526" width="1.5546875" style="265" customWidth="1"/>
    <col min="527" max="527" width="1" style="265" customWidth="1"/>
    <col min="528" max="528" width="16.44140625" style="265" customWidth="1"/>
    <col min="529" max="529" width="1.44140625" style="265" customWidth="1"/>
    <col min="530" max="530" width="2.44140625" style="265" customWidth="1"/>
    <col min="531" max="531" width="13" style="265" customWidth="1"/>
    <col min="532" max="532" width="3.21875" style="265" customWidth="1"/>
    <col min="533" max="533" width="21.44140625" style="265" customWidth="1"/>
    <col min="534" max="534" width="9.21875" style="265"/>
    <col min="535" max="535" width="10" style="265" bestFit="1" customWidth="1"/>
    <col min="536" max="536" width="9.77734375" style="265" bestFit="1" customWidth="1"/>
    <col min="537" max="768" width="9.21875" style="265"/>
    <col min="769" max="769" width="10.21875" style="265" customWidth="1"/>
    <col min="770" max="770" width="33.44140625" style="265" customWidth="1"/>
    <col min="771" max="771" width="15.21875" style="265" customWidth="1"/>
    <col min="772" max="772" width="6.77734375" style="265" customWidth="1"/>
    <col min="773" max="773" width="13.77734375" style="265" customWidth="1"/>
    <col min="774" max="774" width="10" style="265" customWidth="1"/>
    <col min="775" max="775" width="13" style="265" customWidth="1"/>
    <col min="776" max="776" width="21.44140625" style="265" customWidth="1"/>
    <col min="777" max="777" width="29.21875" style="265" bestFit="1" customWidth="1"/>
    <col min="778" max="778" width="22.77734375" style="265" customWidth="1"/>
    <col min="779" max="779" width="15.5546875" style="265" customWidth="1"/>
    <col min="780" max="780" width="2" style="265" customWidth="1"/>
    <col min="781" max="781" width="7.21875" style="265" customWidth="1"/>
    <col min="782" max="782" width="1.5546875" style="265" customWidth="1"/>
    <col min="783" max="783" width="1" style="265" customWidth="1"/>
    <col min="784" max="784" width="16.44140625" style="265" customWidth="1"/>
    <col min="785" max="785" width="1.44140625" style="265" customWidth="1"/>
    <col min="786" max="786" width="2.44140625" style="265" customWidth="1"/>
    <col min="787" max="787" width="13" style="265" customWidth="1"/>
    <col min="788" max="788" width="3.21875" style="265" customWidth="1"/>
    <col min="789" max="789" width="21.44140625" style="265" customWidth="1"/>
    <col min="790" max="790" width="9.21875" style="265"/>
    <col min="791" max="791" width="10" style="265" bestFit="1" customWidth="1"/>
    <col min="792" max="792" width="9.77734375" style="265" bestFit="1" customWidth="1"/>
    <col min="793" max="1024" width="9.21875" style="265"/>
    <col min="1025" max="1025" width="10.21875" style="265" customWidth="1"/>
    <col min="1026" max="1026" width="33.44140625" style="265" customWidth="1"/>
    <col min="1027" max="1027" width="15.21875" style="265" customWidth="1"/>
    <col min="1028" max="1028" width="6.77734375" style="265" customWidth="1"/>
    <col min="1029" max="1029" width="13.77734375" style="265" customWidth="1"/>
    <col min="1030" max="1030" width="10" style="265" customWidth="1"/>
    <col min="1031" max="1031" width="13" style="265" customWidth="1"/>
    <col min="1032" max="1032" width="21.44140625" style="265" customWidth="1"/>
    <col min="1033" max="1033" width="29.21875" style="265" bestFit="1" customWidth="1"/>
    <col min="1034" max="1034" width="22.77734375" style="265" customWidth="1"/>
    <col min="1035" max="1035" width="15.5546875" style="265" customWidth="1"/>
    <col min="1036" max="1036" width="2" style="265" customWidth="1"/>
    <col min="1037" max="1037" width="7.21875" style="265" customWidth="1"/>
    <col min="1038" max="1038" width="1.5546875" style="265" customWidth="1"/>
    <col min="1039" max="1039" width="1" style="265" customWidth="1"/>
    <col min="1040" max="1040" width="16.44140625" style="265" customWidth="1"/>
    <col min="1041" max="1041" width="1.44140625" style="265" customWidth="1"/>
    <col min="1042" max="1042" width="2.44140625" style="265" customWidth="1"/>
    <col min="1043" max="1043" width="13" style="265" customWidth="1"/>
    <col min="1044" max="1044" width="3.21875" style="265" customWidth="1"/>
    <col min="1045" max="1045" width="21.44140625" style="265" customWidth="1"/>
    <col min="1046" max="1046" width="9.21875" style="265"/>
    <col min="1047" max="1047" width="10" style="265" bestFit="1" customWidth="1"/>
    <col min="1048" max="1048" width="9.77734375" style="265" bestFit="1" customWidth="1"/>
    <col min="1049" max="1280" width="9.21875" style="265"/>
    <col min="1281" max="1281" width="10.21875" style="265" customWidth="1"/>
    <col min="1282" max="1282" width="33.44140625" style="265" customWidth="1"/>
    <col min="1283" max="1283" width="15.21875" style="265" customWidth="1"/>
    <col min="1284" max="1284" width="6.77734375" style="265" customWidth="1"/>
    <col min="1285" max="1285" width="13.77734375" style="265" customWidth="1"/>
    <col min="1286" max="1286" width="10" style="265" customWidth="1"/>
    <col min="1287" max="1287" width="13" style="265" customWidth="1"/>
    <col min="1288" max="1288" width="21.44140625" style="265" customWidth="1"/>
    <col min="1289" max="1289" width="29.21875" style="265" bestFit="1" customWidth="1"/>
    <col min="1290" max="1290" width="22.77734375" style="265" customWidth="1"/>
    <col min="1291" max="1291" width="15.5546875" style="265" customWidth="1"/>
    <col min="1292" max="1292" width="2" style="265" customWidth="1"/>
    <col min="1293" max="1293" width="7.21875" style="265" customWidth="1"/>
    <col min="1294" max="1294" width="1.5546875" style="265" customWidth="1"/>
    <col min="1295" max="1295" width="1" style="265" customWidth="1"/>
    <col min="1296" max="1296" width="16.44140625" style="265" customWidth="1"/>
    <col min="1297" max="1297" width="1.44140625" style="265" customWidth="1"/>
    <col min="1298" max="1298" width="2.44140625" style="265" customWidth="1"/>
    <col min="1299" max="1299" width="13" style="265" customWidth="1"/>
    <col min="1300" max="1300" width="3.21875" style="265" customWidth="1"/>
    <col min="1301" max="1301" width="21.44140625" style="265" customWidth="1"/>
    <col min="1302" max="1302" width="9.21875" style="265"/>
    <col min="1303" max="1303" width="10" style="265" bestFit="1" customWidth="1"/>
    <col min="1304" max="1304" width="9.77734375" style="265" bestFit="1" customWidth="1"/>
    <col min="1305" max="1536" width="9.21875" style="265"/>
    <col min="1537" max="1537" width="10.21875" style="265" customWidth="1"/>
    <col min="1538" max="1538" width="33.44140625" style="265" customWidth="1"/>
    <col min="1539" max="1539" width="15.21875" style="265" customWidth="1"/>
    <col min="1540" max="1540" width="6.77734375" style="265" customWidth="1"/>
    <col min="1541" max="1541" width="13.77734375" style="265" customWidth="1"/>
    <col min="1542" max="1542" width="10" style="265" customWidth="1"/>
    <col min="1543" max="1543" width="13" style="265" customWidth="1"/>
    <col min="1544" max="1544" width="21.44140625" style="265" customWidth="1"/>
    <col min="1545" max="1545" width="29.21875" style="265" bestFit="1" customWidth="1"/>
    <col min="1546" max="1546" width="22.77734375" style="265" customWidth="1"/>
    <col min="1547" max="1547" width="15.5546875" style="265" customWidth="1"/>
    <col min="1548" max="1548" width="2" style="265" customWidth="1"/>
    <col min="1549" max="1549" width="7.21875" style="265" customWidth="1"/>
    <col min="1550" max="1550" width="1.5546875" style="265" customWidth="1"/>
    <col min="1551" max="1551" width="1" style="265" customWidth="1"/>
    <col min="1552" max="1552" width="16.44140625" style="265" customWidth="1"/>
    <col min="1553" max="1553" width="1.44140625" style="265" customWidth="1"/>
    <col min="1554" max="1554" width="2.44140625" style="265" customWidth="1"/>
    <col min="1555" max="1555" width="13" style="265" customWidth="1"/>
    <col min="1556" max="1556" width="3.21875" style="265" customWidth="1"/>
    <col min="1557" max="1557" width="21.44140625" style="265" customWidth="1"/>
    <col min="1558" max="1558" width="9.21875" style="265"/>
    <col min="1559" max="1559" width="10" style="265" bestFit="1" customWidth="1"/>
    <col min="1560" max="1560" width="9.77734375" style="265" bestFit="1" customWidth="1"/>
    <col min="1561" max="1792" width="9.21875" style="265"/>
    <col min="1793" max="1793" width="10.21875" style="265" customWidth="1"/>
    <col min="1794" max="1794" width="33.44140625" style="265" customWidth="1"/>
    <col min="1795" max="1795" width="15.21875" style="265" customWidth="1"/>
    <col min="1796" max="1796" width="6.77734375" style="265" customWidth="1"/>
    <col min="1797" max="1797" width="13.77734375" style="265" customWidth="1"/>
    <col min="1798" max="1798" width="10" style="265" customWidth="1"/>
    <col min="1799" max="1799" width="13" style="265" customWidth="1"/>
    <col min="1800" max="1800" width="21.44140625" style="265" customWidth="1"/>
    <col min="1801" max="1801" width="29.21875" style="265" bestFit="1" customWidth="1"/>
    <col min="1802" max="1802" width="22.77734375" style="265" customWidth="1"/>
    <col min="1803" max="1803" width="15.5546875" style="265" customWidth="1"/>
    <col min="1804" max="1804" width="2" style="265" customWidth="1"/>
    <col min="1805" max="1805" width="7.21875" style="265" customWidth="1"/>
    <col min="1806" max="1806" width="1.5546875" style="265" customWidth="1"/>
    <col min="1807" max="1807" width="1" style="265" customWidth="1"/>
    <col min="1808" max="1808" width="16.44140625" style="265" customWidth="1"/>
    <col min="1809" max="1809" width="1.44140625" style="265" customWidth="1"/>
    <col min="1810" max="1810" width="2.44140625" style="265" customWidth="1"/>
    <col min="1811" max="1811" width="13" style="265" customWidth="1"/>
    <col min="1812" max="1812" width="3.21875" style="265" customWidth="1"/>
    <col min="1813" max="1813" width="21.44140625" style="265" customWidth="1"/>
    <col min="1814" max="1814" width="9.21875" style="265"/>
    <col min="1815" max="1815" width="10" style="265" bestFit="1" customWidth="1"/>
    <col min="1816" max="1816" width="9.77734375" style="265" bestFit="1" customWidth="1"/>
    <col min="1817" max="2048" width="9.21875" style="265"/>
    <col min="2049" max="2049" width="10.21875" style="265" customWidth="1"/>
    <col min="2050" max="2050" width="33.44140625" style="265" customWidth="1"/>
    <col min="2051" max="2051" width="15.21875" style="265" customWidth="1"/>
    <col min="2052" max="2052" width="6.77734375" style="265" customWidth="1"/>
    <col min="2053" max="2053" width="13.77734375" style="265" customWidth="1"/>
    <col min="2054" max="2054" width="10" style="265" customWidth="1"/>
    <col min="2055" max="2055" width="13" style="265" customWidth="1"/>
    <col min="2056" max="2056" width="21.44140625" style="265" customWidth="1"/>
    <col min="2057" max="2057" width="29.21875" style="265" bestFit="1" customWidth="1"/>
    <col min="2058" max="2058" width="22.77734375" style="265" customWidth="1"/>
    <col min="2059" max="2059" width="15.5546875" style="265" customWidth="1"/>
    <col min="2060" max="2060" width="2" style="265" customWidth="1"/>
    <col min="2061" max="2061" width="7.21875" style="265" customWidth="1"/>
    <col min="2062" max="2062" width="1.5546875" style="265" customWidth="1"/>
    <col min="2063" max="2063" width="1" style="265" customWidth="1"/>
    <col min="2064" max="2064" width="16.44140625" style="265" customWidth="1"/>
    <col min="2065" max="2065" width="1.44140625" style="265" customWidth="1"/>
    <col min="2066" max="2066" width="2.44140625" style="265" customWidth="1"/>
    <col min="2067" max="2067" width="13" style="265" customWidth="1"/>
    <col min="2068" max="2068" width="3.21875" style="265" customWidth="1"/>
    <col min="2069" max="2069" width="21.44140625" style="265" customWidth="1"/>
    <col min="2070" max="2070" width="9.21875" style="265"/>
    <col min="2071" max="2071" width="10" style="265" bestFit="1" customWidth="1"/>
    <col min="2072" max="2072" width="9.77734375" style="265" bestFit="1" customWidth="1"/>
    <col min="2073" max="2304" width="9.21875" style="265"/>
    <col min="2305" max="2305" width="10.21875" style="265" customWidth="1"/>
    <col min="2306" max="2306" width="33.44140625" style="265" customWidth="1"/>
    <col min="2307" max="2307" width="15.21875" style="265" customWidth="1"/>
    <col min="2308" max="2308" width="6.77734375" style="265" customWidth="1"/>
    <col min="2309" max="2309" width="13.77734375" style="265" customWidth="1"/>
    <col min="2310" max="2310" width="10" style="265" customWidth="1"/>
    <col min="2311" max="2311" width="13" style="265" customWidth="1"/>
    <col min="2312" max="2312" width="21.44140625" style="265" customWidth="1"/>
    <col min="2313" max="2313" width="29.21875" style="265" bestFit="1" customWidth="1"/>
    <col min="2314" max="2314" width="22.77734375" style="265" customWidth="1"/>
    <col min="2315" max="2315" width="15.5546875" style="265" customWidth="1"/>
    <col min="2316" max="2316" width="2" style="265" customWidth="1"/>
    <col min="2317" max="2317" width="7.21875" style="265" customWidth="1"/>
    <col min="2318" max="2318" width="1.5546875" style="265" customWidth="1"/>
    <col min="2319" max="2319" width="1" style="265" customWidth="1"/>
    <col min="2320" max="2320" width="16.44140625" style="265" customWidth="1"/>
    <col min="2321" max="2321" width="1.44140625" style="265" customWidth="1"/>
    <col min="2322" max="2322" width="2.44140625" style="265" customWidth="1"/>
    <col min="2323" max="2323" width="13" style="265" customWidth="1"/>
    <col min="2324" max="2324" width="3.21875" style="265" customWidth="1"/>
    <col min="2325" max="2325" width="21.44140625" style="265" customWidth="1"/>
    <col min="2326" max="2326" width="9.21875" style="265"/>
    <col min="2327" max="2327" width="10" style="265" bestFit="1" customWidth="1"/>
    <col min="2328" max="2328" width="9.77734375" style="265" bestFit="1" customWidth="1"/>
    <col min="2329" max="2560" width="9.21875" style="265"/>
    <col min="2561" max="2561" width="10.21875" style="265" customWidth="1"/>
    <col min="2562" max="2562" width="33.44140625" style="265" customWidth="1"/>
    <col min="2563" max="2563" width="15.21875" style="265" customWidth="1"/>
    <col min="2564" max="2564" width="6.77734375" style="265" customWidth="1"/>
    <col min="2565" max="2565" width="13.77734375" style="265" customWidth="1"/>
    <col min="2566" max="2566" width="10" style="265" customWidth="1"/>
    <col min="2567" max="2567" width="13" style="265" customWidth="1"/>
    <col min="2568" max="2568" width="21.44140625" style="265" customWidth="1"/>
    <col min="2569" max="2569" width="29.21875" style="265" bestFit="1" customWidth="1"/>
    <col min="2570" max="2570" width="22.77734375" style="265" customWidth="1"/>
    <col min="2571" max="2571" width="15.5546875" style="265" customWidth="1"/>
    <col min="2572" max="2572" width="2" style="265" customWidth="1"/>
    <col min="2573" max="2573" width="7.21875" style="265" customWidth="1"/>
    <col min="2574" max="2574" width="1.5546875" style="265" customWidth="1"/>
    <col min="2575" max="2575" width="1" style="265" customWidth="1"/>
    <col min="2576" max="2576" width="16.44140625" style="265" customWidth="1"/>
    <col min="2577" max="2577" width="1.44140625" style="265" customWidth="1"/>
    <col min="2578" max="2578" width="2.44140625" style="265" customWidth="1"/>
    <col min="2579" max="2579" width="13" style="265" customWidth="1"/>
    <col min="2580" max="2580" width="3.21875" style="265" customWidth="1"/>
    <col min="2581" max="2581" width="21.44140625" style="265" customWidth="1"/>
    <col min="2582" max="2582" width="9.21875" style="265"/>
    <col min="2583" max="2583" width="10" style="265" bestFit="1" customWidth="1"/>
    <col min="2584" max="2584" width="9.77734375" style="265" bestFit="1" customWidth="1"/>
    <col min="2585" max="2816" width="9.21875" style="265"/>
    <col min="2817" max="2817" width="10.21875" style="265" customWidth="1"/>
    <col min="2818" max="2818" width="33.44140625" style="265" customWidth="1"/>
    <col min="2819" max="2819" width="15.21875" style="265" customWidth="1"/>
    <col min="2820" max="2820" width="6.77734375" style="265" customWidth="1"/>
    <col min="2821" max="2821" width="13.77734375" style="265" customWidth="1"/>
    <col min="2822" max="2822" width="10" style="265" customWidth="1"/>
    <col min="2823" max="2823" width="13" style="265" customWidth="1"/>
    <col min="2824" max="2824" width="21.44140625" style="265" customWidth="1"/>
    <col min="2825" max="2825" width="29.21875" style="265" bestFit="1" customWidth="1"/>
    <col min="2826" max="2826" width="22.77734375" style="265" customWidth="1"/>
    <col min="2827" max="2827" width="15.5546875" style="265" customWidth="1"/>
    <col min="2828" max="2828" width="2" style="265" customWidth="1"/>
    <col min="2829" max="2829" width="7.21875" style="265" customWidth="1"/>
    <col min="2830" max="2830" width="1.5546875" style="265" customWidth="1"/>
    <col min="2831" max="2831" width="1" style="265" customWidth="1"/>
    <col min="2832" max="2832" width="16.44140625" style="265" customWidth="1"/>
    <col min="2833" max="2833" width="1.44140625" style="265" customWidth="1"/>
    <col min="2834" max="2834" width="2.44140625" style="265" customWidth="1"/>
    <col min="2835" max="2835" width="13" style="265" customWidth="1"/>
    <col min="2836" max="2836" width="3.21875" style="265" customWidth="1"/>
    <col min="2837" max="2837" width="21.44140625" style="265" customWidth="1"/>
    <col min="2838" max="2838" width="9.21875" style="265"/>
    <col min="2839" max="2839" width="10" style="265" bestFit="1" customWidth="1"/>
    <col min="2840" max="2840" width="9.77734375" style="265" bestFit="1" customWidth="1"/>
    <col min="2841" max="3072" width="9.21875" style="265"/>
    <col min="3073" max="3073" width="10.21875" style="265" customWidth="1"/>
    <col min="3074" max="3074" width="33.44140625" style="265" customWidth="1"/>
    <col min="3075" max="3075" width="15.21875" style="265" customWidth="1"/>
    <col min="3076" max="3076" width="6.77734375" style="265" customWidth="1"/>
    <col min="3077" max="3077" width="13.77734375" style="265" customWidth="1"/>
    <col min="3078" max="3078" width="10" style="265" customWidth="1"/>
    <col min="3079" max="3079" width="13" style="265" customWidth="1"/>
    <col min="3080" max="3080" width="21.44140625" style="265" customWidth="1"/>
    <col min="3081" max="3081" width="29.21875" style="265" bestFit="1" customWidth="1"/>
    <col min="3082" max="3082" width="22.77734375" style="265" customWidth="1"/>
    <col min="3083" max="3083" width="15.5546875" style="265" customWidth="1"/>
    <col min="3084" max="3084" width="2" style="265" customWidth="1"/>
    <col min="3085" max="3085" width="7.21875" style="265" customWidth="1"/>
    <col min="3086" max="3086" width="1.5546875" style="265" customWidth="1"/>
    <col min="3087" max="3087" width="1" style="265" customWidth="1"/>
    <col min="3088" max="3088" width="16.44140625" style="265" customWidth="1"/>
    <col min="3089" max="3089" width="1.44140625" style="265" customWidth="1"/>
    <col min="3090" max="3090" width="2.44140625" style="265" customWidth="1"/>
    <col min="3091" max="3091" width="13" style="265" customWidth="1"/>
    <col min="3092" max="3092" width="3.21875" style="265" customWidth="1"/>
    <col min="3093" max="3093" width="21.44140625" style="265" customWidth="1"/>
    <col min="3094" max="3094" width="9.21875" style="265"/>
    <col min="3095" max="3095" width="10" style="265" bestFit="1" customWidth="1"/>
    <col min="3096" max="3096" width="9.77734375" style="265" bestFit="1" customWidth="1"/>
    <col min="3097" max="3328" width="9.21875" style="265"/>
    <col min="3329" max="3329" width="10.21875" style="265" customWidth="1"/>
    <col min="3330" max="3330" width="33.44140625" style="265" customWidth="1"/>
    <col min="3331" max="3331" width="15.21875" style="265" customWidth="1"/>
    <col min="3332" max="3332" width="6.77734375" style="265" customWidth="1"/>
    <col min="3333" max="3333" width="13.77734375" style="265" customWidth="1"/>
    <col min="3334" max="3334" width="10" style="265" customWidth="1"/>
    <col min="3335" max="3335" width="13" style="265" customWidth="1"/>
    <col min="3336" max="3336" width="21.44140625" style="265" customWidth="1"/>
    <col min="3337" max="3337" width="29.21875" style="265" bestFit="1" customWidth="1"/>
    <col min="3338" max="3338" width="22.77734375" style="265" customWidth="1"/>
    <col min="3339" max="3339" width="15.5546875" style="265" customWidth="1"/>
    <col min="3340" max="3340" width="2" style="265" customWidth="1"/>
    <col min="3341" max="3341" width="7.21875" style="265" customWidth="1"/>
    <col min="3342" max="3342" width="1.5546875" style="265" customWidth="1"/>
    <col min="3343" max="3343" width="1" style="265" customWidth="1"/>
    <col min="3344" max="3344" width="16.44140625" style="265" customWidth="1"/>
    <col min="3345" max="3345" width="1.44140625" style="265" customWidth="1"/>
    <col min="3346" max="3346" width="2.44140625" style="265" customWidth="1"/>
    <col min="3347" max="3347" width="13" style="265" customWidth="1"/>
    <col min="3348" max="3348" width="3.21875" style="265" customWidth="1"/>
    <col min="3349" max="3349" width="21.44140625" style="265" customWidth="1"/>
    <col min="3350" max="3350" width="9.21875" style="265"/>
    <col min="3351" max="3351" width="10" style="265" bestFit="1" customWidth="1"/>
    <col min="3352" max="3352" width="9.77734375" style="265" bestFit="1" customWidth="1"/>
    <col min="3353" max="3584" width="9.21875" style="265"/>
    <col min="3585" max="3585" width="10.21875" style="265" customWidth="1"/>
    <col min="3586" max="3586" width="33.44140625" style="265" customWidth="1"/>
    <col min="3587" max="3587" width="15.21875" style="265" customWidth="1"/>
    <col min="3588" max="3588" width="6.77734375" style="265" customWidth="1"/>
    <col min="3589" max="3589" width="13.77734375" style="265" customWidth="1"/>
    <col min="3590" max="3590" width="10" style="265" customWidth="1"/>
    <col min="3591" max="3591" width="13" style="265" customWidth="1"/>
    <col min="3592" max="3592" width="21.44140625" style="265" customWidth="1"/>
    <col min="3593" max="3593" width="29.21875" style="265" bestFit="1" customWidth="1"/>
    <col min="3594" max="3594" width="22.77734375" style="265" customWidth="1"/>
    <col min="3595" max="3595" width="15.5546875" style="265" customWidth="1"/>
    <col min="3596" max="3596" width="2" style="265" customWidth="1"/>
    <col min="3597" max="3597" width="7.21875" style="265" customWidth="1"/>
    <col min="3598" max="3598" width="1.5546875" style="265" customWidth="1"/>
    <col min="3599" max="3599" width="1" style="265" customWidth="1"/>
    <col min="3600" max="3600" width="16.44140625" style="265" customWidth="1"/>
    <col min="3601" max="3601" width="1.44140625" style="265" customWidth="1"/>
    <col min="3602" max="3602" width="2.44140625" style="265" customWidth="1"/>
    <col min="3603" max="3603" width="13" style="265" customWidth="1"/>
    <col min="3604" max="3604" width="3.21875" style="265" customWidth="1"/>
    <col min="3605" max="3605" width="21.44140625" style="265" customWidth="1"/>
    <col min="3606" max="3606" width="9.21875" style="265"/>
    <col min="3607" max="3607" width="10" style="265" bestFit="1" customWidth="1"/>
    <col min="3608" max="3608" width="9.77734375" style="265" bestFit="1" customWidth="1"/>
    <col min="3609" max="3840" width="9.21875" style="265"/>
    <col min="3841" max="3841" width="10.21875" style="265" customWidth="1"/>
    <col min="3842" max="3842" width="33.44140625" style="265" customWidth="1"/>
    <col min="3843" max="3843" width="15.21875" style="265" customWidth="1"/>
    <col min="3844" max="3844" width="6.77734375" style="265" customWidth="1"/>
    <col min="3845" max="3845" width="13.77734375" style="265" customWidth="1"/>
    <col min="3846" max="3846" width="10" style="265" customWidth="1"/>
    <col min="3847" max="3847" width="13" style="265" customWidth="1"/>
    <col min="3848" max="3848" width="21.44140625" style="265" customWidth="1"/>
    <col min="3849" max="3849" width="29.21875" style="265" bestFit="1" customWidth="1"/>
    <col min="3850" max="3850" width="22.77734375" style="265" customWidth="1"/>
    <col min="3851" max="3851" width="15.5546875" style="265" customWidth="1"/>
    <col min="3852" max="3852" width="2" style="265" customWidth="1"/>
    <col min="3853" max="3853" width="7.21875" style="265" customWidth="1"/>
    <col min="3854" max="3854" width="1.5546875" style="265" customWidth="1"/>
    <col min="3855" max="3855" width="1" style="265" customWidth="1"/>
    <col min="3856" max="3856" width="16.44140625" style="265" customWidth="1"/>
    <col min="3857" max="3857" width="1.44140625" style="265" customWidth="1"/>
    <col min="3858" max="3858" width="2.44140625" style="265" customWidth="1"/>
    <col min="3859" max="3859" width="13" style="265" customWidth="1"/>
    <col min="3860" max="3860" width="3.21875" style="265" customWidth="1"/>
    <col min="3861" max="3861" width="21.44140625" style="265" customWidth="1"/>
    <col min="3862" max="3862" width="9.21875" style="265"/>
    <col min="3863" max="3863" width="10" style="265" bestFit="1" customWidth="1"/>
    <col min="3864" max="3864" width="9.77734375" style="265" bestFit="1" customWidth="1"/>
    <col min="3865" max="4096" width="9.21875" style="265"/>
    <col min="4097" max="4097" width="10.21875" style="265" customWidth="1"/>
    <col min="4098" max="4098" width="33.44140625" style="265" customWidth="1"/>
    <col min="4099" max="4099" width="15.21875" style="265" customWidth="1"/>
    <col min="4100" max="4100" width="6.77734375" style="265" customWidth="1"/>
    <col min="4101" max="4101" width="13.77734375" style="265" customWidth="1"/>
    <col min="4102" max="4102" width="10" style="265" customWidth="1"/>
    <col min="4103" max="4103" width="13" style="265" customWidth="1"/>
    <col min="4104" max="4104" width="21.44140625" style="265" customWidth="1"/>
    <col min="4105" max="4105" width="29.21875" style="265" bestFit="1" customWidth="1"/>
    <col min="4106" max="4106" width="22.77734375" style="265" customWidth="1"/>
    <col min="4107" max="4107" width="15.5546875" style="265" customWidth="1"/>
    <col min="4108" max="4108" width="2" style="265" customWidth="1"/>
    <col min="4109" max="4109" width="7.21875" style="265" customWidth="1"/>
    <col min="4110" max="4110" width="1.5546875" style="265" customWidth="1"/>
    <col min="4111" max="4111" width="1" style="265" customWidth="1"/>
    <col min="4112" max="4112" width="16.44140625" style="265" customWidth="1"/>
    <col min="4113" max="4113" width="1.44140625" style="265" customWidth="1"/>
    <col min="4114" max="4114" width="2.44140625" style="265" customWidth="1"/>
    <col min="4115" max="4115" width="13" style="265" customWidth="1"/>
    <col min="4116" max="4116" width="3.21875" style="265" customWidth="1"/>
    <col min="4117" max="4117" width="21.44140625" style="265" customWidth="1"/>
    <col min="4118" max="4118" width="9.21875" style="265"/>
    <col min="4119" max="4119" width="10" style="265" bestFit="1" customWidth="1"/>
    <col min="4120" max="4120" width="9.77734375" style="265" bestFit="1" customWidth="1"/>
    <col min="4121" max="4352" width="9.21875" style="265"/>
    <col min="4353" max="4353" width="10.21875" style="265" customWidth="1"/>
    <col min="4354" max="4354" width="33.44140625" style="265" customWidth="1"/>
    <col min="4355" max="4355" width="15.21875" style="265" customWidth="1"/>
    <col min="4356" max="4356" width="6.77734375" style="265" customWidth="1"/>
    <col min="4357" max="4357" width="13.77734375" style="265" customWidth="1"/>
    <col min="4358" max="4358" width="10" style="265" customWidth="1"/>
    <col min="4359" max="4359" width="13" style="265" customWidth="1"/>
    <col min="4360" max="4360" width="21.44140625" style="265" customWidth="1"/>
    <col min="4361" max="4361" width="29.21875" style="265" bestFit="1" customWidth="1"/>
    <col min="4362" max="4362" width="22.77734375" style="265" customWidth="1"/>
    <col min="4363" max="4363" width="15.5546875" style="265" customWidth="1"/>
    <col min="4364" max="4364" width="2" style="265" customWidth="1"/>
    <col min="4365" max="4365" width="7.21875" style="265" customWidth="1"/>
    <col min="4366" max="4366" width="1.5546875" style="265" customWidth="1"/>
    <col min="4367" max="4367" width="1" style="265" customWidth="1"/>
    <col min="4368" max="4368" width="16.44140625" style="265" customWidth="1"/>
    <col min="4369" max="4369" width="1.44140625" style="265" customWidth="1"/>
    <col min="4370" max="4370" width="2.44140625" style="265" customWidth="1"/>
    <col min="4371" max="4371" width="13" style="265" customWidth="1"/>
    <col min="4372" max="4372" width="3.21875" style="265" customWidth="1"/>
    <col min="4373" max="4373" width="21.44140625" style="265" customWidth="1"/>
    <col min="4374" max="4374" width="9.21875" style="265"/>
    <col min="4375" max="4375" width="10" style="265" bestFit="1" customWidth="1"/>
    <col min="4376" max="4376" width="9.77734375" style="265" bestFit="1" customWidth="1"/>
    <col min="4377" max="4608" width="9.21875" style="265"/>
    <col min="4609" max="4609" width="10.21875" style="265" customWidth="1"/>
    <col min="4610" max="4610" width="33.44140625" style="265" customWidth="1"/>
    <col min="4611" max="4611" width="15.21875" style="265" customWidth="1"/>
    <col min="4612" max="4612" width="6.77734375" style="265" customWidth="1"/>
    <col min="4613" max="4613" width="13.77734375" style="265" customWidth="1"/>
    <col min="4614" max="4614" width="10" style="265" customWidth="1"/>
    <col min="4615" max="4615" width="13" style="265" customWidth="1"/>
    <col min="4616" max="4616" width="21.44140625" style="265" customWidth="1"/>
    <col min="4617" max="4617" width="29.21875" style="265" bestFit="1" customWidth="1"/>
    <col min="4618" max="4618" width="22.77734375" style="265" customWidth="1"/>
    <col min="4619" max="4619" width="15.5546875" style="265" customWidth="1"/>
    <col min="4620" max="4620" width="2" style="265" customWidth="1"/>
    <col min="4621" max="4621" width="7.21875" style="265" customWidth="1"/>
    <col min="4622" max="4622" width="1.5546875" style="265" customWidth="1"/>
    <col min="4623" max="4623" width="1" style="265" customWidth="1"/>
    <col min="4624" max="4624" width="16.44140625" style="265" customWidth="1"/>
    <col min="4625" max="4625" width="1.44140625" style="265" customWidth="1"/>
    <col min="4626" max="4626" width="2.44140625" style="265" customWidth="1"/>
    <col min="4627" max="4627" width="13" style="265" customWidth="1"/>
    <col min="4628" max="4628" width="3.21875" style="265" customWidth="1"/>
    <col min="4629" max="4629" width="21.44140625" style="265" customWidth="1"/>
    <col min="4630" max="4630" width="9.21875" style="265"/>
    <col min="4631" max="4631" width="10" style="265" bestFit="1" customWidth="1"/>
    <col min="4632" max="4632" width="9.77734375" style="265" bestFit="1" customWidth="1"/>
    <col min="4633" max="4864" width="9.21875" style="265"/>
    <col min="4865" max="4865" width="10.21875" style="265" customWidth="1"/>
    <col min="4866" max="4866" width="33.44140625" style="265" customWidth="1"/>
    <col min="4867" max="4867" width="15.21875" style="265" customWidth="1"/>
    <col min="4868" max="4868" width="6.77734375" style="265" customWidth="1"/>
    <col min="4869" max="4869" width="13.77734375" style="265" customWidth="1"/>
    <col min="4870" max="4870" width="10" style="265" customWidth="1"/>
    <col min="4871" max="4871" width="13" style="265" customWidth="1"/>
    <col min="4872" max="4872" width="21.44140625" style="265" customWidth="1"/>
    <col min="4873" max="4873" width="29.21875" style="265" bestFit="1" customWidth="1"/>
    <col min="4874" max="4874" width="22.77734375" style="265" customWidth="1"/>
    <col min="4875" max="4875" width="15.5546875" style="265" customWidth="1"/>
    <col min="4876" max="4876" width="2" style="265" customWidth="1"/>
    <col min="4877" max="4877" width="7.21875" style="265" customWidth="1"/>
    <col min="4878" max="4878" width="1.5546875" style="265" customWidth="1"/>
    <col min="4879" max="4879" width="1" style="265" customWidth="1"/>
    <col min="4880" max="4880" width="16.44140625" style="265" customWidth="1"/>
    <col min="4881" max="4881" width="1.44140625" style="265" customWidth="1"/>
    <col min="4882" max="4882" width="2.44140625" style="265" customWidth="1"/>
    <col min="4883" max="4883" width="13" style="265" customWidth="1"/>
    <col min="4884" max="4884" width="3.21875" style="265" customWidth="1"/>
    <col min="4885" max="4885" width="21.44140625" style="265" customWidth="1"/>
    <col min="4886" max="4886" width="9.21875" style="265"/>
    <col min="4887" max="4887" width="10" style="265" bestFit="1" customWidth="1"/>
    <col min="4888" max="4888" width="9.77734375" style="265" bestFit="1" customWidth="1"/>
    <col min="4889" max="5120" width="9.21875" style="265"/>
    <col min="5121" max="5121" width="10.21875" style="265" customWidth="1"/>
    <col min="5122" max="5122" width="33.44140625" style="265" customWidth="1"/>
    <col min="5123" max="5123" width="15.21875" style="265" customWidth="1"/>
    <col min="5124" max="5124" width="6.77734375" style="265" customWidth="1"/>
    <col min="5125" max="5125" width="13.77734375" style="265" customWidth="1"/>
    <col min="5126" max="5126" width="10" style="265" customWidth="1"/>
    <col min="5127" max="5127" width="13" style="265" customWidth="1"/>
    <col min="5128" max="5128" width="21.44140625" style="265" customWidth="1"/>
    <col min="5129" max="5129" width="29.21875" style="265" bestFit="1" customWidth="1"/>
    <col min="5130" max="5130" width="22.77734375" style="265" customWidth="1"/>
    <col min="5131" max="5131" width="15.5546875" style="265" customWidth="1"/>
    <col min="5132" max="5132" width="2" style="265" customWidth="1"/>
    <col min="5133" max="5133" width="7.21875" style="265" customWidth="1"/>
    <col min="5134" max="5134" width="1.5546875" style="265" customWidth="1"/>
    <col min="5135" max="5135" width="1" style="265" customWidth="1"/>
    <col min="5136" max="5136" width="16.44140625" style="265" customWidth="1"/>
    <col min="5137" max="5137" width="1.44140625" style="265" customWidth="1"/>
    <col min="5138" max="5138" width="2.44140625" style="265" customWidth="1"/>
    <col min="5139" max="5139" width="13" style="265" customWidth="1"/>
    <col min="5140" max="5140" width="3.21875" style="265" customWidth="1"/>
    <col min="5141" max="5141" width="21.44140625" style="265" customWidth="1"/>
    <col min="5142" max="5142" width="9.21875" style="265"/>
    <col min="5143" max="5143" width="10" style="265" bestFit="1" customWidth="1"/>
    <col min="5144" max="5144" width="9.77734375" style="265" bestFit="1" customWidth="1"/>
    <col min="5145" max="5376" width="9.21875" style="265"/>
    <col min="5377" max="5377" width="10.21875" style="265" customWidth="1"/>
    <col min="5378" max="5378" width="33.44140625" style="265" customWidth="1"/>
    <col min="5379" max="5379" width="15.21875" style="265" customWidth="1"/>
    <col min="5380" max="5380" width="6.77734375" style="265" customWidth="1"/>
    <col min="5381" max="5381" width="13.77734375" style="265" customWidth="1"/>
    <col min="5382" max="5382" width="10" style="265" customWidth="1"/>
    <col min="5383" max="5383" width="13" style="265" customWidth="1"/>
    <col min="5384" max="5384" width="21.44140625" style="265" customWidth="1"/>
    <col min="5385" max="5385" width="29.21875" style="265" bestFit="1" customWidth="1"/>
    <col min="5386" max="5386" width="22.77734375" style="265" customWidth="1"/>
    <col min="5387" max="5387" width="15.5546875" style="265" customWidth="1"/>
    <col min="5388" max="5388" width="2" style="265" customWidth="1"/>
    <col min="5389" max="5389" width="7.21875" style="265" customWidth="1"/>
    <col min="5390" max="5390" width="1.5546875" style="265" customWidth="1"/>
    <col min="5391" max="5391" width="1" style="265" customWidth="1"/>
    <col min="5392" max="5392" width="16.44140625" style="265" customWidth="1"/>
    <col min="5393" max="5393" width="1.44140625" style="265" customWidth="1"/>
    <col min="5394" max="5394" width="2.44140625" style="265" customWidth="1"/>
    <col min="5395" max="5395" width="13" style="265" customWidth="1"/>
    <col min="5396" max="5396" width="3.21875" style="265" customWidth="1"/>
    <col min="5397" max="5397" width="21.44140625" style="265" customWidth="1"/>
    <col min="5398" max="5398" width="9.21875" style="265"/>
    <col min="5399" max="5399" width="10" style="265" bestFit="1" customWidth="1"/>
    <col min="5400" max="5400" width="9.77734375" style="265" bestFit="1" customWidth="1"/>
    <col min="5401" max="5632" width="9.21875" style="265"/>
    <col min="5633" max="5633" width="10.21875" style="265" customWidth="1"/>
    <col min="5634" max="5634" width="33.44140625" style="265" customWidth="1"/>
    <col min="5635" max="5635" width="15.21875" style="265" customWidth="1"/>
    <col min="5636" max="5636" width="6.77734375" style="265" customWidth="1"/>
    <col min="5637" max="5637" width="13.77734375" style="265" customWidth="1"/>
    <col min="5638" max="5638" width="10" style="265" customWidth="1"/>
    <col min="5639" max="5639" width="13" style="265" customWidth="1"/>
    <col min="5640" max="5640" width="21.44140625" style="265" customWidth="1"/>
    <col min="5641" max="5641" width="29.21875" style="265" bestFit="1" customWidth="1"/>
    <col min="5642" max="5642" width="22.77734375" style="265" customWidth="1"/>
    <col min="5643" max="5643" width="15.5546875" style="265" customWidth="1"/>
    <col min="5644" max="5644" width="2" style="265" customWidth="1"/>
    <col min="5645" max="5645" width="7.21875" style="265" customWidth="1"/>
    <col min="5646" max="5646" width="1.5546875" style="265" customWidth="1"/>
    <col min="5647" max="5647" width="1" style="265" customWidth="1"/>
    <col min="5648" max="5648" width="16.44140625" style="265" customWidth="1"/>
    <col min="5649" max="5649" width="1.44140625" style="265" customWidth="1"/>
    <col min="5650" max="5650" width="2.44140625" style="265" customWidth="1"/>
    <col min="5651" max="5651" width="13" style="265" customWidth="1"/>
    <col min="5652" max="5652" width="3.21875" style="265" customWidth="1"/>
    <col min="5653" max="5653" width="21.44140625" style="265" customWidth="1"/>
    <col min="5654" max="5654" width="9.21875" style="265"/>
    <col min="5655" max="5655" width="10" style="265" bestFit="1" customWidth="1"/>
    <col min="5656" max="5656" width="9.77734375" style="265" bestFit="1" customWidth="1"/>
    <col min="5657" max="5888" width="9.21875" style="265"/>
    <col min="5889" max="5889" width="10.21875" style="265" customWidth="1"/>
    <col min="5890" max="5890" width="33.44140625" style="265" customWidth="1"/>
    <col min="5891" max="5891" width="15.21875" style="265" customWidth="1"/>
    <col min="5892" max="5892" width="6.77734375" style="265" customWidth="1"/>
    <col min="5893" max="5893" width="13.77734375" style="265" customWidth="1"/>
    <col min="5894" max="5894" width="10" style="265" customWidth="1"/>
    <col min="5895" max="5895" width="13" style="265" customWidth="1"/>
    <col min="5896" max="5896" width="21.44140625" style="265" customWidth="1"/>
    <col min="5897" max="5897" width="29.21875" style="265" bestFit="1" customWidth="1"/>
    <col min="5898" max="5898" width="22.77734375" style="265" customWidth="1"/>
    <col min="5899" max="5899" width="15.5546875" style="265" customWidth="1"/>
    <col min="5900" max="5900" width="2" style="265" customWidth="1"/>
    <col min="5901" max="5901" width="7.21875" style="265" customWidth="1"/>
    <col min="5902" max="5902" width="1.5546875" style="265" customWidth="1"/>
    <col min="5903" max="5903" width="1" style="265" customWidth="1"/>
    <col min="5904" max="5904" width="16.44140625" style="265" customWidth="1"/>
    <col min="5905" max="5905" width="1.44140625" style="265" customWidth="1"/>
    <col min="5906" max="5906" width="2.44140625" style="265" customWidth="1"/>
    <col min="5907" max="5907" width="13" style="265" customWidth="1"/>
    <col min="5908" max="5908" width="3.21875" style="265" customWidth="1"/>
    <col min="5909" max="5909" width="21.44140625" style="265" customWidth="1"/>
    <col min="5910" max="5910" width="9.21875" style="265"/>
    <col min="5911" max="5911" width="10" style="265" bestFit="1" customWidth="1"/>
    <col min="5912" max="5912" width="9.77734375" style="265" bestFit="1" customWidth="1"/>
    <col min="5913" max="6144" width="9.21875" style="265"/>
    <col min="6145" max="6145" width="10.21875" style="265" customWidth="1"/>
    <col min="6146" max="6146" width="33.44140625" style="265" customWidth="1"/>
    <col min="6147" max="6147" width="15.21875" style="265" customWidth="1"/>
    <col min="6148" max="6148" width="6.77734375" style="265" customWidth="1"/>
    <col min="6149" max="6149" width="13.77734375" style="265" customWidth="1"/>
    <col min="6150" max="6150" width="10" style="265" customWidth="1"/>
    <col min="6151" max="6151" width="13" style="265" customWidth="1"/>
    <col min="6152" max="6152" width="21.44140625" style="265" customWidth="1"/>
    <col min="6153" max="6153" width="29.21875" style="265" bestFit="1" customWidth="1"/>
    <col min="6154" max="6154" width="22.77734375" style="265" customWidth="1"/>
    <col min="6155" max="6155" width="15.5546875" style="265" customWidth="1"/>
    <col min="6156" max="6156" width="2" style="265" customWidth="1"/>
    <col min="6157" max="6157" width="7.21875" style="265" customWidth="1"/>
    <col min="6158" max="6158" width="1.5546875" style="265" customWidth="1"/>
    <col min="6159" max="6159" width="1" style="265" customWidth="1"/>
    <col min="6160" max="6160" width="16.44140625" style="265" customWidth="1"/>
    <col min="6161" max="6161" width="1.44140625" style="265" customWidth="1"/>
    <col min="6162" max="6162" width="2.44140625" style="265" customWidth="1"/>
    <col min="6163" max="6163" width="13" style="265" customWidth="1"/>
    <col min="6164" max="6164" width="3.21875" style="265" customWidth="1"/>
    <col min="6165" max="6165" width="21.44140625" style="265" customWidth="1"/>
    <col min="6166" max="6166" width="9.21875" style="265"/>
    <col min="6167" max="6167" width="10" style="265" bestFit="1" customWidth="1"/>
    <col min="6168" max="6168" width="9.77734375" style="265" bestFit="1" customWidth="1"/>
    <col min="6169" max="6400" width="9.21875" style="265"/>
    <col min="6401" max="6401" width="10.21875" style="265" customWidth="1"/>
    <col min="6402" max="6402" width="33.44140625" style="265" customWidth="1"/>
    <col min="6403" max="6403" width="15.21875" style="265" customWidth="1"/>
    <col min="6404" max="6404" width="6.77734375" style="265" customWidth="1"/>
    <col min="6405" max="6405" width="13.77734375" style="265" customWidth="1"/>
    <col min="6406" max="6406" width="10" style="265" customWidth="1"/>
    <col min="6407" max="6407" width="13" style="265" customWidth="1"/>
    <col min="6408" max="6408" width="21.44140625" style="265" customWidth="1"/>
    <col min="6409" max="6409" width="29.21875" style="265" bestFit="1" customWidth="1"/>
    <col min="6410" max="6410" width="22.77734375" style="265" customWidth="1"/>
    <col min="6411" max="6411" width="15.5546875" style="265" customWidth="1"/>
    <col min="6412" max="6412" width="2" style="265" customWidth="1"/>
    <col min="6413" max="6413" width="7.21875" style="265" customWidth="1"/>
    <col min="6414" max="6414" width="1.5546875" style="265" customWidth="1"/>
    <col min="6415" max="6415" width="1" style="265" customWidth="1"/>
    <col min="6416" max="6416" width="16.44140625" style="265" customWidth="1"/>
    <col min="6417" max="6417" width="1.44140625" style="265" customWidth="1"/>
    <col min="6418" max="6418" width="2.44140625" style="265" customWidth="1"/>
    <col min="6419" max="6419" width="13" style="265" customWidth="1"/>
    <col min="6420" max="6420" width="3.21875" style="265" customWidth="1"/>
    <col min="6421" max="6421" width="21.44140625" style="265" customWidth="1"/>
    <col min="6422" max="6422" width="9.21875" style="265"/>
    <col min="6423" max="6423" width="10" style="265" bestFit="1" customWidth="1"/>
    <col min="6424" max="6424" width="9.77734375" style="265" bestFit="1" customWidth="1"/>
    <col min="6425" max="6656" width="9.21875" style="265"/>
    <col min="6657" max="6657" width="10.21875" style="265" customWidth="1"/>
    <col min="6658" max="6658" width="33.44140625" style="265" customWidth="1"/>
    <col min="6659" max="6659" width="15.21875" style="265" customWidth="1"/>
    <col min="6660" max="6660" width="6.77734375" style="265" customWidth="1"/>
    <col min="6661" max="6661" width="13.77734375" style="265" customWidth="1"/>
    <col min="6662" max="6662" width="10" style="265" customWidth="1"/>
    <col min="6663" max="6663" width="13" style="265" customWidth="1"/>
    <col min="6664" max="6664" width="21.44140625" style="265" customWidth="1"/>
    <col min="6665" max="6665" width="29.21875" style="265" bestFit="1" customWidth="1"/>
    <col min="6666" max="6666" width="22.77734375" style="265" customWidth="1"/>
    <col min="6667" max="6667" width="15.5546875" style="265" customWidth="1"/>
    <col min="6668" max="6668" width="2" style="265" customWidth="1"/>
    <col min="6669" max="6669" width="7.21875" style="265" customWidth="1"/>
    <col min="6670" max="6670" width="1.5546875" style="265" customWidth="1"/>
    <col min="6671" max="6671" width="1" style="265" customWidth="1"/>
    <col min="6672" max="6672" width="16.44140625" style="265" customWidth="1"/>
    <col min="6673" max="6673" width="1.44140625" style="265" customWidth="1"/>
    <col min="6674" max="6674" width="2.44140625" style="265" customWidth="1"/>
    <col min="6675" max="6675" width="13" style="265" customWidth="1"/>
    <col min="6676" max="6676" width="3.21875" style="265" customWidth="1"/>
    <col min="6677" max="6677" width="21.44140625" style="265" customWidth="1"/>
    <col min="6678" max="6678" width="9.21875" style="265"/>
    <col min="6679" max="6679" width="10" style="265" bestFit="1" customWidth="1"/>
    <col min="6680" max="6680" width="9.77734375" style="265" bestFit="1" customWidth="1"/>
    <col min="6681" max="6912" width="9.21875" style="265"/>
    <col min="6913" max="6913" width="10.21875" style="265" customWidth="1"/>
    <col min="6914" max="6914" width="33.44140625" style="265" customWidth="1"/>
    <col min="6915" max="6915" width="15.21875" style="265" customWidth="1"/>
    <col min="6916" max="6916" width="6.77734375" style="265" customWidth="1"/>
    <col min="6917" max="6917" width="13.77734375" style="265" customWidth="1"/>
    <col min="6918" max="6918" width="10" style="265" customWidth="1"/>
    <col min="6919" max="6919" width="13" style="265" customWidth="1"/>
    <col min="6920" max="6920" width="21.44140625" style="265" customWidth="1"/>
    <col min="6921" max="6921" width="29.21875" style="265" bestFit="1" customWidth="1"/>
    <col min="6922" max="6922" width="22.77734375" style="265" customWidth="1"/>
    <col min="6923" max="6923" width="15.5546875" style="265" customWidth="1"/>
    <col min="6924" max="6924" width="2" style="265" customWidth="1"/>
    <col min="6925" max="6925" width="7.21875" style="265" customWidth="1"/>
    <col min="6926" max="6926" width="1.5546875" style="265" customWidth="1"/>
    <col min="6927" max="6927" width="1" style="265" customWidth="1"/>
    <col min="6928" max="6928" width="16.44140625" style="265" customWidth="1"/>
    <col min="6929" max="6929" width="1.44140625" style="265" customWidth="1"/>
    <col min="6930" max="6930" width="2.44140625" style="265" customWidth="1"/>
    <col min="6931" max="6931" width="13" style="265" customWidth="1"/>
    <col min="6932" max="6932" width="3.21875" style="265" customWidth="1"/>
    <col min="6933" max="6933" width="21.44140625" style="265" customWidth="1"/>
    <col min="6934" max="6934" width="9.21875" style="265"/>
    <col min="6935" max="6935" width="10" style="265" bestFit="1" customWidth="1"/>
    <col min="6936" max="6936" width="9.77734375" style="265" bestFit="1" customWidth="1"/>
    <col min="6937" max="7168" width="9.21875" style="265"/>
    <col min="7169" max="7169" width="10.21875" style="265" customWidth="1"/>
    <col min="7170" max="7170" width="33.44140625" style="265" customWidth="1"/>
    <col min="7171" max="7171" width="15.21875" style="265" customWidth="1"/>
    <col min="7172" max="7172" width="6.77734375" style="265" customWidth="1"/>
    <col min="7173" max="7173" width="13.77734375" style="265" customWidth="1"/>
    <col min="7174" max="7174" width="10" style="265" customWidth="1"/>
    <col min="7175" max="7175" width="13" style="265" customWidth="1"/>
    <col min="7176" max="7176" width="21.44140625" style="265" customWidth="1"/>
    <col min="7177" max="7177" width="29.21875" style="265" bestFit="1" customWidth="1"/>
    <col min="7178" max="7178" width="22.77734375" style="265" customWidth="1"/>
    <col min="7179" max="7179" width="15.5546875" style="265" customWidth="1"/>
    <col min="7180" max="7180" width="2" style="265" customWidth="1"/>
    <col min="7181" max="7181" width="7.21875" style="265" customWidth="1"/>
    <col min="7182" max="7182" width="1.5546875" style="265" customWidth="1"/>
    <col min="7183" max="7183" width="1" style="265" customWidth="1"/>
    <col min="7184" max="7184" width="16.44140625" style="265" customWidth="1"/>
    <col min="7185" max="7185" width="1.44140625" style="265" customWidth="1"/>
    <col min="7186" max="7186" width="2.44140625" style="265" customWidth="1"/>
    <col min="7187" max="7187" width="13" style="265" customWidth="1"/>
    <col min="7188" max="7188" width="3.21875" style="265" customWidth="1"/>
    <col min="7189" max="7189" width="21.44140625" style="265" customWidth="1"/>
    <col min="7190" max="7190" width="9.21875" style="265"/>
    <col min="7191" max="7191" width="10" style="265" bestFit="1" customWidth="1"/>
    <col min="7192" max="7192" width="9.77734375" style="265" bestFit="1" customWidth="1"/>
    <col min="7193" max="7424" width="9.21875" style="265"/>
    <col min="7425" max="7425" width="10.21875" style="265" customWidth="1"/>
    <col min="7426" max="7426" width="33.44140625" style="265" customWidth="1"/>
    <col min="7427" max="7427" width="15.21875" style="265" customWidth="1"/>
    <col min="7428" max="7428" width="6.77734375" style="265" customWidth="1"/>
    <col min="7429" max="7429" width="13.77734375" style="265" customWidth="1"/>
    <col min="7430" max="7430" width="10" style="265" customWidth="1"/>
    <col min="7431" max="7431" width="13" style="265" customWidth="1"/>
    <col min="7432" max="7432" width="21.44140625" style="265" customWidth="1"/>
    <col min="7433" max="7433" width="29.21875" style="265" bestFit="1" customWidth="1"/>
    <col min="7434" max="7434" width="22.77734375" style="265" customWidth="1"/>
    <col min="7435" max="7435" width="15.5546875" style="265" customWidth="1"/>
    <col min="7436" max="7436" width="2" style="265" customWidth="1"/>
    <col min="7437" max="7437" width="7.21875" style="265" customWidth="1"/>
    <col min="7438" max="7438" width="1.5546875" style="265" customWidth="1"/>
    <col min="7439" max="7439" width="1" style="265" customWidth="1"/>
    <col min="7440" max="7440" width="16.44140625" style="265" customWidth="1"/>
    <col min="7441" max="7441" width="1.44140625" style="265" customWidth="1"/>
    <col min="7442" max="7442" width="2.44140625" style="265" customWidth="1"/>
    <col min="7443" max="7443" width="13" style="265" customWidth="1"/>
    <col min="7444" max="7444" width="3.21875" style="265" customWidth="1"/>
    <col min="7445" max="7445" width="21.44140625" style="265" customWidth="1"/>
    <col min="7446" max="7446" width="9.21875" style="265"/>
    <col min="7447" max="7447" width="10" style="265" bestFit="1" customWidth="1"/>
    <col min="7448" max="7448" width="9.77734375" style="265" bestFit="1" customWidth="1"/>
    <col min="7449" max="7680" width="9.21875" style="265"/>
    <col min="7681" max="7681" width="10.21875" style="265" customWidth="1"/>
    <col min="7682" max="7682" width="33.44140625" style="265" customWidth="1"/>
    <col min="7683" max="7683" width="15.21875" style="265" customWidth="1"/>
    <col min="7684" max="7684" width="6.77734375" style="265" customWidth="1"/>
    <col min="7685" max="7685" width="13.77734375" style="265" customWidth="1"/>
    <col min="7686" max="7686" width="10" style="265" customWidth="1"/>
    <col min="7687" max="7687" width="13" style="265" customWidth="1"/>
    <col min="7688" max="7688" width="21.44140625" style="265" customWidth="1"/>
    <col min="7689" max="7689" width="29.21875" style="265" bestFit="1" customWidth="1"/>
    <col min="7690" max="7690" width="22.77734375" style="265" customWidth="1"/>
    <col min="7691" max="7691" width="15.5546875" style="265" customWidth="1"/>
    <col min="7692" max="7692" width="2" style="265" customWidth="1"/>
    <col min="7693" max="7693" width="7.21875" style="265" customWidth="1"/>
    <col min="7694" max="7694" width="1.5546875" style="265" customWidth="1"/>
    <col min="7695" max="7695" width="1" style="265" customWidth="1"/>
    <col min="7696" max="7696" width="16.44140625" style="265" customWidth="1"/>
    <col min="7697" max="7697" width="1.44140625" style="265" customWidth="1"/>
    <col min="7698" max="7698" width="2.44140625" style="265" customWidth="1"/>
    <col min="7699" max="7699" width="13" style="265" customWidth="1"/>
    <col min="7700" max="7700" width="3.21875" style="265" customWidth="1"/>
    <col min="7701" max="7701" width="21.44140625" style="265" customWidth="1"/>
    <col min="7702" max="7702" width="9.21875" style="265"/>
    <col min="7703" max="7703" width="10" style="265" bestFit="1" customWidth="1"/>
    <col min="7704" max="7704" width="9.77734375" style="265" bestFit="1" customWidth="1"/>
    <col min="7705" max="7936" width="9.21875" style="265"/>
    <col min="7937" max="7937" width="10.21875" style="265" customWidth="1"/>
    <col min="7938" max="7938" width="33.44140625" style="265" customWidth="1"/>
    <col min="7939" max="7939" width="15.21875" style="265" customWidth="1"/>
    <col min="7940" max="7940" width="6.77734375" style="265" customWidth="1"/>
    <col min="7941" max="7941" width="13.77734375" style="265" customWidth="1"/>
    <col min="7942" max="7942" width="10" style="265" customWidth="1"/>
    <col min="7943" max="7943" width="13" style="265" customWidth="1"/>
    <col min="7944" max="7944" width="21.44140625" style="265" customWidth="1"/>
    <col min="7945" max="7945" width="29.21875" style="265" bestFit="1" customWidth="1"/>
    <col min="7946" max="7946" width="22.77734375" style="265" customWidth="1"/>
    <col min="7947" max="7947" width="15.5546875" style="265" customWidth="1"/>
    <col min="7948" max="7948" width="2" style="265" customWidth="1"/>
    <col min="7949" max="7949" width="7.21875" style="265" customWidth="1"/>
    <col min="7950" max="7950" width="1.5546875" style="265" customWidth="1"/>
    <col min="7951" max="7951" width="1" style="265" customWidth="1"/>
    <col min="7952" max="7952" width="16.44140625" style="265" customWidth="1"/>
    <col min="7953" max="7953" width="1.44140625" style="265" customWidth="1"/>
    <col min="7954" max="7954" width="2.44140625" style="265" customWidth="1"/>
    <col min="7955" max="7955" width="13" style="265" customWidth="1"/>
    <col min="7956" max="7956" width="3.21875" style="265" customWidth="1"/>
    <col min="7957" max="7957" width="21.44140625" style="265" customWidth="1"/>
    <col min="7958" max="7958" width="9.21875" style="265"/>
    <col min="7959" max="7959" width="10" style="265" bestFit="1" customWidth="1"/>
    <col min="7960" max="7960" width="9.77734375" style="265" bestFit="1" customWidth="1"/>
    <col min="7961" max="8192" width="9.21875" style="265"/>
    <col min="8193" max="8193" width="10.21875" style="265" customWidth="1"/>
    <col min="8194" max="8194" width="33.44140625" style="265" customWidth="1"/>
    <col min="8195" max="8195" width="15.21875" style="265" customWidth="1"/>
    <col min="8196" max="8196" width="6.77734375" style="265" customWidth="1"/>
    <col min="8197" max="8197" width="13.77734375" style="265" customWidth="1"/>
    <col min="8198" max="8198" width="10" style="265" customWidth="1"/>
    <col min="8199" max="8199" width="13" style="265" customWidth="1"/>
    <col min="8200" max="8200" width="21.44140625" style="265" customWidth="1"/>
    <col min="8201" max="8201" width="29.21875" style="265" bestFit="1" customWidth="1"/>
    <col min="8202" max="8202" width="22.77734375" style="265" customWidth="1"/>
    <col min="8203" max="8203" width="15.5546875" style="265" customWidth="1"/>
    <col min="8204" max="8204" width="2" style="265" customWidth="1"/>
    <col min="8205" max="8205" width="7.21875" style="265" customWidth="1"/>
    <col min="8206" max="8206" width="1.5546875" style="265" customWidth="1"/>
    <col min="8207" max="8207" width="1" style="265" customWidth="1"/>
    <col min="8208" max="8208" width="16.44140625" style="265" customWidth="1"/>
    <col min="8209" max="8209" width="1.44140625" style="265" customWidth="1"/>
    <col min="8210" max="8210" width="2.44140625" style="265" customWidth="1"/>
    <col min="8211" max="8211" width="13" style="265" customWidth="1"/>
    <col min="8212" max="8212" width="3.21875" style="265" customWidth="1"/>
    <col min="8213" max="8213" width="21.44140625" style="265" customWidth="1"/>
    <col min="8214" max="8214" width="9.21875" style="265"/>
    <col min="8215" max="8215" width="10" style="265" bestFit="1" customWidth="1"/>
    <col min="8216" max="8216" width="9.77734375" style="265" bestFit="1" customWidth="1"/>
    <col min="8217" max="8448" width="9.21875" style="265"/>
    <col min="8449" max="8449" width="10.21875" style="265" customWidth="1"/>
    <col min="8450" max="8450" width="33.44140625" style="265" customWidth="1"/>
    <col min="8451" max="8451" width="15.21875" style="265" customWidth="1"/>
    <col min="8452" max="8452" width="6.77734375" style="265" customWidth="1"/>
    <col min="8453" max="8453" width="13.77734375" style="265" customWidth="1"/>
    <col min="8454" max="8454" width="10" style="265" customWidth="1"/>
    <col min="8455" max="8455" width="13" style="265" customWidth="1"/>
    <col min="8456" max="8456" width="21.44140625" style="265" customWidth="1"/>
    <col min="8457" max="8457" width="29.21875" style="265" bestFit="1" customWidth="1"/>
    <col min="8458" max="8458" width="22.77734375" style="265" customWidth="1"/>
    <col min="8459" max="8459" width="15.5546875" style="265" customWidth="1"/>
    <col min="8460" max="8460" width="2" style="265" customWidth="1"/>
    <col min="8461" max="8461" width="7.21875" style="265" customWidth="1"/>
    <col min="8462" max="8462" width="1.5546875" style="265" customWidth="1"/>
    <col min="8463" max="8463" width="1" style="265" customWidth="1"/>
    <col min="8464" max="8464" width="16.44140625" style="265" customWidth="1"/>
    <col min="8465" max="8465" width="1.44140625" style="265" customWidth="1"/>
    <col min="8466" max="8466" width="2.44140625" style="265" customWidth="1"/>
    <col min="8467" max="8467" width="13" style="265" customWidth="1"/>
    <col min="8468" max="8468" width="3.21875" style="265" customWidth="1"/>
    <col min="8469" max="8469" width="21.44140625" style="265" customWidth="1"/>
    <col min="8470" max="8470" width="9.21875" style="265"/>
    <col min="8471" max="8471" width="10" style="265" bestFit="1" customWidth="1"/>
    <col min="8472" max="8472" width="9.77734375" style="265" bestFit="1" customWidth="1"/>
    <col min="8473" max="8704" width="9.21875" style="265"/>
    <col min="8705" max="8705" width="10.21875" style="265" customWidth="1"/>
    <col min="8706" max="8706" width="33.44140625" style="265" customWidth="1"/>
    <col min="8707" max="8707" width="15.21875" style="265" customWidth="1"/>
    <col min="8708" max="8708" width="6.77734375" style="265" customWidth="1"/>
    <col min="8709" max="8709" width="13.77734375" style="265" customWidth="1"/>
    <col min="8710" max="8710" width="10" style="265" customWidth="1"/>
    <col min="8711" max="8711" width="13" style="265" customWidth="1"/>
    <col min="8712" max="8712" width="21.44140625" style="265" customWidth="1"/>
    <col min="8713" max="8713" width="29.21875" style="265" bestFit="1" customWidth="1"/>
    <col min="8714" max="8714" width="22.77734375" style="265" customWidth="1"/>
    <col min="8715" max="8715" width="15.5546875" style="265" customWidth="1"/>
    <col min="8716" max="8716" width="2" style="265" customWidth="1"/>
    <col min="8717" max="8717" width="7.21875" style="265" customWidth="1"/>
    <col min="8718" max="8718" width="1.5546875" style="265" customWidth="1"/>
    <col min="8719" max="8719" width="1" style="265" customWidth="1"/>
    <col min="8720" max="8720" width="16.44140625" style="265" customWidth="1"/>
    <col min="8721" max="8721" width="1.44140625" style="265" customWidth="1"/>
    <col min="8722" max="8722" width="2.44140625" style="265" customWidth="1"/>
    <col min="8723" max="8723" width="13" style="265" customWidth="1"/>
    <col min="8724" max="8724" width="3.21875" style="265" customWidth="1"/>
    <col min="8725" max="8725" width="21.44140625" style="265" customWidth="1"/>
    <col min="8726" max="8726" width="9.21875" style="265"/>
    <col min="8727" max="8727" width="10" style="265" bestFit="1" customWidth="1"/>
    <col min="8728" max="8728" width="9.77734375" style="265" bestFit="1" customWidth="1"/>
    <col min="8729" max="8960" width="9.21875" style="265"/>
    <col min="8961" max="8961" width="10.21875" style="265" customWidth="1"/>
    <col min="8962" max="8962" width="33.44140625" style="265" customWidth="1"/>
    <col min="8963" max="8963" width="15.21875" style="265" customWidth="1"/>
    <col min="8964" max="8964" width="6.77734375" style="265" customWidth="1"/>
    <col min="8965" max="8965" width="13.77734375" style="265" customWidth="1"/>
    <col min="8966" max="8966" width="10" style="265" customWidth="1"/>
    <col min="8967" max="8967" width="13" style="265" customWidth="1"/>
    <col min="8968" max="8968" width="21.44140625" style="265" customWidth="1"/>
    <col min="8969" max="8969" width="29.21875" style="265" bestFit="1" customWidth="1"/>
    <col min="8970" max="8970" width="22.77734375" style="265" customWidth="1"/>
    <col min="8971" max="8971" width="15.5546875" style="265" customWidth="1"/>
    <col min="8972" max="8972" width="2" style="265" customWidth="1"/>
    <col min="8973" max="8973" width="7.21875" style="265" customWidth="1"/>
    <col min="8974" max="8974" width="1.5546875" style="265" customWidth="1"/>
    <col min="8975" max="8975" width="1" style="265" customWidth="1"/>
    <col min="8976" max="8976" width="16.44140625" style="265" customWidth="1"/>
    <col min="8977" max="8977" width="1.44140625" style="265" customWidth="1"/>
    <col min="8978" max="8978" width="2.44140625" style="265" customWidth="1"/>
    <col min="8979" max="8979" width="13" style="265" customWidth="1"/>
    <col min="8980" max="8980" width="3.21875" style="265" customWidth="1"/>
    <col min="8981" max="8981" width="21.44140625" style="265" customWidth="1"/>
    <col min="8982" max="8982" width="9.21875" style="265"/>
    <col min="8983" max="8983" width="10" style="265" bestFit="1" customWidth="1"/>
    <col min="8984" max="8984" width="9.77734375" style="265" bestFit="1" customWidth="1"/>
    <col min="8985" max="9216" width="9.21875" style="265"/>
    <col min="9217" max="9217" width="10.21875" style="265" customWidth="1"/>
    <col min="9218" max="9218" width="33.44140625" style="265" customWidth="1"/>
    <col min="9219" max="9219" width="15.21875" style="265" customWidth="1"/>
    <col min="9220" max="9220" width="6.77734375" style="265" customWidth="1"/>
    <col min="9221" max="9221" width="13.77734375" style="265" customWidth="1"/>
    <col min="9222" max="9222" width="10" style="265" customWidth="1"/>
    <col min="9223" max="9223" width="13" style="265" customWidth="1"/>
    <col min="9224" max="9224" width="21.44140625" style="265" customWidth="1"/>
    <col min="9225" max="9225" width="29.21875" style="265" bestFit="1" customWidth="1"/>
    <col min="9226" max="9226" width="22.77734375" style="265" customWidth="1"/>
    <col min="9227" max="9227" width="15.5546875" style="265" customWidth="1"/>
    <col min="9228" max="9228" width="2" style="265" customWidth="1"/>
    <col min="9229" max="9229" width="7.21875" style="265" customWidth="1"/>
    <col min="9230" max="9230" width="1.5546875" style="265" customWidth="1"/>
    <col min="9231" max="9231" width="1" style="265" customWidth="1"/>
    <col min="9232" max="9232" width="16.44140625" style="265" customWidth="1"/>
    <col min="9233" max="9233" width="1.44140625" style="265" customWidth="1"/>
    <col min="9234" max="9234" width="2.44140625" style="265" customWidth="1"/>
    <col min="9235" max="9235" width="13" style="265" customWidth="1"/>
    <col min="9236" max="9236" width="3.21875" style="265" customWidth="1"/>
    <col min="9237" max="9237" width="21.44140625" style="265" customWidth="1"/>
    <col min="9238" max="9238" width="9.21875" style="265"/>
    <col min="9239" max="9239" width="10" style="265" bestFit="1" customWidth="1"/>
    <col min="9240" max="9240" width="9.77734375" style="265" bestFit="1" customWidth="1"/>
    <col min="9241" max="9472" width="9.21875" style="265"/>
    <col min="9473" max="9473" width="10.21875" style="265" customWidth="1"/>
    <col min="9474" max="9474" width="33.44140625" style="265" customWidth="1"/>
    <col min="9475" max="9475" width="15.21875" style="265" customWidth="1"/>
    <col min="9476" max="9476" width="6.77734375" style="265" customWidth="1"/>
    <col min="9477" max="9477" width="13.77734375" style="265" customWidth="1"/>
    <col min="9478" max="9478" width="10" style="265" customWidth="1"/>
    <col min="9479" max="9479" width="13" style="265" customWidth="1"/>
    <col min="9480" max="9480" width="21.44140625" style="265" customWidth="1"/>
    <col min="9481" max="9481" width="29.21875" style="265" bestFit="1" customWidth="1"/>
    <col min="9482" max="9482" width="22.77734375" style="265" customWidth="1"/>
    <col min="9483" max="9483" width="15.5546875" style="265" customWidth="1"/>
    <col min="9484" max="9484" width="2" style="265" customWidth="1"/>
    <col min="9485" max="9485" width="7.21875" style="265" customWidth="1"/>
    <col min="9486" max="9486" width="1.5546875" style="265" customWidth="1"/>
    <col min="9487" max="9487" width="1" style="265" customWidth="1"/>
    <col min="9488" max="9488" width="16.44140625" style="265" customWidth="1"/>
    <col min="9489" max="9489" width="1.44140625" style="265" customWidth="1"/>
    <col min="9490" max="9490" width="2.44140625" style="265" customWidth="1"/>
    <col min="9491" max="9491" width="13" style="265" customWidth="1"/>
    <col min="9492" max="9492" width="3.21875" style="265" customWidth="1"/>
    <col min="9493" max="9493" width="21.44140625" style="265" customWidth="1"/>
    <col min="9494" max="9494" width="9.21875" style="265"/>
    <col min="9495" max="9495" width="10" style="265" bestFit="1" customWidth="1"/>
    <col min="9496" max="9496" width="9.77734375" style="265" bestFit="1" customWidth="1"/>
    <col min="9497" max="9728" width="9.21875" style="265"/>
    <col min="9729" max="9729" width="10.21875" style="265" customWidth="1"/>
    <col min="9730" max="9730" width="33.44140625" style="265" customWidth="1"/>
    <col min="9731" max="9731" width="15.21875" style="265" customWidth="1"/>
    <col min="9732" max="9732" width="6.77734375" style="265" customWidth="1"/>
    <col min="9733" max="9733" width="13.77734375" style="265" customWidth="1"/>
    <col min="9734" max="9734" width="10" style="265" customWidth="1"/>
    <col min="9735" max="9735" width="13" style="265" customWidth="1"/>
    <col min="9736" max="9736" width="21.44140625" style="265" customWidth="1"/>
    <col min="9737" max="9737" width="29.21875" style="265" bestFit="1" customWidth="1"/>
    <col min="9738" max="9738" width="22.77734375" style="265" customWidth="1"/>
    <col min="9739" max="9739" width="15.5546875" style="265" customWidth="1"/>
    <col min="9740" max="9740" width="2" style="265" customWidth="1"/>
    <col min="9741" max="9741" width="7.21875" style="265" customWidth="1"/>
    <col min="9742" max="9742" width="1.5546875" style="265" customWidth="1"/>
    <col min="9743" max="9743" width="1" style="265" customWidth="1"/>
    <col min="9744" max="9744" width="16.44140625" style="265" customWidth="1"/>
    <col min="9745" max="9745" width="1.44140625" style="265" customWidth="1"/>
    <col min="9746" max="9746" width="2.44140625" style="265" customWidth="1"/>
    <col min="9747" max="9747" width="13" style="265" customWidth="1"/>
    <col min="9748" max="9748" width="3.21875" style="265" customWidth="1"/>
    <col min="9749" max="9749" width="21.44140625" style="265" customWidth="1"/>
    <col min="9750" max="9750" width="9.21875" style="265"/>
    <col min="9751" max="9751" width="10" style="265" bestFit="1" customWidth="1"/>
    <col min="9752" max="9752" width="9.77734375" style="265" bestFit="1" customWidth="1"/>
    <col min="9753" max="9984" width="9.21875" style="265"/>
    <col min="9985" max="9985" width="10.21875" style="265" customWidth="1"/>
    <col min="9986" max="9986" width="33.44140625" style="265" customWidth="1"/>
    <col min="9987" max="9987" width="15.21875" style="265" customWidth="1"/>
    <col min="9988" max="9988" width="6.77734375" style="265" customWidth="1"/>
    <col min="9989" max="9989" width="13.77734375" style="265" customWidth="1"/>
    <col min="9990" max="9990" width="10" style="265" customWidth="1"/>
    <col min="9991" max="9991" width="13" style="265" customWidth="1"/>
    <col min="9992" max="9992" width="21.44140625" style="265" customWidth="1"/>
    <col min="9993" max="9993" width="29.21875" style="265" bestFit="1" customWidth="1"/>
    <col min="9994" max="9994" width="22.77734375" style="265" customWidth="1"/>
    <col min="9995" max="9995" width="15.5546875" style="265" customWidth="1"/>
    <col min="9996" max="9996" width="2" style="265" customWidth="1"/>
    <col min="9997" max="9997" width="7.21875" style="265" customWidth="1"/>
    <col min="9998" max="9998" width="1.5546875" style="265" customWidth="1"/>
    <col min="9999" max="9999" width="1" style="265" customWidth="1"/>
    <col min="10000" max="10000" width="16.44140625" style="265" customWidth="1"/>
    <col min="10001" max="10001" width="1.44140625" style="265" customWidth="1"/>
    <col min="10002" max="10002" width="2.44140625" style="265" customWidth="1"/>
    <col min="10003" max="10003" width="13" style="265" customWidth="1"/>
    <col min="10004" max="10004" width="3.21875" style="265" customWidth="1"/>
    <col min="10005" max="10005" width="21.44140625" style="265" customWidth="1"/>
    <col min="10006" max="10006" width="9.21875" style="265"/>
    <col min="10007" max="10007" width="10" style="265" bestFit="1" customWidth="1"/>
    <col min="10008" max="10008" width="9.77734375" style="265" bestFit="1" customWidth="1"/>
    <col min="10009" max="10240" width="9.21875" style="265"/>
    <col min="10241" max="10241" width="10.21875" style="265" customWidth="1"/>
    <col min="10242" max="10242" width="33.44140625" style="265" customWidth="1"/>
    <col min="10243" max="10243" width="15.21875" style="265" customWidth="1"/>
    <col min="10244" max="10244" width="6.77734375" style="265" customWidth="1"/>
    <col min="10245" max="10245" width="13.77734375" style="265" customWidth="1"/>
    <col min="10246" max="10246" width="10" style="265" customWidth="1"/>
    <col min="10247" max="10247" width="13" style="265" customWidth="1"/>
    <col min="10248" max="10248" width="21.44140625" style="265" customWidth="1"/>
    <col min="10249" max="10249" width="29.21875" style="265" bestFit="1" customWidth="1"/>
    <col min="10250" max="10250" width="22.77734375" style="265" customWidth="1"/>
    <col min="10251" max="10251" width="15.5546875" style="265" customWidth="1"/>
    <col min="10252" max="10252" width="2" style="265" customWidth="1"/>
    <col min="10253" max="10253" width="7.21875" style="265" customWidth="1"/>
    <col min="10254" max="10254" width="1.5546875" style="265" customWidth="1"/>
    <col min="10255" max="10255" width="1" style="265" customWidth="1"/>
    <col min="10256" max="10256" width="16.44140625" style="265" customWidth="1"/>
    <col min="10257" max="10257" width="1.44140625" style="265" customWidth="1"/>
    <col min="10258" max="10258" width="2.44140625" style="265" customWidth="1"/>
    <col min="10259" max="10259" width="13" style="265" customWidth="1"/>
    <col min="10260" max="10260" width="3.21875" style="265" customWidth="1"/>
    <col min="10261" max="10261" width="21.44140625" style="265" customWidth="1"/>
    <col min="10262" max="10262" width="9.21875" style="265"/>
    <col min="10263" max="10263" width="10" style="265" bestFit="1" customWidth="1"/>
    <col min="10264" max="10264" width="9.77734375" style="265" bestFit="1" customWidth="1"/>
    <col min="10265" max="10496" width="9.21875" style="265"/>
    <col min="10497" max="10497" width="10.21875" style="265" customWidth="1"/>
    <col min="10498" max="10498" width="33.44140625" style="265" customWidth="1"/>
    <col min="10499" max="10499" width="15.21875" style="265" customWidth="1"/>
    <col min="10500" max="10500" width="6.77734375" style="265" customWidth="1"/>
    <col min="10501" max="10501" width="13.77734375" style="265" customWidth="1"/>
    <col min="10502" max="10502" width="10" style="265" customWidth="1"/>
    <col min="10503" max="10503" width="13" style="265" customWidth="1"/>
    <col min="10504" max="10504" width="21.44140625" style="265" customWidth="1"/>
    <col min="10505" max="10505" width="29.21875" style="265" bestFit="1" customWidth="1"/>
    <col min="10506" max="10506" width="22.77734375" style="265" customWidth="1"/>
    <col min="10507" max="10507" width="15.5546875" style="265" customWidth="1"/>
    <col min="10508" max="10508" width="2" style="265" customWidth="1"/>
    <col min="10509" max="10509" width="7.21875" style="265" customWidth="1"/>
    <col min="10510" max="10510" width="1.5546875" style="265" customWidth="1"/>
    <col min="10511" max="10511" width="1" style="265" customWidth="1"/>
    <col min="10512" max="10512" width="16.44140625" style="265" customWidth="1"/>
    <col min="10513" max="10513" width="1.44140625" style="265" customWidth="1"/>
    <col min="10514" max="10514" width="2.44140625" style="265" customWidth="1"/>
    <col min="10515" max="10515" width="13" style="265" customWidth="1"/>
    <col min="10516" max="10516" width="3.21875" style="265" customWidth="1"/>
    <col min="10517" max="10517" width="21.44140625" style="265" customWidth="1"/>
    <col min="10518" max="10518" width="9.21875" style="265"/>
    <col min="10519" max="10519" width="10" style="265" bestFit="1" customWidth="1"/>
    <col min="10520" max="10520" width="9.77734375" style="265" bestFit="1" customWidth="1"/>
    <col min="10521" max="10752" width="9.21875" style="265"/>
    <col min="10753" max="10753" width="10.21875" style="265" customWidth="1"/>
    <col min="10754" max="10754" width="33.44140625" style="265" customWidth="1"/>
    <col min="10755" max="10755" width="15.21875" style="265" customWidth="1"/>
    <col min="10756" max="10756" width="6.77734375" style="265" customWidth="1"/>
    <col min="10757" max="10757" width="13.77734375" style="265" customWidth="1"/>
    <col min="10758" max="10758" width="10" style="265" customWidth="1"/>
    <col min="10759" max="10759" width="13" style="265" customWidth="1"/>
    <col min="10760" max="10760" width="21.44140625" style="265" customWidth="1"/>
    <col min="10761" max="10761" width="29.21875" style="265" bestFit="1" customWidth="1"/>
    <col min="10762" max="10762" width="22.77734375" style="265" customWidth="1"/>
    <col min="10763" max="10763" width="15.5546875" style="265" customWidth="1"/>
    <col min="10764" max="10764" width="2" style="265" customWidth="1"/>
    <col min="10765" max="10765" width="7.21875" style="265" customWidth="1"/>
    <col min="10766" max="10766" width="1.5546875" style="265" customWidth="1"/>
    <col min="10767" max="10767" width="1" style="265" customWidth="1"/>
    <col min="10768" max="10768" width="16.44140625" style="265" customWidth="1"/>
    <col min="10769" max="10769" width="1.44140625" style="265" customWidth="1"/>
    <col min="10770" max="10770" width="2.44140625" style="265" customWidth="1"/>
    <col min="10771" max="10771" width="13" style="265" customWidth="1"/>
    <col min="10772" max="10772" width="3.21875" style="265" customWidth="1"/>
    <col min="10773" max="10773" width="21.44140625" style="265" customWidth="1"/>
    <col min="10774" max="10774" width="9.21875" style="265"/>
    <col min="10775" max="10775" width="10" style="265" bestFit="1" customWidth="1"/>
    <col min="10776" max="10776" width="9.77734375" style="265" bestFit="1" customWidth="1"/>
    <col min="10777" max="11008" width="9.21875" style="265"/>
    <col min="11009" max="11009" width="10.21875" style="265" customWidth="1"/>
    <col min="11010" max="11010" width="33.44140625" style="265" customWidth="1"/>
    <col min="11011" max="11011" width="15.21875" style="265" customWidth="1"/>
    <col min="11012" max="11012" width="6.77734375" style="265" customWidth="1"/>
    <col min="11013" max="11013" width="13.77734375" style="265" customWidth="1"/>
    <col min="11014" max="11014" width="10" style="265" customWidth="1"/>
    <col min="11015" max="11015" width="13" style="265" customWidth="1"/>
    <col min="11016" max="11016" width="21.44140625" style="265" customWidth="1"/>
    <col min="11017" max="11017" width="29.21875" style="265" bestFit="1" customWidth="1"/>
    <col min="11018" max="11018" width="22.77734375" style="265" customWidth="1"/>
    <col min="11019" max="11019" width="15.5546875" style="265" customWidth="1"/>
    <col min="11020" max="11020" width="2" style="265" customWidth="1"/>
    <col min="11021" max="11021" width="7.21875" style="265" customWidth="1"/>
    <col min="11022" max="11022" width="1.5546875" style="265" customWidth="1"/>
    <col min="11023" max="11023" width="1" style="265" customWidth="1"/>
    <col min="11024" max="11024" width="16.44140625" style="265" customWidth="1"/>
    <col min="11025" max="11025" width="1.44140625" style="265" customWidth="1"/>
    <col min="11026" max="11026" width="2.44140625" style="265" customWidth="1"/>
    <col min="11027" max="11027" width="13" style="265" customWidth="1"/>
    <col min="11028" max="11028" width="3.21875" style="265" customWidth="1"/>
    <col min="11029" max="11029" width="21.44140625" style="265" customWidth="1"/>
    <col min="11030" max="11030" width="9.21875" style="265"/>
    <col min="11031" max="11031" width="10" style="265" bestFit="1" customWidth="1"/>
    <col min="11032" max="11032" width="9.77734375" style="265" bestFit="1" customWidth="1"/>
    <col min="11033" max="11264" width="9.21875" style="265"/>
    <col min="11265" max="11265" width="10.21875" style="265" customWidth="1"/>
    <col min="11266" max="11266" width="33.44140625" style="265" customWidth="1"/>
    <col min="11267" max="11267" width="15.21875" style="265" customWidth="1"/>
    <col min="11268" max="11268" width="6.77734375" style="265" customWidth="1"/>
    <col min="11269" max="11269" width="13.77734375" style="265" customWidth="1"/>
    <col min="11270" max="11270" width="10" style="265" customWidth="1"/>
    <col min="11271" max="11271" width="13" style="265" customWidth="1"/>
    <col min="11272" max="11272" width="21.44140625" style="265" customWidth="1"/>
    <col min="11273" max="11273" width="29.21875" style="265" bestFit="1" customWidth="1"/>
    <col min="11274" max="11274" width="22.77734375" style="265" customWidth="1"/>
    <col min="11275" max="11275" width="15.5546875" style="265" customWidth="1"/>
    <col min="11276" max="11276" width="2" style="265" customWidth="1"/>
    <col min="11277" max="11277" width="7.21875" style="265" customWidth="1"/>
    <col min="11278" max="11278" width="1.5546875" style="265" customWidth="1"/>
    <col min="11279" max="11279" width="1" style="265" customWidth="1"/>
    <col min="11280" max="11280" width="16.44140625" style="265" customWidth="1"/>
    <col min="11281" max="11281" width="1.44140625" style="265" customWidth="1"/>
    <col min="11282" max="11282" width="2.44140625" style="265" customWidth="1"/>
    <col min="11283" max="11283" width="13" style="265" customWidth="1"/>
    <col min="11284" max="11284" width="3.21875" style="265" customWidth="1"/>
    <col min="11285" max="11285" width="21.44140625" style="265" customWidth="1"/>
    <col min="11286" max="11286" width="9.21875" style="265"/>
    <col min="11287" max="11287" width="10" style="265" bestFit="1" customWidth="1"/>
    <col min="11288" max="11288" width="9.77734375" style="265" bestFit="1" customWidth="1"/>
    <col min="11289" max="11520" width="9.21875" style="265"/>
    <col min="11521" max="11521" width="10.21875" style="265" customWidth="1"/>
    <col min="11522" max="11522" width="33.44140625" style="265" customWidth="1"/>
    <col min="11523" max="11523" width="15.21875" style="265" customWidth="1"/>
    <col min="11524" max="11524" width="6.77734375" style="265" customWidth="1"/>
    <col min="11525" max="11525" width="13.77734375" style="265" customWidth="1"/>
    <col min="11526" max="11526" width="10" style="265" customWidth="1"/>
    <col min="11527" max="11527" width="13" style="265" customWidth="1"/>
    <col min="11528" max="11528" width="21.44140625" style="265" customWidth="1"/>
    <col min="11529" max="11529" width="29.21875" style="265" bestFit="1" customWidth="1"/>
    <col min="11530" max="11530" width="22.77734375" style="265" customWidth="1"/>
    <col min="11531" max="11531" width="15.5546875" style="265" customWidth="1"/>
    <col min="11532" max="11532" width="2" style="265" customWidth="1"/>
    <col min="11533" max="11533" width="7.21875" style="265" customWidth="1"/>
    <col min="11534" max="11534" width="1.5546875" style="265" customWidth="1"/>
    <col min="11535" max="11535" width="1" style="265" customWidth="1"/>
    <col min="11536" max="11536" width="16.44140625" style="265" customWidth="1"/>
    <col min="11537" max="11537" width="1.44140625" style="265" customWidth="1"/>
    <col min="11538" max="11538" width="2.44140625" style="265" customWidth="1"/>
    <col min="11539" max="11539" width="13" style="265" customWidth="1"/>
    <col min="11540" max="11540" width="3.21875" style="265" customWidth="1"/>
    <col min="11541" max="11541" width="21.44140625" style="265" customWidth="1"/>
    <col min="11542" max="11542" width="9.21875" style="265"/>
    <col min="11543" max="11543" width="10" style="265" bestFit="1" customWidth="1"/>
    <col min="11544" max="11544" width="9.77734375" style="265" bestFit="1" customWidth="1"/>
    <col min="11545" max="11776" width="9.21875" style="265"/>
    <col min="11777" max="11777" width="10.21875" style="265" customWidth="1"/>
    <col min="11778" max="11778" width="33.44140625" style="265" customWidth="1"/>
    <col min="11779" max="11779" width="15.21875" style="265" customWidth="1"/>
    <col min="11780" max="11780" width="6.77734375" style="265" customWidth="1"/>
    <col min="11781" max="11781" width="13.77734375" style="265" customWidth="1"/>
    <col min="11782" max="11782" width="10" style="265" customWidth="1"/>
    <col min="11783" max="11783" width="13" style="265" customWidth="1"/>
    <col min="11784" max="11784" width="21.44140625" style="265" customWidth="1"/>
    <col min="11785" max="11785" width="29.21875" style="265" bestFit="1" customWidth="1"/>
    <col min="11786" max="11786" width="22.77734375" style="265" customWidth="1"/>
    <col min="11787" max="11787" width="15.5546875" style="265" customWidth="1"/>
    <col min="11788" max="11788" width="2" style="265" customWidth="1"/>
    <col min="11789" max="11789" width="7.21875" style="265" customWidth="1"/>
    <col min="11790" max="11790" width="1.5546875" style="265" customWidth="1"/>
    <col min="11791" max="11791" width="1" style="265" customWidth="1"/>
    <col min="11792" max="11792" width="16.44140625" style="265" customWidth="1"/>
    <col min="11793" max="11793" width="1.44140625" style="265" customWidth="1"/>
    <col min="11794" max="11794" width="2.44140625" style="265" customWidth="1"/>
    <col min="11795" max="11795" width="13" style="265" customWidth="1"/>
    <col min="11796" max="11796" width="3.21875" style="265" customWidth="1"/>
    <col min="11797" max="11797" width="21.44140625" style="265" customWidth="1"/>
    <col min="11798" max="11798" width="9.21875" style="265"/>
    <col min="11799" max="11799" width="10" style="265" bestFit="1" customWidth="1"/>
    <col min="11800" max="11800" width="9.77734375" style="265" bestFit="1" customWidth="1"/>
    <col min="11801" max="12032" width="9.21875" style="265"/>
    <col min="12033" max="12033" width="10.21875" style="265" customWidth="1"/>
    <col min="12034" max="12034" width="33.44140625" style="265" customWidth="1"/>
    <col min="12035" max="12035" width="15.21875" style="265" customWidth="1"/>
    <col min="12036" max="12036" width="6.77734375" style="265" customWidth="1"/>
    <col min="12037" max="12037" width="13.77734375" style="265" customWidth="1"/>
    <col min="12038" max="12038" width="10" style="265" customWidth="1"/>
    <col min="12039" max="12039" width="13" style="265" customWidth="1"/>
    <col min="12040" max="12040" width="21.44140625" style="265" customWidth="1"/>
    <col min="12041" max="12041" width="29.21875" style="265" bestFit="1" customWidth="1"/>
    <col min="12042" max="12042" width="22.77734375" style="265" customWidth="1"/>
    <col min="12043" max="12043" width="15.5546875" style="265" customWidth="1"/>
    <col min="12044" max="12044" width="2" style="265" customWidth="1"/>
    <col min="12045" max="12045" width="7.21875" style="265" customWidth="1"/>
    <col min="12046" max="12046" width="1.5546875" style="265" customWidth="1"/>
    <col min="12047" max="12047" width="1" style="265" customWidth="1"/>
    <col min="12048" max="12048" width="16.44140625" style="265" customWidth="1"/>
    <col min="12049" max="12049" width="1.44140625" style="265" customWidth="1"/>
    <col min="12050" max="12050" width="2.44140625" style="265" customWidth="1"/>
    <col min="12051" max="12051" width="13" style="265" customWidth="1"/>
    <col min="12052" max="12052" width="3.21875" style="265" customWidth="1"/>
    <col min="12053" max="12053" width="21.44140625" style="265" customWidth="1"/>
    <col min="12054" max="12054" width="9.21875" style="265"/>
    <col min="12055" max="12055" width="10" style="265" bestFit="1" customWidth="1"/>
    <col min="12056" max="12056" width="9.77734375" style="265" bestFit="1" customWidth="1"/>
    <col min="12057" max="12288" width="9.21875" style="265"/>
    <col min="12289" max="12289" width="10.21875" style="265" customWidth="1"/>
    <col min="12290" max="12290" width="33.44140625" style="265" customWidth="1"/>
    <col min="12291" max="12291" width="15.21875" style="265" customWidth="1"/>
    <col min="12292" max="12292" width="6.77734375" style="265" customWidth="1"/>
    <col min="12293" max="12293" width="13.77734375" style="265" customWidth="1"/>
    <col min="12294" max="12294" width="10" style="265" customWidth="1"/>
    <col min="12295" max="12295" width="13" style="265" customWidth="1"/>
    <col min="12296" max="12296" width="21.44140625" style="265" customWidth="1"/>
    <col min="12297" max="12297" width="29.21875" style="265" bestFit="1" customWidth="1"/>
    <col min="12298" max="12298" width="22.77734375" style="265" customWidth="1"/>
    <col min="12299" max="12299" width="15.5546875" style="265" customWidth="1"/>
    <col min="12300" max="12300" width="2" style="265" customWidth="1"/>
    <col min="12301" max="12301" width="7.21875" style="265" customWidth="1"/>
    <col min="12302" max="12302" width="1.5546875" style="265" customWidth="1"/>
    <col min="12303" max="12303" width="1" style="265" customWidth="1"/>
    <col min="12304" max="12304" width="16.44140625" style="265" customWidth="1"/>
    <col min="12305" max="12305" width="1.44140625" style="265" customWidth="1"/>
    <col min="12306" max="12306" width="2.44140625" style="265" customWidth="1"/>
    <col min="12307" max="12307" width="13" style="265" customWidth="1"/>
    <col min="12308" max="12308" width="3.21875" style="265" customWidth="1"/>
    <col min="12309" max="12309" width="21.44140625" style="265" customWidth="1"/>
    <col min="12310" max="12310" width="9.21875" style="265"/>
    <col min="12311" max="12311" width="10" style="265" bestFit="1" customWidth="1"/>
    <col min="12312" max="12312" width="9.77734375" style="265" bestFit="1" customWidth="1"/>
    <col min="12313" max="12544" width="9.21875" style="265"/>
    <col min="12545" max="12545" width="10.21875" style="265" customWidth="1"/>
    <col min="12546" max="12546" width="33.44140625" style="265" customWidth="1"/>
    <col min="12547" max="12547" width="15.21875" style="265" customWidth="1"/>
    <col min="12548" max="12548" width="6.77734375" style="265" customWidth="1"/>
    <col min="12549" max="12549" width="13.77734375" style="265" customWidth="1"/>
    <col min="12550" max="12550" width="10" style="265" customWidth="1"/>
    <col min="12551" max="12551" width="13" style="265" customWidth="1"/>
    <col min="12552" max="12552" width="21.44140625" style="265" customWidth="1"/>
    <col min="12553" max="12553" width="29.21875" style="265" bestFit="1" customWidth="1"/>
    <col min="12554" max="12554" width="22.77734375" style="265" customWidth="1"/>
    <col min="12555" max="12555" width="15.5546875" style="265" customWidth="1"/>
    <col min="12556" max="12556" width="2" style="265" customWidth="1"/>
    <col min="12557" max="12557" width="7.21875" style="265" customWidth="1"/>
    <col min="12558" max="12558" width="1.5546875" style="265" customWidth="1"/>
    <col min="12559" max="12559" width="1" style="265" customWidth="1"/>
    <col min="12560" max="12560" width="16.44140625" style="265" customWidth="1"/>
    <col min="12561" max="12561" width="1.44140625" style="265" customWidth="1"/>
    <col min="12562" max="12562" width="2.44140625" style="265" customWidth="1"/>
    <col min="12563" max="12563" width="13" style="265" customWidth="1"/>
    <col min="12564" max="12564" width="3.21875" style="265" customWidth="1"/>
    <col min="12565" max="12565" width="21.44140625" style="265" customWidth="1"/>
    <col min="12566" max="12566" width="9.21875" style="265"/>
    <col min="12567" max="12567" width="10" style="265" bestFit="1" customWidth="1"/>
    <col min="12568" max="12568" width="9.77734375" style="265" bestFit="1" customWidth="1"/>
    <col min="12569" max="12800" width="9.21875" style="265"/>
    <col min="12801" max="12801" width="10.21875" style="265" customWidth="1"/>
    <col min="12802" max="12802" width="33.44140625" style="265" customWidth="1"/>
    <col min="12803" max="12803" width="15.21875" style="265" customWidth="1"/>
    <col min="12804" max="12804" width="6.77734375" style="265" customWidth="1"/>
    <col min="12805" max="12805" width="13.77734375" style="265" customWidth="1"/>
    <col min="12806" max="12806" width="10" style="265" customWidth="1"/>
    <col min="12807" max="12807" width="13" style="265" customWidth="1"/>
    <col min="12808" max="12808" width="21.44140625" style="265" customWidth="1"/>
    <col min="12809" max="12809" width="29.21875" style="265" bestFit="1" customWidth="1"/>
    <col min="12810" max="12810" width="22.77734375" style="265" customWidth="1"/>
    <col min="12811" max="12811" width="15.5546875" style="265" customWidth="1"/>
    <col min="12812" max="12812" width="2" style="265" customWidth="1"/>
    <col min="12813" max="12813" width="7.21875" style="265" customWidth="1"/>
    <col min="12814" max="12814" width="1.5546875" style="265" customWidth="1"/>
    <col min="12815" max="12815" width="1" style="265" customWidth="1"/>
    <col min="12816" max="12816" width="16.44140625" style="265" customWidth="1"/>
    <col min="12817" max="12817" width="1.44140625" style="265" customWidth="1"/>
    <col min="12818" max="12818" width="2.44140625" style="265" customWidth="1"/>
    <col min="12819" max="12819" width="13" style="265" customWidth="1"/>
    <col min="12820" max="12820" width="3.21875" style="265" customWidth="1"/>
    <col min="12821" max="12821" width="21.44140625" style="265" customWidth="1"/>
    <col min="12822" max="12822" width="9.21875" style="265"/>
    <col min="12823" max="12823" width="10" style="265" bestFit="1" customWidth="1"/>
    <col min="12824" max="12824" width="9.77734375" style="265" bestFit="1" customWidth="1"/>
    <col min="12825" max="13056" width="9.21875" style="265"/>
    <col min="13057" max="13057" width="10.21875" style="265" customWidth="1"/>
    <col min="13058" max="13058" width="33.44140625" style="265" customWidth="1"/>
    <col min="13059" max="13059" width="15.21875" style="265" customWidth="1"/>
    <col min="13060" max="13060" width="6.77734375" style="265" customWidth="1"/>
    <col min="13061" max="13061" width="13.77734375" style="265" customWidth="1"/>
    <col min="13062" max="13062" width="10" style="265" customWidth="1"/>
    <col min="13063" max="13063" width="13" style="265" customWidth="1"/>
    <col min="13064" max="13064" width="21.44140625" style="265" customWidth="1"/>
    <col min="13065" max="13065" width="29.21875" style="265" bestFit="1" customWidth="1"/>
    <col min="13066" max="13066" width="22.77734375" style="265" customWidth="1"/>
    <col min="13067" max="13067" width="15.5546875" style="265" customWidth="1"/>
    <col min="13068" max="13068" width="2" style="265" customWidth="1"/>
    <col min="13069" max="13069" width="7.21875" style="265" customWidth="1"/>
    <col min="13070" max="13070" width="1.5546875" style="265" customWidth="1"/>
    <col min="13071" max="13071" width="1" style="265" customWidth="1"/>
    <col min="13072" max="13072" width="16.44140625" style="265" customWidth="1"/>
    <col min="13073" max="13073" width="1.44140625" style="265" customWidth="1"/>
    <col min="13074" max="13074" width="2.44140625" style="265" customWidth="1"/>
    <col min="13075" max="13075" width="13" style="265" customWidth="1"/>
    <col min="13076" max="13076" width="3.21875" style="265" customWidth="1"/>
    <col min="13077" max="13077" width="21.44140625" style="265" customWidth="1"/>
    <col min="13078" max="13078" width="9.21875" style="265"/>
    <col min="13079" max="13079" width="10" style="265" bestFit="1" customWidth="1"/>
    <col min="13080" max="13080" width="9.77734375" style="265" bestFit="1" customWidth="1"/>
    <col min="13081" max="13312" width="9.21875" style="265"/>
    <col min="13313" max="13313" width="10.21875" style="265" customWidth="1"/>
    <col min="13314" max="13314" width="33.44140625" style="265" customWidth="1"/>
    <col min="13315" max="13315" width="15.21875" style="265" customWidth="1"/>
    <col min="13316" max="13316" width="6.77734375" style="265" customWidth="1"/>
    <col min="13317" max="13317" width="13.77734375" style="265" customWidth="1"/>
    <col min="13318" max="13318" width="10" style="265" customWidth="1"/>
    <col min="13319" max="13319" width="13" style="265" customWidth="1"/>
    <col min="13320" max="13320" width="21.44140625" style="265" customWidth="1"/>
    <col min="13321" max="13321" width="29.21875" style="265" bestFit="1" customWidth="1"/>
    <col min="13322" max="13322" width="22.77734375" style="265" customWidth="1"/>
    <col min="13323" max="13323" width="15.5546875" style="265" customWidth="1"/>
    <col min="13324" max="13324" width="2" style="265" customWidth="1"/>
    <col min="13325" max="13325" width="7.21875" style="265" customWidth="1"/>
    <col min="13326" max="13326" width="1.5546875" style="265" customWidth="1"/>
    <col min="13327" max="13327" width="1" style="265" customWidth="1"/>
    <col min="13328" max="13328" width="16.44140625" style="265" customWidth="1"/>
    <col min="13329" max="13329" width="1.44140625" style="265" customWidth="1"/>
    <col min="13330" max="13330" width="2.44140625" style="265" customWidth="1"/>
    <col min="13331" max="13331" width="13" style="265" customWidth="1"/>
    <col min="13332" max="13332" width="3.21875" style="265" customWidth="1"/>
    <col min="13333" max="13333" width="21.44140625" style="265" customWidth="1"/>
    <col min="13334" max="13334" width="9.21875" style="265"/>
    <col min="13335" max="13335" width="10" style="265" bestFit="1" customWidth="1"/>
    <col min="13336" max="13336" width="9.77734375" style="265" bestFit="1" customWidth="1"/>
    <col min="13337" max="13568" width="9.21875" style="265"/>
    <col min="13569" max="13569" width="10.21875" style="265" customWidth="1"/>
    <col min="13570" max="13570" width="33.44140625" style="265" customWidth="1"/>
    <col min="13571" max="13571" width="15.21875" style="265" customWidth="1"/>
    <col min="13572" max="13572" width="6.77734375" style="265" customWidth="1"/>
    <col min="13573" max="13573" width="13.77734375" style="265" customWidth="1"/>
    <col min="13574" max="13574" width="10" style="265" customWidth="1"/>
    <col min="13575" max="13575" width="13" style="265" customWidth="1"/>
    <col min="13576" max="13576" width="21.44140625" style="265" customWidth="1"/>
    <col min="13577" max="13577" width="29.21875" style="265" bestFit="1" customWidth="1"/>
    <col min="13578" max="13578" width="22.77734375" style="265" customWidth="1"/>
    <col min="13579" max="13579" width="15.5546875" style="265" customWidth="1"/>
    <col min="13580" max="13580" width="2" style="265" customWidth="1"/>
    <col min="13581" max="13581" width="7.21875" style="265" customWidth="1"/>
    <col min="13582" max="13582" width="1.5546875" style="265" customWidth="1"/>
    <col min="13583" max="13583" width="1" style="265" customWidth="1"/>
    <col min="13584" max="13584" width="16.44140625" style="265" customWidth="1"/>
    <col min="13585" max="13585" width="1.44140625" style="265" customWidth="1"/>
    <col min="13586" max="13586" width="2.44140625" style="265" customWidth="1"/>
    <col min="13587" max="13587" width="13" style="265" customWidth="1"/>
    <col min="13588" max="13588" width="3.21875" style="265" customWidth="1"/>
    <col min="13589" max="13589" width="21.44140625" style="265" customWidth="1"/>
    <col min="13590" max="13590" width="9.21875" style="265"/>
    <col min="13591" max="13591" width="10" style="265" bestFit="1" customWidth="1"/>
    <col min="13592" max="13592" width="9.77734375" style="265" bestFit="1" customWidth="1"/>
    <col min="13593" max="13824" width="9.21875" style="265"/>
    <col min="13825" max="13825" width="10.21875" style="265" customWidth="1"/>
    <col min="13826" max="13826" width="33.44140625" style="265" customWidth="1"/>
    <col min="13827" max="13827" width="15.21875" style="265" customWidth="1"/>
    <col min="13828" max="13828" width="6.77734375" style="265" customWidth="1"/>
    <col min="13829" max="13829" width="13.77734375" style="265" customWidth="1"/>
    <col min="13830" max="13830" width="10" style="265" customWidth="1"/>
    <col min="13831" max="13831" width="13" style="265" customWidth="1"/>
    <col min="13832" max="13832" width="21.44140625" style="265" customWidth="1"/>
    <col min="13833" max="13833" width="29.21875" style="265" bestFit="1" customWidth="1"/>
    <col min="13834" max="13834" width="22.77734375" style="265" customWidth="1"/>
    <col min="13835" max="13835" width="15.5546875" style="265" customWidth="1"/>
    <col min="13836" max="13836" width="2" style="265" customWidth="1"/>
    <col min="13837" max="13837" width="7.21875" style="265" customWidth="1"/>
    <col min="13838" max="13838" width="1.5546875" style="265" customWidth="1"/>
    <col min="13839" max="13839" width="1" style="265" customWidth="1"/>
    <col min="13840" max="13840" width="16.44140625" style="265" customWidth="1"/>
    <col min="13841" max="13841" width="1.44140625" style="265" customWidth="1"/>
    <col min="13842" max="13842" width="2.44140625" style="265" customWidth="1"/>
    <col min="13843" max="13843" width="13" style="265" customWidth="1"/>
    <col min="13844" max="13844" width="3.21875" style="265" customWidth="1"/>
    <col min="13845" max="13845" width="21.44140625" style="265" customWidth="1"/>
    <col min="13846" max="13846" width="9.21875" style="265"/>
    <col min="13847" max="13847" width="10" style="265" bestFit="1" customWidth="1"/>
    <col min="13848" max="13848" width="9.77734375" style="265" bestFit="1" customWidth="1"/>
    <col min="13849" max="14080" width="9.21875" style="265"/>
    <col min="14081" max="14081" width="10.21875" style="265" customWidth="1"/>
    <col min="14082" max="14082" width="33.44140625" style="265" customWidth="1"/>
    <col min="14083" max="14083" width="15.21875" style="265" customWidth="1"/>
    <col min="14084" max="14084" width="6.77734375" style="265" customWidth="1"/>
    <col min="14085" max="14085" width="13.77734375" style="265" customWidth="1"/>
    <col min="14086" max="14086" width="10" style="265" customWidth="1"/>
    <col min="14087" max="14087" width="13" style="265" customWidth="1"/>
    <col min="14088" max="14088" width="21.44140625" style="265" customWidth="1"/>
    <col min="14089" max="14089" width="29.21875" style="265" bestFit="1" customWidth="1"/>
    <col min="14090" max="14090" width="22.77734375" style="265" customWidth="1"/>
    <col min="14091" max="14091" width="15.5546875" style="265" customWidth="1"/>
    <col min="14092" max="14092" width="2" style="265" customWidth="1"/>
    <col min="14093" max="14093" width="7.21875" style="265" customWidth="1"/>
    <col min="14094" max="14094" width="1.5546875" style="265" customWidth="1"/>
    <col min="14095" max="14095" width="1" style="265" customWidth="1"/>
    <col min="14096" max="14096" width="16.44140625" style="265" customWidth="1"/>
    <col min="14097" max="14097" width="1.44140625" style="265" customWidth="1"/>
    <col min="14098" max="14098" width="2.44140625" style="265" customWidth="1"/>
    <col min="14099" max="14099" width="13" style="265" customWidth="1"/>
    <col min="14100" max="14100" width="3.21875" style="265" customWidth="1"/>
    <col min="14101" max="14101" width="21.44140625" style="265" customWidth="1"/>
    <col min="14102" max="14102" width="9.21875" style="265"/>
    <col min="14103" max="14103" width="10" style="265" bestFit="1" customWidth="1"/>
    <col min="14104" max="14104" width="9.77734375" style="265" bestFit="1" customWidth="1"/>
    <col min="14105" max="14336" width="9.21875" style="265"/>
    <col min="14337" max="14337" width="10.21875" style="265" customWidth="1"/>
    <col min="14338" max="14338" width="33.44140625" style="265" customWidth="1"/>
    <col min="14339" max="14339" width="15.21875" style="265" customWidth="1"/>
    <col min="14340" max="14340" width="6.77734375" style="265" customWidth="1"/>
    <col min="14341" max="14341" width="13.77734375" style="265" customWidth="1"/>
    <col min="14342" max="14342" width="10" style="265" customWidth="1"/>
    <col min="14343" max="14343" width="13" style="265" customWidth="1"/>
    <col min="14344" max="14344" width="21.44140625" style="265" customWidth="1"/>
    <col min="14345" max="14345" width="29.21875" style="265" bestFit="1" customWidth="1"/>
    <col min="14346" max="14346" width="22.77734375" style="265" customWidth="1"/>
    <col min="14347" max="14347" width="15.5546875" style="265" customWidth="1"/>
    <col min="14348" max="14348" width="2" style="265" customWidth="1"/>
    <col min="14349" max="14349" width="7.21875" style="265" customWidth="1"/>
    <col min="14350" max="14350" width="1.5546875" style="265" customWidth="1"/>
    <col min="14351" max="14351" width="1" style="265" customWidth="1"/>
    <col min="14352" max="14352" width="16.44140625" style="265" customWidth="1"/>
    <col min="14353" max="14353" width="1.44140625" style="265" customWidth="1"/>
    <col min="14354" max="14354" width="2.44140625" style="265" customWidth="1"/>
    <col min="14355" max="14355" width="13" style="265" customWidth="1"/>
    <col min="14356" max="14356" width="3.21875" style="265" customWidth="1"/>
    <col min="14357" max="14357" width="21.44140625" style="265" customWidth="1"/>
    <col min="14358" max="14358" width="9.21875" style="265"/>
    <col min="14359" max="14359" width="10" style="265" bestFit="1" customWidth="1"/>
    <col min="14360" max="14360" width="9.77734375" style="265" bestFit="1" customWidth="1"/>
    <col min="14361" max="14592" width="9.21875" style="265"/>
    <col min="14593" max="14593" width="10.21875" style="265" customWidth="1"/>
    <col min="14594" max="14594" width="33.44140625" style="265" customWidth="1"/>
    <col min="14595" max="14595" width="15.21875" style="265" customWidth="1"/>
    <col min="14596" max="14596" width="6.77734375" style="265" customWidth="1"/>
    <col min="14597" max="14597" width="13.77734375" style="265" customWidth="1"/>
    <col min="14598" max="14598" width="10" style="265" customWidth="1"/>
    <col min="14599" max="14599" width="13" style="265" customWidth="1"/>
    <col min="14600" max="14600" width="21.44140625" style="265" customWidth="1"/>
    <col min="14601" max="14601" width="29.21875" style="265" bestFit="1" customWidth="1"/>
    <col min="14602" max="14602" width="22.77734375" style="265" customWidth="1"/>
    <col min="14603" max="14603" width="15.5546875" style="265" customWidth="1"/>
    <col min="14604" max="14604" width="2" style="265" customWidth="1"/>
    <col min="14605" max="14605" width="7.21875" style="265" customWidth="1"/>
    <col min="14606" max="14606" width="1.5546875" style="265" customWidth="1"/>
    <col min="14607" max="14607" width="1" style="265" customWidth="1"/>
    <col min="14608" max="14608" width="16.44140625" style="265" customWidth="1"/>
    <col min="14609" max="14609" width="1.44140625" style="265" customWidth="1"/>
    <col min="14610" max="14610" width="2.44140625" style="265" customWidth="1"/>
    <col min="14611" max="14611" width="13" style="265" customWidth="1"/>
    <col min="14612" max="14612" width="3.21875" style="265" customWidth="1"/>
    <col min="14613" max="14613" width="21.44140625" style="265" customWidth="1"/>
    <col min="14614" max="14614" width="9.21875" style="265"/>
    <col min="14615" max="14615" width="10" style="265" bestFit="1" customWidth="1"/>
    <col min="14616" max="14616" width="9.77734375" style="265" bestFit="1" customWidth="1"/>
    <col min="14617" max="14848" width="9.21875" style="265"/>
    <col min="14849" max="14849" width="10.21875" style="265" customWidth="1"/>
    <col min="14850" max="14850" width="33.44140625" style="265" customWidth="1"/>
    <col min="14851" max="14851" width="15.21875" style="265" customWidth="1"/>
    <col min="14852" max="14852" width="6.77734375" style="265" customWidth="1"/>
    <col min="14853" max="14853" width="13.77734375" style="265" customWidth="1"/>
    <col min="14854" max="14854" width="10" style="265" customWidth="1"/>
    <col min="14855" max="14855" width="13" style="265" customWidth="1"/>
    <col min="14856" max="14856" width="21.44140625" style="265" customWidth="1"/>
    <col min="14857" max="14857" width="29.21875" style="265" bestFit="1" customWidth="1"/>
    <col min="14858" max="14858" width="22.77734375" style="265" customWidth="1"/>
    <col min="14859" max="14859" width="15.5546875" style="265" customWidth="1"/>
    <col min="14860" max="14860" width="2" style="265" customWidth="1"/>
    <col min="14861" max="14861" width="7.21875" style="265" customWidth="1"/>
    <col min="14862" max="14862" width="1.5546875" style="265" customWidth="1"/>
    <col min="14863" max="14863" width="1" style="265" customWidth="1"/>
    <col min="14864" max="14864" width="16.44140625" style="265" customWidth="1"/>
    <col min="14865" max="14865" width="1.44140625" style="265" customWidth="1"/>
    <col min="14866" max="14866" width="2.44140625" style="265" customWidth="1"/>
    <col min="14867" max="14867" width="13" style="265" customWidth="1"/>
    <col min="14868" max="14868" width="3.21875" style="265" customWidth="1"/>
    <col min="14869" max="14869" width="21.44140625" style="265" customWidth="1"/>
    <col min="14870" max="14870" width="9.21875" style="265"/>
    <col min="14871" max="14871" width="10" style="265" bestFit="1" customWidth="1"/>
    <col min="14872" max="14872" width="9.77734375" style="265" bestFit="1" customWidth="1"/>
    <col min="14873" max="15104" width="9.21875" style="265"/>
    <col min="15105" max="15105" width="10.21875" style="265" customWidth="1"/>
    <col min="15106" max="15106" width="33.44140625" style="265" customWidth="1"/>
    <col min="15107" max="15107" width="15.21875" style="265" customWidth="1"/>
    <col min="15108" max="15108" width="6.77734375" style="265" customWidth="1"/>
    <col min="15109" max="15109" width="13.77734375" style="265" customWidth="1"/>
    <col min="15110" max="15110" width="10" style="265" customWidth="1"/>
    <col min="15111" max="15111" width="13" style="265" customWidth="1"/>
    <col min="15112" max="15112" width="21.44140625" style="265" customWidth="1"/>
    <col min="15113" max="15113" width="29.21875" style="265" bestFit="1" customWidth="1"/>
    <col min="15114" max="15114" width="22.77734375" style="265" customWidth="1"/>
    <col min="15115" max="15115" width="15.5546875" style="265" customWidth="1"/>
    <col min="15116" max="15116" width="2" style="265" customWidth="1"/>
    <col min="15117" max="15117" width="7.21875" style="265" customWidth="1"/>
    <col min="15118" max="15118" width="1.5546875" style="265" customWidth="1"/>
    <col min="15119" max="15119" width="1" style="265" customWidth="1"/>
    <col min="15120" max="15120" width="16.44140625" style="265" customWidth="1"/>
    <col min="15121" max="15121" width="1.44140625" style="265" customWidth="1"/>
    <col min="15122" max="15122" width="2.44140625" style="265" customWidth="1"/>
    <col min="15123" max="15123" width="13" style="265" customWidth="1"/>
    <col min="15124" max="15124" width="3.21875" style="265" customWidth="1"/>
    <col min="15125" max="15125" width="21.44140625" style="265" customWidth="1"/>
    <col min="15126" max="15126" width="9.21875" style="265"/>
    <col min="15127" max="15127" width="10" style="265" bestFit="1" customWidth="1"/>
    <col min="15128" max="15128" width="9.77734375" style="265" bestFit="1" customWidth="1"/>
    <col min="15129" max="15360" width="9.21875" style="265"/>
    <col min="15361" max="15361" width="10.21875" style="265" customWidth="1"/>
    <col min="15362" max="15362" width="33.44140625" style="265" customWidth="1"/>
    <col min="15363" max="15363" width="15.21875" style="265" customWidth="1"/>
    <col min="15364" max="15364" width="6.77734375" style="265" customWidth="1"/>
    <col min="15365" max="15365" width="13.77734375" style="265" customWidth="1"/>
    <col min="15366" max="15366" width="10" style="265" customWidth="1"/>
    <col min="15367" max="15367" width="13" style="265" customWidth="1"/>
    <col min="15368" max="15368" width="21.44140625" style="265" customWidth="1"/>
    <col min="15369" max="15369" width="29.21875" style="265" bestFit="1" customWidth="1"/>
    <col min="15370" max="15370" width="22.77734375" style="265" customWidth="1"/>
    <col min="15371" max="15371" width="15.5546875" style="265" customWidth="1"/>
    <col min="15372" max="15372" width="2" style="265" customWidth="1"/>
    <col min="15373" max="15373" width="7.21875" style="265" customWidth="1"/>
    <col min="15374" max="15374" width="1.5546875" style="265" customWidth="1"/>
    <col min="15375" max="15375" width="1" style="265" customWidth="1"/>
    <col min="15376" max="15376" width="16.44140625" style="265" customWidth="1"/>
    <col min="15377" max="15377" width="1.44140625" style="265" customWidth="1"/>
    <col min="15378" max="15378" width="2.44140625" style="265" customWidth="1"/>
    <col min="15379" max="15379" width="13" style="265" customWidth="1"/>
    <col min="15380" max="15380" width="3.21875" style="265" customWidth="1"/>
    <col min="15381" max="15381" width="21.44140625" style="265" customWidth="1"/>
    <col min="15382" max="15382" width="9.21875" style="265"/>
    <col min="15383" max="15383" width="10" style="265" bestFit="1" customWidth="1"/>
    <col min="15384" max="15384" width="9.77734375" style="265" bestFit="1" customWidth="1"/>
    <col min="15385" max="15616" width="9.21875" style="265"/>
    <col min="15617" max="15617" width="10.21875" style="265" customWidth="1"/>
    <col min="15618" max="15618" width="33.44140625" style="265" customWidth="1"/>
    <col min="15619" max="15619" width="15.21875" style="265" customWidth="1"/>
    <col min="15620" max="15620" width="6.77734375" style="265" customWidth="1"/>
    <col min="15621" max="15621" width="13.77734375" style="265" customWidth="1"/>
    <col min="15622" max="15622" width="10" style="265" customWidth="1"/>
    <col min="15623" max="15623" width="13" style="265" customWidth="1"/>
    <col min="15624" max="15624" width="21.44140625" style="265" customWidth="1"/>
    <col min="15625" max="15625" width="29.21875" style="265" bestFit="1" customWidth="1"/>
    <col min="15626" max="15626" width="22.77734375" style="265" customWidth="1"/>
    <col min="15627" max="15627" width="15.5546875" style="265" customWidth="1"/>
    <col min="15628" max="15628" width="2" style="265" customWidth="1"/>
    <col min="15629" max="15629" width="7.21875" style="265" customWidth="1"/>
    <col min="15630" max="15630" width="1.5546875" style="265" customWidth="1"/>
    <col min="15631" max="15631" width="1" style="265" customWidth="1"/>
    <col min="15632" max="15632" width="16.44140625" style="265" customWidth="1"/>
    <col min="15633" max="15633" width="1.44140625" style="265" customWidth="1"/>
    <col min="15634" max="15634" width="2.44140625" style="265" customWidth="1"/>
    <col min="15635" max="15635" width="13" style="265" customWidth="1"/>
    <col min="15636" max="15636" width="3.21875" style="265" customWidth="1"/>
    <col min="15637" max="15637" width="21.44140625" style="265" customWidth="1"/>
    <col min="15638" max="15638" width="9.21875" style="265"/>
    <col min="15639" max="15639" width="10" style="265" bestFit="1" customWidth="1"/>
    <col min="15640" max="15640" width="9.77734375" style="265" bestFit="1" customWidth="1"/>
    <col min="15641" max="15872" width="9.21875" style="265"/>
    <col min="15873" max="15873" width="10.21875" style="265" customWidth="1"/>
    <col min="15874" max="15874" width="33.44140625" style="265" customWidth="1"/>
    <col min="15875" max="15875" width="15.21875" style="265" customWidth="1"/>
    <col min="15876" max="15876" width="6.77734375" style="265" customWidth="1"/>
    <col min="15877" max="15877" width="13.77734375" style="265" customWidth="1"/>
    <col min="15878" max="15878" width="10" style="265" customWidth="1"/>
    <col min="15879" max="15879" width="13" style="265" customWidth="1"/>
    <col min="15880" max="15880" width="21.44140625" style="265" customWidth="1"/>
    <col min="15881" max="15881" width="29.21875" style="265" bestFit="1" customWidth="1"/>
    <col min="15882" max="15882" width="22.77734375" style="265" customWidth="1"/>
    <col min="15883" max="15883" width="15.5546875" style="265" customWidth="1"/>
    <col min="15884" max="15884" width="2" style="265" customWidth="1"/>
    <col min="15885" max="15885" width="7.21875" style="265" customWidth="1"/>
    <col min="15886" max="15886" width="1.5546875" style="265" customWidth="1"/>
    <col min="15887" max="15887" width="1" style="265" customWidth="1"/>
    <col min="15888" max="15888" width="16.44140625" style="265" customWidth="1"/>
    <col min="15889" max="15889" width="1.44140625" style="265" customWidth="1"/>
    <col min="15890" max="15890" width="2.44140625" style="265" customWidth="1"/>
    <col min="15891" max="15891" width="13" style="265" customWidth="1"/>
    <col min="15892" max="15892" width="3.21875" style="265" customWidth="1"/>
    <col min="15893" max="15893" width="21.44140625" style="265" customWidth="1"/>
    <col min="15894" max="15894" width="9.21875" style="265"/>
    <col min="15895" max="15895" width="10" style="265" bestFit="1" customWidth="1"/>
    <col min="15896" max="15896" width="9.77734375" style="265" bestFit="1" customWidth="1"/>
    <col min="15897" max="16128" width="9.21875" style="265"/>
    <col min="16129" max="16129" width="10.21875" style="265" customWidth="1"/>
    <col min="16130" max="16130" width="33.44140625" style="265" customWidth="1"/>
    <col min="16131" max="16131" width="15.21875" style="265" customWidth="1"/>
    <col min="16132" max="16132" width="6.77734375" style="265" customWidth="1"/>
    <col min="16133" max="16133" width="13.77734375" style="265" customWidth="1"/>
    <col min="16134" max="16134" width="10" style="265" customWidth="1"/>
    <col min="16135" max="16135" width="13" style="265" customWidth="1"/>
    <col min="16136" max="16136" width="21.44140625" style="265" customWidth="1"/>
    <col min="16137" max="16137" width="29.21875" style="265" bestFit="1" customWidth="1"/>
    <col min="16138" max="16138" width="22.77734375" style="265" customWidth="1"/>
    <col min="16139" max="16139" width="15.5546875" style="265" customWidth="1"/>
    <col min="16140" max="16140" width="2" style="265" customWidth="1"/>
    <col min="16141" max="16141" width="7.21875" style="265" customWidth="1"/>
    <col min="16142" max="16142" width="1.5546875" style="265" customWidth="1"/>
    <col min="16143" max="16143" width="1" style="265" customWidth="1"/>
    <col min="16144" max="16144" width="16.44140625" style="265" customWidth="1"/>
    <col min="16145" max="16145" width="1.44140625" style="265" customWidth="1"/>
    <col min="16146" max="16146" width="2.44140625" style="265" customWidth="1"/>
    <col min="16147" max="16147" width="13" style="265" customWidth="1"/>
    <col min="16148" max="16148" width="3.21875" style="265" customWidth="1"/>
    <col min="16149" max="16149" width="21.44140625" style="265" customWidth="1"/>
    <col min="16150" max="16150" width="9.21875" style="265"/>
    <col min="16151" max="16151" width="10" style="265" bestFit="1" customWidth="1"/>
    <col min="16152" max="16152" width="9.77734375" style="265" bestFit="1" customWidth="1"/>
    <col min="16153" max="16384" width="9.21875" style="265"/>
  </cols>
  <sheetData>
    <row r="1" spans="1:24" x14ac:dyDescent="0.3">
      <c r="A1" s="374" t="s">
        <v>144</v>
      </c>
      <c r="B1" s="374"/>
      <c r="C1" s="374"/>
      <c r="D1" s="374"/>
      <c r="E1" s="374"/>
      <c r="F1" s="374"/>
      <c r="G1" s="374"/>
      <c r="H1" s="374"/>
      <c r="I1" s="270"/>
      <c r="J1" s="270"/>
      <c r="K1" s="271"/>
      <c r="L1" s="270"/>
      <c r="M1" s="270"/>
      <c r="N1" s="270"/>
      <c r="O1" s="270"/>
      <c r="P1" s="272"/>
      <c r="Q1" s="270"/>
      <c r="R1" s="270"/>
      <c r="S1" s="270"/>
      <c r="T1" s="270"/>
      <c r="U1" s="270"/>
      <c r="X1" s="268"/>
    </row>
    <row r="2" spans="1:24" ht="15.75" customHeight="1" x14ac:dyDescent="0.3">
      <c r="A2" s="374" t="s">
        <v>428</v>
      </c>
      <c r="B2" s="374"/>
      <c r="C2" s="374"/>
      <c r="D2" s="374"/>
      <c r="E2" s="374"/>
      <c r="F2" s="374"/>
      <c r="G2" s="374"/>
      <c r="H2" s="374"/>
      <c r="K2" s="265"/>
      <c r="P2" s="265"/>
      <c r="Q2" s="265"/>
      <c r="U2" s="265"/>
    </row>
    <row r="3" spans="1:24" ht="15.75" customHeight="1" x14ac:dyDescent="0.3">
      <c r="A3" s="374" t="s">
        <v>429</v>
      </c>
      <c r="B3" s="374"/>
      <c r="C3" s="374"/>
      <c r="D3" s="374"/>
      <c r="E3" s="374"/>
      <c r="F3" s="374"/>
      <c r="G3" s="374"/>
      <c r="H3" s="374"/>
      <c r="I3" s="270"/>
      <c r="J3" s="270"/>
      <c r="K3" s="271"/>
      <c r="L3" s="270"/>
      <c r="M3" s="270"/>
      <c r="N3" s="270"/>
      <c r="O3" s="270"/>
      <c r="P3" s="272"/>
      <c r="Q3" s="272"/>
      <c r="R3" s="270"/>
      <c r="S3" s="270"/>
      <c r="T3" s="270"/>
      <c r="U3" s="273"/>
    </row>
    <row r="4" spans="1:24" x14ac:dyDescent="0.3">
      <c r="A4" s="374" t="s">
        <v>430</v>
      </c>
      <c r="B4" s="374"/>
      <c r="C4" s="374"/>
      <c r="D4" s="374"/>
      <c r="E4" s="374"/>
      <c r="F4" s="374"/>
      <c r="G4" s="374"/>
      <c r="H4" s="374"/>
      <c r="I4" s="270"/>
      <c r="J4" s="270"/>
      <c r="K4" s="271"/>
      <c r="L4" s="270"/>
      <c r="M4" s="270"/>
      <c r="N4" s="270"/>
      <c r="O4" s="270"/>
      <c r="P4" s="272"/>
      <c r="Q4" s="272"/>
      <c r="R4" s="270"/>
      <c r="S4" s="270"/>
      <c r="T4" s="270"/>
      <c r="U4" s="270"/>
    </row>
    <row r="5" spans="1:24" ht="39" customHeight="1" x14ac:dyDescent="0.3">
      <c r="A5" s="376" t="s">
        <v>431</v>
      </c>
      <c r="B5" s="376"/>
      <c r="C5" s="376"/>
      <c r="D5" s="376"/>
      <c r="E5" s="376"/>
      <c r="F5" s="376"/>
      <c r="G5" s="376"/>
      <c r="H5" s="376"/>
      <c r="I5" s="270"/>
      <c r="J5" s="271"/>
      <c r="K5" s="274"/>
      <c r="L5" s="274"/>
      <c r="M5" s="274"/>
      <c r="N5" s="274"/>
      <c r="O5" s="270"/>
      <c r="P5" s="272"/>
      <c r="Q5" s="272"/>
      <c r="R5" s="270"/>
      <c r="S5" s="270"/>
      <c r="T5" s="270"/>
      <c r="U5" s="273"/>
    </row>
    <row r="6" spans="1:24" ht="32.25" customHeight="1" x14ac:dyDescent="0.3">
      <c r="A6" s="373" t="s">
        <v>432</v>
      </c>
      <c r="B6" s="373"/>
      <c r="C6" s="373"/>
      <c r="D6" s="373"/>
      <c r="E6" s="373"/>
      <c r="F6" s="373"/>
      <c r="G6" s="373"/>
      <c r="H6" s="373"/>
      <c r="I6" s="270"/>
      <c r="J6" s="271"/>
      <c r="K6" s="274"/>
      <c r="L6" s="274"/>
      <c r="M6" s="274"/>
      <c r="N6" s="274"/>
      <c r="O6" s="270"/>
      <c r="P6" s="272"/>
      <c r="Q6" s="272"/>
      <c r="R6" s="270"/>
      <c r="S6" s="270"/>
      <c r="T6" s="270"/>
      <c r="U6" s="273"/>
    </row>
    <row r="7" spans="1:24" ht="18" customHeight="1" x14ac:dyDescent="0.3">
      <c r="A7" s="374" t="s">
        <v>433</v>
      </c>
      <c r="B7" s="374"/>
      <c r="C7" s="374"/>
      <c r="D7" s="374"/>
      <c r="E7" s="374"/>
      <c r="F7" s="374"/>
      <c r="G7" s="374"/>
      <c r="H7" s="374"/>
      <c r="I7" s="275"/>
      <c r="J7" s="270"/>
      <c r="K7" s="271"/>
      <c r="L7" s="270"/>
      <c r="M7" s="270"/>
      <c r="N7" s="270"/>
      <c r="O7" s="270"/>
      <c r="P7" s="272"/>
      <c r="Q7" s="272"/>
      <c r="R7" s="270"/>
      <c r="S7" s="270"/>
      <c r="T7" s="270"/>
      <c r="U7" s="270"/>
    </row>
    <row r="8" spans="1:24" ht="16.5" customHeight="1" x14ac:dyDescent="0.3">
      <c r="A8" s="374" t="s">
        <v>434</v>
      </c>
      <c r="B8" s="374"/>
      <c r="C8" s="374"/>
      <c r="D8" s="374"/>
      <c r="E8" s="374"/>
      <c r="F8" s="374"/>
      <c r="G8" s="374"/>
      <c r="H8" s="374"/>
      <c r="I8" s="270"/>
      <c r="J8" s="270"/>
      <c r="K8" s="271"/>
      <c r="L8" s="270"/>
      <c r="M8" s="270"/>
      <c r="N8" s="270"/>
      <c r="O8" s="270"/>
      <c r="P8" s="272"/>
      <c r="Q8" s="272"/>
      <c r="R8" s="270"/>
      <c r="S8" s="270"/>
      <c r="T8" s="270"/>
      <c r="U8" s="270"/>
    </row>
    <row r="9" spans="1:24" x14ac:dyDescent="0.3">
      <c r="A9" s="375" t="s">
        <v>435</v>
      </c>
      <c r="B9" s="375"/>
      <c r="C9" s="375"/>
      <c r="D9" s="375"/>
      <c r="E9" s="375"/>
      <c r="F9" s="375"/>
      <c r="G9" s="375"/>
      <c r="H9" s="375"/>
      <c r="I9" s="270"/>
      <c r="J9" s="270"/>
      <c r="K9" s="271"/>
      <c r="L9" s="270"/>
      <c r="M9" s="270"/>
      <c r="N9" s="270"/>
      <c r="O9" s="270"/>
      <c r="P9" s="272"/>
      <c r="Q9" s="272"/>
      <c r="R9" s="270"/>
      <c r="S9" s="270"/>
      <c r="T9" s="270"/>
      <c r="U9" s="270"/>
    </row>
    <row r="10" spans="1:24" ht="17.25" customHeight="1" x14ac:dyDescent="0.3">
      <c r="A10" s="375"/>
      <c r="B10" s="375"/>
      <c r="C10" s="375"/>
      <c r="D10" s="375"/>
      <c r="E10" s="375"/>
      <c r="F10" s="375"/>
      <c r="G10" s="375"/>
      <c r="H10" s="375"/>
      <c r="I10" s="270"/>
      <c r="J10" s="270"/>
      <c r="K10" s="271"/>
      <c r="L10" s="270"/>
      <c r="M10" s="270"/>
      <c r="N10" s="270"/>
      <c r="O10" s="270"/>
      <c r="P10" s="272"/>
      <c r="Q10" s="272"/>
      <c r="R10" s="270"/>
      <c r="S10" s="270"/>
      <c r="T10" s="270"/>
      <c r="U10" s="270"/>
    </row>
    <row r="11" spans="1:24" ht="45" customHeight="1" x14ac:dyDescent="0.3">
      <c r="A11" s="373" t="s">
        <v>436</v>
      </c>
      <c r="B11" s="373"/>
      <c r="C11" s="373"/>
      <c r="D11" s="373"/>
      <c r="E11" s="373"/>
      <c r="F11" s="373"/>
      <c r="G11" s="373"/>
      <c r="H11" s="373"/>
      <c r="I11" s="270"/>
      <c r="J11" s="270"/>
      <c r="K11" s="271"/>
      <c r="L11" s="270"/>
      <c r="M11" s="270"/>
      <c r="N11" s="270"/>
      <c r="O11" s="270"/>
      <c r="P11" s="272"/>
      <c r="Q11" s="272"/>
      <c r="R11" s="270"/>
      <c r="S11" s="270"/>
      <c r="T11" s="270"/>
      <c r="U11" s="270"/>
    </row>
    <row r="12" spans="1:24" ht="60" customHeight="1" x14ac:dyDescent="0.3">
      <c r="A12" s="370" t="s">
        <v>437</v>
      </c>
      <c r="B12" s="370"/>
      <c r="C12" s="370"/>
      <c r="D12" s="370"/>
      <c r="E12" s="370"/>
      <c r="F12" s="370"/>
      <c r="G12" s="370"/>
      <c r="H12" s="370"/>
      <c r="I12" s="276"/>
      <c r="J12" s="270"/>
      <c r="K12" s="271"/>
      <c r="L12" s="270"/>
      <c r="M12" s="270"/>
      <c r="N12" s="270"/>
      <c r="O12" s="270"/>
      <c r="P12" s="272"/>
      <c r="Q12" s="272"/>
      <c r="R12" s="270"/>
      <c r="S12" s="270"/>
      <c r="T12" s="270"/>
      <c r="U12" s="270"/>
    </row>
    <row r="13" spans="1:24" ht="60" customHeight="1" x14ac:dyDescent="0.3">
      <c r="A13" s="370" t="s">
        <v>438</v>
      </c>
      <c r="B13" s="370"/>
      <c r="C13" s="370"/>
      <c r="D13" s="370"/>
      <c r="E13" s="370"/>
      <c r="F13" s="370"/>
      <c r="G13" s="370"/>
      <c r="H13" s="370"/>
      <c r="I13" s="276"/>
      <c r="J13" s="270"/>
      <c r="K13" s="271"/>
      <c r="L13" s="270"/>
      <c r="M13" s="270"/>
      <c r="N13" s="270"/>
      <c r="O13" s="270"/>
      <c r="P13" s="272"/>
      <c r="Q13" s="272"/>
      <c r="R13" s="270"/>
      <c r="S13" s="270"/>
      <c r="T13" s="270"/>
      <c r="U13" s="270"/>
    </row>
    <row r="14" spans="1:24" ht="29.25" customHeight="1" x14ac:dyDescent="0.3">
      <c r="A14" s="370" t="s">
        <v>439</v>
      </c>
      <c r="B14" s="370"/>
      <c r="C14" s="370"/>
      <c r="D14" s="370"/>
      <c r="E14" s="370"/>
      <c r="F14" s="370"/>
      <c r="G14" s="370"/>
      <c r="H14" s="370"/>
      <c r="I14" s="270"/>
      <c r="J14" s="270"/>
      <c r="K14" s="271"/>
      <c r="L14" s="270"/>
      <c r="M14" s="270"/>
      <c r="N14" s="270"/>
      <c r="O14" s="270"/>
      <c r="P14" s="272"/>
      <c r="Q14" s="272"/>
      <c r="R14" s="270"/>
      <c r="S14" s="270"/>
      <c r="T14" s="270"/>
      <c r="U14" s="270"/>
    </row>
    <row r="15" spans="1:24" x14ac:dyDescent="0.3">
      <c r="A15" s="371" t="s">
        <v>440</v>
      </c>
      <c r="B15" s="371"/>
      <c r="C15" s="371"/>
      <c r="D15" s="371"/>
      <c r="E15" s="371"/>
      <c r="F15" s="371"/>
      <c r="G15" s="371"/>
      <c r="H15" s="371"/>
      <c r="I15" s="270"/>
      <c r="J15" s="270"/>
      <c r="K15" s="270"/>
      <c r="L15" s="270"/>
      <c r="M15" s="270"/>
      <c r="N15" s="270"/>
      <c r="O15" s="270"/>
      <c r="P15" s="272"/>
      <c r="Q15" s="272"/>
      <c r="R15" s="270"/>
      <c r="S15" s="270"/>
      <c r="T15" s="270"/>
      <c r="U15" s="270"/>
    </row>
    <row r="16" spans="1:24" ht="15.75" customHeight="1" x14ac:dyDescent="0.3">
      <c r="A16" s="372"/>
      <c r="B16" s="372"/>
      <c r="C16" s="372"/>
      <c r="D16" s="372"/>
      <c r="E16" s="372"/>
      <c r="F16" s="372"/>
      <c r="G16" s="372"/>
      <c r="H16" s="372"/>
      <c r="J16" s="266"/>
      <c r="K16" s="265"/>
      <c r="O16" s="267"/>
      <c r="Q16" s="265"/>
      <c r="U16" s="265"/>
    </row>
    <row r="17" spans="1:21" ht="15.75" customHeight="1" x14ac:dyDescent="0.3">
      <c r="A17" s="277"/>
      <c r="U17" s="265"/>
    </row>
    <row r="18" spans="1:21" ht="15.75" customHeight="1" x14ac:dyDescent="0.3">
      <c r="A18" s="277"/>
      <c r="U18" s="265"/>
    </row>
    <row r="19" spans="1:21" ht="15.75" customHeight="1" x14ac:dyDescent="0.3">
      <c r="A19" s="277"/>
      <c r="U19" s="265"/>
    </row>
    <row r="20" spans="1:21" ht="15.75" customHeight="1" x14ac:dyDescent="0.3">
      <c r="A20" s="277"/>
      <c r="B20" s="278"/>
      <c r="C20" s="278"/>
      <c r="D20" s="278"/>
      <c r="E20" s="278"/>
      <c r="F20" s="278"/>
      <c r="G20" s="278"/>
      <c r="H20" s="278"/>
      <c r="I20" s="278"/>
      <c r="J20" s="278"/>
      <c r="K20" s="278"/>
      <c r="L20" s="278"/>
      <c r="M20" s="278"/>
      <c r="N20" s="278"/>
      <c r="O20" s="278"/>
      <c r="P20" s="279"/>
      <c r="Q20" s="279"/>
      <c r="R20" s="278"/>
      <c r="S20" s="278"/>
      <c r="T20" s="278"/>
      <c r="U20" s="278"/>
    </row>
    <row r="21" spans="1:21" ht="15.75" customHeight="1" x14ac:dyDescent="0.3">
      <c r="A21" s="277"/>
      <c r="U21" s="265"/>
    </row>
    <row r="22" spans="1:21" ht="15.75" customHeight="1" x14ac:dyDescent="0.3">
      <c r="A22" s="277"/>
    </row>
    <row r="23" spans="1:21" ht="15.75" customHeight="1" x14ac:dyDescent="0.3">
      <c r="A23" s="277"/>
    </row>
    <row r="24" spans="1:21" ht="15.75" customHeight="1" x14ac:dyDescent="0.3">
      <c r="A24" s="277"/>
    </row>
    <row r="25" spans="1:21" ht="15.75" customHeight="1" x14ac:dyDescent="0.3">
      <c r="A25" s="277"/>
    </row>
    <row r="26" spans="1:21" ht="15.75" customHeight="1" x14ac:dyDescent="0.3">
      <c r="A26" s="277"/>
    </row>
    <row r="27" spans="1:21" ht="15.75" customHeight="1" x14ac:dyDescent="0.3">
      <c r="A27" s="277"/>
    </row>
    <row r="28" spans="1:21" ht="15.75" customHeight="1" x14ac:dyDescent="0.3">
      <c r="A28" s="277"/>
    </row>
    <row r="29" spans="1:21" ht="15.75" customHeight="1" x14ac:dyDescent="0.3">
      <c r="A29" s="277"/>
    </row>
    <row r="30" spans="1:21" x14ac:dyDescent="0.3">
      <c r="A30" s="277"/>
    </row>
    <row r="31" spans="1:21" x14ac:dyDescent="0.3">
      <c r="A31" s="277"/>
    </row>
    <row r="32" spans="1:21" x14ac:dyDescent="0.3">
      <c r="A32" s="277"/>
    </row>
    <row r="33" spans="1:1" x14ac:dyDescent="0.3">
      <c r="A33" s="277"/>
    </row>
    <row r="34" spans="1:1" x14ac:dyDescent="0.3">
      <c r="A34" s="277"/>
    </row>
    <row r="35" spans="1:1" x14ac:dyDescent="0.3">
      <c r="A35" s="277"/>
    </row>
    <row r="36" spans="1:1" x14ac:dyDescent="0.3">
      <c r="A36" s="277"/>
    </row>
    <row r="37" spans="1:1" x14ac:dyDescent="0.3">
      <c r="A37" s="277"/>
    </row>
    <row r="38" spans="1:1" x14ac:dyDescent="0.3">
      <c r="A38" s="277"/>
    </row>
    <row r="39" spans="1:1" x14ac:dyDescent="0.3">
      <c r="A39" s="277"/>
    </row>
    <row r="40" spans="1:1" x14ac:dyDescent="0.3">
      <c r="A40" s="277"/>
    </row>
    <row r="41" spans="1:1" x14ac:dyDescent="0.3">
      <c r="A41" s="277"/>
    </row>
    <row r="42" spans="1:1" x14ac:dyDescent="0.3">
      <c r="A42" s="277"/>
    </row>
    <row r="43" spans="1:1" x14ac:dyDescent="0.3">
      <c r="A43" s="277"/>
    </row>
    <row r="44" spans="1:1" x14ac:dyDescent="0.3">
      <c r="A44" s="277"/>
    </row>
    <row r="45" spans="1:1" x14ac:dyDescent="0.3">
      <c r="A45" s="277"/>
    </row>
    <row r="46" spans="1:1" x14ac:dyDescent="0.3">
      <c r="A46" s="277"/>
    </row>
    <row r="47" spans="1:1" x14ac:dyDescent="0.3">
      <c r="A47" s="277"/>
    </row>
    <row r="48" spans="1:1" x14ac:dyDescent="0.3">
      <c r="A48" s="277"/>
    </row>
    <row r="49" spans="1:1" x14ac:dyDescent="0.3">
      <c r="A49" s="277"/>
    </row>
    <row r="50" spans="1:1" x14ac:dyDescent="0.3">
      <c r="A50" s="277"/>
    </row>
    <row r="51" spans="1:1" x14ac:dyDescent="0.3">
      <c r="A51" s="277"/>
    </row>
    <row r="52" spans="1:1" x14ac:dyDescent="0.3">
      <c r="A52" s="277"/>
    </row>
    <row r="53" spans="1:1" x14ac:dyDescent="0.3">
      <c r="A53" s="277"/>
    </row>
    <row r="54" spans="1:1" x14ac:dyDescent="0.3">
      <c r="A54" s="277"/>
    </row>
    <row r="55" spans="1:1" x14ac:dyDescent="0.3">
      <c r="A55" s="277"/>
    </row>
    <row r="56" spans="1:1" x14ac:dyDescent="0.3">
      <c r="A56" s="277"/>
    </row>
    <row r="57" spans="1:1" x14ac:dyDescent="0.3">
      <c r="A57" s="277"/>
    </row>
    <row r="58" spans="1:1" x14ac:dyDescent="0.3">
      <c r="A58" s="277"/>
    </row>
    <row r="59" spans="1:1" x14ac:dyDescent="0.3">
      <c r="A59" s="277"/>
    </row>
    <row r="60" spans="1:1" x14ac:dyDescent="0.3">
      <c r="A60" s="277"/>
    </row>
    <row r="61" spans="1:1" x14ac:dyDescent="0.3">
      <c r="A61" s="277"/>
    </row>
    <row r="62" spans="1:1" x14ac:dyDescent="0.3">
      <c r="A62" s="277"/>
    </row>
    <row r="63" spans="1:1" x14ac:dyDescent="0.3">
      <c r="A63" s="277"/>
    </row>
    <row r="64" spans="1:1" x14ac:dyDescent="0.3">
      <c r="A64" s="277"/>
    </row>
    <row r="65" spans="1:1" x14ac:dyDescent="0.3">
      <c r="A65" s="277"/>
    </row>
    <row r="66" spans="1:1" x14ac:dyDescent="0.3">
      <c r="A66" s="277"/>
    </row>
    <row r="67" spans="1:1" x14ac:dyDescent="0.3">
      <c r="A67" s="277"/>
    </row>
    <row r="68" spans="1:1" x14ac:dyDescent="0.3">
      <c r="A68" s="277"/>
    </row>
    <row r="69" spans="1:1" x14ac:dyDescent="0.3">
      <c r="A69" s="277"/>
    </row>
    <row r="70" spans="1:1" x14ac:dyDescent="0.3">
      <c r="A70" s="277"/>
    </row>
    <row r="71" spans="1:1" x14ac:dyDescent="0.3">
      <c r="A71" s="277"/>
    </row>
    <row r="72" spans="1:1" x14ac:dyDescent="0.3">
      <c r="A72" s="277"/>
    </row>
    <row r="73" spans="1:1" x14ac:dyDescent="0.3">
      <c r="A73" s="277"/>
    </row>
    <row r="74" spans="1:1" x14ac:dyDescent="0.3">
      <c r="A74" s="277"/>
    </row>
    <row r="75" spans="1:1" x14ac:dyDescent="0.3">
      <c r="A75" s="277"/>
    </row>
    <row r="76" spans="1:1" x14ac:dyDescent="0.3">
      <c r="A76" s="277"/>
    </row>
  </sheetData>
  <mergeCells count="15">
    <mergeCell ref="A1:H1"/>
    <mergeCell ref="A2:H2"/>
    <mergeCell ref="A3:H3"/>
    <mergeCell ref="A4:H4"/>
    <mergeCell ref="A5:H5"/>
    <mergeCell ref="A13:H13"/>
    <mergeCell ref="A14:H14"/>
    <mergeCell ref="A15:H15"/>
    <mergeCell ref="A16:H16"/>
    <mergeCell ref="A6:H6"/>
    <mergeCell ref="A7:H7"/>
    <mergeCell ref="A8:H8"/>
    <mergeCell ref="A9:H10"/>
    <mergeCell ref="A11:H11"/>
    <mergeCell ref="A12:H12"/>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'3401'!B2</f>
        <v>50</v>
      </c>
      <c r="W2" s="435" t="s">
        <v>4</v>
      </c>
      <c r="X2" s="436"/>
      <c r="Y2" s="437"/>
      <c r="Z2" s="437"/>
      <c r="AA2" s="437"/>
      <c r="AB2" s="437"/>
      <c r="AC2" s="437"/>
      <c r="AD2" s="9"/>
    </row>
    <row r="3" spans="1:30" ht="20.399999999999999" x14ac:dyDescent="0.35">
      <c r="B3" s="10" t="str">
        <f>"Revenue Estimate Worksheet for "&amp;B124</f>
        <v>Revenue Estimate Worksheet for Quantum High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'3401'!G7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IF('3401'!K$84=1,'3401'!G10,0)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IF('3401'!K$84=1,'3401'!G11,0)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IF('3401'!K$84=1,'3401'!G12,0)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IF('3401'!K$84=1,'3401'!G13,0)</f>
        <v>0</v>
      </c>
      <c r="Y13" s="420"/>
      <c r="Z13" s="421">
        <v>1</v>
      </c>
      <c r="AA13" s="421"/>
      <c r="AB13" s="55">
        <f t="shared" si="0"/>
        <v>0</v>
      </c>
      <c r="AC13" s="56">
        <f t="shared" si="1"/>
        <v>0</v>
      </c>
      <c r="AD13" s="9"/>
    </row>
    <row r="14" spans="1:30" x14ac:dyDescent="0.3">
      <c r="A14" s="1" t="s">
        <v>36</v>
      </c>
      <c r="B14" s="14" t="s">
        <v>37</v>
      </c>
      <c r="C14" s="14"/>
      <c r="D14" s="14">
        <v>125.6</v>
      </c>
      <c r="E14" s="14">
        <v>163.41</v>
      </c>
      <c r="F14" s="14">
        <v>0</v>
      </c>
      <c r="G14" s="47">
        <f t="shared" si="2"/>
        <v>289.01</v>
      </c>
      <c r="H14" s="48"/>
      <c r="I14" s="57">
        <v>1.004</v>
      </c>
      <c r="J14" s="57"/>
      <c r="K14" s="50">
        <f t="shared" si="3"/>
        <v>290.166</v>
      </c>
      <c r="L14" s="329">
        <f t="shared" si="4"/>
        <v>1203809.1684607801</v>
      </c>
      <c r="N14" s="52">
        <v>5103</v>
      </c>
      <c r="O14" s="53">
        <v>103</v>
      </c>
      <c r="Q14" s="54"/>
      <c r="V14" s="381" t="s">
        <v>37</v>
      </c>
      <c r="W14" s="381"/>
      <c r="X14" s="420">
        <f>IF('3401'!K$84=1,'3401'!G14,0)</f>
        <v>0</v>
      </c>
      <c r="Y14" s="420"/>
      <c r="Z14" s="421">
        <v>1</v>
      </c>
      <c r="AA14" s="421"/>
      <c r="AB14" s="55">
        <f t="shared" si="0"/>
        <v>0</v>
      </c>
      <c r="AC14" s="56">
        <f t="shared" si="1"/>
        <v>0</v>
      </c>
      <c r="AD14" s="9"/>
    </row>
    <row r="15" spans="1:30" x14ac:dyDescent="0.3">
      <c r="A15" s="1" t="s">
        <v>38</v>
      </c>
      <c r="B15" s="14" t="s">
        <v>39</v>
      </c>
      <c r="C15" s="14"/>
      <c r="D15" s="14">
        <v>40.18</v>
      </c>
      <c r="E15" s="14">
        <v>45.47</v>
      </c>
      <c r="F15" s="14">
        <v>0</v>
      </c>
      <c r="G15" s="47">
        <f t="shared" si="2"/>
        <v>85.65</v>
      </c>
      <c r="H15" s="48"/>
      <c r="I15" s="57">
        <f>I14</f>
        <v>1.004</v>
      </c>
      <c r="J15" s="57"/>
      <c r="K15" s="50">
        <f t="shared" si="3"/>
        <v>85.992599999999996</v>
      </c>
      <c r="L15" s="329">
        <f t="shared" si="4"/>
        <v>356756.75406415795</v>
      </c>
      <c r="M15" s="1" t="str">
        <f>IF(ROUND(G15,2)=ROUND(SUM(G34:G36),2)," ","CHECK 2. 9-12 Lines Below")</f>
        <v xml:space="preserve"> </v>
      </c>
      <c r="N15" s="52">
        <v>5103</v>
      </c>
      <c r="O15" s="58" t="s">
        <v>40</v>
      </c>
      <c r="Q15" s="54"/>
      <c r="V15" s="381" t="s">
        <v>39</v>
      </c>
      <c r="W15" s="381"/>
      <c r="X15" s="420">
        <f>IF('3401'!K$84=1,'3401'!G15,0)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IF('3401'!K$84=1,'3401'!G16,0)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IF('3401'!K$84=1,'3401'!G17,0)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IF('3401'!K$84=1,'3401'!G18,0)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IF('3401'!K$84=1,'3401'!G19,0)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IF('3401'!K$84=1,'3401'!G20,0)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IF('3401'!K$84=1,'3401'!G21,0)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IF('3401'!K$84=1,'3401'!G22,0)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IF('3401'!K$84=1,'3401'!G23,0)</f>
        <v>0</v>
      </c>
      <c r="Y23" s="420"/>
      <c r="Z23" s="421">
        <v>1</v>
      </c>
      <c r="AA23" s="421"/>
      <c r="AB23" s="55">
        <f t="shared" si="0"/>
        <v>0</v>
      </c>
      <c r="AC23" s="56">
        <f t="shared" si="1"/>
        <v>0</v>
      </c>
      <c r="AD23" s="9"/>
    </row>
    <row r="24" spans="1:30" ht="16.2" x14ac:dyDescent="0.35">
      <c r="A24" s="1" t="s">
        <v>57</v>
      </c>
      <c r="B24" s="14" t="s">
        <v>58</v>
      </c>
      <c r="C24" s="14"/>
      <c r="D24" s="14">
        <v>2.4</v>
      </c>
      <c r="E24" s="14">
        <v>4.9400000000000004</v>
      </c>
      <c r="F24" s="14">
        <v>0</v>
      </c>
      <c r="G24" s="47">
        <f t="shared" si="2"/>
        <v>7.34</v>
      </c>
      <c r="H24" s="48"/>
      <c r="I24" s="57">
        <f>I23</f>
        <v>1.147</v>
      </c>
      <c r="J24" s="57"/>
      <c r="K24" s="50">
        <f t="shared" si="3"/>
        <v>8.4190000000000005</v>
      </c>
      <c r="L24" s="329">
        <f t="shared" si="4"/>
        <v>34927.83230727</v>
      </c>
      <c r="N24" s="52">
        <v>5103</v>
      </c>
      <c r="O24" s="53">
        <v>130</v>
      </c>
      <c r="Q24" s="54"/>
      <c r="V24" s="381" t="s">
        <v>58</v>
      </c>
      <c r="W24" s="381"/>
      <c r="X24" s="420">
        <f>IF('3401'!K$84=1,'3401'!G24,0)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IF('3401'!K$84=1,'3401'!G25,0)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168.18</v>
      </c>
      <c r="E26" s="61">
        <f t="shared" si="5"/>
        <v>213.82</v>
      </c>
      <c r="F26" s="61"/>
      <c r="G26" s="61">
        <f>SUM(G10:G25)</f>
        <v>381.99999999999994</v>
      </c>
      <c r="H26" s="62"/>
      <c r="I26" s="62"/>
      <c r="J26" s="63"/>
      <c r="K26" s="64">
        <f>SUM(K10:K25)</f>
        <v>384.57759999999996</v>
      </c>
      <c r="L26" s="327">
        <f>SUM(L10:L25)</f>
        <v>1595493.7548322079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36.200000000000003</v>
      </c>
      <c r="E34" s="14">
        <v>39.17</v>
      </c>
      <c r="F34" s="85">
        <v>0</v>
      </c>
      <c r="G34" s="47">
        <f t="shared" si="6"/>
        <v>75.37</v>
      </c>
      <c r="H34" s="76"/>
      <c r="I34" s="86" t="s">
        <v>77</v>
      </c>
      <c r="J34" s="52">
        <v>251</v>
      </c>
      <c r="K34" s="78">
        <v>835</v>
      </c>
      <c r="L34" s="329">
        <f t="shared" si="8"/>
        <v>62933.950000000004</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2.98</v>
      </c>
      <c r="E35" s="14">
        <v>5.3</v>
      </c>
      <c r="F35" s="85">
        <v>0</v>
      </c>
      <c r="G35" s="47">
        <f t="shared" si="6"/>
        <v>8.2799999999999994</v>
      </c>
      <c r="H35" s="76"/>
      <c r="I35" s="86" t="s">
        <v>77</v>
      </c>
      <c r="J35" s="52">
        <v>252</v>
      </c>
      <c r="K35" s="78">
        <v>3168</v>
      </c>
      <c r="L35" s="329">
        <f t="shared" si="8"/>
        <v>26231.039999999997</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1</v>
      </c>
      <c r="E36" s="14">
        <v>1</v>
      </c>
      <c r="F36" s="85">
        <v>0</v>
      </c>
      <c r="G36" s="47">
        <f t="shared" si="6"/>
        <v>2</v>
      </c>
      <c r="H36" s="76"/>
      <c r="I36" s="86" t="s">
        <v>77</v>
      </c>
      <c r="J36" s="52">
        <v>253</v>
      </c>
      <c r="K36" s="78">
        <v>6685</v>
      </c>
      <c r="L36" s="329">
        <f t="shared" si="8"/>
        <v>13370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40.18</v>
      </c>
      <c r="E37" s="61">
        <f t="shared" si="10"/>
        <v>45.47</v>
      </c>
      <c r="F37" s="61"/>
      <c r="G37" s="61">
        <f>SUM(G28:G36)</f>
        <v>85.65</v>
      </c>
      <c r="H37" s="62"/>
      <c r="I37" s="14" t="s">
        <v>81</v>
      </c>
      <c r="J37" s="14"/>
      <c r="K37" s="14"/>
      <c r="L37" s="329">
        <f>SUM(L28:L36)</f>
        <v>102534.99</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72961.999999999985</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1770990.7448322079</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384.57759999999996</v>
      </c>
      <c r="D49" s="116"/>
      <c r="E49" s="116"/>
      <c r="F49" s="116"/>
      <c r="G49" s="117">
        <f>K7</f>
        <v>1.0289999999999999</v>
      </c>
      <c r="H49" s="117"/>
      <c r="I49" s="118">
        <v>905.98</v>
      </c>
      <c r="J49" s="119" t="s">
        <v>96</v>
      </c>
      <c r="K49" s="120">
        <f>ROUND(C49*G49*I49,0)</f>
        <v>358524</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384.57759999999996</v>
      </c>
      <c r="D50" s="138"/>
      <c r="E50" s="139"/>
      <c r="F50" s="139"/>
      <c r="G50" s="140" t="s">
        <v>98</v>
      </c>
      <c r="H50" s="140"/>
      <c r="I50" s="140"/>
      <c r="J50" s="140"/>
      <c r="K50" s="140"/>
      <c r="L50" s="329">
        <f>IF(B2=75,0,K49+K48+K47)</f>
        <v>358524</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384.57759999999996</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1.9419999999999999E-3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381.99999999999994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2.1059999999999998E-3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1.9419999999999999E-3</v>
      </c>
      <c r="L59" s="329">
        <f>SUM(I59*K59)</f>
        <v>8216.4408139999996</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1.9419999999999999E-3</v>
      </c>
      <c r="L67" s="329">
        <f>SUM(I67*K67)</f>
        <v>201382.89287799998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2.1059999999999998E-3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1.9419999999999999E-3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1.9419999999999999E-3</v>
      </c>
      <c r="L71" s="329">
        <f t="shared" si="11"/>
        <v>3623.323398</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2.1059999999999998E-3</v>
      </c>
      <c r="L72" s="329">
        <f t="shared" si="11"/>
        <v>29408.030261999997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270</v>
      </c>
      <c r="AA74" s="165" t="s">
        <v>130</v>
      </c>
      <c r="AB74" s="166">
        <f>+K75</f>
        <v>361</v>
      </c>
      <c r="AC74" s="56">
        <f>ROUND(AB74*Z74,0)</f>
        <v>97470</v>
      </c>
      <c r="AD74" s="9"/>
    </row>
    <row r="75" spans="1:30" ht="19.5" customHeight="1" x14ac:dyDescent="0.3">
      <c r="A75" s="1" t="s">
        <v>131</v>
      </c>
      <c r="B75" s="167" t="s">
        <v>128</v>
      </c>
      <c r="C75" s="168" t="s">
        <v>129</v>
      </c>
      <c r="D75" s="167">
        <v>188</v>
      </c>
      <c r="E75" s="167">
        <v>352</v>
      </c>
      <c r="F75" s="167">
        <v>0</v>
      </c>
      <c r="G75" s="169">
        <f>IF($B$154&lt;8,D75,E75)</f>
        <v>352</v>
      </c>
      <c r="H75" s="170"/>
      <c r="I75" s="171">
        <f>AVERAGE(G75,D75)</f>
        <v>270</v>
      </c>
      <c r="J75" s="172" t="s">
        <v>130</v>
      </c>
      <c r="K75" s="173">
        <v>361</v>
      </c>
      <c r="L75" s="329">
        <f t="shared" ref="L75:L78" si="12">SUM(I75*K75)</f>
        <v>97470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2.1059999999999998E-3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1.9419999999999999E-3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97470</v>
      </c>
      <c r="AD81" s="188"/>
    </row>
    <row r="82" spans="1:30" ht="22.5" customHeight="1" thickTop="1" thickBot="1" x14ac:dyDescent="0.35">
      <c r="B82" s="14" t="s">
        <v>140</v>
      </c>
      <c r="C82" s="14"/>
      <c r="D82" s="14"/>
      <c r="E82" s="14"/>
      <c r="F82" s="14"/>
      <c r="G82" s="14"/>
      <c r="H82" s="14"/>
      <c r="I82" s="14"/>
      <c r="J82" s="14"/>
      <c r="K82" s="14"/>
      <c r="L82" s="348">
        <f>SUM(L44:L81)</f>
        <v>2469615.4321842082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'3401'!AC81</f>
        <v>97470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2469615.4321842082</v>
      </c>
      <c r="L86" s="329">
        <f>IF(G26=0,0,IF(G26&gt;250,-(((250/G26)*K86)*IF(M86="H",0.02,0.05)),IF(M86="H",-0.02*K86,-0.05*K86)))</f>
        <v>-80812.023304457092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2388803.4088797509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-450766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1938037.4088797509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193803.74088797509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42668.748304753317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335</v>
      </c>
      <c r="C123" s="208" t="s">
        <v>199</v>
      </c>
    </row>
    <row r="124" spans="2:3" hidden="1" x14ac:dyDescent="0.3">
      <c r="B124" s="212" t="s">
        <v>336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335</v>
      </c>
      <c r="C164" s="222" t="s">
        <v>244</v>
      </c>
      <c r="D164" s="218"/>
    </row>
    <row r="165" spans="1:4" hidden="1" x14ac:dyDescent="0.3">
      <c r="A165" s="217" t="s">
        <v>245</v>
      </c>
      <c r="B165" s="221" t="s">
        <v>336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'3413'!B2</f>
        <v>50</v>
      </c>
      <c r="W2" s="435" t="s">
        <v>4</v>
      </c>
      <c r="X2" s="436"/>
      <c r="Y2" s="437"/>
      <c r="Z2" s="437"/>
      <c r="AA2" s="437"/>
      <c r="AB2" s="437"/>
      <c r="AC2" s="437"/>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'3413'!G7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97.88</v>
      </c>
      <c r="E10" s="46">
        <v>96.91</v>
      </c>
      <c r="F10" s="46">
        <v>0</v>
      </c>
      <c r="G10" s="47">
        <f>IF($B$154&lt;8,D10*2,D10+E10)</f>
        <v>194.79</v>
      </c>
      <c r="H10" s="48"/>
      <c r="I10" s="49">
        <v>1.1259999999999999</v>
      </c>
      <c r="J10" s="49"/>
      <c r="K10" s="50">
        <f>ROUND(G10*I10,4)</f>
        <v>219.33349999999999</v>
      </c>
      <c r="L10" s="329">
        <f>SUM(K10*$G$7)*($K$7)</f>
        <v>909946.9898285548</v>
      </c>
      <c r="N10" s="52">
        <v>5101</v>
      </c>
      <c r="O10" s="53">
        <v>101</v>
      </c>
      <c r="Q10" s="54"/>
      <c r="V10" s="425" t="s">
        <v>27</v>
      </c>
      <c r="W10" s="425"/>
      <c r="X10" s="420">
        <f>IF('3413'!K$84=1,'3413'!G10,0)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14.49</v>
      </c>
      <c r="E11" s="14">
        <v>14.07</v>
      </c>
      <c r="F11" s="14">
        <v>0</v>
      </c>
      <c r="G11" s="47">
        <f t="shared" ref="G11:G25" si="2">IF($B$154&lt;8,D11*2,D11+E11)</f>
        <v>28.560000000000002</v>
      </c>
      <c r="H11" s="48"/>
      <c r="I11" s="57">
        <f>I10</f>
        <v>1.1259999999999999</v>
      </c>
      <c r="J11" s="57"/>
      <c r="K11" s="50">
        <f t="shared" ref="K11:K25" si="3">ROUND(G11*I11,4)</f>
        <v>32.1586</v>
      </c>
      <c r="L11" s="329">
        <f t="shared" ref="L11:L25" si="4">SUM(K11*$G$7)*($K$7)</f>
        <v>133416.105004938</v>
      </c>
      <c r="M11" s="1" t="str">
        <f>IF(ROUND(G11,2)=ROUND(SUM(G28:G30),2)," ","CHECK 2. PK-3 Lines Below")</f>
        <v xml:space="preserve"> </v>
      </c>
      <c r="N11" s="52">
        <v>5101</v>
      </c>
      <c r="O11" s="58" t="s">
        <v>30</v>
      </c>
      <c r="Q11" s="54"/>
      <c r="V11" s="381" t="s">
        <v>29</v>
      </c>
      <c r="W11" s="381"/>
      <c r="X11" s="420">
        <f>IF('3413'!K$84=1,'3413'!G11,0)</f>
        <v>0</v>
      </c>
      <c r="Y11" s="420"/>
      <c r="Z11" s="421">
        <v>1</v>
      </c>
      <c r="AA11" s="421"/>
      <c r="AB11" s="55">
        <f t="shared" si="0"/>
        <v>0</v>
      </c>
      <c r="AC11" s="56">
        <f t="shared" si="1"/>
        <v>0</v>
      </c>
      <c r="AD11" s="9"/>
    </row>
    <row r="12" spans="1:30" x14ac:dyDescent="0.3">
      <c r="A12" s="1" t="s">
        <v>31</v>
      </c>
      <c r="B12" s="14" t="s">
        <v>32</v>
      </c>
      <c r="C12" s="14"/>
      <c r="D12" s="14">
        <v>17.41</v>
      </c>
      <c r="E12" s="14">
        <v>20.02</v>
      </c>
      <c r="F12" s="14">
        <v>0</v>
      </c>
      <c r="G12" s="47">
        <f t="shared" si="2"/>
        <v>37.43</v>
      </c>
      <c r="H12" s="48"/>
      <c r="I12" s="57">
        <v>1</v>
      </c>
      <c r="J12" s="57"/>
      <c r="K12" s="50">
        <f t="shared" si="3"/>
        <v>37.43</v>
      </c>
      <c r="L12" s="329">
        <f t="shared" si="4"/>
        <v>155285.51648189998</v>
      </c>
      <c r="N12" s="52">
        <v>5102</v>
      </c>
      <c r="O12" s="53">
        <v>102</v>
      </c>
      <c r="Q12" s="54"/>
      <c r="V12" s="381" t="s">
        <v>32</v>
      </c>
      <c r="W12" s="381"/>
      <c r="X12" s="420">
        <f>IF('3413'!K$84=1,'3413'!G12,0)</f>
        <v>0</v>
      </c>
      <c r="Y12" s="420"/>
      <c r="Z12" s="421">
        <v>1</v>
      </c>
      <c r="AA12" s="421"/>
      <c r="AB12" s="55">
        <f t="shared" si="0"/>
        <v>0</v>
      </c>
      <c r="AC12" s="56">
        <f t="shared" si="1"/>
        <v>0</v>
      </c>
      <c r="AD12" s="9"/>
    </row>
    <row r="13" spans="1:30" x14ac:dyDescent="0.3">
      <c r="A13" s="1" t="s">
        <v>33</v>
      </c>
      <c r="B13" s="14" t="s">
        <v>34</v>
      </c>
      <c r="C13" s="14"/>
      <c r="D13" s="14">
        <v>8.51</v>
      </c>
      <c r="E13" s="14">
        <v>7.05</v>
      </c>
      <c r="F13" s="14">
        <v>0</v>
      </c>
      <c r="G13" s="47">
        <f t="shared" si="2"/>
        <v>15.559999999999999</v>
      </c>
      <c r="H13" s="48"/>
      <c r="I13" s="57">
        <f>I12</f>
        <v>1</v>
      </c>
      <c r="J13" s="57"/>
      <c r="K13" s="50">
        <f t="shared" si="3"/>
        <v>15.56</v>
      </c>
      <c r="L13" s="329">
        <f t="shared" si="4"/>
        <v>64553.637094799997</v>
      </c>
      <c r="M13" s="1" t="str">
        <f>IF(ROUND(G13,2)=ROUND(SUM(G31:G33),2)," ","CHECK 2. 4-8 Lines Below")</f>
        <v xml:space="preserve"> </v>
      </c>
      <c r="N13" s="52">
        <v>5102</v>
      </c>
      <c r="O13" s="58" t="s">
        <v>35</v>
      </c>
      <c r="Q13" s="54"/>
      <c r="V13" s="381" t="s">
        <v>34</v>
      </c>
      <c r="W13" s="381"/>
      <c r="X13" s="420">
        <f>IF('3413'!K$84=1,'3413'!G13,0)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IF('3413'!K$84=1,'3413'!G14,0)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IF('3413'!K$84=1,'3413'!G15,0)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IF('3413'!K$84=1,'3413'!G16,0)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IF('3413'!K$84=1,'3413'!G17,0)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IF('3413'!K$84=1,'3413'!G18,0)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IF('3413'!K$84=1,'3413'!G19,0)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IF('3413'!K$84=1,'3413'!G20,0)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IF('3413'!K$84=1,'3413'!G21,0)</f>
        <v>0</v>
      </c>
      <c r="Y21" s="420"/>
      <c r="Z21" s="421">
        <v>1</v>
      </c>
      <c r="AA21" s="421"/>
      <c r="AB21" s="55">
        <f t="shared" si="0"/>
        <v>0</v>
      </c>
      <c r="AC21" s="56">
        <f t="shared" si="1"/>
        <v>0</v>
      </c>
      <c r="AD21" s="9"/>
    </row>
    <row r="22" spans="1:30" ht="16.2" x14ac:dyDescent="0.35">
      <c r="A22" s="1" t="s">
        <v>53</v>
      </c>
      <c r="B22" s="14" t="s">
        <v>54</v>
      </c>
      <c r="C22" s="14"/>
      <c r="D22" s="14">
        <v>4.08</v>
      </c>
      <c r="E22" s="14">
        <v>3.64</v>
      </c>
      <c r="F22" s="14">
        <v>0</v>
      </c>
      <c r="G22" s="47">
        <f t="shared" si="2"/>
        <v>7.7200000000000006</v>
      </c>
      <c r="H22" s="48"/>
      <c r="I22" s="57">
        <v>1.147</v>
      </c>
      <c r="J22" s="57"/>
      <c r="K22" s="50">
        <f t="shared" si="3"/>
        <v>8.8547999999999991</v>
      </c>
      <c r="L22" s="329">
        <f t="shared" si="4"/>
        <v>36735.831988883998</v>
      </c>
      <c r="N22" s="52">
        <v>5101</v>
      </c>
      <c r="O22" s="53">
        <v>130</v>
      </c>
      <c r="Q22" s="54"/>
      <c r="V22" s="381" t="s">
        <v>54</v>
      </c>
      <c r="W22" s="381"/>
      <c r="X22" s="420">
        <f>IF('3413'!K$84=1,'3413'!G22,0)</f>
        <v>0</v>
      </c>
      <c r="Y22" s="420"/>
      <c r="Z22" s="421">
        <v>1</v>
      </c>
      <c r="AA22" s="421"/>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9">
        <f t="shared" si="4"/>
        <v>4282.6940599589998</v>
      </c>
      <c r="N23" s="52">
        <v>5102</v>
      </c>
      <c r="O23" s="53">
        <v>130</v>
      </c>
      <c r="Q23" s="54"/>
      <c r="V23" s="381" t="s">
        <v>56</v>
      </c>
      <c r="W23" s="381"/>
      <c r="X23" s="420">
        <f>IF('3413'!K$84=1,'3413'!G23,0)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IF('3413'!K$84=1,'3413'!G24,0)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IF('3413'!K$84=1,'3413'!G25,0)</f>
        <v>0</v>
      </c>
      <c r="Y25" s="420"/>
      <c r="Z25" s="421">
        <v>1</v>
      </c>
      <c r="AA25" s="421"/>
      <c r="AB25" s="55">
        <f t="shared" si="0"/>
        <v>0</v>
      </c>
      <c r="AC25" s="56">
        <f t="shared" si="1"/>
        <v>0</v>
      </c>
      <c r="AD25" s="9"/>
    </row>
    <row r="26" spans="1:30" ht="20.25" customHeight="1" thickBot="1" x14ac:dyDescent="0.35">
      <c r="B26" s="60" t="s">
        <v>61</v>
      </c>
      <c r="C26" s="60"/>
      <c r="D26" s="61">
        <f t="shared" ref="D26:E26" si="5">SUM(D10:D25)</f>
        <v>142.82</v>
      </c>
      <c r="E26" s="61">
        <f t="shared" si="5"/>
        <v>142.13999999999999</v>
      </c>
      <c r="F26" s="61"/>
      <c r="G26" s="61">
        <f>SUM(G10:G25)</f>
        <v>284.95999999999998</v>
      </c>
      <c r="H26" s="62"/>
      <c r="I26" s="62"/>
      <c r="J26" s="63"/>
      <c r="K26" s="64">
        <f>SUM(K10:K25)</f>
        <v>314.36920000000003</v>
      </c>
      <c r="L26" s="327">
        <f>SUM(L10:L25)</f>
        <v>1304220.7744590354</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14.49</v>
      </c>
      <c r="E28" s="14">
        <v>14.07</v>
      </c>
      <c r="F28" s="75">
        <v>0</v>
      </c>
      <c r="G28" s="47">
        <f t="shared" ref="G28:G36" si="6">IF($B$154&lt;8,D28*2,D28+E28)</f>
        <v>28.560000000000002</v>
      </c>
      <c r="H28" s="76"/>
      <c r="I28" s="77" t="s">
        <v>69</v>
      </c>
      <c r="J28" s="52">
        <v>251</v>
      </c>
      <c r="K28" s="78">
        <v>1047</v>
      </c>
      <c r="L28" s="329">
        <f>SUM(G28*K28)</f>
        <v>29902.320000000003</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8.51</v>
      </c>
      <c r="E31" s="14">
        <v>7.05</v>
      </c>
      <c r="F31" s="85">
        <v>0</v>
      </c>
      <c r="G31" s="47">
        <f t="shared" si="6"/>
        <v>15.559999999999999</v>
      </c>
      <c r="H31" s="76"/>
      <c r="I31" s="86" t="s">
        <v>73</v>
      </c>
      <c r="J31" s="52">
        <v>251</v>
      </c>
      <c r="K31" s="78">
        <v>1173</v>
      </c>
      <c r="L31" s="329">
        <f t="shared" si="8"/>
        <v>18251.879999999997</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23</v>
      </c>
      <c r="E37" s="61">
        <f t="shared" si="10"/>
        <v>21.12</v>
      </c>
      <c r="F37" s="61"/>
      <c r="G37" s="61">
        <f>SUM(G28:G36)</f>
        <v>44.120000000000005</v>
      </c>
      <c r="H37" s="62"/>
      <c r="I37" s="14" t="s">
        <v>81</v>
      </c>
      <c r="J37" s="14"/>
      <c r="K37" s="14"/>
      <c r="L37" s="329">
        <f>SUM(L28:L36)</f>
        <v>48154.2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54427.359999999993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1406802.3344590354</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260.34690000000001</v>
      </c>
      <c r="D47" s="116"/>
      <c r="E47" s="116"/>
      <c r="F47" s="116"/>
      <c r="G47" s="117">
        <f>K7</f>
        <v>1.0289999999999999</v>
      </c>
      <c r="H47" s="117"/>
      <c r="I47" s="118">
        <v>1325.01</v>
      </c>
      <c r="J47" s="119" t="s">
        <v>96</v>
      </c>
      <c r="K47" s="120">
        <f>ROUND(C47*G47*I47,0)</f>
        <v>354966</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54.022300000000001</v>
      </c>
      <c r="D48" s="116"/>
      <c r="E48" s="116"/>
      <c r="F48" s="116"/>
      <c r="G48" s="117">
        <f>K7</f>
        <v>1.0289999999999999</v>
      </c>
      <c r="H48" s="117"/>
      <c r="I48" s="118">
        <v>903.8</v>
      </c>
      <c r="J48" s="119" t="s">
        <v>96</v>
      </c>
      <c r="K48" s="120">
        <f>ROUND(C48*G48*I48,0)</f>
        <v>50241</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314.36919999999998</v>
      </c>
      <c r="D50" s="138"/>
      <c r="E50" s="139"/>
      <c r="F50" s="139"/>
      <c r="G50" s="140" t="s">
        <v>98</v>
      </c>
      <c r="H50" s="140"/>
      <c r="I50" s="140"/>
      <c r="J50" s="140"/>
      <c r="K50" s="140"/>
      <c r="L50" s="329">
        <f>IF(B2=75,0,K49+K48+K47)</f>
        <v>405207</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314.36920000000003</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1.5870000000000001E-3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284.95999999999998</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1.5709999999999999E-3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1.5870000000000001E-3</v>
      </c>
      <c r="L59" s="329">
        <f>SUM(I59*K59)</f>
        <v>6714.465279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1.5870000000000001E-3</v>
      </c>
      <c r="L67" s="329">
        <f>SUM(I67*K67)</f>
        <v>164569.85118300002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1.5709999999999999E-3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1.5870000000000001E-3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1.5870000000000001E-3</v>
      </c>
      <c r="L71" s="329">
        <f t="shared" si="11"/>
        <v>2960.9754030000004</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1.5709999999999999E-3</v>
      </c>
      <c r="L72" s="329">
        <f t="shared" si="11"/>
        <v>21937.329317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1.5709999999999999E-3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1.5870000000000001E-3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2008191.9556410355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2008191.9556410355</v>
      </c>
      <c r="L86" s="329">
        <f>IF(G26=0,0,IF(G26&gt;250,-(((250/G26)*K86)*IF(M86="H",0.02,0.05)),IF(M86="H",-0.02*K86,-0.05*K86)))</f>
        <v>-88090.958188914054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1920100.9974521215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-320446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1599654.9974521215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159965.49974521215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12318.639593137719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337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338</v>
      </c>
      <c r="C123" s="208" t="s">
        <v>199</v>
      </c>
    </row>
    <row r="124" spans="2:3" hidden="1" x14ac:dyDescent="0.3">
      <c r="B124" s="212" t="s">
        <v>339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337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338</v>
      </c>
      <c r="C164" s="222" t="s">
        <v>244</v>
      </c>
      <c r="D164" s="218"/>
    </row>
    <row r="165" spans="1:4" hidden="1" x14ac:dyDescent="0.3">
      <c r="A165" s="217" t="s">
        <v>245</v>
      </c>
      <c r="B165" s="221" t="s">
        <v>339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'3421'!B2</f>
        <v>50</v>
      </c>
      <c r="W2" s="435" t="s">
        <v>4</v>
      </c>
      <c r="X2" s="436"/>
      <c r="Y2" s="437"/>
      <c r="Z2" s="437"/>
      <c r="AA2" s="437"/>
      <c r="AB2" s="437"/>
      <c r="AC2" s="437"/>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'3421'!G7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IF('3421'!K$84=1,'3421'!G10,0)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IF('3421'!K$84=1,'3421'!G11,0)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IF('3421'!K$84=1,'3421'!G12,0)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IF('3421'!K$84=1,'3421'!G13,0)</f>
        <v>0</v>
      </c>
      <c r="Y13" s="420"/>
      <c r="Z13" s="421">
        <v>1</v>
      </c>
      <c r="AA13" s="421"/>
      <c r="AB13" s="55">
        <f t="shared" si="0"/>
        <v>0</v>
      </c>
      <c r="AC13" s="56">
        <f t="shared" si="1"/>
        <v>0</v>
      </c>
      <c r="AD13" s="9"/>
    </row>
    <row r="14" spans="1:30" x14ac:dyDescent="0.3">
      <c r="A14" s="1" t="s">
        <v>36</v>
      </c>
      <c r="B14" s="14" t="s">
        <v>37</v>
      </c>
      <c r="C14" s="14"/>
      <c r="D14" s="14">
        <v>111.84</v>
      </c>
      <c r="E14" s="14">
        <v>122.4</v>
      </c>
      <c r="F14" s="14">
        <v>0</v>
      </c>
      <c r="G14" s="47">
        <f t="shared" si="2"/>
        <v>234.24</v>
      </c>
      <c r="H14" s="48"/>
      <c r="I14" s="57">
        <v>1.004</v>
      </c>
      <c r="J14" s="57"/>
      <c r="K14" s="50">
        <f t="shared" si="3"/>
        <v>235.17699999999999</v>
      </c>
      <c r="L14" s="329">
        <f t="shared" si="4"/>
        <v>975676.78091540991</v>
      </c>
      <c r="N14" s="52">
        <v>5103</v>
      </c>
      <c r="O14" s="53">
        <v>103</v>
      </c>
      <c r="Q14" s="54"/>
      <c r="V14" s="381" t="s">
        <v>37</v>
      </c>
      <c r="W14" s="381"/>
      <c r="X14" s="420">
        <f>IF('3421'!K$84=1,'3421'!G14,0)</f>
        <v>0</v>
      </c>
      <c r="Y14" s="420"/>
      <c r="Z14" s="421">
        <v>1</v>
      </c>
      <c r="AA14" s="421"/>
      <c r="AB14" s="55">
        <f t="shared" si="0"/>
        <v>0</v>
      </c>
      <c r="AC14" s="56">
        <f t="shared" si="1"/>
        <v>0</v>
      </c>
      <c r="AD14" s="9"/>
    </row>
    <row r="15" spans="1:30" x14ac:dyDescent="0.3">
      <c r="A15" s="1" t="s">
        <v>38</v>
      </c>
      <c r="B15" s="14" t="s">
        <v>39</v>
      </c>
      <c r="C15" s="14"/>
      <c r="D15" s="14">
        <v>24.26</v>
      </c>
      <c r="E15" s="14">
        <v>28.16</v>
      </c>
      <c r="F15" s="14">
        <v>0</v>
      </c>
      <c r="G15" s="47">
        <f t="shared" si="2"/>
        <v>52.42</v>
      </c>
      <c r="H15" s="48"/>
      <c r="I15" s="57">
        <f>I14</f>
        <v>1.004</v>
      </c>
      <c r="J15" s="57"/>
      <c r="K15" s="50">
        <f t="shared" si="3"/>
        <v>52.6297</v>
      </c>
      <c r="L15" s="329">
        <f t="shared" si="4"/>
        <v>218344.38009050098</v>
      </c>
      <c r="M15" s="1" t="str">
        <f>IF(ROUND(G15,2)=ROUND(SUM(G34:G36),2)," ","CHECK 2. 9-12 Lines Below")</f>
        <v xml:space="preserve"> </v>
      </c>
      <c r="N15" s="52">
        <v>5103</v>
      </c>
      <c r="O15" s="58" t="s">
        <v>40</v>
      </c>
      <c r="Q15" s="54"/>
      <c r="V15" s="381" t="s">
        <v>39</v>
      </c>
      <c r="W15" s="381"/>
      <c r="X15" s="420">
        <f>IF('3421'!K$84=1,'3421'!G15,0)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IF('3421'!K$84=1,'3421'!G16,0)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IF('3421'!K$84=1,'3421'!G17,0)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IF('3421'!K$84=1,'3421'!G18,0)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IF('3421'!K$84=1,'3421'!G19,0)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IF('3421'!K$84=1,'3421'!G20,0)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IF('3421'!K$84=1,'3421'!G21,0)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IF('3421'!K$84=1,'3421'!G22,0)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IF('3421'!K$84=1,'3421'!G23,0)</f>
        <v>0</v>
      </c>
      <c r="Y23" s="420"/>
      <c r="Z23" s="421">
        <v>1</v>
      </c>
      <c r="AA23" s="421"/>
      <c r="AB23" s="55">
        <f t="shared" si="0"/>
        <v>0</v>
      </c>
      <c r="AC23" s="56">
        <f t="shared" si="1"/>
        <v>0</v>
      </c>
      <c r="AD23" s="9"/>
    </row>
    <row r="24" spans="1:30" ht="16.2" x14ac:dyDescent="0.35">
      <c r="A24" s="1" t="s">
        <v>57</v>
      </c>
      <c r="B24" s="14" t="s">
        <v>58</v>
      </c>
      <c r="C24" s="14"/>
      <c r="D24" s="14">
        <v>3.6</v>
      </c>
      <c r="E24" s="14">
        <v>5.75</v>
      </c>
      <c r="F24" s="14">
        <v>0</v>
      </c>
      <c r="G24" s="47">
        <f t="shared" si="2"/>
        <v>9.35</v>
      </c>
      <c r="H24" s="48"/>
      <c r="I24" s="57">
        <f>I23</f>
        <v>1.147</v>
      </c>
      <c r="J24" s="57"/>
      <c r="K24" s="50">
        <f t="shared" si="3"/>
        <v>10.724500000000001</v>
      </c>
      <c r="L24" s="329">
        <f t="shared" si="4"/>
        <v>44492.640168585</v>
      </c>
      <c r="N24" s="52">
        <v>5103</v>
      </c>
      <c r="O24" s="53">
        <v>130</v>
      </c>
      <c r="Q24" s="54"/>
      <c r="V24" s="381" t="s">
        <v>58</v>
      </c>
      <c r="W24" s="381"/>
      <c r="X24" s="420">
        <f>IF('3421'!K$84=1,'3421'!G24,0)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IF('3421'!K$84=1,'3421'!G25,0)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139.69999999999999</v>
      </c>
      <c r="E26" s="61">
        <f t="shared" si="5"/>
        <v>156.31</v>
      </c>
      <c r="F26" s="61"/>
      <c r="G26" s="61">
        <f>SUM(G10:G25)</f>
        <v>296.01000000000005</v>
      </c>
      <c r="H26" s="62"/>
      <c r="I26" s="62"/>
      <c r="J26" s="63"/>
      <c r="K26" s="64">
        <f>SUM(K10:K25)</f>
        <v>298.53119999999996</v>
      </c>
      <c r="L26" s="327">
        <f>SUM(L10:L25)</f>
        <v>1238513.8011744958</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22.31</v>
      </c>
      <c r="E34" s="14">
        <v>20.54</v>
      </c>
      <c r="F34" s="85">
        <v>0</v>
      </c>
      <c r="G34" s="47">
        <f t="shared" si="6"/>
        <v>42.849999999999994</v>
      </c>
      <c r="H34" s="76"/>
      <c r="I34" s="86" t="s">
        <v>77</v>
      </c>
      <c r="J34" s="52">
        <v>251</v>
      </c>
      <c r="K34" s="78">
        <v>835</v>
      </c>
      <c r="L34" s="329">
        <f t="shared" si="8"/>
        <v>35779.749999999993</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1.95</v>
      </c>
      <c r="E35" s="14">
        <v>7.18</v>
      </c>
      <c r="F35" s="85">
        <v>0</v>
      </c>
      <c r="G35" s="47">
        <f t="shared" si="6"/>
        <v>9.129999999999999</v>
      </c>
      <c r="H35" s="76"/>
      <c r="I35" s="86" t="s">
        <v>77</v>
      </c>
      <c r="J35" s="52">
        <v>252</v>
      </c>
      <c r="K35" s="78">
        <v>3168</v>
      </c>
      <c r="L35" s="329">
        <f t="shared" si="8"/>
        <v>28923.839999999997</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0.44</v>
      </c>
      <c r="F36" s="85">
        <v>0</v>
      </c>
      <c r="G36" s="47">
        <f t="shared" si="6"/>
        <v>0.44</v>
      </c>
      <c r="H36" s="76"/>
      <c r="I36" s="86" t="s">
        <v>77</v>
      </c>
      <c r="J36" s="52">
        <v>253</v>
      </c>
      <c r="K36" s="78">
        <v>6685</v>
      </c>
      <c r="L36" s="329">
        <f t="shared" si="8"/>
        <v>2941.4</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24.259999999999998</v>
      </c>
      <c r="E37" s="61">
        <f t="shared" si="10"/>
        <v>28.16</v>
      </c>
      <c r="F37" s="61"/>
      <c r="G37" s="61">
        <f>SUM(G28:G36)</f>
        <v>52.419999999999987</v>
      </c>
      <c r="H37" s="62"/>
      <c r="I37" s="14" t="s">
        <v>81</v>
      </c>
      <c r="J37" s="14"/>
      <c r="K37" s="14"/>
      <c r="L37" s="329">
        <f>SUM(L28:L36)</f>
        <v>67644.989999999991</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56537.910000000011</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1362696.7011744957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298.53119999999996</v>
      </c>
      <c r="D49" s="116"/>
      <c r="E49" s="116"/>
      <c r="F49" s="116"/>
      <c r="G49" s="117">
        <f>K7</f>
        <v>1.0289999999999999</v>
      </c>
      <c r="H49" s="117"/>
      <c r="I49" s="118">
        <v>905.98</v>
      </c>
      <c r="J49" s="119" t="s">
        <v>96</v>
      </c>
      <c r="K49" s="120">
        <f>ROUND(C49*G49*I49,0)</f>
        <v>278307</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298.53119999999996</v>
      </c>
      <c r="D50" s="138"/>
      <c r="E50" s="139"/>
      <c r="F50" s="139"/>
      <c r="G50" s="140" t="s">
        <v>98</v>
      </c>
      <c r="H50" s="140"/>
      <c r="I50" s="140"/>
      <c r="J50" s="140"/>
      <c r="K50" s="140"/>
      <c r="L50" s="329">
        <f>IF(B2=75,0,K49+K48+K47)</f>
        <v>278307</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298.53119999999996</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1.5070000000000001E-3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296.01000000000005</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1.632E-3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1.5070000000000001E-3</v>
      </c>
      <c r="L59" s="329">
        <f>SUM(I59*K59)</f>
        <v>6375.9919190000001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1.5070000000000001E-3</v>
      </c>
      <c r="L67" s="329">
        <f>SUM(I67*K67)</f>
        <v>156273.954463</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1.632E-3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1.5070000000000001E-3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1.5070000000000001E-3</v>
      </c>
      <c r="L71" s="329">
        <f t="shared" si="11"/>
        <v>2811.7138830000004</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1.632E-3</v>
      </c>
      <c r="L72" s="329">
        <f t="shared" si="11"/>
        <v>22789.128863999998</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250</v>
      </c>
      <c r="AA74" s="165" t="s">
        <v>130</v>
      </c>
      <c r="AB74" s="166">
        <f>+K75</f>
        <v>361</v>
      </c>
      <c r="AC74" s="56">
        <f>ROUND(AB74*Z74,0)</f>
        <v>90250</v>
      </c>
      <c r="AD74" s="9"/>
    </row>
    <row r="75" spans="1:30" ht="19.5" customHeight="1" x14ac:dyDescent="0.3">
      <c r="A75" s="1" t="s">
        <v>131</v>
      </c>
      <c r="B75" s="167" t="s">
        <v>128</v>
      </c>
      <c r="C75" s="168" t="s">
        <v>129</v>
      </c>
      <c r="D75" s="167">
        <v>250</v>
      </c>
      <c r="E75" s="167">
        <v>250</v>
      </c>
      <c r="F75" s="167">
        <v>0</v>
      </c>
      <c r="G75" s="169">
        <f>IF($B$154&lt;8,D75,E75)</f>
        <v>250</v>
      </c>
      <c r="H75" s="170"/>
      <c r="I75" s="171">
        <f>AVERAGE(G75,D75)</f>
        <v>250</v>
      </c>
      <c r="J75" s="172" t="s">
        <v>130</v>
      </c>
      <c r="K75" s="173">
        <v>361</v>
      </c>
      <c r="L75" s="329">
        <f t="shared" ref="L75:L78" si="12">SUM(I75*K75)</f>
        <v>90250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1.632E-3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1.5070000000000001E-3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90250</v>
      </c>
      <c r="AD81" s="188"/>
    </row>
    <row r="82" spans="1:30" ht="22.5" customHeight="1" thickTop="1" thickBot="1" x14ac:dyDescent="0.35">
      <c r="B82" s="14" t="s">
        <v>140</v>
      </c>
      <c r="C82" s="14"/>
      <c r="D82" s="14"/>
      <c r="E82" s="14"/>
      <c r="F82" s="14"/>
      <c r="G82" s="14"/>
      <c r="H82" s="14"/>
      <c r="I82" s="14"/>
      <c r="J82" s="14"/>
      <c r="K82" s="14"/>
      <c r="L82" s="348">
        <f>SUM(L44:L81)</f>
        <v>1919504.4903034957</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'3421'!AC81</f>
        <v>90250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1919504.4903034957</v>
      </c>
      <c r="L86" s="329">
        <f>IF(G26=0,0,IF(G26&gt;250,-(((250/G26)*K86)*IF(M86="H",0.02,0.05)),IF(M86="H",-0.02*K86,-0.05*K86)))</f>
        <v>-81057.417414255237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1838447.0728892405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-364802.4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1473644.6728892406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147364.46728892406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14917.807100919556</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341</v>
      </c>
      <c r="C123" s="208" t="s">
        <v>199</v>
      </c>
    </row>
    <row r="124" spans="2:3" hidden="1" x14ac:dyDescent="0.3">
      <c r="B124" s="212" t="s">
        <v>342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341</v>
      </c>
      <c r="C164" s="222" t="s">
        <v>244</v>
      </c>
      <c r="D164" s="218"/>
    </row>
    <row r="165" spans="1:4" hidden="1" x14ac:dyDescent="0.3">
      <c r="A165" s="217" t="s">
        <v>245</v>
      </c>
      <c r="B165" s="221" t="s">
        <v>342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'3431'!B2</f>
        <v>50</v>
      </c>
      <c r="W2" s="435" t="s">
        <v>4</v>
      </c>
      <c r="X2" s="436"/>
      <c r="Y2" s="437"/>
      <c r="Z2" s="437"/>
      <c r="AA2" s="437"/>
      <c r="AB2" s="437"/>
      <c r="AC2" s="437"/>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'3431'!G7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183.57</v>
      </c>
      <c r="E10" s="46">
        <v>187.42</v>
      </c>
      <c r="F10" s="46">
        <v>0</v>
      </c>
      <c r="G10" s="47">
        <f>IF($B$154&lt;8,D10*2,D10+E10)</f>
        <v>370.99</v>
      </c>
      <c r="H10" s="48"/>
      <c r="I10" s="49">
        <v>1.1259999999999999</v>
      </c>
      <c r="J10" s="49"/>
      <c r="K10" s="50">
        <f>ROUND(G10*I10,4)</f>
        <v>417.73469999999998</v>
      </c>
      <c r="L10" s="329">
        <f>SUM(K10*$G$7)*($K$7)</f>
        <v>1733052.3281301507</v>
      </c>
      <c r="N10" s="52">
        <v>5101</v>
      </c>
      <c r="O10" s="53">
        <v>101</v>
      </c>
      <c r="Q10" s="54"/>
      <c r="V10" s="425" t="s">
        <v>27</v>
      </c>
      <c r="W10" s="425"/>
      <c r="X10" s="420">
        <f>IF('3431'!K$84=1,'3431'!G10,0)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13.97</v>
      </c>
      <c r="E11" s="14">
        <v>15.08</v>
      </c>
      <c r="F11" s="14">
        <v>0</v>
      </c>
      <c r="G11" s="47">
        <f t="shared" ref="G11:G25" si="2">IF($B$154&lt;8,D11*2,D11+E11)</f>
        <v>29.05</v>
      </c>
      <c r="H11" s="48"/>
      <c r="I11" s="57">
        <f>I10</f>
        <v>1.1259999999999999</v>
      </c>
      <c r="J11" s="57"/>
      <c r="K11" s="50">
        <f t="shared" ref="K11:K25" si="3">ROUND(G11*I11,4)</f>
        <v>32.710299999999997</v>
      </c>
      <c r="L11" s="329">
        <f t="shared" ref="L11:L25" si="4">SUM(K11*$G$7)*($K$7)</f>
        <v>135704.93801169895</v>
      </c>
      <c r="M11" s="1" t="str">
        <f>IF(ROUND(G11,2)=ROUND(SUM(G28:G30),2)," ","CHECK 2. PK-3 Lines Below")</f>
        <v xml:space="preserve"> </v>
      </c>
      <c r="N11" s="52">
        <v>5101</v>
      </c>
      <c r="O11" s="58" t="s">
        <v>30</v>
      </c>
      <c r="Q11" s="54"/>
      <c r="V11" s="381" t="s">
        <v>29</v>
      </c>
      <c r="W11" s="381"/>
      <c r="X11" s="420">
        <f>IF('3431'!K$84=1,'3431'!G11,0)</f>
        <v>0</v>
      </c>
      <c r="Y11" s="420"/>
      <c r="Z11" s="421">
        <v>1</v>
      </c>
      <c r="AA11" s="421"/>
      <c r="AB11" s="55">
        <f t="shared" si="0"/>
        <v>0</v>
      </c>
      <c r="AC11" s="56">
        <f t="shared" si="1"/>
        <v>0</v>
      </c>
      <c r="AD11" s="9"/>
    </row>
    <row r="12" spans="1:30" x14ac:dyDescent="0.3">
      <c r="A12" s="1" t="s">
        <v>31</v>
      </c>
      <c r="B12" s="14" t="s">
        <v>32</v>
      </c>
      <c r="C12" s="14"/>
      <c r="D12" s="14">
        <v>139.99</v>
      </c>
      <c r="E12" s="14">
        <v>144.83000000000001</v>
      </c>
      <c r="F12" s="14">
        <v>0</v>
      </c>
      <c r="G12" s="47">
        <f t="shared" si="2"/>
        <v>284.82000000000005</v>
      </c>
      <c r="H12" s="48"/>
      <c r="I12" s="57">
        <v>1</v>
      </c>
      <c r="J12" s="57"/>
      <c r="K12" s="50">
        <f t="shared" si="3"/>
        <v>284.82</v>
      </c>
      <c r="L12" s="329">
        <f t="shared" si="4"/>
        <v>1181630.2646105997</v>
      </c>
      <c r="N12" s="52">
        <v>5102</v>
      </c>
      <c r="O12" s="53">
        <v>102</v>
      </c>
      <c r="Q12" s="54"/>
      <c r="V12" s="381" t="s">
        <v>32</v>
      </c>
      <c r="W12" s="381"/>
      <c r="X12" s="420">
        <f>IF('3431'!K$84=1,'3431'!G12,0)</f>
        <v>0</v>
      </c>
      <c r="Y12" s="420"/>
      <c r="Z12" s="421">
        <v>1</v>
      </c>
      <c r="AA12" s="421"/>
      <c r="AB12" s="55">
        <f t="shared" si="0"/>
        <v>0</v>
      </c>
      <c r="AC12" s="56">
        <f t="shared" si="1"/>
        <v>0</v>
      </c>
      <c r="AD12" s="9"/>
    </row>
    <row r="13" spans="1:30" x14ac:dyDescent="0.3">
      <c r="A13" s="1" t="s">
        <v>33</v>
      </c>
      <c r="B13" s="14" t="s">
        <v>34</v>
      </c>
      <c r="C13" s="14"/>
      <c r="D13" s="14">
        <v>15.37</v>
      </c>
      <c r="E13" s="14">
        <v>17.71</v>
      </c>
      <c r="F13" s="14">
        <v>0</v>
      </c>
      <c r="G13" s="47">
        <f t="shared" si="2"/>
        <v>33.08</v>
      </c>
      <c r="H13" s="48"/>
      <c r="I13" s="57">
        <f>I12</f>
        <v>1</v>
      </c>
      <c r="J13" s="57"/>
      <c r="K13" s="50">
        <f t="shared" si="3"/>
        <v>33.08</v>
      </c>
      <c r="L13" s="329">
        <f t="shared" si="4"/>
        <v>137238.70919639998</v>
      </c>
      <c r="M13" s="1" t="str">
        <f>IF(ROUND(G13,2)=ROUND(SUM(G31:G33),2)," ","CHECK 2. 4-8 Lines Below")</f>
        <v xml:space="preserve"> </v>
      </c>
      <c r="N13" s="52">
        <v>5102</v>
      </c>
      <c r="O13" s="58" t="s">
        <v>35</v>
      </c>
      <c r="Q13" s="54"/>
      <c r="V13" s="381" t="s">
        <v>34</v>
      </c>
      <c r="W13" s="381"/>
      <c r="X13" s="420">
        <f>IF('3431'!K$84=1,'3431'!G13,0)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IF('3431'!K$84=1,'3431'!G14,0)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IF('3431'!K$84=1,'3431'!G15,0)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IF('3431'!K$84=1,'3431'!G16,0)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IF('3431'!K$84=1,'3431'!G17,0)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IF('3431'!K$84=1,'3431'!G18,0)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IF('3431'!K$84=1,'3431'!G19,0)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IF('3431'!K$84=1,'3431'!G20,0)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IF('3431'!K$84=1,'3431'!G21,0)</f>
        <v>0</v>
      </c>
      <c r="Y21" s="420"/>
      <c r="Z21" s="421">
        <v>1</v>
      </c>
      <c r="AA21" s="421"/>
      <c r="AB21" s="55">
        <f t="shared" si="0"/>
        <v>0</v>
      </c>
      <c r="AC21" s="56">
        <f t="shared" si="1"/>
        <v>0</v>
      </c>
      <c r="AD21" s="9"/>
    </row>
    <row r="22" spans="1:30" ht="16.2" x14ac:dyDescent="0.35">
      <c r="A22" s="1" t="s">
        <v>53</v>
      </c>
      <c r="B22" s="14" t="s">
        <v>54</v>
      </c>
      <c r="C22" s="14"/>
      <c r="D22" s="14">
        <v>13.75</v>
      </c>
      <c r="E22" s="14">
        <v>17.63</v>
      </c>
      <c r="F22" s="14">
        <v>0</v>
      </c>
      <c r="G22" s="47">
        <f t="shared" si="2"/>
        <v>31.38</v>
      </c>
      <c r="H22" s="48"/>
      <c r="I22" s="57">
        <v>1.147</v>
      </c>
      <c r="J22" s="57"/>
      <c r="K22" s="50">
        <f t="shared" si="3"/>
        <v>35.992899999999999</v>
      </c>
      <c r="L22" s="329">
        <f t="shared" si="4"/>
        <v>149323.43217155698</v>
      </c>
      <c r="N22" s="52">
        <v>5101</v>
      </c>
      <c r="O22" s="53">
        <v>130</v>
      </c>
      <c r="Q22" s="54"/>
      <c r="V22" s="381" t="s">
        <v>54</v>
      </c>
      <c r="W22" s="381"/>
      <c r="X22" s="420">
        <f>IF('3431'!K$84=1,'3431'!G22,0)</f>
        <v>0</v>
      </c>
      <c r="Y22" s="420"/>
      <c r="Z22" s="421">
        <v>1</v>
      </c>
      <c r="AA22" s="421"/>
      <c r="AB22" s="55">
        <f t="shared" si="0"/>
        <v>0</v>
      </c>
      <c r="AC22" s="56">
        <f t="shared" si="1"/>
        <v>0</v>
      </c>
      <c r="AD22" s="9"/>
    </row>
    <row r="23" spans="1:30" ht="16.2" x14ac:dyDescent="0.35">
      <c r="A23" s="1" t="s">
        <v>55</v>
      </c>
      <c r="B23" s="14" t="s">
        <v>56</v>
      </c>
      <c r="C23" s="14"/>
      <c r="D23" s="14">
        <v>4.53</v>
      </c>
      <c r="E23" s="14">
        <v>6.6</v>
      </c>
      <c r="F23" s="14">
        <v>0</v>
      </c>
      <c r="G23" s="47">
        <f t="shared" si="2"/>
        <v>11.129999999999999</v>
      </c>
      <c r="H23" s="48"/>
      <c r="I23" s="57">
        <f>I22</f>
        <v>1.147</v>
      </c>
      <c r="J23" s="57"/>
      <c r="K23" s="50">
        <f t="shared" si="3"/>
        <v>12.7661</v>
      </c>
      <c r="L23" s="329">
        <f t="shared" si="4"/>
        <v>52962.608387912995</v>
      </c>
      <c r="N23" s="52">
        <v>5102</v>
      </c>
      <c r="O23" s="53">
        <v>130</v>
      </c>
      <c r="Q23" s="54"/>
      <c r="V23" s="381" t="s">
        <v>56</v>
      </c>
      <c r="W23" s="381"/>
      <c r="X23" s="420">
        <f>IF('3431'!K$84=1,'3431'!G23,0)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IF('3431'!K$84=1,'3431'!G24,0)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IF('3431'!K$84=1,'3431'!G25,0)</f>
        <v>0</v>
      </c>
      <c r="Y25" s="420"/>
      <c r="Z25" s="421">
        <v>1</v>
      </c>
      <c r="AA25" s="421"/>
      <c r="AB25" s="55">
        <f t="shared" si="0"/>
        <v>0</v>
      </c>
      <c r="AC25" s="56">
        <f t="shared" si="1"/>
        <v>0</v>
      </c>
      <c r="AD25" s="9"/>
    </row>
    <row r="26" spans="1:30" ht="20.25" customHeight="1" thickBot="1" x14ac:dyDescent="0.35">
      <c r="B26" s="60" t="s">
        <v>61</v>
      </c>
      <c r="C26" s="60"/>
      <c r="D26" s="61">
        <f t="shared" ref="D26:E26" si="5">SUM(D10:D25)</f>
        <v>371.17999999999995</v>
      </c>
      <c r="E26" s="61">
        <f t="shared" si="5"/>
        <v>389.27000000000004</v>
      </c>
      <c r="F26" s="61"/>
      <c r="G26" s="61">
        <f>SUM(G10:G25)</f>
        <v>760.45000000000016</v>
      </c>
      <c r="H26" s="62"/>
      <c r="I26" s="62"/>
      <c r="J26" s="63"/>
      <c r="K26" s="64">
        <f>SUM(K10:K25)</f>
        <v>817.10400000000004</v>
      </c>
      <c r="L26" s="327">
        <f>SUM(L10:L25)</f>
        <v>3389912.2805083194</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12.97</v>
      </c>
      <c r="E28" s="14">
        <v>14.08</v>
      </c>
      <c r="F28" s="75">
        <v>0</v>
      </c>
      <c r="G28" s="47">
        <f t="shared" ref="G28:G36" si="6">IF($B$154&lt;8,D28*2,D28+E28)</f>
        <v>27.05</v>
      </c>
      <c r="H28" s="76"/>
      <c r="I28" s="77" t="s">
        <v>69</v>
      </c>
      <c r="J28" s="52">
        <v>251</v>
      </c>
      <c r="K28" s="78">
        <v>1047</v>
      </c>
      <c r="L28" s="329">
        <f>SUM(G28*K28)</f>
        <v>28321.350000000002</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1</v>
      </c>
      <c r="E29" s="14">
        <v>1</v>
      </c>
      <c r="F29" s="85">
        <v>0</v>
      </c>
      <c r="G29" s="47">
        <f t="shared" si="6"/>
        <v>2</v>
      </c>
      <c r="H29" s="76"/>
      <c r="I29" s="52" t="s">
        <v>69</v>
      </c>
      <c r="J29" s="52">
        <v>252</v>
      </c>
      <c r="K29" s="78">
        <v>3380</v>
      </c>
      <c r="L29" s="329">
        <f t="shared" ref="L29:L36" si="8">SUM(G29*K29)</f>
        <v>6760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14.42</v>
      </c>
      <c r="E31" s="14">
        <v>16.13</v>
      </c>
      <c r="F31" s="85">
        <v>0</v>
      </c>
      <c r="G31" s="47">
        <f t="shared" si="6"/>
        <v>30.549999999999997</v>
      </c>
      <c r="H31" s="76"/>
      <c r="I31" s="86" t="s">
        <v>73</v>
      </c>
      <c r="J31" s="52">
        <v>251</v>
      </c>
      <c r="K31" s="78">
        <v>1173</v>
      </c>
      <c r="L31" s="329">
        <f t="shared" si="8"/>
        <v>35835.149999999994</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0.95</v>
      </c>
      <c r="E32" s="14">
        <v>1.58</v>
      </c>
      <c r="F32" s="85">
        <v>0</v>
      </c>
      <c r="G32" s="47">
        <f t="shared" si="6"/>
        <v>2.5300000000000002</v>
      </c>
      <c r="H32" s="76"/>
      <c r="I32" s="86" t="s">
        <v>73</v>
      </c>
      <c r="J32" s="52">
        <v>252</v>
      </c>
      <c r="K32" s="78">
        <v>3506</v>
      </c>
      <c r="L32" s="329">
        <f t="shared" si="8"/>
        <v>8870.18</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29.34</v>
      </c>
      <c r="E37" s="61">
        <f t="shared" si="10"/>
        <v>32.79</v>
      </c>
      <c r="F37" s="61"/>
      <c r="G37" s="61">
        <f>SUM(G28:G36)</f>
        <v>62.129999999999995</v>
      </c>
      <c r="H37" s="62"/>
      <c r="I37" s="14" t="s">
        <v>81</v>
      </c>
      <c r="J37" s="14"/>
      <c r="K37" s="14"/>
      <c r="L37" s="329">
        <f>SUM(L28:L36)</f>
        <v>79786.679999999993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145245.95000000004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3614944.9105083197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486.43790000000001</v>
      </c>
      <c r="D47" s="116"/>
      <c r="E47" s="116"/>
      <c r="F47" s="116"/>
      <c r="G47" s="117">
        <f>K7</f>
        <v>1.0289999999999999</v>
      </c>
      <c r="H47" s="117"/>
      <c r="I47" s="118">
        <v>1325.01</v>
      </c>
      <c r="J47" s="119" t="s">
        <v>96</v>
      </c>
      <c r="K47" s="120">
        <f>ROUND(C47*G47*I47,0)</f>
        <v>663227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330.66609999999997</v>
      </c>
      <c r="D48" s="116"/>
      <c r="E48" s="116"/>
      <c r="F48" s="116"/>
      <c r="G48" s="117">
        <f>K7</f>
        <v>1.0289999999999999</v>
      </c>
      <c r="H48" s="117"/>
      <c r="I48" s="118">
        <v>903.8</v>
      </c>
      <c r="J48" s="119" t="s">
        <v>96</v>
      </c>
      <c r="K48" s="120">
        <f>ROUND(C48*G48*I48,0)</f>
        <v>307523</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817.10400000000004</v>
      </c>
      <c r="D50" s="138"/>
      <c r="E50" s="139"/>
      <c r="F50" s="139"/>
      <c r="G50" s="140" t="s">
        <v>98</v>
      </c>
      <c r="H50" s="140"/>
      <c r="I50" s="140"/>
      <c r="J50" s="140"/>
      <c r="K50" s="140"/>
      <c r="L50" s="329">
        <f>IF(B2=75,0,K49+K48+K47)</f>
        <v>970750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817.10400000000004</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4.1260000000000003E-3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760.45000000000016</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4.1929999999999997E-3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4.1260000000000003E-3</v>
      </c>
      <c r="L59" s="329">
        <f>SUM(I59*K59)</f>
        <v>17456.763542000001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4.1260000000000003E-3</v>
      </c>
      <c r="L67" s="329">
        <f>SUM(I67*K67)</f>
        <v>427860.87333400006</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4.1929999999999997E-3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4.1260000000000003E-3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4.1260000000000003E-3</v>
      </c>
      <c r="L71" s="329">
        <f t="shared" si="11"/>
        <v>7698.162894000001</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4.1929999999999997E-3</v>
      </c>
      <c r="L72" s="329">
        <f t="shared" si="11"/>
        <v>58550.745910999998</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38</v>
      </c>
      <c r="AA74" s="165" t="s">
        <v>130</v>
      </c>
      <c r="AB74" s="166">
        <f>+K75</f>
        <v>361</v>
      </c>
      <c r="AC74" s="56">
        <f>ROUND(AB74*Z74,0)</f>
        <v>13718</v>
      </c>
      <c r="AD74" s="9"/>
    </row>
    <row r="75" spans="1:30" ht="19.5" customHeight="1" x14ac:dyDescent="0.3">
      <c r="A75" s="1" t="s">
        <v>131</v>
      </c>
      <c r="B75" s="167" t="s">
        <v>128</v>
      </c>
      <c r="C75" s="168" t="s">
        <v>129</v>
      </c>
      <c r="D75" s="167">
        <v>15</v>
      </c>
      <c r="E75" s="167">
        <v>61</v>
      </c>
      <c r="F75" s="167">
        <v>0</v>
      </c>
      <c r="G75" s="169">
        <f>IF($B$154&lt;8,D75,E75)</f>
        <v>61</v>
      </c>
      <c r="H75" s="170"/>
      <c r="I75" s="171">
        <f>AVERAGE(G75,D75)</f>
        <v>38</v>
      </c>
      <c r="J75" s="172" t="s">
        <v>130</v>
      </c>
      <c r="K75" s="173">
        <v>361</v>
      </c>
      <c r="L75" s="329">
        <f t="shared" ref="L75:L78" si="12">SUM(I75*K75)</f>
        <v>13718</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4.1929999999999997E-3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4.1260000000000003E-3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13718</v>
      </c>
      <c r="AD81" s="188"/>
    </row>
    <row r="82" spans="1:30" ht="22.5" customHeight="1" thickTop="1" thickBot="1" x14ac:dyDescent="0.35">
      <c r="B82" s="14" t="s">
        <v>140</v>
      </c>
      <c r="C82" s="14"/>
      <c r="D82" s="14"/>
      <c r="E82" s="14"/>
      <c r="F82" s="14"/>
      <c r="G82" s="14"/>
      <c r="H82" s="14"/>
      <c r="I82" s="14"/>
      <c r="J82" s="14"/>
      <c r="K82" s="14"/>
      <c r="L82" s="348">
        <f>SUM(L44:L81)</f>
        <v>5110979.4561893204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'3431'!AC81</f>
        <v>13718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5110979.4561893204</v>
      </c>
      <c r="L86" s="329">
        <f>IF(G26=0,0,IF(G26&gt;250,-(((250/G26)*K86)*IF(M86="H",0.02,0.05)),IF(M86="H",-0.02*K86,-0.05*K86)))</f>
        <v>-84012.417913559737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5026967.0382757606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-839008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4187959.0382757606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418795.90382757608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171536.5548959063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344</v>
      </c>
      <c r="C123" s="208" t="s">
        <v>199</v>
      </c>
    </row>
    <row r="124" spans="2:3" hidden="1" x14ac:dyDescent="0.3">
      <c r="B124" s="212" t="s">
        <v>345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344</v>
      </c>
      <c r="C164" s="222" t="s">
        <v>244</v>
      </c>
      <c r="D164" s="218"/>
    </row>
    <row r="165" spans="1:4" hidden="1" x14ac:dyDescent="0.3">
      <c r="A165" s="217" t="s">
        <v>245</v>
      </c>
      <c r="B165" s="221" t="s">
        <v>345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'3441'!B2</f>
        <v>50</v>
      </c>
      <c r="W2" s="435" t="s">
        <v>4</v>
      </c>
      <c r="X2" s="436"/>
      <c r="Y2" s="437"/>
      <c r="Z2" s="437"/>
      <c r="AA2" s="437"/>
      <c r="AB2" s="437"/>
      <c r="AC2" s="437"/>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'3441'!G7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IF('3441'!K$84=1,'3441'!G10,0)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IF('3441'!K$84=1,'3441'!G11,0)</f>
        <v>0</v>
      </c>
      <c r="Y11" s="420"/>
      <c r="Z11" s="421">
        <v>1</v>
      </c>
      <c r="AA11" s="421"/>
      <c r="AB11" s="55">
        <f t="shared" si="0"/>
        <v>0</v>
      </c>
      <c r="AC11" s="56">
        <f t="shared" si="1"/>
        <v>0</v>
      </c>
      <c r="AD11" s="9"/>
    </row>
    <row r="12" spans="1:30" x14ac:dyDescent="0.3">
      <c r="A12" s="1" t="s">
        <v>31</v>
      </c>
      <c r="B12" s="14" t="s">
        <v>32</v>
      </c>
      <c r="C12" s="14"/>
      <c r="D12" s="14">
        <v>41.17</v>
      </c>
      <c r="E12" s="14">
        <v>37.5</v>
      </c>
      <c r="F12" s="14">
        <v>0</v>
      </c>
      <c r="G12" s="47">
        <f t="shared" si="2"/>
        <v>78.67</v>
      </c>
      <c r="H12" s="48"/>
      <c r="I12" s="57">
        <v>1</v>
      </c>
      <c r="J12" s="57"/>
      <c r="K12" s="50">
        <f t="shared" si="3"/>
        <v>78.67</v>
      </c>
      <c r="L12" s="329">
        <f t="shared" si="4"/>
        <v>326377.54693109996</v>
      </c>
      <c r="N12" s="52">
        <v>5102</v>
      </c>
      <c r="O12" s="53">
        <v>102</v>
      </c>
      <c r="Q12" s="54"/>
      <c r="V12" s="381" t="s">
        <v>32</v>
      </c>
      <c r="W12" s="381"/>
      <c r="X12" s="420">
        <f>IF('3441'!K$84=1,'3441'!G12,0)</f>
        <v>0</v>
      </c>
      <c r="Y12" s="420"/>
      <c r="Z12" s="421">
        <v>1</v>
      </c>
      <c r="AA12" s="421"/>
      <c r="AB12" s="55">
        <f t="shared" si="0"/>
        <v>0</v>
      </c>
      <c r="AC12" s="56">
        <f t="shared" si="1"/>
        <v>0</v>
      </c>
      <c r="AD12" s="9"/>
    </row>
    <row r="13" spans="1:30" x14ac:dyDescent="0.3">
      <c r="A13" s="1" t="s">
        <v>33</v>
      </c>
      <c r="B13" s="14" t="s">
        <v>34</v>
      </c>
      <c r="C13" s="14"/>
      <c r="D13" s="14">
        <v>2.56</v>
      </c>
      <c r="E13" s="14">
        <v>2.94</v>
      </c>
      <c r="F13" s="14">
        <v>0</v>
      </c>
      <c r="G13" s="47">
        <f t="shared" si="2"/>
        <v>5.5</v>
      </c>
      <c r="H13" s="48"/>
      <c r="I13" s="57">
        <f>I12</f>
        <v>1</v>
      </c>
      <c r="J13" s="57"/>
      <c r="K13" s="50">
        <f t="shared" si="3"/>
        <v>5.5</v>
      </c>
      <c r="L13" s="329">
        <f t="shared" si="4"/>
        <v>22817.802314999997</v>
      </c>
      <c r="M13" s="1" t="str">
        <f>IF(ROUND(G13,2)=ROUND(SUM(G31:G33),2)," ","CHECK 2. 4-8 Lines Below")</f>
        <v xml:space="preserve"> </v>
      </c>
      <c r="N13" s="52">
        <v>5102</v>
      </c>
      <c r="O13" s="58" t="s">
        <v>35</v>
      </c>
      <c r="Q13" s="54"/>
      <c r="V13" s="381" t="s">
        <v>34</v>
      </c>
      <c r="W13" s="381"/>
      <c r="X13" s="420">
        <f>IF('3441'!K$84=1,'3441'!G13,0)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IF('3441'!K$84=1,'3441'!G14,0)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IF('3441'!K$84=1,'3441'!G15,0)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IF('3441'!K$84=1,'3441'!G16,0)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IF('3441'!K$84=1,'3441'!G17,0)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IF('3441'!K$84=1,'3441'!G18,0)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IF('3441'!K$84=1,'3441'!G19,0)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IF('3441'!K$84=1,'3441'!G20,0)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IF('3441'!K$84=1,'3441'!G21,0)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IF('3441'!K$84=1,'3441'!G22,0)</f>
        <v>0</v>
      </c>
      <c r="Y22" s="420"/>
      <c r="Z22" s="421">
        <v>1</v>
      </c>
      <c r="AA22" s="421"/>
      <c r="AB22" s="55">
        <f t="shared" si="0"/>
        <v>0</v>
      </c>
      <c r="AC22" s="56">
        <f t="shared" si="1"/>
        <v>0</v>
      </c>
      <c r="AD22" s="9"/>
    </row>
    <row r="23" spans="1:30" ht="16.2" x14ac:dyDescent="0.35">
      <c r="A23" s="1" t="s">
        <v>55</v>
      </c>
      <c r="B23" s="14" t="s">
        <v>56</v>
      </c>
      <c r="C23" s="14"/>
      <c r="D23" s="14">
        <v>0.67</v>
      </c>
      <c r="E23" s="14">
        <v>0.22</v>
      </c>
      <c r="F23" s="14">
        <v>0</v>
      </c>
      <c r="G23" s="47">
        <f t="shared" si="2"/>
        <v>0.89</v>
      </c>
      <c r="H23" s="48"/>
      <c r="I23" s="57">
        <f>I22</f>
        <v>1.147</v>
      </c>
      <c r="J23" s="57"/>
      <c r="K23" s="50">
        <f t="shared" si="3"/>
        <v>1.0207999999999999</v>
      </c>
      <c r="L23" s="329">
        <f t="shared" si="4"/>
        <v>4234.9841096639993</v>
      </c>
      <c r="N23" s="52">
        <v>5102</v>
      </c>
      <c r="O23" s="53">
        <v>130</v>
      </c>
      <c r="Q23" s="54"/>
      <c r="V23" s="381" t="s">
        <v>56</v>
      </c>
      <c r="W23" s="381"/>
      <c r="X23" s="420">
        <f>IF('3441'!K$84=1,'3441'!G23,0)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IF('3441'!K$84=1,'3441'!G24,0)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IF('3441'!K$84=1,'3441'!G25,0)</f>
        <v>0</v>
      </c>
      <c r="Y25" s="420"/>
      <c r="Z25" s="421">
        <v>1</v>
      </c>
      <c r="AA25" s="421"/>
      <c r="AB25" s="55">
        <f t="shared" si="0"/>
        <v>0</v>
      </c>
      <c r="AC25" s="56">
        <f t="shared" si="1"/>
        <v>0</v>
      </c>
      <c r="AD25" s="9"/>
    </row>
    <row r="26" spans="1:30" ht="20.25" customHeight="1" thickBot="1" x14ac:dyDescent="0.35">
      <c r="B26" s="60" t="s">
        <v>61</v>
      </c>
      <c r="C26" s="60"/>
      <c r="D26" s="61">
        <f t="shared" ref="D26:E26" si="5">SUM(D10:D25)</f>
        <v>44.400000000000006</v>
      </c>
      <c r="E26" s="61">
        <f t="shared" si="5"/>
        <v>40.659999999999997</v>
      </c>
      <c r="F26" s="61"/>
      <c r="G26" s="61">
        <f>SUM(G10:G25)</f>
        <v>85.06</v>
      </c>
      <c r="H26" s="62"/>
      <c r="I26" s="62"/>
      <c r="J26" s="63"/>
      <c r="K26" s="64">
        <f>SUM(K10:K25)</f>
        <v>85.190799999999996</v>
      </c>
      <c r="L26" s="327">
        <f>SUM(L10:L25)</f>
        <v>353430.33335576393</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2.56</v>
      </c>
      <c r="E31" s="14">
        <v>2.94</v>
      </c>
      <c r="F31" s="85">
        <v>0</v>
      </c>
      <c r="G31" s="47">
        <f t="shared" si="6"/>
        <v>5.5</v>
      </c>
      <c r="H31" s="76"/>
      <c r="I31" s="86" t="s">
        <v>73</v>
      </c>
      <c r="J31" s="52">
        <v>251</v>
      </c>
      <c r="K31" s="78">
        <v>1173</v>
      </c>
      <c r="L31" s="329">
        <f t="shared" si="8"/>
        <v>6451.5</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2.56</v>
      </c>
      <c r="E37" s="61">
        <f t="shared" si="10"/>
        <v>2.94</v>
      </c>
      <c r="F37" s="61"/>
      <c r="G37" s="61">
        <f>SUM(G28:G36)</f>
        <v>5.5</v>
      </c>
      <c r="H37" s="62"/>
      <c r="I37" s="14" t="s">
        <v>81</v>
      </c>
      <c r="J37" s="14"/>
      <c r="K37" s="14"/>
      <c r="L37" s="329">
        <f>SUM(L28:L36)</f>
        <v>6451.5</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16246.460000000001</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376128.29335576395</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85.190799999999996</v>
      </c>
      <c r="D48" s="116"/>
      <c r="E48" s="116"/>
      <c r="F48" s="116"/>
      <c r="G48" s="117">
        <f>K7</f>
        <v>1.0289999999999999</v>
      </c>
      <c r="H48" s="117"/>
      <c r="I48" s="118">
        <v>903.8</v>
      </c>
      <c r="J48" s="119" t="s">
        <v>96</v>
      </c>
      <c r="K48" s="120">
        <f>ROUND(C48*G48*I48,0)</f>
        <v>79228</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85.190799999999996</v>
      </c>
      <c r="D50" s="138"/>
      <c r="E50" s="139"/>
      <c r="F50" s="139"/>
      <c r="G50" s="140" t="s">
        <v>98</v>
      </c>
      <c r="H50" s="140"/>
      <c r="I50" s="140"/>
      <c r="J50" s="140"/>
      <c r="K50" s="140"/>
      <c r="L50" s="329">
        <f>IF(B2=75,0,K49+K48+K47)</f>
        <v>79228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85.190799999999996</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4.2999999999999999E-4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85.06</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4.6900000000000002E-4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4.2999999999999999E-4</v>
      </c>
      <c r="L59" s="329">
        <f>SUM(I59*K59)</f>
        <v>1819.29431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4.2999999999999999E-4</v>
      </c>
      <c r="L67" s="329">
        <f>SUM(I67*K67)</f>
        <v>44590.444869999999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4.6900000000000002E-4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4.2999999999999999E-4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4.2999999999999999E-4</v>
      </c>
      <c r="L71" s="329">
        <f t="shared" si="11"/>
        <v>802.28066999999999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4.6900000000000002E-4</v>
      </c>
      <c r="L72" s="329">
        <f t="shared" si="11"/>
        <v>6549.0817630000001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69</v>
      </c>
      <c r="AA74" s="165" t="s">
        <v>130</v>
      </c>
      <c r="AB74" s="166">
        <f>+K75</f>
        <v>361</v>
      </c>
      <c r="AC74" s="56">
        <f>ROUND(AB74*Z74,0)</f>
        <v>24909</v>
      </c>
      <c r="AD74" s="9"/>
    </row>
    <row r="75" spans="1:30" ht="19.5" customHeight="1" x14ac:dyDescent="0.3">
      <c r="A75" s="1" t="s">
        <v>131</v>
      </c>
      <c r="B75" s="167" t="s">
        <v>128</v>
      </c>
      <c r="C75" s="168" t="s">
        <v>129</v>
      </c>
      <c r="D75" s="167">
        <v>66</v>
      </c>
      <c r="E75" s="167">
        <v>72</v>
      </c>
      <c r="F75" s="167">
        <v>0</v>
      </c>
      <c r="G75" s="169">
        <f>IF($B$154&lt;8,D75,E75)</f>
        <v>72</v>
      </c>
      <c r="H75" s="170"/>
      <c r="I75" s="171">
        <f>AVERAGE(G75,D75)</f>
        <v>69</v>
      </c>
      <c r="J75" s="172" t="s">
        <v>130</v>
      </c>
      <c r="K75" s="173">
        <v>361</v>
      </c>
      <c r="L75" s="329">
        <f t="shared" ref="L75:L78" si="12">SUM(I75*K75)</f>
        <v>24909</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4.6900000000000002E-4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4.2999999999999999E-4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24909</v>
      </c>
      <c r="AD81" s="188"/>
    </row>
    <row r="82" spans="1:30" ht="22.5" customHeight="1" thickTop="1" thickBot="1" x14ac:dyDescent="0.35">
      <c r="B82" s="14" t="s">
        <v>140</v>
      </c>
      <c r="C82" s="14"/>
      <c r="D82" s="14"/>
      <c r="E82" s="14"/>
      <c r="F82" s="14"/>
      <c r="G82" s="14"/>
      <c r="H82" s="14"/>
      <c r="I82" s="14"/>
      <c r="J82" s="14"/>
      <c r="K82" s="14"/>
      <c r="L82" s="348">
        <f>SUM(L44:L81)</f>
        <v>534026.39496876393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'3441'!AC81</f>
        <v>24909</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534026.39496876393</v>
      </c>
      <c r="L86" s="329">
        <f>IF(G26=0,0,IF(G26&gt;250,-(((250/G26)*K86)*IF(M86="H",0.02,0.05)),IF(M86="H",-0.02*K86,-0.05*K86)))</f>
        <v>-26701.319748438196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507325.07522032573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-84682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422643.07522032573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42264.30752203257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347</v>
      </c>
      <c r="C123" s="208" t="s">
        <v>199</v>
      </c>
    </row>
    <row r="124" spans="2:3" hidden="1" x14ac:dyDescent="0.3">
      <c r="B124" s="212" t="s">
        <v>348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347</v>
      </c>
      <c r="C164" s="222" t="s">
        <v>244</v>
      </c>
      <c r="D164" s="218"/>
    </row>
    <row r="165" spans="1:4" hidden="1" x14ac:dyDescent="0.3">
      <c r="A165" s="217" t="s">
        <v>245</v>
      </c>
      <c r="B165" s="221" t="s">
        <v>348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'3443'!B2</f>
        <v>50</v>
      </c>
      <c r="W2" s="435" t="s">
        <v>4</v>
      </c>
      <c r="X2" s="436"/>
      <c r="Y2" s="437"/>
      <c r="Z2" s="437"/>
      <c r="AA2" s="437"/>
      <c r="AB2" s="437"/>
      <c r="AC2" s="437"/>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'3443'!G7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IF('3443'!K$84=1,'3443'!G10,0)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IF('3443'!K$84=1,'3443'!G11,0)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IF('3443'!K$84=1,'3443'!G12,0)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IF('3443'!K$84=1,'3443'!G13,0)</f>
        <v>0</v>
      </c>
      <c r="Y13" s="420"/>
      <c r="Z13" s="421">
        <v>1</v>
      </c>
      <c r="AA13" s="421"/>
      <c r="AB13" s="55">
        <f t="shared" si="0"/>
        <v>0</v>
      </c>
      <c r="AC13" s="56">
        <f t="shared" si="1"/>
        <v>0</v>
      </c>
      <c r="AD13" s="9"/>
    </row>
    <row r="14" spans="1:30" x14ac:dyDescent="0.3">
      <c r="A14" s="1" t="s">
        <v>36</v>
      </c>
      <c r="B14" s="14" t="s">
        <v>37</v>
      </c>
      <c r="C14" s="14"/>
      <c r="D14" s="14">
        <v>62.05</v>
      </c>
      <c r="E14" s="14">
        <v>62.05</v>
      </c>
      <c r="F14" s="14">
        <v>0</v>
      </c>
      <c r="G14" s="47">
        <f t="shared" si="2"/>
        <v>124.1</v>
      </c>
      <c r="H14" s="48"/>
      <c r="I14" s="57">
        <v>1.004</v>
      </c>
      <c r="J14" s="57"/>
      <c r="K14" s="50">
        <f t="shared" si="3"/>
        <v>124.5964</v>
      </c>
      <c r="L14" s="329">
        <f t="shared" si="4"/>
        <v>516912.00442921196</v>
      </c>
      <c r="N14" s="52">
        <v>5103</v>
      </c>
      <c r="O14" s="53">
        <v>103</v>
      </c>
      <c r="Q14" s="54"/>
      <c r="V14" s="381" t="s">
        <v>37</v>
      </c>
      <c r="W14" s="381"/>
      <c r="X14" s="420">
        <f>IF('3443'!K$84=1,'3443'!G14,0)</f>
        <v>0</v>
      </c>
      <c r="Y14" s="420"/>
      <c r="Z14" s="421">
        <v>1</v>
      </c>
      <c r="AA14" s="421"/>
      <c r="AB14" s="55">
        <f t="shared" si="0"/>
        <v>0</v>
      </c>
      <c r="AC14" s="56">
        <f t="shared" si="1"/>
        <v>0</v>
      </c>
      <c r="AD14" s="9"/>
    </row>
    <row r="15" spans="1:30" x14ac:dyDescent="0.3">
      <c r="A15" s="1" t="s">
        <v>38</v>
      </c>
      <c r="B15" s="14" t="s">
        <v>39</v>
      </c>
      <c r="C15" s="14"/>
      <c r="D15" s="14">
        <v>12.96</v>
      </c>
      <c r="E15" s="14">
        <v>12.28</v>
      </c>
      <c r="F15" s="14">
        <v>0</v>
      </c>
      <c r="G15" s="47">
        <f t="shared" si="2"/>
        <v>25.240000000000002</v>
      </c>
      <c r="H15" s="48"/>
      <c r="I15" s="57">
        <f>I14</f>
        <v>1.004</v>
      </c>
      <c r="J15" s="57"/>
      <c r="K15" s="50">
        <f t="shared" si="3"/>
        <v>25.341000000000001</v>
      </c>
      <c r="L15" s="329">
        <f t="shared" si="4"/>
        <v>105131.98699352999</v>
      </c>
      <c r="M15" s="1" t="str">
        <f>IF(ROUND(G15,2)=ROUND(SUM(G34:G36),2)," ","CHECK 2. 9-12 Lines Below")</f>
        <v xml:space="preserve"> </v>
      </c>
      <c r="N15" s="52">
        <v>5103</v>
      </c>
      <c r="O15" s="58" t="s">
        <v>40</v>
      </c>
      <c r="Q15" s="54"/>
      <c r="V15" s="381" t="s">
        <v>39</v>
      </c>
      <c r="W15" s="381"/>
      <c r="X15" s="420">
        <f>IF('3443'!K$84=1,'3443'!G15,0)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IF('3443'!K$84=1,'3443'!G16,0)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IF('3443'!K$84=1,'3443'!G17,0)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IF('3443'!K$84=1,'3443'!G18,0)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IF('3443'!K$84=1,'3443'!G19,0)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IF('3443'!K$84=1,'3443'!G20,0)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IF('3443'!K$84=1,'3443'!G21,0)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IF('3443'!K$84=1,'3443'!G22,0)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IF('3443'!K$84=1,'3443'!G23,0)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IF('3443'!K$84=1,'3443'!G24,0)</f>
        <v>0</v>
      </c>
      <c r="Y24" s="420"/>
      <c r="Z24" s="421">
        <v>1</v>
      </c>
      <c r="AA24" s="421"/>
      <c r="AB24" s="55">
        <f t="shared" si="0"/>
        <v>0</v>
      </c>
      <c r="AC24" s="56">
        <f t="shared" si="1"/>
        <v>0</v>
      </c>
      <c r="AD24" s="9"/>
    </row>
    <row r="25" spans="1:30" ht="16.8" thickBot="1" x14ac:dyDescent="0.4">
      <c r="A25" s="1" t="s">
        <v>59</v>
      </c>
      <c r="B25" s="14" t="s">
        <v>60</v>
      </c>
      <c r="C25" s="14"/>
      <c r="D25" s="14">
        <v>20.239999999999998</v>
      </c>
      <c r="E25" s="14">
        <v>20.07</v>
      </c>
      <c r="F25" s="14">
        <v>0</v>
      </c>
      <c r="G25" s="47">
        <f t="shared" si="2"/>
        <v>40.31</v>
      </c>
      <c r="H25" s="48"/>
      <c r="I25" s="57">
        <v>1.004</v>
      </c>
      <c r="J25" s="57"/>
      <c r="K25" s="50">
        <f t="shared" si="3"/>
        <v>40.471200000000003</v>
      </c>
      <c r="L25" s="329">
        <f t="shared" si="4"/>
        <v>167902.51655469599</v>
      </c>
      <c r="N25" s="52">
        <v>5310</v>
      </c>
      <c r="O25" s="53">
        <v>300</v>
      </c>
      <c r="Q25" s="54"/>
      <c r="V25" s="381" t="s">
        <v>60</v>
      </c>
      <c r="W25" s="381"/>
      <c r="X25" s="420">
        <f>IF('3443'!K$84=1,'3443'!G25,0)</f>
        <v>0</v>
      </c>
      <c r="Y25" s="420"/>
      <c r="Z25" s="421">
        <v>1</v>
      </c>
      <c r="AA25" s="421"/>
      <c r="AB25" s="55">
        <f t="shared" si="0"/>
        <v>0</v>
      </c>
      <c r="AC25" s="56">
        <f t="shared" si="1"/>
        <v>0</v>
      </c>
      <c r="AD25" s="9"/>
    </row>
    <row r="26" spans="1:30" ht="20.25" customHeight="1" thickBot="1" x14ac:dyDescent="0.35">
      <c r="B26" s="60" t="s">
        <v>61</v>
      </c>
      <c r="C26" s="60"/>
      <c r="D26" s="61">
        <f t="shared" ref="D26:E26" si="5">SUM(D10:D25)</f>
        <v>95.249999999999986</v>
      </c>
      <c r="E26" s="61">
        <f t="shared" si="5"/>
        <v>94.4</v>
      </c>
      <c r="F26" s="61"/>
      <c r="G26" s="61">
        <f>SUM(G10:G25)</f>
        <v>189.65</v>
      </c>
      <c r="H26" s="62"/>
      <c r="I26" s="62"/>
      <c r="J26" s="63"/>
      <c r="K26" s="64">
        <f>SUM(K10:K25)</f>
        <v>190.40860000000001</v>
      </c>
      <c r="L26" s="327">
        <f>SUM(L10:L25)</f>
        <v>789946.50797743793</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12.96</v>
      </c>
      <c r="E34" s="14">
        <v>12.28</v>
      </c>
      <c r="F34" s="85">
        <v>0</v>
      </c>
      <c r="G34" s="47">
        <f t="shared" si="6"/>
        <v>25.240000000000002</v>
      </c>
      <c r="H34" s="76"/>
      <c r="I34" s="86" t="s">
        <v>77</v>
      </c>
      <c r="J34" s="52">
        <v>251</v>
      </c>
      <c r="K34" s="78">
        <v>835</v>
      </c>
      <c r="L34" s="329">
        <f t="shared" si="8"/>
        <v>21075.4</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12.96</v>
      </c>
      <c r="E37" s="61">
        <f t="shared" si="10"/>
        <v>12.28</v>
      </c>
      <c r="F37" s="61"/>
      <c r="G37" s="61">
        <f>SUM(G28:G36)</f>
        <v>25.240000000000002</v>
      </c>
      <c r="H37" s="62"/>
      <c r="I37" s="14" t="s">
        <v>81</v>
      </c>
      <c r="J37" s="14"/>
      <c r="K37" s="14"/>
      <c r="L37" s="329">
        <f>SUM(L28:L36)</f>
        <v>21075.4</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36223.15</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847245.05797743797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190.40860000000001</v>
      </c>
      <c r="D49" s="116"/>
      <c r="E49" s="116"/>
      <c r="F49" s="116"/>
      <c r="G49" s="117">
        <f>K7</f>
        <v>1.0289999999999999</v>
      </c>
      <c r="H49" s="117"/>
      <c r="I49" s="118">
        <v>905.98</v>
      </c>
      <c r="J49" s="119" t="s">
        <v>96</v>
      </c>
      <c r="K49" s="120">
        <f>ROUND(C49*G49*I49,0)</f>
        <v>177509</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190.40860000000001</v>
      </c>
      <c r="D50" s="138"/>
      <c r="E50" s="139"/>
      <c r="F50" s="139"/>
      <c r="G50" s="140" t="s">
        <v>98</v>
      </c>
      <c r="H50" s="140"/>
      <c r="I50" s="140"/>
      <c r="J50" s="140"/>
      <c r="K50" s="140"/>
      <c r="L50" s="329">
        <f>IF(B2=75,0,K49+K48+K47)</f>
        <v>177509</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190.40860000000001</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9.6100000000000005E-4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189.65</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1.0460000000000001E-3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9.6100000000000005E-4</v>
      </c>
      <c r="L59" s="329">
        <f>SUM(I59*K59)</f>
        <v>4065.9112370000003</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9.6100000000000005E-4</v>
      </c>
      <c r="L67" s="329">
        <f>SUM(I67*K67)</f>
        <v>99654.459349000012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1.0460000000000001E-3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9.6100000000000005E-4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9.6100000000000005E-4</v>
      </c>
      <c r="L71" s="329">
        <f t="shared" si="11"/>
        <v>1793.004009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1.0460000000000001E-3</v>
      </c>
      <c r="L72" s="329">
        <f t="shared" si="11"/>
        <v>14606.267642000001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122.5</v>
      </c>
      <c r="AA74" s="165" t="s">
        <v>130</v>
      </c>
      <c r="AB74" s="166">
        <f>+K75</f>
        <v>361</v>
      </c>
      <c r="AC74" s="56">
        <f>ROUND(AB74*Z74,0)</f>
        <v>44223</v>
      </c>
      <c r="AD74" s="9"/>
    </row>
    <row r="75" spans="1:30" ht="19.5" customHeight="1" x14ac:dyDescent="0.3">
      <c r="A75" s="1" t="s">
        <v>131</v>
      </c>
      <c r="B75" s="167" t="s">
        <v>128</v>
      </c>
      <c r="C75" s="168" t="s">
        <v>129</v>
      </c>
      <c r="D75" s="167">
        <v>117</v>
      </c>
      <c r="E75" s="167">
        <v>128</v>
      </c>
      <c r="F75" s="167">
        <v>0</v>
      </c>
      <c r="G75" s="169">
        <f>IF($B$154&lt;8,D75,E75)</f>
        <v>128</v>
      </c>
      <c r="H75" s="170"/>
      <c r="I75" s="171">
        <f>AVERAGE(G75,D75)</f>
        <v>122.5</v>
      </c>
      <c r="J75" s="172" t="s">
        <v>130</v>
      </c>
      <c r="K75" s="173">
        <v>361</v>
      </c>
      <c r="L75" s="329">
        <f t="shared" ref="L75:L78" si="12">SUM(I75*K75)</f>
        <v>44222.5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1.0460000000000001E-3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9.6100000000000005E-4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44223</v>
      </c>
      <c r="AD81" s="188"/>
    </row>
    <row r="82" spans="1:30" ht="22.5" customHeight="1" thickTop="1" thickBot="1" x14ac:dyDescent="0.35">
      <c r="B82" s="14" t="s">
        <v>140</v>
      </c>
      <c r="C82" s="14"/>
      <c r="D82" s="14"/>
      <c r="E82" s="14"/>
      <c r="F82" s="14"/>
      <c r="G82" s="14"/>
      <c r="H82" s="14"/>
      <c r="I82" s="14"/>
      <c r="J82" s="14"/>
      <c r="K82" s="14"/>
      <c r="L82" s="348">
        <f>SUM(L44:L81)</f>
        <v>1189096.2002144379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'3443'!AC81</f>
        <v>44223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1189096.2002144379</v>
      </c>
      <c r="L86" s="329">
        <f>IF(G26=0,0,IF(G26&gt;250,-(((250/G26)*K86)*IF(M86="H",0.02,0.05)),IF(M86="H",-0.02*K86,-0.05*K86)))</f>
        <v>-59454.8100107219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1129641.390203716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-188558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941083.390203716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94108.339020371597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349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350</v>
      </c>
      <c r="C123" s="208" t="s">
        <v>199</v>
      </c>
    </row>
    <row r="124" spans="2:3" hidden="1" x14ac:dyDescent="0.3">
      <c r="B124" s="212" t="s">
        <v>351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349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350</v>
      </c>
      <c r="C164" s="222" t="s">
        <v>244</v>
      </c>
      <c r="D164" s="218"/>
    </row>
    <row r="165" spans="1:4" hidden="1" x14ac:dyDescent="0.3">
      <c r="A165" s="217" t="s">
        <v>245</v>
      </c>
      <c r="B165" s="221" t="s">
        <v>351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2.3148153559304801E-5</v>
      </c>
      <c r="D176" s="218"/>
    </row>
    <row r="177" spans="2:5" hidden="1" x14ac:dyDescent="0.3">
      <c r="B177" s="217" t="s">
        <v>260</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35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M2" s="1" t="s">
        <v>385</v>
      </c>
      <c r="N2" s="3"/>
      <c r="O2" s="1"/>
      <c r="V2" s="8">
        <f>'3924'!B2</f>
        <v>50</v>
      </c>
      <c r="W2" s="435" t="s">
        <v>4</v>
      </c>
      <c r="X2" s="436"/>
      <c r="Y2" s="437"/>
      <c r="Z2" s="437"/>
      <c r="AA2" s="437"/>
      <c r="AB2" s="437"/>
      <c r="AC2" s="437"/>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356"/>
      <c r="K4" s="356"/>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'3924'!G7</f>
        <v>4031.77</v>
      </c>
      <c r="Y7" s="429"/>
      <c r="Z7" s="430" t="s">
        <v>12</v>
      </c>
      <c r="AA7" s="430"/>
      <c r="AB7" s="431">
        <f>+K7</f>
        <v>1.0289999999999999</v>
      </c>
      <c r="AC7" s="431"/>
      <c r="AD7" s="9"/>
    </row>
    <row r="8" spans="1:30" ht="51" customHeight="1" x14ac:dyDescent="0.3">
      <c r="B8" s="28" t="s">
        <v>13</v>
      </c>
      <c r="C8" s="28"/>
      <c r="D8" s="445" t="s">
        <v>497</v>
      </c>
      <c r="E8" s="445"/>
      <c r="F8" s="365"/>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354" t="s">
        <v>27</v>
      </c>
      <c r="C10" s="354"/>
      <c r="D10" s="354">
        <v>0</v>
      </c>
      <c r="E10" s="354"/>
      <c r="F10" s="354"/>
      <c r="G10" s="47">
        <f>IF(E10=0,D10*2,D10+E10)</f>
        <v>0</v>
      </c>
      <c r="H10" s="48"/>
      <c r="I10" s="49">
        <v>1.1259999999999999</v>
      </c>
      <c r="J10" s="49"/>
      <c r="K10" s="50">
        <f>ROUND(G10*I10,4)</f>
        <v>0</v>
      </c>
      <c r="L10" s="329">
        <f>SUM(K10*$G$7)*($K$7)</f>
        <v>0</v>
      </c>
      <c r="N10" s="52">
        <v>5101</v>
      </c>
      <c r="O10" s="53">
        <v>101</v>
      </c>
      <c r="Q10" s="308"/>
      <c r="V10" s="425" t="s">
        <v>27</v>
      </c>
      <c r="W10" s="425"/>
      <c r="X10" s="420">
        <f>IF('3924'!K$84=1,'3924'!G10,0)</f>
        <v>0</v>
      </c>
      <c r="Y10" s="420"/>
      <c r="Z10" s="426">
        <v>1</v>
      </c>
      <c r="AA10" s="426"/>
      <c r="AB10" s="55">
        <f t="shared" ref="AB10:AB25" si="0">ROUND(X10*Z10,4)</f>
        <v>0</v>
      </c>
      <c r="AC10" s="56">
        <f t="shared" ref="AC10:AC25" si="1">ROUND(ROUND(AB10*$X$7,4)*($AB$7),0)</f>
        <v>0</v>
      </c>
      <c r="AD10" s="9">
        <v>1</v>
      </c>
    </row>
    <row r="11" spans="1:30" x14ac:dyDescent="0.3">
      <c r="A11" s="1" t="s">
        <v>28</v>
      </c>
      <c r="B11" s="356" t="s">
        <v>29</v>
      </c>
      <c r="C11" s="356"/>
      <c r="D11" s="356">
        <v>0</v>
      </c>
      <c r="E11" s="356"/>
      <c r="F11" s="356"/>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308"/>
      <c r="V11" s="381" t="s">
        <v>29</v>
      </c>
      <c r="W11" s="381"/>
      <c r="X11" s="420">
        <f>IF('3924'!K$84=1,'3924'!G11,0)</f>
        <v>0</v>
      </c>
      <c r="Y11" s="420"/>
      <c r="Z11" s="421">
        <v>1</v>
      </c>
      <c r="AA11" s="421"/>
      <c r="AB11" s="55">
        <f t="shared" si="0"/>
        <v>0</v>
      </c>
      <c r="AC11" s="56">
        <f t="shared" si="1"/>
        <v>0</v>
      </c>
      <c r="AD11" s="9"/>
    </row>
    <row r="12" spans="1:30" x14ac:dyDescent="0.3">
      <c r="A12" s="1" t="s">
        <v>31</v>
      </c>
      <c r="B12" s="356" t="s">
        <v>32</v>
      </c>
      <c r="C12" s="356"/>
      <c r="D12" s="356">
        <v>0</v>
      </c>
      <c r="E12" s="356"/>
      <c r="F12" s="356"/>
      <c r="G12" s="47">
        <f t="shared" si="2"/>
        <v>0</v>
      </c>
      <c r="H12" s="48"/>
      <c r="I12" s="57">
        <v>1</v>
      </c>
      <c r="J12" s="57"/>
      <c r="K12" s="50">
        <f t="shared" si="3"/>
        <v>0</v>
      </c>
      <c r="L12" s="329">
        <f t="shared" si="4"/>
        <v>0</v>
      </c>
      <c r="N12" s="52">
        <v>5102</v>
      </c>
      <c r="O12" s="53">
        <v>102</v>
      </c>
      <c r="Q12" s="308"/>
      <c r="V12" s="381" t="s">
        <v>32</v>
      </c>
      <c r="W12" s="381"/>
      <c r="X12" s="420">
        <f>IF('3924'!K$84=1,'3924'!G12,0)</f>
        <v>0</v>
      </c>
      <c r="Y12" s="420"/>
      <c r="Z12" s="421">
        <v>1</v>
      </c>
      <c r="AA12" s="421"/>
      <c r="AB12" s="55">
        <f t="shared" si="0"/>
        <v>0</v>
      </c>
      <c r="AC12" s="56">
        <f t="shared" si="1"/>
        <v>0</v>
      </c>
      <c r="AD12" s="9"/>
    </row>
    <row r="13" spans="1:30" x14ac:dyDescent="0.3">
      <c r="A13" s="1" t="s">
        <v>33</v>
      </c>
      <c r="B13" s="356" t="s">
        <v>34</v>
      </c>
      <c r="C13" s="356"/>
      <c r="D13" s="356">
        <v>0</v>
      </c>
      <c r="E13" s="356"/>
      <c r="F13" s="356"/>
      <c r="G13" s="47">
        <f t="shared" si="2"/>
        <v>0</v>
      </c>
      <c r="H13" s="48"/>
      <c r="I13" s="57">
        <f>I12</f>
        <v>1</v>
      </c>
      <c r="J13" s="57"/>
      <c r="K13" s="50">
        <f t="shared" si="3"/>
        <v>0</v>
      </c>
      <c r="L13" s="329">
        <f t="shared" si="4"/>
        <v>0</v>
      </c>
      <c r="M13" s="1" t="str">
        <f>IF(ROUND(G13,2)=ROUND(SUM(G31:G33),2)," ","CHECK 2. 4-8 Lines Below")</f>
        <v xml:space="preserve"> </v>
      </c>
      <c r="N13" s="52">
        <v>5102</v>
      </c>
      <c r="O13" s="58" t="s">
        <v>35</v>
      </c>
      <c r="Q13" s="308"/>
      <c r="V13" s="381" t="s">
        <v>34</v>
      </c>
      <c r="W13" s="381"/>
      <c r="X13" s="420">
        <f>IF('3924'!K$84=1,'3924'!G13,0)</f>
        <v>0</v>
      </c>
      <c r="Y13" s="420"/>
      <c r="Z13" s="421">
        <v>1</v>
      </c>
      <c r="AA13" s="421"/>
      <c r="AB13" s="55">
        <f t="shared" si="0"/>
        <v>0</v>
      </c>
      <c r="AC13" s="56">
        <f t="shared" si="1"/>
        <v>0</v>
      </c>
      <c r="AD13" s="9"/>
    </row>
    <row r="14" spans="1:30" x14ac:dyDescent="0.3">
      <c r="A14" s="1" t="s">
        <v>36</v>
      </c>
      <c r="B14" s="356" t="s">
        <v>37</v>
      </c>
      <c r="C14" s="356"/>
      <c r="D14" s="356">
        <v>31.5</v>
      </c>
      <c r="E14" s="356"/>
      <c r="F14" s="356"/>
      <c r="G14" s="47">
        <f t="shared" si="2"/>
        <v>63</v>
      </c>
      <c r="H14" s="48"/>
      <c r="I14" s="57">
        <v>1.004</v>
      </c>
      <c r="J14" s="57"/>
      <c r="K14" s="50">
        <f t="shared" si="3"/>
        <v>63.252000000000002</v>
      </c>
      <c r="L14" s="329">
        <f t="shared" si="4"/>
        <v>262413.02400515997</v>
      </c>
      <c r="N14" s="52">
        <v>5103</v>
      </c>
      <c r="O14" s="53">
        <v>103</v>
      </c>
      <c r="Q14" s="308"/>
      <c r="V14" s="381" t="s">
        <v>37</v>
      </c>
      <c r="W14" s="381"/>
      <c r="X14" s="420">
        <f>IF('3924'!K$84=1,'3924'!G14,0)</f>
        <v>0</v>
      </c>
      <c r="Y14" s="420"/>
      <c r="Z14" s="421">
        <v>1</v>
      </c>
      <c r="AA14" s="421"/>
      <c r="AB14" s="55">
        <f t="shared" si="0"/>
        <v>0</v>
      </c>
      <c r="AC14" s="56">
        <f t="shared" si="1"/>
        <v>0</v>
      </c>
      <c r="AD14" s="9"/>
    </row>
    <row r="15" spans="1:30" x14ac:dyDescent="0.3">
      <c r="A15" s="1" t="s">
        <v>38</v>
      </c>
      <c r="B15" s="356" t="s">
        <v>39</v>
      </c>
      <c r="C15" s="356"/>
      <c r="D15" s="356">
        <v>0</v>
      </c>
      <c r="E15" s="356"/>
      <c r="F15" s="356"/>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308"/>
      <c r="V15" s="381" t="s">
        <v>39</v>
      </c>
      <c r="W15" s="381"/>
      <c r="X15" s="420">
        <f>IF('3924'!K$84=1,'3924'!G15,0)</f>
        <v>0</v>
      </c>
      <c r="Y15" s="420"/>
      <c r="Z15" s="421">
        <v>1</v>
      </c>
      <c r="AA15" s="421"/>
      <c r="AB15" s="55">
        <f t="shared" si="0"/>
        <v>0</v>
      </c>
      <c r="AC15" s="59">
        <f t="shared" si="1"/>
        <v>0</v>
      </c>
      <c r="AD15" s="9"/>
    </row>
    <row r="16" spans="1:30" ht="16.2" x14ac:dyDescent="0.35">
      <c r="A16" s="1" t="s">
        <v>41</v>
      </c>
      <c r="B16" s="356" t="s">
        <v>42</v>
      </c>
      <c r="C16" s="356"/>
      <c r="D16" s="356">
        <v>0</v>
      </c>
      <c r="E16" s="356"/>
      <c r="F16" s="356"/>
      <c r="G16" s="47">
        <f t="shared" si="2"/>
        <v>0</v>
      </c>
      <c r="H16" s="48"/>
      <c r="I16" s="57">
        <v>3.548</v>
      </c>
      <c r="J16" s="57"/>
      <c r="K16" s="50">
        <f t="shared" si="3"/>
        <v>0</v>
      </c>
      <c r="L16" s="329">
        <f t="shared" si="4"/>
        <v>0</v>
      </c>
      <c r="N16" s="52">
        <v>5101</v>
      </c>
      <c r="O16" s="1">
        <v>254</v>
      </c>
      <c r="Q16" s="308"/>
      <c r="V16" s="381" t="s">
        <v>42</v>
      </c>
      <c r="W16" s="381"/>
      <c r="X16" s="420">
        <f>IF('3924'!K$84=1,'3924'!G16,0)</f>
        <v>0</v>
      </c>
      <c r="Y16" s="420"/>
      <c r="Z16" s="421">
        <v>1</v>
      </c>
      <c r="AA16" s="421"/>
      <c r="AB16" s="55">
        <f t="shared" si="0"/>
        <v>0</v>
      </c>
      <c r="AC16" s="56">
        <f t="shared" si="1"/>
        <v>0</v>
      </c>
      <c r="AD16" s="9"/>
    </row>
    <row r="17" spans="1:30" ht="16.2" x14ac:dyDescent="0.35">
      <c r="A17" s="1" t="s">
        <v>43</v>
      </c>
      <c r="B17" s="356" t="s">
        <v>44</v>
      </c>
      <c r="C17" s="356"/>
      <c r="D17" s="356">
        <v>0</v>
      </c>
      <c r="E17" s="356"/>
      <c r="F17" s="356"/>
      <c r="G17" s="47">
        <f t="shared" si="2"/>
        <v>0</v>
      </c>
      <c r="H17" s="48"/>
      <c r="I17" s="57">
        <f>I16</f>
        <v>3.548</v>
      </c>
      <c r="J17" s="57"/>
      <c r="K17" s="50">
        <f t="shared" si="3"/>
        <v>0</v>
      </c>
      <c r="L17" s="329">
        <f t="shared" si="4"/>
        <v>0</v>
      </c>
      <c r="N17" s="52">
        <v>5102</v>
      </c>
      <c r="O17" s="308">
        <v>254</v>
      </c>
      <c r="Q17" s="308"/>
      <c r="V17" s="381" t="s">
        <v>44</v>
      </c>
      <c r="W17" s="381"/>
      <c r="X17" s="420">
        <f>IF('3924'!K$84=1,'3924'!G17,0)</f>
        <v>0</v>
      </c>
      <c r="Y17" s="420"/>
      <c r="Z17" s="421">
        <v>1</v>
      </c>
      <c r="AA17" s="421"/>
      <c r="AB17" s="55">
        <f t="shared" si="0"/>
        <v>0</v>
      </c>
      <c r="AC17" s="56">
        <f t="shared" si="1"/>
        <v>0</v>
      </c>
      <c r="AD17" s="9"/>
    </row>
    <row r="18" spans="1:30" ht="16.2" x14ac:dyDescent="0.35">
      <c r="A18" s="1" t="s">
        <v>45</v>
      </c>
      <c r="B18" s="356" t="s">
        <v>46</v>
      </c>
      <c r="C18" s="356"/>
      <c r="D18" s="356">
        <v>0</v>
      </c>
      <c r="E18" s="356"/>
      <c r="F18" s="356"/>
      <c r="G18" s="47">
        <f t="shared" si="2"/>
        <v>0</v>
      </c>
      <c r="H18" s="48"/>
      <c r="I18" s="57">
        <f>I17</f>
        <v>3.548</v>
      </c>
      <c r="J18" s="57"/>
      <c r="K18" s="50">
        <f t="shared" si="3"/>
        <v>0</v>
      </c>
      <c r="L18" s="329">
        <f t="shared" si="4"/>
        <v>0</v>
      </c>
      <c r="N18" s="52">
        <v>5103</v>
      </c>
      <c r="O18" s="308">
        <v>254</v>
      </c>
      <c r="Q18" s="308"/>
      <c r="V18" s="381" t="s">
        <v>46</v>
      </c>
      <c r="W18" s="381"/>
      <c r="X18" s="420">
        <f>IF('3924'!K$84=1,'3924'!G18,0)</f>
        <v>0</v>
      </c>
      <c r="Y18" s="420"/>
      <c r="Z18" s="421">
        <v>1</v>
      </c>
      <c r="AA18" s="421"/>
      <c r="AB18" s="55">
        <f t="shared" si="0"/>
        <v>0</v>
      </c>
      <c r="AC18" s="56">
        <f t="shared" si="1"/>
        <v>0</v>
      </c>
      <c r="AD18" s="9"/>
    </row>
    <row r="19" spans="1:30" ht="15" customHeight="1" x14ac:dyDescent="0.35">
      <c r="A19" s="1" t="s">
        <v>47</v>
      </c>
      <c r="B19" s="356" t="s">
        <v>48</v>
      </c>
      <c r="C19" s="356"/>
      <c r="D19" s="356">
        <v>0</v>
      </c>
      <c r="E19" s="356"/>
      <c r="F19" s="356"/>
      <c r="G19" s="47">
        <f t="shared" si="2"/>
        <v>0</v>
      </c>
      <c r="H19" s="48"/>
      <c r="I19" s="57">
        <v>5.1040000000000001</v>
      </c>
      <c r="J19" s="57"/>
      <c r="K19" s="50">
        <f t="shared" si="3"/>
        <v>0</v>
      </c>
      <c r="L19" s="329">
        <f t="shared" si="4"/>
        <v>0</v>
      </c>
      <c r="N19" s="52">
        <v>5101</v>
      </c>
      <c r="O19" s="1">
        <v>255</v>
      </c>
      <c r="Q19" s="308"/>
      <c r="V19" s="381" t="s">
        <v>48</v>
      </c>
      <c r="W19" s="381"/>
      <c r="X19" s="420">
        <f>IF('3924'!K$84=1,'3924'!G19,0)</f>
        <v>0</v>
      </c>
      <c r="Y19" s="420"/>
      <c r="Z19" s="421">
        <v>1</v>
      </c>
      <c r="AA19" s="421"/>
      <c r="AB19" s="55">
        <f t="shared" si="0"/>
        <v>0</v>
      </c>
      <c r="AC19" s="56">
        <f t="shared" si="1"/>
        <v>0</v>
      </c>
      <c r="AD19" s="9"/>
    </row>
    <row r="20" spans="1:30" ht="15" customHeight="1" x14ac:dyDescent="0.35">
      <c r="A20" s="1" t="s">
        <v>49</v>
      </c>
      <c r="B20" s="356" t="s">
        <v>50</v>
      </c>
      <c r="C20" s="356"/>
      <c r="D20" s="356">
        <v>0</v>
      </c>
      <c r="E20" s="356"/>
      <c r="F20" s="356"/>
      <c r="G20" s="47">
        <f t="shared" si="2"/>
        <v>0</v>
      </c>
      <c r="H20" s="48"/>
      <c r="I20" s="57">
        <f>I19</f>
        <v>5.1040000000000001</v>
      </c>
      <c r="J20" s="57"/>
      <c r="K20" s="50">
        <f t="shared" si="3"/>
        <v>0</v>
      </c>
      <c r="L20" s="329">
        <f t="shared" si="4"/>
        <v>0</v>
      </c>
      <c r="N20" s="52">
        <v>5102</v>
      </c>
      <c r="O20" s="308">
        <v>255</v>
      </c>
      <c r="Q20" s="308"/>
      <c r="V20" s="381" t="s">
        <v>50</v>
      </c>
      <c r="W20" s="381"/>
      <c r="X20" s="420">
        <f>IF('3924'!K$84=1,'3924'!G20,0)</f>
        <v>0</v>
      </c>
      <c r="Y20" s="420"/>
      <c r="Z20" s="421">
        <v>1</v>
      </c>
      <c r="AA20" s="421"/>
      <c r="AB20" s="55">
        <f t="shared" si="0"/>
        <v>0</v>
      </c>
      <c r="AC20" s="56">
        <f t="shared" si="1"/>
        <v>0</v>
      </c>
      <c r="AD20" s="9"/>
    </row>
    <row r="21" spans="1:30" ht="15" customHeight="1" x14ac:dyDescent="0.35">
      <c r="A21" s="1" t="s">
        <v>51</v>
      </c>
      <c r="B21" s="356" t="s">
        <v>52</v>
      </c>
      <c r="C21" s="356"/>
      <c r="D21" s="356">
        <v>0</v>
      </c>
      <c r="E21" s="356"/>
      <c r="F21" s="356"/>
      <c r="G21" s="47">
        <f t="shared" si="2"/>
        <v>0</v>
      </c>
      <c r="H21" s="48"/>
      <c r="I21" s="57">
        <f>I20</f>
        <v>5.1040000000000001</v>
      </c>
      <c r="J21" s="57"/>
      <c r="K21" s="50">
        <f t="shared" si="3"/>
        <v>0</v>
      </c>
      <c r="L21" s="329">
        <f t="shared" si="4"/>
        <v>0</v>
      </c>
      <c r="N21" s="52">
        <v>5103</v>
      </c>
      <c r="O21" s="308">
        <v>255</v>
      </c>
      <c r="Q21" s="308"/>
      <c r="V21" s="381" t="s">
        <v>52</v>
      </c>
      <c r="W21" s="381"/>
      <c r="X21" s="420">
        <f>IF('3924'!K$84=1,'3924'!G21,0)</f>
        <v>0</v>
      </c>
      <c r="Y21" s="420"/>
      <c r="Z21" s="421">
        <v>1</v>
      </c>
      <c r="AA21" s="421"/>
      <c r="AB21" s="55">
        <f t="shared" si="0"/>
        <v>0</v>
      </c>
      <c r="AC21" s="56">
        <f t="shared" si="1"/>
        <v>0</v>
      </c>
      <c r="AD21" s="9"/>
    </row>
    <row r="22" spans="1:30" ht="16.2" x14ac:dyDescent="0.35">
      <c r="A22" s="1" t="s">
        <v>53</v>
      </c>
      <c r="B22" s="356" t="s">
        <v>54</v>
      </c>
      <c r="C22" s="356"/>
      <c r="D22" s="356">
        <v>0</v>
      </c>
      <c r="E22" s="356"/>
      <c r="F22" s="356"/>
      <c r="G22" s="47">
        <f t="shared" si="2"/>
        <v>0</v>
      </c>
      <c r="H22" s="48"/>
      <c r="I22" s="57">
        <v>1.147</v>
      </c>
      <c r="J22" s="57"/>
      <c r="K22" s="50">
        <f t="shared" si="3"/>
        <v>0</v>
      </c>
      <c r="L22" s="329">
        <f t="shared" si="4"/>
        <v>0</v>
      </c>
      <c r="N22" s="52">
        <v>5101</v>
      </c>
      <c r="O22" s="53">
        <v>130</v>
      </c>
      <c r="Q22" s="308"/>
      <c r="V22" s="381" t="s">
        <v>54</v>
      </c>
      <c r="W22" s="381"/>
      <c r="X22" s="420">
        <f>IF('3924'!K$84=1,'3924'!G22,0)</f>
        <v>0</v>
      </c>
      <c r="Y22" s="420"/>
      <c r="Z22" s="421">
        <v>1</v>
      </c>
      <c r="AA22" s="421"/>
      <c r="AB22" s="55">
        <f t="shared" si="0"/>
        <v>0</v>
      </c>
      <c r="AC22" s="56">
        <f t="shared" si="1"/>
        <v>0</v>
      </c>
      <c r="AD22" s="9"/>
    </row>
    <row r="23" spans="1:30" ht="16.2" x14ac:dyDescent="0.35">
      <c r="A23" s="1" t="s">
        <v>55</v>
      </c>
      <c r="B23" s="356" t="s">
        <v>56</v>
      </c>
      <c r="C23" s="356"/>
      <c r="D23" s="356">
        <v>0</v>
      </c>
      <c r="E23" s="356"/>
      <c r="F23" s="356"/>
      <c r="G23" s="47">
        <f t="shared" si="2"/>
        <v>0</v>
      </c>
      <c r="H23" s="48"/>
      <c r="I23" s="57">
        <f>I22</f>
        <v>1.147</v>
      </c>
      <c r="J23" s="57"/>
      <c r="K23" s="50">
        <f t="shared" si="3"/>
        <v>0</v>
      </c>
      <c r="L23" s="329">
        <f t="shared" si="4"/>
        <v>0</v>
      </c>
      <c r="N23" s="52">
        <v>5102</v>
      </c>
      <c r="O23" s="53">
        <v>130</v>
      </c>
      <c r="Q23" s="308"/>
      <c r="V23" s="381" t="s">
        <v>56</v>
      </c>
      <c r="W23" s="381"/>
      <c r="X23" s="420">
        <f>IF('3924'!K$84=1,'3924'!G23,0)</f>
        <v>0</v>
      </c>
      <c r="Y23" s="420"/>
      <c r="Z23" s="421">
        <v>1</v>
      </c>
      <c r="AA23" s="421"/>
      <c r="AB23" s="55">
        <f t="shared" si="0"/>
        <v>0</v>
      </c>
      <c r="AC23" s="56">
        <f t="shared" si="1"/>
        <v>0</v>
      </c>
      <c r="AD23" s="9"/>
    </row>
    <row r="24" spans="1:30" ht="16.2" x14ac:dyDescent="0.35">
      <c r="A24" s="1" t="s">
        <v>57</v>
      </c>
      <c r="B24" s="356" t="s">
        <v>58</v>
      </c>
      <c r="C24" s="356"/>
      <c r="D24" s="356">
        <v>0</v>
      </c>
      <c r="E24" s="356"/>
      <c r="F24" s="356"/>
      <c r="G24" s="47">
        <f t="shared" si="2"/>
        <v>0</v>
      </c>
      <c r="H24" s="48"/>
      <c r="I24" s="57">
        <f>I23</f>
        <v>1.147</v>
      </c>
      <c r="J24" s="57"/>
      <c r="K24" s="50">
        <f t="shared" si="3"/>
        <v>0</v>
      </c>
      <c r="L24" s="329">
        <f t="shared" si="4"/>
        <v>0</v>
      </c>
      <c r="N24" s="52">
        <v>5103</v>
      </c>
      <c r="O24" s="53">
        <v>130</v>
      </c>
      <c r="Q24" s="308"/>
      <c r="V24" s="381" t="s">
        <v>58</v>
      </c>
      <c r="W24" s="381"/>
      <c r="X24" s="420">
        <f>IF('3924'!K$84=1,'3924'!G24,0)</f>
        <v>0</v>
      </c>
      <c r="Y24" s="420"/>
      <c r="Z24" s="421">
        <v>1</v>
      </c>
      <c r="AA24" s="421"/>
      <c r="AB24" s="55">
        <f t="shared" si="0"/>
        <v>0</v>
      </c>
      <c r="AC24" s="56">
        <f t="shared" si="1"/>
        <v>0</v>
      </c>
      <c r="AD24" s="9"/>
    </row>
    <row r="25" spans="1:30" ht="16.8" thickBot="1" x14ac:dyDescent="0.4">
      <c r="A25" s="1" t="s">
        <v>59</v>
      </c>
      <c r="B25" s="356" t="s">
        <v>60</v>
      </c>
      <c r="C25" s="356"/>
      <c r="D25" s="356">
        <v>0</v>
      </c>
      <c r="E25" s="356"/>
      <c r="F25" s="356"/>
      <c r="G25" s="235">
        <f t="shared" si="2"/>
        <v>0</v>
      </c>
      <c r="H25" s="48"/>
      <c r="I25" s="57">
        <v>1.004</v>
      </c>
      <c r="J25" s="57"/>
      <c r="K25" s="50">
        <f t="shared" si="3"/>
        <v>0</v>
      </c>
      <c r="L25" s="329">
        <f t="shared" si="4"/>
        <v>0</v>
      </c>
      <c r="N25" s="52">
        <v>5310</v>
      </c>
      <c r="O25" s="53">
        <v>300</v>
      </c>
      <c r="Q25" s="308"/>
      <c r="V25" s="381" t="s">
        <v>60</v>
      </c>
      <c r="W25" s="381"/>
      <c r="X25" s="420">
        <f>IF('3924'!K$84=1,'3924'!G25,0)</f>
        <v>0</v>
      </c>
      <c r="Y25" s="420"/>
      <c r="Z25" s="421">
        <v>1</v>
      </c>
      <c r="AA25" s="421"/>
      <c r="AB25" s="55">
        <f t="shared" si="0"/>
        <v>0</v>
      </c>
      <c r="AC25" s="56">
        <f t="shared" si="1"/>
        <v>0</v>
      </c>
      <c r="AD25" s="9"/>
    </row>
    <row r="26" spans="1:30" ht="20.25" customHeight="1" thickBot="1" x14ac:dyDescent="0.35">
      <c r="B26" s="60" t="s">
        <v>61</v>
      </c>
      <c r="C26" s="60"/>
      <c r="D26" s="61">
        <f t="shared" ref="D26:E26" si="5">SUM(D10:D25)</f>
        <v>31.5</v>
      </c>
      <c r="E26" s="61">
        <f t="shared" si="5"/>
        <v>0</v>
      </c>
      <c r="F26" s="61"/>
      <c r="G26" s="61">
        <f>SUM(G10:G25)</f>
        <v>63</v>
      </c>
      <c r="H26" s="62"/>
      <c r="I26" s="62"/>
      <c r="J26" s="63"/>
      <c r="K26" s="64">
        <f>SUM(K10:K25)</f>
        <v>63.252000000000002</v>
      </c>
      <c r="L26" s="327">
        <f>SUM(L10:L25)</f>
        <v>262413.02400515997</v>
      </c>
      <c r="N26" s="308"/>
      <c r="O26" s="65"/>
      <c r="P26" s="308"/>
      <c r="Q26" s="308"/>
      <c r="V26" s="422" t="s">
        <v>61</v>
      </c>
      <c r="W26" s="422"/>
      <c r="X26" s="411">
        <f>SUM(X10:X25)</f>
        <v>0</v>
      </c>
      <c r="Y26" s="411"/>
      <c r="Z26" s="423"/>
      <c r="AA26" s="424"/>
      <c r="AB26" s="66">
        <f>SUM(AB10:AB25)</f>
        <v>0</v>
      </c>
      <c r="AC26" s="67">
        <f>SUM(AC10:AC25)</f>
        <v>0</v>
      </c>
      <c r="AD26" s="9"/>
    </row>
    <row r="27" spans="1:30" ht="51.75" customHeight="1" x14ac:dyDescent="0.3">
      <c r="B27" s="60" t="s">
        <v>62</v>
      </c>
      <c r="C27" s="60"/>
      <c r="D27" s="445" t="s">
        <v>497</v>
      </c>
      <c r="E27" s="445"/>
      <c r="F27" s="365"/>
      <c r="G27" s="68" t="s">
        <v>63</v>
      </c>
      <c r="H27" s="69"/>
      <c r="I27" s="70" t="s">
        <v>64</v>
      </c>
      <c r="J27" s="70" t="s">
        <v>65</v>
      </c>
      <c r="K27" s="71" t="s">
        <v>66</v>
      </c>
      <c r="N27" s="308"/>
      <c r="O27" s="65"/>
      <c r="P27" s="308"/>
      <c r="Q27" s="308"/>
      <c r="V27" s="392" t="s">
        <v>62</v>
      </c>
      <c r="W27" s="392"/>
      <c r="X27" s="412" t="s">
        <v>63</v>
      </c>
      <c r="Y27" s="412"/>
      <c r="Z27" s="72" t="s">
        <v>64</v>
      </c>
      <c r="AA27" s="73" t="s">
        <v>65</v>
      </c>
      <c r="AB27" s="74" t="s">
        <v>66</v>
      </c>
      <c r="AC27" s="9"/>
      <c r="AD27" s="9"/>
    </row>
    <row r="28" spans="1:30" ht="15.75" customHeight="1" x14ac:dyDescent="0.3">
      <c r="A28" s="1" t="s">
        <v>67</v>
      </c>
      <c r="B28" s="413" t="s">
        <v>68</v>
      </c>
      <c r="C28" s="414"/>
      <c r="D28" s="356">
        <v>0</v>
      </c>
      <c r="E28" s="356"/>
      <c r="F28" s="75"/>
      <c r="G28" s="47">
        <f>IF(E28=0,D28*2,D28+E28)</f>
        <v>0</v>
      </c>
      <c r="H28" s="76"/>
      <c r="I28" s="77" t="s">
        <v>69</v>
      </c>
      <c r="J28" s="52">
        <v>251</v>
      </c>
      <c r="K28" s="78">
        <v>1047</v>
      </c>
      <c r="L28" s="329">
        <f>SUM(G28*K28)</f>
        <v>0</v>
      </c>
      <c r="N28" s="357">
        <v>5101</v>
      </c>
      <c r="O28" s="308">
        <v>251</v>
      </c>
      <c r="P28" s="79"/>
      <c r="Q28" s="80"/>
      <c r="V28" s="419" t="s">
        <v>68</v>
      </c>
      <c r="W28" s="419"/>
      <c r="X28" s="408"/>
      <c r="Y28" s="408"/>
      <c r="Z28" s="81" t="s">
        <v>69</v>
      </c>
      <c r="AA28" s="358">
        <v>251</v>
      </c>
      <c r="AB28" s="83">
        <f>+K28</f>
        <v>1047</v>
      </c>
      <c r="AC28" s="84">
        <f t="shared" ref="AC28:AC36" si="6">ROUND(X28*AB28,0)</f>
        <v>0</v>
      </c>
      <c r="AD28" s="9"/>
    </row>
    <row r="29" spans="1:30" x14ac:dyDescent="0.3">
      <c r="A29" s="1" t="s">
        <v>70</v>
      </c>
      <c r="B29" s="415"/>
      <c r="C29" s="416"/>
      <c r="D29" s="356">
        <v>0</v>
      </c>
      <c r="E29" s="356"/>
      <c r="F29" s="85"/>
      <c r="G29" s="47">
        <f t="shared" ref="G29:G36" si="7">IF(E29=0,D29*2,D29+E29)</f>
        <v>0</v>
      </c>
      <c r="H29" s="76"/>
      <c r="I29" s="52" t="s">
        <v>69</v>
      </c>
      <c r="J29" s="52">
        <v>252</v>
      </c>
      <c r="K29" s="78">
        <v>3380</v>
      </c>
      <c r="L29" s="329">
        <f t="shared" ref="L29:L36" si="8">SUM(G29*K29)</f>
        <v>0</v>
      </c>
      <c r="N29" s="357">
        <v>5101</v>
      </c>
      <c r="O29" s="308">
        <v>252</v>
      </c>
      <c r="P29" s="79"/>
      <c r="Q29" s="80"/>
      <c r="V29" s="419"/>
      <c r="W29" s="419"/>
      <c r="X29" s="408"/>
      <c r="Y29" s="408"/>
      <c r="Z29" s="358" t="s">
        <v>69</v>
      </c>
      <c r="AA29" s="358">
        <v>252</v>
      </c>
      <c r="AB29" s="83">
        <f t="shared" ref="AB29:AB36" si="9">+K29</f>
        <v>3380</v>
      </c>
      <c r="AC29" s="84">
        <f t="shared" si="6"/>
        <v>0</v>
      </c>
      <c r="AD29" s="9"/>
    </row>
    <row r="30" spans="1:30" x14ac:dyDescent="0.3">
      <c r="A30" s="1" t="s">
        <v>71</v>
      </c>
      <c r="B30" s="415"/>
      <c r="C30" s="416"/>
      <c r="D30" s="356">
        <v>0</v>
      </c>
      <c r="E30" s="356"/>
      <c r="F30" s="85"/>
      <c r="G30" s="47">
        <f t="shared" si="7"/>
        <v>0</v>
      </c>
      <c r="H30" s="76"/>
      <c r="I30" s="52" t="s">
        <v>69</v>
      </c>
      <c r="J30" s="52">
        <v>253</v>
      </c>
      <c r="K30" s="78">
        <v>6896</v>
      </c>
      <c r="L30" s="329">
        <f t="shared" si="8"/>
        <v>0</v>
      </c>
      <c r="N30" s="357">
        <v>5101</v>
      </c>
      <c r="O30" s="308">
        <v>253</v>
      </c>
      <c r="P30" s="79"/>
      <c r="Q30" s="65"/>
      <c r="V30" s="419"/>
      <c r="W30" s="419"/>
      <c r="X30" s="408"/>
      <c r="Y30" s="408"/>
      <c r="Z30" s="358" t="s">
        <v>69</v>
      </c>
      <c r="AA30" s="358">
        <v>253</v>
      </c>
      <c r="AB30" s="83">
        <f t="shared" si="9"/>
        <v>6896</v>
      </c>
      <c r="AC30" s="84">
        <f t="shared" si="6"/>
        <v>0</v>
      </c>
      <c r="AD30" s="9"/>
    </row>
    <row r="31" spans="1:30" x14ac:dyDescent="0.3">
      <c r="A31" s="1" t="s">
        <v>72</v>
      </c>
      <c r="B31" s="415"/>
      <c r="C31" s="416"/>
      <c r="D31" s="356">
        <v>0</v>
      </c>
      <c r="E31" s="356"/>
      <c r="F31" s="85"/>
      <c r="G31" s="47">
        <f t="shared" si="7"/>
        <v>0</v>
      </c>
      <c r="H31" s="76"/>
      <c r="I31" s="86" t="s">
        <v>73</v>
      </c>
      <c r="J31" s="52">
        <v>251</v>
      </c>
      <c r="K31" s="78">
        <v>1173</v>
      </c>
      <c r="L31" s="329">
        <f t="shared" si="8"/>
        <v>0</v>
      </c>
      <c r="N31" s="357">
        <v>5102</v>
      </c>
      <c r="O31" s="308">
        <v>251</v>
      </c>
      <c r="P31" s="79"/>
      <c r="Q31" s="65"/>
      <c r="V31" s="419"/>
      <c r="W31" s="419"/>
      <c r="X31" s="408"/>
      <c r="Y31" s="408"/>
      <c r="Z31" s="87" t="s">
        <v>73</v>
      </c>
      <c r="AA31" s="358">
        <v>251</v>
      </c>
      <c r="AB31" s="83">
        <f t="shared" si="9"/>
        <v>1173</v>
      </c>
      <c r="AC31" s="84">
        <f t="shared" si="6"/>
        <v>0</v>
      </c>
      <c r="AD31" s="9"/>
    </row>
    <row r="32" spans="1:30" x14ac:dyDescent="0.3">
      <c r="A32" s="1" t="s">
        <v>74</v>
      </c>
      <c r="B32" s="415"/>
      <c r="C32" s="416"/>
      <c r="D32" s="356">
        <v>0</v>
      </c>
      <c r="E32" s="356"/>
      <c r="F32" s="85"/>
      <c r="G32" s="47">
        <f t="shared" si="7"/>
        <v>0</v>
      </c>
      <c r="H32" s="76"/>
      <c r="I32" s="86" t="s">
        <v>73</v>
      </c>
      <c r="J32" s="52">
        <v>252</v>
      </c>
      <c r="K32" s="78">
        <v>3506</v>
      </c>
      <c r="L32" s="329">
        <f t="shared" si="8"/>
        <v>0</v>
      </c>
      <c r="N32" s="357">
        <v>5102</v>
      </c>
      <c r="O32" s="308">
        <v>252</v>
      </c>
      <c r="P32" s="79"/>
      <c r="Q32" s="308"/>
      <c r="V32" s="419"/>
      <c r="W32" s="419"/>
      <c r="X32" s="408"/>
      <c r="Y32" s="408"/>
      <c r="Z32" s="87" t="s">
        <v>73</v>
      </c>
      <c r="AA32" s="358">
        <v>252</v>
      </c>
      <c r="AB32" s="83">
        <f t="shared" si="9"/>
        <v>3506</v>
      </c>
      <c r="AC32" s="84">
        <f t="shared" si="6"/>
        <v>0</v>
      </c>
      <c r="AD32" s="9"/>
    </row>
    <row r="33" spans="1:30" x14ac:dyDescent="0.3">
      <c r="A33" s="1" t="s">
        <v>75</v>
      </c>
      <c r="B33" s="415"/>
      <c r="C33" s="416"/>
      <c r="D33" s="356">
        <v>0</v>
      </c>
      <c r="E33" s="356"/>
      <c r="F33" s="85"/>
      <c r="G33" s="47">
        <f t="shared" si="7"/>
        <v>0</v>
      </c>
      <c r="H33" s="76"/>
      <c r="I33" s="86" t="s">
        <v>73</v>
      </c>
      <c r="J33" s="52">
        <v>253</v>
      </c>
      <c r="K33" s="78">
        <v>7023</v>
      </c>
      <c r="L33" s="329">
        <f t="shared" si="8"/>
        <v>0</v>
      </c>
      <c r="N33" s="357">
        <v>5102</v>
      </c>
      <c r="O33" s="308">
        <v>253</v>
      </c>
      <c r="P33" s="79"/>
      <c r="Q33" s="80"/>
      <c r="V33" s="419"/>
      <c r="W33" s="419"/>
      <c r="X33" s="408"/>
      <c r="Y33" s="408"/>
      <c r="Z33" s="87" t="s">
        <v>73</v>
      </c>
      <c r="AA33" s="358">
        <v>253</v>
      </c>
      <c r="AB33" s="83">
        <f t="shared" si="9"/>
        <v>7023</v>
      </c>
      <c r="AC33" s="84">
        <f t="shared" si="6"/>
        <v>0</v>
      </c>
      <c r="AD33" s="9"/>
    </row>
    <row r="34" spans="1:30" x14ac:dyDescent="0.3">
      <c r="A34" s="1" t="s">
        <v>76</v>
      </c>
      <c r="B34" s="415"/>
      <c r="C34" s="416"/>
      <c r="D34" s="356">
        <v>0</v>
      </c>
      <c r="E34" s="356"/>
      <c r="F34" s="85"/>
      <c r="G34" s="47">
        <f t="shared" si="7"/>
        <v>0</v>
      </c>
      <c r="H34" s="76"/>
      <c r="I34" s="86" t="s">
        <v>77</v>
      </c>
      <c r="J34" s="52">
        <v>251</v>
      </c>
      <c r="K34" s="78">
        <v>835</v>
      </c>
      <c r="L34" s="329">
        <f t="shared" si="8"/>
        <v>0</v>
      </c>
      <c r="N34" s="357">
        <v>5103</v>
      </c>
      <c r="O34" s="308">
        <v>251</v>
      </c>
      <c r="P34" s="79"/>
      <c r="Q34" s="80"/>
      <c r="V34" s="419"/>
      <c r="W34" s="419"/>
      <c r="X34" s="408"/>
      <c r="Y34" s="408"/>
      <c r="Z34" s="87" t="s">
        <v>77</v>
      </c>
      <c r="AA34" s="358">
        <v>251</v>
      </c>
      <c r="AB34" s="83">
        <f t="shared" si="9"/>
        <v>835</v>
      </c>
      <c r="AC34" s="84">
        <f t="shared" si="6"/>
        <v>0</v>
      </c>
      <c r="AD34" s="9"/>
    </row>
    <row r="35" spans="1:30" x14ac:dyDescent="0.3">
      <c r="A35" s="1" t="s">
        <v>78</v>
      </c>
      <c r="B35" s="415"/>
      <c r="C35" s="416"/>
      <c r="D35" s="356">
        <v>0</v>
      </c>
      <c r="E35" s="356"/>
      <c r="F35" s="85"/>
      <c r="G35" s="47">
        <f t="shared" si="7"/>
        <v>0</v>
      </c>
      <c r="H35" s="76"/>
      <c r="I35" s="86" t="s">
        <v>77</v>
      </c>
      <c r="J35" s="52">
        <v>252</v>
      </c>
      <c r="K35" s="78">
        <v>3168</v>
      </c>
      <c r="L35" s="329">
        <f t="shared" si="8"/>
        <v>0</v>
      </c>
      <c r="N35" s="357">
        <v>5103</v>
      </c>
      <c r="O35" s="308">
        <v>252</v>
      </c>
      <c r="P35" s="79"/>
      <c r="Q35" s="88"/>
      <c r="V35" s="419"/>
      <c r="W35" s="419"/>
      <c r="X35" s="408"/>
      <c r="Y35" s="408"/>
      <c r="Z35" s="87" t="s">
        <v>77</v>
      </c>
      <c r="AA35" s="358">
        <v>252</v>
      </c>
      <c r="AB35" s="83">
        <f t="shared" si="9"/>
        <v>3168</v>
      </c>
      <c r="AC35" s="84">
        <f t="shared" si="6"/>
        <v>0</v>
      </c>
      <c r="AD35" s="9"/>
    </row>
    <row r="36" spans="1:30" ht="16.2" thickBot="1" x14ac:dyDescent="0.35">
      <c r="A36" s="1" t="s">
        <v>79</v>
      </c>
      <c r="B36" s="417"/>
      <c r="C36" s="418"/>
      <c r="D36" s="356">
        <v>0</v>
      </c>
      <c r="E36" s="356"/>
      <c r="F36" s="85"/>
      <c r="G36" s="47">
        <f t="shared" si="7"/>
        <v>0</v>
      </c>
      <c r="H36" s="76"/>
      <c r="I36" s="86" t="s">
        <v>77</v>
      </c>
      <c r="J36" s="52">
        <v>253</v>
      </c>
      <c r="K36" s="78">
        <v>6685</v>
      </c>
      <c r="L36" s="329">
        <f t="shared" si="8"/>
        <v>0</v>
      </c>
      <c r="N36" s="357">
        <v>5103</v>
      </c>
      <c r="O36" s="308">
        <v>253</v>
      </c>
      <c r="P36" s="79"/>
      <c r="Q36" s="89"/>
      <c r="V36" s="419"/>
      <c r="W36" s="419"/>
      <c r="X36" s="409"/>
      <c r="Y36" s="409"/>
      <c r="Z36" s="87" t="s">
        <v>77</v>
      </c>
      <c r="AA36" s="358">
        <v>253</v>
      </c>
      <c r="AB36" s="83">
        <f t="shared" si="9"/>
        <v>6685</v>
      </c>
      <c r="AC36" s="90">
        <f t="shared" si="6"/>
        <v>0</v>
      </c>
      <c r="AD36" s="9"/>
    </row>
    <row r="37" spans="1:30" ht="18.75" customHeight="1" x14ac:dyDescent="0.3">
      <c r="B37" s="356" t="s">
        <v>80</v>
      </c>
      <c r="C37" s="356"/>
      <c r="D37" s="61">
        <f t="shared" ref="D37:E37" si="10">SUM(D28:D36)</f>
        <v>0</v>
      </c>
      <c r="E37" s="61">
        <f t="shared" si="10"/>
        <v>0</v>
      </c>
      <c r="F37" s="61"/>
      <c r="G37" s="61">
        <f>SUM(G28:G36)</f>
        <v>0</v>
      </c>
      <c r="H37" s="62"/>
      <c r="I37" s="356" t="s">
        <v>81</v>
      </c>
      <c r="J37" s="356"/>
      <c r="K37" s="356"/>
      <c r="L37" s="329">
        <f>SUM(L28:L36)</f>
        <v>0</v>
      </c>
      <c r="N37" s="308"/>
      <c r="O37" s="65"/>
      <c r="P37" s="308"/>
      <c r="Q37" s="308"/>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308"/>
      <c r="O38" s="65"/>
      <c r="P38" s="308"/>
      <c r="Q38" s="308"/>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356" t="s">
        <v>84</v>
      </c>
      <c r="J39" s="356"/>
      <c r="K39" s="356"/>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12033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362"/>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274446.02400515997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361"/>
    </row>
    <row r="46" spans="1:30" ht="18.75" customHeight="1" x14ac:dyDescent="0.3">
      <c r="B46" s="1"/>
      <c r="C46" s="108" t="s">
        <v>91</v>
      </c>
      <c r="D46" s="108"/>
      <c r="E46" s="108"/>
      <c r="F46" s="108"/>
      <c r="G46" s="108" t="s">
        <v>92</v>
      </c>
      <c r="H46" s="109"/>
      <c r="I46" s="110" t="s">
        <v>93</v>
      </c>
      <c r="J46" s="111"/>
      <c r="K46" s="111"/>
      <c r="L46" s="342"/>
      <c r="M46" s="112"/>
      <c r="O46" s="1"/>
      <c r="V46" s="9"/>
      <c r="W46" s="364"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362"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63.252000000000002</v>
      </c>
      <c r="D49" s="116"/>
      <c r="E49" s="116"/>
      <c r="F49" s="116"/>
      <c r="G49" s="117">
        <f>K7</f>
        <v>1.0289999999999999</v>
      </c>
      <c r="H49" s="117"/>
      <c r="I49" s="118">
        <v>905.98</v>
      </c>
      <c r="J49" s="119" t="s">
        <v>96</v>
      </c>
      <c r="K49" s="120">
        <f>ROUND(C49*G49*I49,0)</f>
        <v>58967</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63.252000000000002</v>
      </c>
      <c r="D50" s="138"/>
      <c r="E50" s="139"/>
      <c r="F50" s="139"/>
      <c r="G50" s="140" t="s">
        <v>98</v>
      </c>
      <c r="H50" s="140"/>
      <c r="I50" s="140"/>
      <c r="J50" s="140"/>
      <c r="K50" s="140"/>
      <c r="L50" s="329">
        <f>IF(B2=75,0,K49+K48+K47)</f>
        <v>58967</v>
      </c>
      <c r="N50" s="3"/>
      <c r="O50" s="1"/>
      <c r="V50" s="36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356" t="s">
        <v>100</v>
      </c>
      <c r="C52" s="356"/>
      <c r="D52" s="356"/>
      <c r="E52" s="356"/>
      <c r="F52" s="356"/>
      <c r="G52" s="356"/>
      <c r="H52" s="356"/>
      <c r="I52" s="356"/>
      <c r="J52" s="356"/>
      <c r="K52" s="356"/>
      <c r="L52" s="334"/>
      <c r="O52" s="1"/>
      <c r="V52" s="378" t="s">
        <v>100</v>
      </c>
      <c r="W52" s="378"/>
      <c r="X52" s="378"/>
      <c r="Y52" s="378"/>
      <c r="Z52" s="378"/>
      <c r="AA52" s="378"/>
      <c r="AB52" s="378"/>
      <c r="AC52" s="378"/>
      <c r="AD52" s="9"/>
    </row>
    <row r="53" spans="2:30" x14ac:dyDescent="0.3">
      <c r="B53" s="356" t="s">
        <v>101</v>
      </c>
      <c r="C53" s="356"/>
      <c r="D53" s="356"/>
      <c r="E53" s="356"/>
      <c r="F53" s="356"/>
      <c r="G53" s="146">
        <f>K26</f>
        <v>63.252000000000002</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356" t="s">
        <v>103</v>
      </c>
      <c r="C54" s="356"/>
      <c r="D54" s="356"/>
      <c r="E54" s="356"/>
      <c r="F54" s="356"/>
      <c r="G54" s="356"/>
      <c r="H54" s="356"/>
      <c r="I54" s="356"/>
      <c r="J54" s="356"/>
      <c r="K54" s="149">
        <f>ROUND(G53/J53,6)</f>
        <v>3.19E-4</v>
      </c>
      <c r="L54" s="334"/>
      <c r="N54" s="65"/>
      <c r="O54" s="1"/>
      <c r="V54" s="388" t="s">
        <v>103</v>
      </c>
      <c r="W54" s="388"/>
      <c r="X54" s="388"/>
      <c r="Y54" s="388"/>
      <c r="Z54" s="388"/>
      <c r="AA54" s="388"/>
      <c r="AB54" s="391">
        <f>ROUND(X53/AA53,6)</f>
        <v>0</v>
      </c>
      <c r="AC54" s="391"/>
      <c r="AD54" s="9"/>
    </row>
    <row r="55" spans="2:30" ht="24" customHeight="1" x14ac:dyDescent="0.3">
      <c r="B55" s="356" t="s">
        <v>104</v>
      </c>
      <c r="C55" s="356"/>
      <c r="D55" s="356"/>
      <c r="E55" s="356"/>
      <c r="F55" s="356"/>
      <c r="G55" s="356"/>
      <c r="H55" s="356"/>
      <c r="I55" s="356"/>
      <c r="J55" s="356"/>
      <c r="K55" s="356"/>
      <c r="L55" s="334"/>
      <c r="O55" s="1"/>
      <c r="V55" s="378" t="s">
        <v>104</v>
      </c>
      <c r="W55" s="378"/>
      <c r="X55" s="378"/>
      <c r="Y55" s="378"/>
      <c r="Z55" s="378"/>
      <c r="AA55" s="378"/>
      <c r="AB55" s="378"/>
      <c r="AC55" s="378"/>
      <c r="AD55" s="9"/>
    </row>
    <row r="56" spans="2:30" x14ac:dyDescent="0.3">
      <c r="B56" s="356" t="s">
        <v>105</v>
      </c>
      <c r="C56" s="356"/>
      <c r="D56" s="356"/>
      <c r="E56" s="356"/>
      <c r="F56" s="356"/>
      <c r="G56" s="150">
        <f>G26</f>
        <v>63</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356" t="s">
        <v>107</v>
      </c>
      <c r="C57" s="356"/>
      <c r="D57" s="356"/>
      <c r="E57" s="356"/>
      <c r="F57" s="356"/>
      <c r="G57" s="356"/>
      <c r="H57" s="356"/>
      <c r="I57" s="356"/>
      <c r="J57" s="356"/>
      <c r="K57" s="149">
        <f>ROUND(G56/J56,6)</f>
        <v>3.4699999999999998E-4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360"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3.19E-4</v>
      </c>
      <c r="L59" s="329">
        <f>SUM(I59*K59)</f>
        <v>1349.662523</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361"/>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360" t="s">
        <v>110</v>
      </c>
      <c r="AB66" s="154">
        <f>AB54</f>
        <v>0</v>
      </c>
      <c r="AC66" s="56">
        <f>ROUND(Y66*AB66,0)</f>
        <v>0</v>
      </c>
      <c r="AD66" s="9"/>
    </row>
    <row r="67" spans="1:30" ht="20.25" customHeight="1" x14ac:dyDescent="0.3">
      <c r="B67" s="356" t="s">
        <v>118</v>
      </c>
      <c r="C67" s="356"/>
      <c r="D67" s="356"/>
      <c r="E67" s="356"/>
      <c r="F67" s="356"/>
      <c r="H67" s="155" t="s">
        <v>24</v>
      </c>
      <c r="I67" s="120">
        <v>103698709</v>
      </c>
      <c r="J67" s="156" t="s">
        <v>110</v>
      </c>
      <c r="K67" s="157">
        <f>K54</f>
        <v>3.19E-4</v>
      </c>
      <c r="L67" s="329">
        <f>SUM(I67*K67)</f>
        <v>33079.888170999999</v>
      </c>
      <c r="O67" s="1"/>
      <c r="V67" s="378" t="s">
        <v>119</v>
      </c>
      <c r="W67" s="378"/>
      <c r="X67" s="378"/>
      <c r="Y67" s="378"/>
      <c r="Z67" s="378"/>
      <c r="AA67" s="378"/>
      <c r="AB67" s="378"/>
      <c r="AC67" s="378"/>
      <c r="AD67" s="9"/>
    </row>
    <row r="68" spans="1:30" ht="20.25" customHeight="1" x14ac:dyDescent="0.3">
      <c r="B68" s="356" t="s">
        <v>119</v>
      </c>
      <c r="C68" s="356"/>
      <c r="D68" s="356"/>
      <c r="E68" s="356"/>
      <c r="F68" s="356"/>
      <c r="H68" s="356"/>
      <c r="I68" s="356"/>
      <c r="J68" s="52"/>
      <c r="K68" s="356"/>
      <c r="L68" s="334"/>
      <c r="O68" s="1"/>
      <c r="V68" s="383" t="s">
        <v>120</v>
      </c>
      <c r="W68" s="383"/>
      <c r="X68" s="383"/>
      <c r="Y68" s="379">
        <f>+I69</f>
        <v>0</v>
      </c>
      <c r="Z68" s="379"/>
      <c r="AA68" s="360" t="s">
        <v>110</v>
      </c>
      <c r="AB68" s="154">
        <f>AB57</f>
        <v>0</v>
      </c>
      <c r="AC68" s="56">
        <f>ROUND(Y68*AB68,0)</f>
        <v>0</v>
      </c>
      <c r="AD68" s="9"/>
    </row>
    <row r="69" spans="1:30" ht="15" customHeight="1" x14ac:dyDescent="0.3">
      <c r="B69" s="161" t="s">
        <v>120</v>
      </c>
      <c r="C69" s="356"/>
      <c r="D69" s="356"/>
      <c r="E69" s="356"/>
      <c r="F69" s="356"/>
      <c r="H69" s="155" t="s">
        <v>22</v>
      </c>
      <c r="I69" s="120">
        <v>0</v>
      </c>
      <c r="J69" s="156" t="s">
        <v>110</v>
      </c>
      <c r="K69" s="157">
        <f>K57</f>
        <v>3.4699999999999998E-4</v>
      </c>
      <c r="L69" s="329">
        <f t="shared" ref="L69:L72" si="11">SUM(I69*K69)</f>
        <v>0</v>
      </c>
      <c r="O69" s="1"/>
      <c r="V69" s="378" t="s">
        <v>121</v>
      </c>
      <c r="W69" s="378"/>
      <c r="X69" s="378"/>
      <c r="Y69" s="384">
        <f>+I70</f>
        <v>0</v>
      </c>
      <c r="Z69" s="384"/>
      <c r="AA69" s="360" t="s">
        <v>110</v>
      </c>
      <c r="AB69" s="154">
        <f>AB54</f>
        <v>0</v>
      </c>
      <c r="AC69" s="56">
        <f>ROUND(Y69*AB69,0)</f>
        <v>0</v>
      </c>
      <c r="AD69" s="9"/>
    </row>
    <row r="70" spans="1:30" ht="20.25" customHeight="1" x14ac:dyDescent="0.3">
      <c r="B70" s="356" t="s">
        <v>121</v>
      </c>
      <c r="C70" s="356"/>
      <c r="D70" s="356"/>
      <c r="E70" s="356"/>
      <c r="F70" s="356"/>
      <c r="H70" s="155" t="s">
        <v>21</v>
      </c>
      <c r="I70" s="120">
        <v>0</v>
      </c>
      <c r="J70" s="156" t="s">
        <v>110</v>
      </c>
      <c r="K70" s="157">
        <f>K54</f>
        <v>3.19E-4</v>
      </c>
      <c r="L70" s="329">
        <f t="shared" si="11"/>
        <v>0</v>
      </c>
      <c r="O70" s="1"/>
      <c r="V70" s="378" t="s">
        <v>122</v>
      </c>
      <c r="W70" s="378"/>
      <c r="X70" s="378"/>
      <c r="Y70" s="380">
        <f>+I71</f>
        <v>1865769</v>
      </c>
      <c r="Z70" s="380"/>
      <c r="AA70" s="360" t="s">
        <v>110</v>
      </c>
      <c r="AB70" s="154">
        <f>AB54</f>
        <v>0</v>
      </c>
      <c r="AC70" s="56">
        <f>ROUND(Y70*AB70,0)</f>
        <v>0</v>
      </c>
      <c r="AD70" s="9"/>
    </row>
    <row r="71" spans="1:30" ht="20.25" customHeight="1" x14ac:dyDescent="0.3">
      <c r="B71" s="356" t="s">
        <v>122</v>
      </c>
      <c r="C71" s="356"/>
      <c r="D71" s="356"/>
      <c r="E71" s="356"/>
      <c r="F71" s="356"/>
      <c r="H71" s="155" t="s">
        <v>21</v>
      </c>
      <c r="I71" s="120">
        <v>1865769</v>
      </c>
      <c r="J71" s="156" t="s">
        <v>110</v>
      </c>
      <c r="K71" s="157">
        <f>K54</f>
        <v>3.19E-4</v>
      </c>
      <c r="L71" s="329">
        <f t="shared" si="11"/>
        <v>595.18031099999996</v>
      </c>
      <c r="O71" s="1"/>
      <c r="V71" s="378" t="s">
        <v>123</v>
      </c>
      <c r="W71" s="378"/>
      <c r="X71" s="378"/>
      <c r="Y71" s="380">
        <f>+I72</f>
        <v>13963927</v>
      </c>
      <c r="Z71" s="380"/>
      <c r="AA71" s="360" t="s">
        <v>110</v>
      </c>
      <c r="AB71" s="154">
        <f>AB57</f>
        <v>0</v>
      </c>
      <c r="AC71" s="56">
        <f>ROUND(Y71*AB71,0)</f>
        <v>0</v>
      </c>
      <c r="AD71" s="9"/>
    </row>
    <row r="72" spans="1:30" ht="21" customHeight="1" x14ac:dyDescent="0.35">
      <c r="B72" s="356" t="s">
        <v>123</v>
      </c>
      <c r="C72" s="356"/>
      <c r="D72" s="356"/>
      <c r="E72" s="356"/>
      <c r="F72" s="356"/>
      <c r="H72" s="155" t="s">
        <v>22</v>
      </c>
      <c r="I72" s="120">
        <v>13963927</v>
      </c>
      <c r="J72" s="156" t="s">
        <v>110</v>
      </c>
      <c r="K72" s="157">
        <f>K57</f>
        <v>3.4699999999999998E-4</v>
      </c>
      <c r="L72" s="329">
        <f t="shared" si="11"/>
        <v>4845.482669</v>
      </c>
      <c r="O72" s="1"/>
      <c r="V72" s="381" t="s">
        <v>124</v>
      </c>
      <c r="W72" s="381"/>
      <c r="X72" s="381"/>
      <c r="Y72" s="381"/>
      <c r="Z72" s="381"/>
      <c r="AA72" s="381"/>
      <c r="AB72" s="381"/>
      <c r="AC72" s="59"/>
      <c r="AD72" s="9"/>
    </row>
    <row r="73" spans="1:30" ht="17.25" customHeight="1" x14ac:dyDescent="0.35">
      <c r="B73" s="356" t="s">
        <v>124</v>
      </c>
      <c r="C73" s="356"/>
      <c r="D73" s="356"/>
      <c r="E73" s="356"/>
      <c r="F73" s="356"/>
      <c r="H73" s="356"/>
      <c r="I73" s="356"/>
      <c r="J73" s="52"/>
      <c r="K73" s="356"/>
      <c r="L73" s="347"/>
      <c r="O73" s="1"/>
      <c r="V73" s="378" t="s">
        <v>125</v>
      </c>
      <c r="W73" s="378"/>
      <c r="X73" s="378"/>
      <c r="Y73" s="378"/>
      <c r="Z73" s="378"/>
      <c r="AA73" s="378"/>
      <c r="AB73" s="378"/>
      <c r="AC73" s="378"/>
      <c r="AD73" s="9"/>
    </row>
    <row r="74" spans="1:30" ht="31.2" x14ac:dyDescent="0.3">
      <c r="B74" s="356" t="s">
        <v>125</v>
      </c>
      <c r="C74" s="356"/>
      <c r="D74" s="365" t="s">
        <v>126</v>
      </c>
      <c r="E74" s="365" t="s">
        <v>127</v>
      </c>
      <c r="F74" s="365"/>
      <c r="H74" s="155" t="s">
        <v>25</v>
      </c>
      <c r="I74" s="18"/>
      <c r="J74" s="155"/>
      <c r="K74" s="18"/>
      <c r="L74" s="343"/>
      <c r="O74" s="1"/>
      <c r="V74" s="382" t="s">
        <v>128</v>
      </c>
      <c r="W74" s="382"/>
      <c r="X74" s="162" t="s">
        <v>129</v>
      </c>
      <c r="Y74" s="163"/>
      <c r="Z74" s="164">
        <f>+I75</f>
        <v>0</v>
      </c>
      <c r="AA74" s="359"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359"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359" t="s">
        <v>130</v>
      </c>
      <c r="AB76" s="154">
        <f>AB57</f>
        <v>0</v>
      </c>
      <c r="AC76" s="56">
        <f>ROUND(Y76*AB76,0)</f>
        <v>0</v>
      </c>
      <c r="AD76" s="9"/>
    </row>
    <row r="77" spans="1:30" ht="26.25" customHeight="1" x14ac:dyDescent="0.3">
      <c r="B77" s="356" t="s">
        <v>134</v>
      </c>
      <c r="C77" s="356"/>
      <c r="D77" s="356"/>
      <c r="E77" s="356"/>
      <c r="F77" s="356"/>
      <c r="H77" s="155" t="s">
        <v>25</v>
      </c>
      <c r="I77" s="178">
        <v>1716988</v>
      </c>
      <c r="J77" s="156" t="s">
        <v>110</v>
      </c>
      <c r="K77" s="157">
        <f>K57</f>
        <v>3.4699999999999998E-4</v>
      </c>
      <c r="L77" s="329">
        <v>0</v>
      </c>
      <c r="O77" s="1"/>
      <c r="V77" s="378" t="str">
        <f>+B78</f>
        <v>15.  Florida Teachers Classroom Supply Assistance Program</v>
      </c>
      <c r="W77" s="378"/>
      <c r="X77" s="378"/>
      <c r="Y77" s="379">
        <f>+I78</f>
        <v>0</v>
      </c>
      <c r="Z77" s="379"/>
      <c r="AA77" s="359" t="s">
        <v>130</v>
      </c>
      <c r="AB77" s="154">
        <f>AB54</f>
        <v>0</v>
      </c>
      <c r="AC77" s="56">
        <f>ROUND(Y77*AB77,0)</f>
        <v>0</v>
      </c>
      <c r="AD77" s="9"/>
    </row>
    <row r="78" spans="1:30" ht="26.25" customHeight="1" x14ac:dyDescent="0.3">
      <c r="B78" s="377" t="s">
        <v>135</v>
      </c>
      <c r="C78" s="377"/>
      <c r="D78" s="377"/>
      <c r="E78" s="356"/>
      <c r="F78" s="356"/>
      <c r="H78" s="155" t="s">
        <v>136</v>
      </c>
      <c r="I78" s="179">
        <v>0</v>
      </c>
      <c r="J78" s="156" t="s">
        <v>110</v>
      </c>
      <c r="K78" s="157">
        <f>K54</f>
        <v>3.19E-4</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356"/>
      <c r="F79" s="356"/>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356"/>
      <c r="F80" s="356"/>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356"/>
      <c r="C81" s="356"/>
      <c r="D81" s="356"/>
      <c r="E81" s="356"/>
      <c r="F81" s="356"/>
      <c r="G81" s="356"/>
      <c r="H81" s="356"/>
      <c r="I81" s="356"/>
      <c r="J81" s="356"/>
      <c r="K81" s="356"/>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356" t="s">
        <v>140</v>
      </c>
      <c r="C82" s="356"/>
      <c r="D82" s="356"/>
      <c r="E82" s="356"/>
      <c r="F82" s="356"/>
      <c r="G82" s="356"/>
      <c r="H82" s="356"/>
      <c r="I82" s="356"/>
      <c r="J82" s="356"/>
      <c r="K82" s="356"/>
      <c r="L82" s="348">
        <f>SUM(L44:L81)</f>
        <v>373283.23767915991</v>
      </c>
      <c r="M82" s="189"/>
      <c r="N82" s="190"/>
      <c r="O82" s="1"/>
      <c r="Q82" s="155"/>
      <c r="V82" s="180"/>
      <c r="W82" s="180"/>
      <c r="X82" s="180"/>
      <c r="Y82" s="180"/>
      <c r="Z82" s="180"/>
      <c r="AA82" s="180"/>
      <c r="AB82" s="180"/>
      <c r="AC82" s="191"/>
      <c r="AD82" s="188"/>
    </row>
    <row r="83" spans="1:30" ht="27.75" customHeight="1" thickTop="1" x14ac:dyDescent="0.3">
      <c r="B83" s="356" t="s">
        <v>141</v>
      </c>
      <c r="C83" s="356"/>
      <c r="D83" s="356"/>
      <c r="E83" s="356"/>
      <c r="F83" s="356"/>
      <c r="G83" s="356"/>
      <c r="H83" s="356"/>
      <c r="I83" s="356"/>
      <c r="J83" s="356"/>
      <c r="K83" s="52" t="s">
        <v>142</v>
      </c>
      <c r="L83" s="343" t="s">
        <v>143</v>
      </c>
      <c r="M83" s="189"/>
      <c r="N83" s="190"/>
      <c r="O83" s="1"/>
      <c r="Q83" s="155"/>
      <c r="V83" s="9" t="s">
        <v>144</v>
      </c>
      <c r="W83" s="9"/>
      <c r="X83" s="9"/>
      <c r="Y83" s="9"/>
      <c r="Z83" s="9"/>
      <c r="AA83" s="9"/>
      <c r="AB83" s="9"/>
      <c r="AC83" s="9"/>
      <c r="AD83" s="192"/>
    </row>
    <row r="84" spans="1:30" ht="18.75" customHeight="1" thickBot="1" x14ac:dyDescent="0.35">
      <c r="B84" s="356" t="s">
        <v>145</v>
      </c>
      <c r="C84" s="356"/>
      <c r="D84" s="356"/>
      <c r="E84" s="356"/>
      <c r="F84" s="356"/>
      <c r="G84" s="356"/>
      <c r="H84" s="356"/>
      <c r="I84" s="356"/>
      <c r="J84" s="356"/>
      <c r="K84" s="193" t="str">
        <f>IF(G26=0,"",IF((G11+G13+SUM(G15:G21))/G26&gt;0.75,1,""))</f>
        <v/>
      </c>
      <c r="L84" s="348">
        <f>'3924'!AC81</f>
        <v>0</v>
      </c>
      <c r="M84" s="189"/>
      <c r="N84" s="190"/>
      <c r="O84" s="1"/>
      <c r="Q84" s="155"/>
      <c r="V84" s="194" t="s">
        <v>146</v>
      </c>
      <c r="W84" s="194"/>
      <c r="X84" s="194"/>
      <c r="Y84" s="194"/>
      <c r="Z84" s="194"/>
      <c r="AA84" s="194"/>
      <c r="AB84" s="194"/>
      <c r="AC84" s="194"/>
      <c r="AD84" s="9"/>
    </row>
    <row r="85" spans="1:30" ht="18.75" customHeight="1" thickTop="1" x14ac:dyDescent="0.3">
      <c r="B85" s="356"/>
      <c r="C85" s="356"/>
      <c r="D85" s="356"/>
      <c r="E85" s="356"/>
      <c r="F85" s="356"/>
      <c r="G85" s="356"/>
      <c r="H85" s="356"/>
      <c r="I85" s="356"/>
      <c r="J85" s="356"/>
      <c r="M85" s="189"/>
      <c r="N85" s="190"/>
      <c r="O85" s="1"/>
      <c r="Q85" s="155"/>
      <c r="V85" s="194" t="s">
        <v>147</v>
      </c>
      <c r="W85" s="194"/>
      <c r="X85" s="194"/>
      <c r="Y85" s="194"/>
      <c r="Z85" s="194"/>
      <c r="AA85" s="194"/>
      <c r="AB85" s="194"/>
      <c r="AC85" s="194"/>
      <c r="AD85" s="192"/>
    </row>
    <row r="86" spans="1:30" ht="18.75" customHeight="1" x14ac:dyDescent="0.3">
      <c r="B86" s="357" t="s">
        <v>148</v>
      </c>
      <c r="C86" s="356"/>
      <c r="D86" s="356"/>
      <c r="E86" s="356"/>
      <c r="F86" s="356"/>
      <c r="G86" s="356"/>
      <c r="H86" s="356"/>
      <c r="I86" s="356"/>
      <c r="J86" s="195" t="s">
        <v>149</v>
      </c>
      <c r="K86" s="196">
        <f>IF(K84=1,L84,L82)</f>
        <v>373283.23767915991</v>
      </c>
      <c r="L86" s="329">
        <f>IF(G26=0,0,IF(G26&gt;250,-(((250/G26)*K86)*IF(M86="H",0.02,0.05)),IF(M86="H",-0.02*K86,-0.05*K86)))</f>
        <v>-18664.161883957997</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357" t="s">
        <v>151</v>
      </c>
      <c r="C87" s="356"/>
      <c r="D87" s="356"/>
      <c r="E87" s="356"/>
      <c r="F87" s="356"/>
      <c r="G87" s="356"/>
      <c r="H87" s="356"/>
      <c r="I87" s="356"/>
      <c r="J87" s="356"/>
      <c r="K87" s="197"/>
      <c r="L87" s="343">
        <f>L82+L86</f>
        <v>354619.07579520193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356" t="s">
        <v>153</v>
      </c>
      <c r="C89" s="356"/>
      <c r="D89" s="356"/>
      <c r="E89" s="356"/>
      <c r="F89" s="356"/>
      <c r="G89" s="356"/>
      <c r="H89" s="356"/>
      <c r="I89" s="356"/>
      <c r="J89" s="356"/>
      <c r="K89" s="197"/>
      <c r="L89" s="329">
        <v>0</v>
      </c>
      <c r="M89" s="189"/>
      <c r="N89" s="190"/>
      <c r="O89" s="1"/>
      <c r="Q89" s="155"/>
      <c r="V89" s="186">
        <v>2801</v>
      </c>
      <c r="W89" s="186"/>
      <c r="X89" s="186"/>
      <c r="Y89" s="186"/>
      <c r="Z89" s="186"/>
      <c r="AA89" s="186"/>
      <c r="AB89" s="186"/>
      <c r="AC89" s="186"/>
      <c r="AD89" s="198"/>
    </row>
    <row r="90" spans="1:30" ht="18.75" customHeight="1" x14ac:dyDescent="0.3">
      <c r="B90" s="356" t="s">
        <v>154</v>
      </c>
      <c r="C90" s="356"/>
      <c r="D90" s="356"/>
      <c r="E90" s="356"/>
      <c r="F90" s="356"/>
      <c r="G90" s="356"/>
      <c r="H90" s="356"/>
      <c r="I90" s="356"/>
      <c r="J90" s="356"/>
      <c r="K90" s="197"/>
      <c r="L90" s="343">
        <f>L87+L89</f>
        <v>354619.07579520193</v>
      </c>
      <c r="M90" s="189"/>
      <c r="N90" s="190"/>
      <c r="O90" s="1"/>
      <c r="Q90" s="155"/>
      <c r="V90" s="186">
        <v>2911</v>
      </c>
      <c r="W90" s="200"/>
      <c r="X90" s="200"/>
      <c r="Y90" s="200"/>
      <c r="Z90" s="200"/>
      <c r="AA90" s="200"/>
      <c r="AB90" s="200"/>
      <c r="AC90" s="200"/>
      <c r="AD90" s="198"/>
    </row>
    <row r="91" spans="1:30" ht="18.75" customHeight="1" x14ac:dyDescent="0.3">
      <c r="B91" s="356" t="s">
        <v>155</v>
      </c>
      <c r="C91" s="356"/>
      <c r="D91" s="356"/>
      <c r="E91" s="356"/>
      <c r="F91" s="356"/>
      <c r="G91" s="356"/>
      <c r="H91" s="356"/>
      <c r="I91" s="356"/>
      <c r="J91" s="356"/>
      <c r="K91" s="197"/>
      <c r="L91" s="351">
        <v>10</v>
      </c>
      <c r="M91" s="189"/>
      <c r="N91" s="190"/>
      <c r="O91" s="1"/>
      <c r="Q91" s="155"/>
      <c r="V91" s="186">
        <v>3382</v>
      </c>
      <c r="W91" s="200"/>
      <c r="X91" s="200"/>
      <c r="Y91" s="200"/>
      <c r="Z91" s="200"/>
      <c r="AA91" s="200"/>
      <c r="AB91" s="200"/>
      <c r="AC91" s="200"/>
      <c r="AD91" s="198"/>
    </row>
    <row r="92" spans="1:30" ht="18.75" customHeight="1" thickBot="1" x14ac:dyDescent="0.35">
      <c r="B92" s="356" t="s">
        <v>156</v>
      </c>
      <c r="C92" s="356"/>
      <c r="D92" s="356"/>
      <c r="E92" s="356"/>
      <c r="F92" s="356"/>
      <c r="G92" s="356"/>
      <c r="H92" s="356"/>
      <c r="I92" s="356"/>
      <c r="J92" s="356"/>
      <c r="K92" s="197"/>
      <c r="L92" s="349">
        <f>L90/L91</f>
        <v>35461.907579520193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356"/>
      <c r="D94" s="356"/>
      <c r="E94" s="356"/>
      <c r="G94" s="356"/>
      <c r="H94" s="356"/>
      <c r="I94" s="356"/>
      <c r="J94" s="356"/>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356"/>
      <c r="X99" s="356"/>
      <c r="Y99" s="356"/>
      <c r="Z99" s="356"/>
      <c r="AA99" s="356"/>
      <c r="AB99" s="356"/>
      <c r="AC99" s="356"/>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D27:E27"/>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6:AC6"/>
    <mergeCell ref="V7:W7"/>
    <mergeCell ref="X7:Y7"/>
    <mergeCell ref="Z7:AA7"/>
    <mergeCell ref="AB7:AC7"/>
    <mergeCell ref="D8:E8"/>
    <mergeCell ref="V8:W8"/>
    <mergeCell ref="X8:Y8"/>
    <mergeCell ref="Z8:AA8"/>
    <mergeCell ref="W2:AC2"/>
    <mergeCell ref="V3:AC3"/>
    <mergeCell ref="B4:I4"/>
    <mergeCell ref="V4:AC4"/>
    <mergeCell ref="V5:W5"/>
    <mergeCell ref="X5:Y5"/>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'3941'!B2</f>
        <v>50</v>
      </c>
      <c r="W2" s="435" t="s">
        <v>4</v>
      </c>
      <c r="X2" s="436"/>
      <c r="Y2" s="437"/>
      <c r="Z2" s="437"/>
      <c r="AA2" s="437"/>
      <c r="AB2" s="437"/>
      <c r="AC2" s="437"/>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'3941'!G7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86.05</v>
      </c>
      <c r="E10" s="46">
        <v>83.07</v>
      </c>
      <c r="F10" s="46">
        <v>0</v>
      </c>
      <c r="G10" s="47">
        <f>IF($B$154&lt;8,D10*2,D10+E10)</f>
        <v>169.12</v>
      </c>
      <c r="H10" s="48"/>
      <c r="I10" s="49">
        <v>1.1259999999999999</v>
      </c>
      <c r="J10" s="49"/>
      <c r="K10" s="50">
        <f>ROUND(G10*I10,4)</f>
        <v>190.42910000000001</v>
      </c>
      <c r="L10" s="329">
        <f>SUM(K10*$G$7)*($K$7)</f>
        <v>790031.55614970298</v>
      </c>
      <c r="N10" s="52">
        <v>5101</v>
      </c>
      <c r="O10" s="53">
        <v>101</v>
      </c>
      <c r="Q10" s="54"/>
      <c r="V10" s="425" t="s">
        <v>27</v>
      </c>
      <c r="W10" s="425"/>
      <c r="X10" s="420">
        <f>IF('3941'!K$84=1,'3941'!G10,0)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20.45</v>
      </c>
      <c r="E11" s="14">
        <v>24.57</v>
      </c>
      <c r="F11" s="14">
        <v>0</v>
      </c>
      <c r="G11" s="47">
        <f t="shared" ref="G11:G25" si="2">IF($B$154&lt;8,D11*2,D11+E11)</f>
        <v>45.019999999999996</v>
      </c>
      <c r="H11" s="48"/>
      <c r="I11" s="57">
        <f>I10</f>
        <v>1.1259999999999999</v>
      </c>
      <c r="J11" s="57"/>
      <c r="K11" s="50">
        <f t="shared" ref="K11:K25" si="3">ROUND(G11*I11,4)</f>
        <v>50.692500000000003</v>
      </c>
      <c r="L11" s="329">
        <f t="shared" ref="L11:L25" si="4">SUM(K11*$G$7)*($K$7)</f>
        <v>210307.53524602501</v>
      </c>
      <c r="M11" s="1" t="str">
        <f>IF(ROUND(G11,2)=ROUND(SUM(G28:G30),2)," ","CHECK 2. PK-3 Lines Below")</f>
        <v xml:space="preserve"> </v>
      </c>
      <c r="N11" s="52">
        <v>5101</v>
      </c>
      <c r="O11" s="58" t="s">
        <v>30</v>
      </c>
      <c r="Q11" s="54"/>
      <c r="V11" s="381" t="s">
        <v>29</v>
      </c>
      <c r="W11" s="381"/>
      <c r="X11" s="420">
        <f>IF('3941'!K$84=1,'3941'!G11,0)</f>
        <v>0</v>
      </c>
      <c r="Y11" s="420"/>
      <c r="Z11" s="421">
        <v>1</v>
      </c>
      <c r="AA11" s="421"/>
      <c r="AB11" s="55">
        <f t="shared" si="0"/>
        <v>0</v>
      </c>
      <c r="AC11" s="56">
        <f t="shared" si="1"/>
        <v>0</v>
      </c>
      <c r="AD11" s="9"/>
    </row>
    <row r="12" spans="1:30" x14ac:dyDescent="0.3">
      <c r="A12" s="1" t="s">
        <v>31</v>
      </c>
      <c r="B12" s="14" t="s">
        <v>32</v>
      </c>
      <c r="C12" s="14"/>
      <c r="D12" s="14">
        <v>23.55</v>
      </c>
      <c r="E12" s="14">
        <v>21.05</v>
      </c>
      <c r="F12" s="14">
        <v>0</v>
      </c>
      <c r="G12" s="47">
        <f t="shared" si="2"/>
        <v>44.6</v>
      </c>
      <c r="H12" s="48"/>
      <c r="I12" s="57">
        <v>1</v>
      </c>
      <c r="J12" s="57"/>
      <c r="K12" s="50">
        <f t="shared" si="3"/>
        <v>44.6</v>
      </c>
      <c r="L12" s="329">
        <f t="shared" si="4"/>
        <v>185031.63331800001</v>
      </c>
      <c r="N12" s="52">
        <v>5102</v>
      </c>
      <c r="O12" s="53">
        <v>102</v>
      </c>
      <c r="Q12" s="54"/>
      <c r="V12" s="381" t="s">
        <v>32</v>
      </c>
      <c r="W12" s="381"/>
      <c r="X12" s="420">
        <f>IF('3941'!K$84=1,'3941'!G12,0)</f>
        <v>0</v>
      </c>
      <c r="Y12" s="420"/>
      <c r="Z12" s="421">
        <v>1</v>
      </c>
      <c r="AA12" s="421"/>
      <c r="AB12" s="55">
        <f t="shared" si="0"/>
        <v>0</v>
      </c>
      <c r="AC12" s="56">
        <f t="shared" si="1"/>
        <v>0</v>
      </c>
      <c r="AD12" s="9"/>
    </row>
    <row r="13" spans="1:30" x14ac:dyDescent="0.3">
      <c r="A13" s="1" t="s">
        <v>33</v>
      </c>
      <c r="B13" s="14" t="s">
        <v>34</v>
      </c>
      <c r="C13" s="14"/>
      <c r="D13" s="14">
        <v>8.5</v>
      </c>
      <c r="E13" s="14">
        <v>10.5</v>
      </c>
      <c r="F13" s="14">
        <v>0</v>
      </c>
      <c r="G13" s="47">
        <f t="shared" si="2"/>
        <v>19</v>
      </c>
      <c r="H13" s="48"/>
      <c r="I13" s="57">
        <f>I12</f>
        <v>1</v>
      </c>
      <c r="J13" s="57"/>
      <c r="K13" s="50">
        <f t="shared" si="3"/>
        <v>19</v>
      </c>
      <c r="L13" s="329">
        <f t="shared" si="4"/>
        <v>78825.135269999999</v>
      </c>
      <c r="M13" s="1" t="str">
        <f>IF(ROUND(G13,2)=ROUND(SUM(G31:G33),2)," ","CHECK 2. 4-8 Lines Below")</f>
        <v xml:space="preserve"> </v>
      </c>
      <c r="N13" s="52">
        <v>5102</v>
      </c>
      <c r="O13" s="58" t="s">
        <v>35</v>
      </c>
      <c r="Q13" s="54"/>
      <c r="V13" s="381" t="s">
        <v>34</v>
      </c>
      <c r="W13" s="381"/>
      <c r="X13" s="420">
        <f>IF('3941'!K$84=1,'3941'!G13,0)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IF('3941'!K$84=1,'3941'!G14,0)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IF('3941'!K$84=1,'3941'!G15,0)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IF('3941'!K$84=1,'3941'!G16,0)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IF('3941'!K$84=1,'3941'!G17,0)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IF('3941'!K$84=1,'3941'!G18,0)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IF('3941'!K$84=1,'3941'!G19,0)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IF('3941'!K$84=1,'3941'!G20,0)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IF('3941'!K$84=1,'3941'!G21,0)</f>
        <v>0</v>
      </c>
      <c r="Y21" s="420"/>
      <c r="Z21" s="421">
        <v>1</v>
      </c>
      <c r="AA21" s="421"/>
      <c r="AB21" s="55">
        <f t="shared" si="0"/>
        <v>0</v>
      </c>
      <c r="AC21" s="56">
        <f t="shared" si="1"/>
        <v>0</v>
      </c>
      <c r="AD21" s="9"/>
    </row>
    <row r="22" spans="1:30" ht="16.2" x14ac:dyDescent="0.35">
      <c r="A22" s="1" t="s">
        <v>53</v>
      </c>
      <c r="B22" s="14" t="s">
        <v>54</v>
      </c>
      <c r="C22" s="14"/>
      <c r="D22" s="14">
        <v>0.92</v>
      </c>
      <c r="E22" s="14">
        <v>0.92</v>
      </c>
      <c r="F22" s="14">
        <v>0</v>
      </c>
      <c r="G22" s="47">
        <f t="shared" si="2"/>
        <v>1.84</v>
      </c>
      <c r="H22" s="48"/>
      <c r="I22" s="57">
        <v>1.147</v>
      </c>
      <c r="J22" s="57"/>
      <c r="K22" s="50">
        <f t="shared" si="3"/>
        <v>2.1105</v>
      </c>
      <c r="L22" s="329">
        <f t="shared" si="4"/>
        <v>8755.8130519650003</v>
      </c>
      <c r="N22" s="52">
        <v>5101</v>
      </c>
      <c r="O22" s="53">
        <v>130</v>
      </c>
      <c r="Q22" s="54"/>
      <c r="V22" s="381" t="s">
        <v>54</v>
      </c>
      <c r="W22" s="381"/>
      <c r="X22" s="420">
        <f>IF('3941'!K$84=1,'3941'!G22,0)</f>
        <v>0</v>
      </c>
      <c r="Y22" s="420"/>
      <c r="Z22" s="421">
        <v>1</v>
      </c>
      <c r="AA22" s="421"/>
      <c r="AB22" s="55">
        <f t="shared" si="0"/>
        <v>0</v>
      </c>
      <c r="AC22" s="56">
        <f t="shared" si="1"/>
        <v>0</v>
      </c>
      <c r="AD22" s="9"/>
    </row>
    <row r="23" spans="1:30" ht="16.2" x14ac:dyDescent="0.35">
      <c r="A23" s="1" t="s">
        <v>55</v>
      </c>
      <c r="B23" s="14" t="s">
        <v>56</v>
      </c>
      <c r="C23" s="14"/>
      <c r="D23" s="14">
        <v>0.45</v>
      </c>
      <c r="E23" s="14">
        <v>0.45</v>
      </c>
      <c r="F23" s="14">
        <v>0</v>
      </c>
      <c r="G23" s="47">
        <f t="shared" si="2"/>
        <v>0.9</v>
      </c>
      <c r="H23" s="48"/>
      <c r="I23" s="57">
        <f>I22</f>
        <v>1.147</v>
      </c>
      <c r="J23" s="57"/>
      <c r="K23" s="50">
        <f t="shared" si="3"/>
        <v>1.0323</v>
      </c>
      <c r="L23" s="329">
        <f t="shared" si="4"/>
        <v>4282.6940599589998</v>
      </c>
      <c r="N23" s="52">
        <v>5102</v>
      </c>
      <c r="O23" s="53">
        <v>130</v>
      </c>
      <c r="Q23" s="54"/>
      <c r="V23" s="381" t="s">
        <v>56</v>
      </c>
      <c r="W23" s="381"/>
      <c r="X23" s="420">
        <f>IF('3941'!K$84=1,'3941'!G23,0)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IF('3941'!K$84=1,'3941'!G24,0)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IF('3941'!K$84=1,'3941'!G25,0)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139.91999999999999</v>
      </c>
      <c r="E26" s="61">
        <f t="shared" si="5"/>
        <v>140.55999999999997</v>
      </c>
      <c r="F26" s="61"/>
      <c r="G26" s="61">
        <f>SUM(G10:G25)</f>
        <v>280.47999999999996</v>
      </c>
      <c r="H26" s="62"/>
      <c r="I26" s="62"/>
      <c r="J26" s="63"/>
      <c r="K26" s="64">
        <f>SUM(K10:K25)</f>
        <v>307.86440000000005</v>
      </c>
      <c r="L26" s="327">
        <f>SUM(L10:L25)</f>
        <v>1277234.367095652</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16.5</v>
      </c>
      <c r="E28" s="14">
        <v>20.02</v>
      </c>
      <c r="F28" s="75">
        <v>0</v>
      </c>
      <c r="G28" s="47">
        <f t="shared" ref="G28:G36" si="6">IF($B$154&lt;8,D28*2,D28+E28)</f>
        <v>36.519999999999996</v>
      </c>
      <c r="H28" s="76"/>
      <c r="I28" s="77" t="s">
        <v>69</v>
      </c>
      <c r="J28" s="52">
        <v>251</v>
      </c>
      <c r="K28" s="78">
        <v>1047</v>
      </c>
      <c r="L28" s="329">
        <f>SUM(G28*K28)</f>
        <v>38236.439999999995</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3.95</v>
      </c>
      <c r="E29" s="14">
        <v>4.03</v>
      </c>
      <c r="F29" s="85">
        <v>0</v>
      </c>
      <c r="G29" s="47">
        <f t="shared" si="6"/>
        <v>7.98</v>
      </c>
      <c r="H29" s="76"/>
      <c r="I29" s="52" t="s">
        <v>69</v>
      </c>
      <c r="J29" s="52">
        <v>252</v>
      </c>
      <c r="K29" s="78">
        <v>3380</v>
      </c>
      <c r="L29" s="329">
        <f t="shared" ref="L29:L36" si="8">SUM(G29*K29)</f>
        <v>26972.400000000001</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0.52</v>
      </c>
      <c r="F30" s="85">
        <v>0</v>
      </c>
      <c r="G30" s="47">
        <f t="shared" si="6"/>
        <v>0.52</v>
      </c>
      <c r="H30" s="76"/>
      <c r="I30" s="52" t="s">
        <v>69</v>
      </c>
      <c r="J30" s="52">
        <v>253</v>
      </c>
      <c r="K30" s="78">
        <v>6896</v>
      </c>
      <c r="L30" s="329">
        <f t="shared" si="8"/>
        <v>3585.92</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7.51</v>
      </c>
      <c r="E31" s="14">
        <v>8.99</v>
      </c>
      <c r="F31" s="85">
        <v>0</v>
      </c>
      <c r="G31" s="47">
        <f t="shared" si="6"/>
        <v>16.5</v>
      </c>
      <c r="H31" s="76"/>
      <c r="I31" s="86" t="s">
        <v>73</v>
      </c>
      <c r="J31" s="52">
        <v>251</v>
      </c>
      <c r="K31" s="78">
        <v>1173</v>
      </c>
      <c r="L31" s="329">
        <f t="shared" si="8"/>
        <v>19354.5</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0.99</v>
      </c>
      <c r="E32" s="14">
        <v>1.51</v>
      </c>
      <c r="F32" s="85">
        <v>0</v>
      </c>
      <c r="G32" s="47">
        <f t="shared" si="6"/>
        <v>2.5</v>
      </c>
      <c r="H32" s="76"/>
      <c r="I32" s="86" t="s">
        <v>73</v>
      </c>
      <c r="J32" s="52">
        <v>252</v>
      </c>
      <c r="K32" s="78">
        <v>3506</v>
      </c>
      <c r="L32" s="329">
        <f t="shared" si="8"/>
        <v>8765</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28.95</v>
      </c>
      <c r="E37" s="61">
        <f t="shared" si="10"/>
        <v>35.07</v>
      </c>
      <c r="F37" s="61"/>
      <c r="G37" s="61">
        <f>SUM(G28:G36)</f>
        <v>64.02000000000001</v>
      </c>
      <c r="H37" s="62"/>
      <c r="I37" s="14" t="s">
        <v>81</v>
      </c>
      <c r="J37" s="14"/>
      <c r="K37" s="14"/>
      <c r="L37" s="329">
        <f>SUM(L28:L36)</f>
        <v>96914.26</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53571.679999999993</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1427720.307095652</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243.2321</v>
      </c>
      <c r="D47" s="116"/>
      <c r="E47" s="116"/>
      <c r="F47" s="116"/>
      <c r="G47" s="117">
        <f>K7</f>
        <v>1.0289999999999999</v>
      </c>
      <c r="H47" s="117"/>
      <c r="I47" s="118">
        <v>1325.01</v>
      </c>
      <c r="J47" s="119" t="s">
        <v>96</v>
      </c>
      <c r="K47" s="120">
        <f>ROUND(C47*G47*I47,0)</f>
        <v>331631</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64.632300000000001</v>
      </c>
      <c r="D48" s="116"/>
      <c r="E48" s="116"/>
      <c r="F48" s="116"/>
      <c r="G48" s="117">
        <f>K7</f>
        <v>1.0289999999999999</v>
      </c>
      <c r="H48" s="117"/>
      <c r="I48" s="118">
        <v>903.8</v>
      </c>
      <c r="J48" s="119" t="s">
        <v>96</v>
      </c>
      <c r="K48" s="120">
        <f>ROUND(C48*G48*I48,0)</f>
        <v>60109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307.86439999999999</v>
      </c>
      <c r="D50" s="138"/>
      <c r="E50" s="139"/>
      <c r="F50" s="139"/>
      <c r="G50" s="140" t="s">
        <v>98</v>
      </c>
      <c r="H50" s="140"/>
      <c r="I50" s="140"/>
      <c r="J50" s="140"/>
      <c r="K50" s="140"/>
      <c r="L50" s="329">
        <f>IF(B2=75,0,K49+K48+K47)</f>
        <v>391740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307.86440000000005</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1.554E-3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280.47999999999996</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1.5460000000000001E-3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1.554E-3</v>
      </c>
      <c r="L59" s="329">
        <f>SUM(I59*K59)</f>
        <v>6574.845018</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1.554E-3</v>
      </c>
      <c r="L67" s="329">
        <f>SUM(I67*K67)</f>
        <v>161147.79378599999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1.5460000000000001E-3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1.554E-3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1.554E-3</v>
      </c>
      <c r="L71" s="329">
        <f t="shared" si="11"/>
        <v>2899.4050259999999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1.5460000000000001E-3</v>
      </c>
      <c r="L72" s="329">
        <f t="shared" si="11"/>
        <v>21588.231142000001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1.5460000000000001E-3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1.554E-3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2011670.5820676521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'3941'!AC81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2011670.5820676521</v>
      </c>
      <c r="L86" s="329">
        <f>IF(G26=0,0,IF(G26&gt;250,-(((250/G26)*K86)*IF(M86="H",0.02,0.05)),IF(M86="H",-0.02*K86,-0.05*K86)))</f>
        <v>-89653.031502587197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1922017.5505650649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-320760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1601257.5505650649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160125.75505650649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10930.49760079541</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353</v>
      </c>
      <c r="C123" s="208" t="s">
        <v>199</v>
      </c>
    </row>
    <row r="124" spans="2:3" hidden="1" x14ac:dyDescent="0.3">
      <c r="B124" s="212" t="s">
        <v>354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353</v>
      </c>
      <c r="C164" s="222" t="s">
        <v>244</v>
      </c>
      <c r="D164" s="218"/>
    </row>
    <row r="165" spans="1:4" hidden="1" x14ac:dyDescent="0.3">
      <c r="A165" s="217" t="s">
        <v>245</v>
      </c>
      <c r="B165" s="221" t="s">
        <v>354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'3961'!B2</f>
        <v>50</v>
      </c>
      <c r="W2" s="435" t="s">
        <v>4</v>
      </c>
      <c r="X2" s="436"/>
      <c r="Y2" s="437"/>
      <c r="Z2" s="437"/>
      <c r="AA2" s="437"/>
      <c r="AB2" s="437"/>
      <c r="AC2" s="437"/>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'3961'!G7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45.77</v>
      </c>
      <c r="E10" s="46">
        <v>42.79</v>
      </c>
      <c r="F10" s="46">
        <v>0</v>
      </c>
      <c r="G10" s="47">
        <f>IF($B$154&lt;8,D10*2,D10+E10)</f>
        <v>88.56</v>
      </c>
      <c r="H10" s="48"/>
      <c r="I10" s="49">
        <v>1.1259999999999999</v>
      </c>
      <c r="J10" s="49"/>
      <c r="K10" s="50">
        <f>ROUND(G10*I10,4)</f>
        <v>99.718599999999995</v>
      </c>
      <c r="L10" s="329">
        <f>SUM(K10*$G$7)*($K$7)</f>
        <v>413701.69125973794</v>
      </c>
      <c r="N10" s="52">
        <v>5101</v>
      </c>
      <c r="O10" s="53">
        <v>101</v>
      </c>
      <c r="Q10" s="54"/>
      <c r="V10" s="425" t="s">
        <v>27</v>
      </c>
      <c r="W10" s="425"/>
      <c r="X10" s="420">
        <f>IF('3961'!K$84=1,'3961'!G10,0)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4.51</v>
      </c>
      <c r="E11" s="14">
        <v>6.6</v>
      </c>
      <c r="F11" s="14">
        <v>0</v>
      </c>
      <c r="G11" s="47">
        <f t="shared" ref="G11:G25" si="2">IF($B$154&lt;8,D11*2,D11+E11)</f>
        <v>11.11</v>
      </c>
      <c r="H11" s="48"/>
      <c r="I11" s="57">
        <f>I10</f>
        <v>1.1259999999999999</v>
      </c>
      <c r="J11" s="57"/>
      <c r="K11" s="50">
        <f t="shared" ref="K11:K25" si="3">ROUND(G11*I11,4)</f>
        <v>12.5099</v>
      </c>
      <c r="L11" s="329">
        <f t="shared" ref="L11:L25" si="4">SUM(K11*$G$7)*($K$7)</f>
        <v>51899.713669166995</v>
      </c>
      <c r="M11" s="1" t="str">
        <f>IF(ROUND(G11,2)=ROUND(SUM(G28:G30),2)," ","CHECK 2. PK-3 Lines Below")</f>
        <v xml:space="preserve"> </v>
      </c>
      <c r="N11" s="52">
        <v>5101</v>
      </c>
      <c r="O11" s="58" t="s">
        <v>30</v>
      </c>
      <c r="Q11" s="54"/>
      <c r="V11" s="381" t="s">
        <v>29</v>
      </c>
      <c r="W11" s="381"/>
      <c r="X11" s="420">
        <f>IF('3961'!K$84=1,'3961'!G11,0)</f>
        <v>0</v>
      </c>
      <c r="Y11" s="420"/>
      <c r="Z11" s="421">
        <v>1</v>
      </c>
      <c r="AA11" s="421"/>
      <c r="AB11" s="55">
        <f t="shared" si="0"/>
        <v>0</v>
      </c>
      <c r="AC11" s="56">
        <f t="shared" si="1"/>
        <v>0</v>
      </c>
      <c r="AD11" s="9"/>
    </row>
    <row r="12" spans="1:30" x14ac:dyDescent="0.3">
      <c r="A12" s="1" t="s">
        <v>31</v>
      </c>
      <c r="B12" s="14" t="s">
        <v>32</v>
      </c>
      <c r="C12" s="14"/>
      <c r="D12" s="14">
        <v>61</v>
      </c>
      <c r="E12" s="14">
        <v>59.46</v>
      </c>
      <c r="F12" s="14">
        <v>0</v>
      </c>
      <c r="G12" s="47">
        <f t="shared" si="2"/>
        <v>120.46000000000001</v>
      </c>
      <c r="H12" s="48"/>
      <c r="I12" s="57">
        <v>1</v>
      </c>
      <c r="J12" s="57"/>
      <c r="K12" s="50">
        <f t="shared" si="3"/>
        <v>120.46</v>
      </c>
      <c r="L12" s="329">
        <f t="shared" si="4"/>
        <v>499751.35761179996</v>
      </c>
      <c r="N12" s="52">
        <v>5102</v>
      </c>
      <c r="O12" s="53">
        <v>102</v>
      </c>
      <c r="Q12" s="54"/>
      <c r="V12" s="381" t="s">
        <v>32</v>
      </c>
      <c r="W12" s="381"/>
      <c r="X12" s="420">
        <f>IF('3961'!K$84=1,'3961'!G12,0)</f>
        <v>0</v>
      </c>
      <c r="Y12" s="420"/>
      <c r="Z12" s="421">
        <v>1</v>
      </c>
      <c r="AA12" s="421"/>
      <c r="AB12" s="55">
        <f t="shared" si="0"/>
        <v>0</v>
      </c>
      <c r="AC12" s="56">
        <f t="shared" si="1"/>
        <v>0</v>
      </c>
      <c r="AD12" s="9"/>
    </row>
    <row r="13" spans="1:30" x14ac:dyDescent="0.3">
      <c r="A13" s="1" t="s">
        <v>33</v>
      </c>
      <c r="B13" s="14" t="s">
        <v>34</v>
      </c>
      <c r="C13" s="14"/>
      <c r="D13" s="14">
        <v>3.59</v>
      </c>
      <c r="E13" s="14">
        <v>2.5099999999999998</v>
      </c>
      <c r="F13" s="14">
        <v>0</v>
      </c>
      <c r="G13" s="47">
        <f t="shared" si="2"/>
        <v>6.1</v>
      </c>
      <c r="H13" s="48"/>
      <c r="I13" s="57">
        <f>I12</f>
        <v>1</v>
      </c>
      <c r="J13" s="57"/>
      <c r="K13" s="50">
        <f t="shared" si="3"/>
        <v>6.1</v>
      </c>
      <c r="L13" s="329">
        <f t="shared" si="4"/>
        <v>25307.017112999998</v>
      </c>
      <c r="M13" s="1" t="str">
        <f>IF(ROUND(G13,2)=ROUND(SUM(G31:G33),2)," ","CHECK 2. 4-8 Lines Below")</f>
        <v xml:space="preserve"> </v>
      </c>
      <c r="N13" s="52">
        <v>5102</v>
      </c>
      <c r="O13" s="58" t="s">
        <v>35</v>
      </c>
      <c r="Q13" s="54"/>
      <c r="V13" s="381" t="s">
        <v>34</v>
      </c>
      <c r="W13" s="381"/>
      <c r="X13" s="420">
        <f>IF('3961'!K$84=1,'3961'!G13,0)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IF('3961'!K$84=1,'3961'!G14,0)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IF('3961'!K$84=1,'3961'!G15,0)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IF('3961'!K$84=1,'3961'!G16,0)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IF('3961'!K$84=1,'3961'!G17,0)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IF('3961'!K$84=1,'3961'!G18,0)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IF('3961'!K$84=1,'3961'!G19,0)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IF('3961'!K$84=1,'3961'!G20,0)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IF('3961'!K$84=1,'3961'!G21,0)</f>
        <v>0</v>
      </c>
      <c r="Y21" s="420"/>
      <c r="Z21" s="421">
        <v>1</v>
      </c>
      <c r="AA21" s="421"/>
      <c r="AB21" s="55">
        <f t="shared" si="0"/>
        <v>0</v>
      </c>
      <c r="AC21" s="56">
        <f t="shared" si="1"/>
        <v>0</v>
      </c>
      <c r="AD21" s="9"/>
    </row>
    <row r="22" spans="1:30" ht="16.2" x14ac:dyDescent="0.35">
      <c r="A22" s="1" t="s">
        <v>53</v>
      </c>
      <c r="B22" s="14" t="s">
        <v>54</v>
      </c>
      <c r="C22" s="14"/>
      <c r="D22" s="14">
        <v>1.74</v>
      </c>
      <c r="E22" s="14">
        <v>1.3</v>
      </c>
      <c r="F22" s="14">
        <v>0</v>
      </c>
      <c r="G22" s="47">
        <f t="shared" si="2"/>
        <v>3.04</v>
      </c>
      <c r="H22" s="48"/>
      <c r="I22" s="57">
        <v>1.147</v>
      </c>
      <c r="J22" s="57"/>
      <c r="K22" s="50">
        <f t="shared" si="3"/>
        <v>3.4868999999999999</v>
      </c>
      <c r="L22" s="329">
        <f t="shared" si="4"/>
        <v>14466.071798576999</v>
      </c>
      <c r="N22" s="52">
        <v>5101</v>
      </c>
      <c r="O22" s="53">
        <v>130</v>
      </c>
      <c r="Q22" s="54"/>
      <c r="V22" s="381" t="s">
        <v>54</v>
      </c>
      <c r="W22" s="381"/>
      <c r="X22" s="420">
        <f>IF('3961'!K$84=1,'3961'!G22,0)</f>
        <v>0</v>
      </c>
      <c r="Y22" s="420"/>
      <c r="Z22" s="421">
        <v>1</v>
      </c>
      <c r="AA22" s="421"/>
      <c r="AB22" s="55">
        <f t="shared" si="0"/>
        <v>0</v>
      </c>
      <c r="AC22" s="56">
        <f t="shared" si="1"/>
        <v>0</v>
      </c>
      <c r="AD22" s="9"/>
    </row>
    <row r="23" spans="1:30" ht="16.2" x14ac:dyDescent="0.35">
      <c r="A23" s="1" t="s">
        <v>55</v>
      </c>
      <c r="B23" s="14" t="s">
        <v>56</v>
      </c>
      <c r="C23" s="14"/>
      <c r="D23" s="14">
        <v>0.44</v>
      </c>
      <c r="E23" s="14">
        <v>0.44</v>
      </c>
      <c r="F23" s="14">
        <v>0</v>
      </c>
      <c r="G23" s="47">
        <f t="shared" si="2"/>
        <v>0.88</v>
      </c>
      <c r="H23" s="48"/>
      <c r="I23" s="57">
        <f>I22</f>
        <v>1.147</v>
      </c>
      <c r="J23" s="57"/>
      <c r="K23" s="50">
        <f t="shared" si="3"/>
        <v>1.0094000000000001</v>
      </c>
      <c r="L23" s="329">
        <f t="shared" si="4"/>
        <v>4187.6890285019999</v>
      </c>
      <c r="N23" s="52">
        <v>5102</v>
      </c>
      <c r="O23" s="53">
        <v>130</v>
      </c>
      <c r="Q23" s="54"/>
      <c r="V23" s="381" t="s">
        <v>56</v>
      </c>
      <c r="W23" s="381"/>
      <c r="X23" s="420">
        <f>IF('3961'!K$84=1,'3961'!G23,0)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IF('3961'!K$84=1,'3961'!G24,0)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IF('3961'!K$84=1,'3961'!G25,0)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117.05</v>
      </c>
      <c r="E26" s="61">
        <f t="shared" si="5"/>
        <v>113.1</v>
      </c>
      <c r="F26" s="61"/>
      <c r="G26" s="61">
        <f>SUM(G10:G25)</f>
        <v>230.14999999999998</v>
      </c>
      <c r="H26" s="62"/>
      <c r="I26" s="62"/>
      <c r="J26" s="63"/>
      <c r="K26" s="64">
        <f>SUM(K10:K25)</f>
        <v>243.28479999999996</v>
      </c>
      <c r="L26" s="327">
        <f>SUM(L10:L25)</f>
        <v>1009313.5404807839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4.51</v>
      </c>
      <c r="E28" s="14">
        <v>6.6</v>
      </c>
      <c r="F28" s="75">
        <v>0</v>
      </c>
      <c r="G28" s="47">
        <f t="shared" ref="G28:G36" si="6">IF($B$154&lt;8,D28*2,D28+E28)</f>
        <v>11.11</v>
      </c>
      <c r="H28" s="76"/>
      <c r="I28" s="77" t="s">
        <v>69</v>
      </c>
      <c r="J28" s="52">
        <v>251</v>
      </c>
      <c r="K28" s="78">
        <v>1047</v>
      </c>
      <c r="L28" s="329">
        <f>SUM(G28*K28)</f>
        <v>11632.17</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3.59</v>
      </c>
      <c r="E31" s="14">
        <v>2.5099999999999998</v>
      </c>
      <c r="F31" s="85">
        <v>0</v>
      </c>
      <c r="G31" s="47">
        <f t="shared" si="6"/>
        <v>6.1</v>
      </c>
      <c r="H31" s="76"/>
      <c r="I31" s="86" t="s">
        <v>73</v>
      </c>
      <c r="J31" s="52">
        <v>251</v>
      </c>
      <c r="K31" s="78">
        <v>1173</v>
      </c>
      <c r="L31" s="329">
        <f t="shared" si="8"/>
        <v>7155.2999999999993</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8.1</v>
      </c>
      <c r="E37" s="61">
        <f t="shared" si="10"/>
        <v>9.11</v>
      </c>
      <c r="F37" s="61"/>
      <c r="G37" s="61">
        <f>SUM(G28:G36)</f>
        <v>17.21</v>
      </c>
      <c r="H37" s="62"/>
      <c r="I37" s="14" t="s">
        <v>81</v>
      </c>
      <c r="J37" s="14"/>
      <c r="K37" s="14"/>
      <c r="L37" s="329">
        <f>SUM(L28:L36)</f>
        <v>18787.47</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43958.649999999994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1072059.6604807838</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115.7154</v>
      </c>
      <c r="D47" s="116"/>
      <c r="E47" s="116"/>
      <c r="F47" s="116"/>
      <c r="G47" s="117">
        <f>K7</f>
        <v>1.0289999999999999</v>
      </c>
      <c r="H47" s="117"/>
      <c r="I47" s="118">
        <v>1325.01</v>
      </c>
      <c r="J47" s="119" t="s">
        <v>96</v>
      </c>
      <c r="K47" s="120">
        <f>ROUND(C47*G47*I47,0)</f>
        <v>157770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127.56939999999999</v>
      </c>
      <c r="D48" s="116"/>
      <c r="E48" s="116"/>
      <c r="F48" s="116"/>
      <c r="G48" s="117">
        <f>K7</f>
        <v>1.0289999999999999</v>
      </c>
      <c r="H48" s="117"/>
      <c r="I48" s="118">
        <v>903.8</v>
      </c>
      <c r="J48" s="119" t="s">
        <v>96</v>
      </c>
      <c r="K48" s="120">
        <f>ROUND(C48*G48*I48,0)</f>
        <v>118641</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243.28479999999999</v>
      </c>
      <c r="D50" s="138"/>
      <c r="E50" s="139"/>
      <c r="F50" s="139"/>
      <c r="G50" s="140" t="s">
        <v>98</v>
      </c>
      <c r="H50" s="140"/>
      <c r="I50" s="140"/>
      <c r="J50" s="140"/>
      <c r="K50" s="140"/>
      <c r="L50" s="329">
        <f>IF(B2=75,0,K49+K48+K47)</f>
        <v>276411</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243.28479999999996</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1.2279999999999999E-3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230.14999999999998</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1.2689999999999999E-3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1.2279999999999999E-3</v>
      </c>
      <c r="L59" s="329">
        <f>SUM(I59*K59)</f>
        <v>5195.5660760000001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1.2279999999999999E-3</v>
      </c>
      <c r="L67" s="329">
        <f>SUM(I67*K67)</f>
        <v>127342.014652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1.2689999999999999E-3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1.2279999999999999E-3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1.2279999999999999E-3</v>
      </c>
      <c r="L71" s="329">
        <f t="shared" si="11"/>
        <v>2291.1643319999998</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1.2689999999999999E-3</v>
      </c>
      <c r="L72" s="329">
        <f t="shared" si="11"/>
        <v>17720.223363000001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1.2689999999999999E-3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1.2279999999999999E-3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1501019.6289037839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'3961'!AC81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1501019.6289037839</v>
      </c>
      <c r="L86" s="329">
        <f>IF(G26=0,0,IF(G26&gt;250,-(((250/G26)*K86)*IF(M86="H",0.02,0.05)),IF(M86="H",-0.02*K86,-0.05*K86)))</f>
        <v>-75050.981445189202</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1425968.6474585948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-238006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1187962.6474585948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118796.26474585947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355</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356</v>
      </c>
      <c r="C123" s="208" t="s">
        <v>199</v>
      </c>
    </row>
    <row r="124" spans="2:3" hidden="1" x14ac:dyDescent="0.3">
      <c r="B124" s="212" t="s">
        <v>357</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355</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356</v>
      </c>
      <c r="C164" s="222" t="s">
        <v>244</v>
      </c>
      <c r="D164" s="218"/>
    </row>
    <row r="165" spans="1:4" hidden="1" x14ac:dyDescent="0.3">
      <c r="A165" s="217" t="s">
        <v>245</v>
      </c>
      <c r="B165" s="221" t="s">
        <v>357</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'3971'!B2</f>
        <v>50</v>
      </c>
      <c r="W2" s="435" t="s">
        <v>4</v>
      </c>
      <c r="X2" s="436"/>
      <c r="Y2" s="437"/>
      <c r="Z2" s="437"/>
      <c r="AA2" s="437"/>
      <c r="AB2" s="437"/>
      <c r="AC2" s="437"/>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'3971'!G7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IF('3971'!K$84=1,'3971'!G10,0)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IF('3971'!K$84=1,'3971'!G11,0)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IF('3971'!K$84=1,'3971'!G12,0)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IF('3971'!K$84=1,'3971'!G13,0)</f>
        <v>0</v>
      </c>
      <c r="Y13" s="420"/>
      <c r="Z13" s="421">
        <v>1</v>
      </c>
      <c r="AA13" s="421"/>
      <c r="AB13" s="55">
        <f t="shared" si="0"/>
        <v>0</v>
      </c>
      <c r="AC13" s="56">
        <f t="shared" si="1"/>
        <v>0</v>
      </c>
      <c r="AD13" s="9"/>
    </row>
    <row r="14" spans="1:30" x14ac:dyDescent="0.3">
      <c r="A14" s="1" t="s">
        <v>36</v>
      </c>
      <c r="B14" s="14" t="s">
        <v>37</v>
      </c>
      <c r="C14" s="14"/>
      <c r="D14" s="14">
        <v>203.49</v>
      </c>
      <c r="E14" s="14">
        <v>202.21</v>
      </c>
      <c r="F14" s="14">
        <v>0</v>
      </c>
      <c r="G14" s="47">
        <f t="shared" si="2"/>
        <v>405.70000000000005</v>
      </c>
      <c r="H14" s="48"/>
      <c r="I14" s="57">
        <v>1.004</v>
      </c>
      <c r="J14" s="57"/>
      <c r="K14" s="50">
        <f t="shared" si="3"/>
        <v>407.32279999999997</v>
      </c>
      <c r="L14" s="329">
        <f t="shared" si="4"/>
        <v>1689856.5688713237</v>
      </c>
      <c r="N14" s="52">
        <v>5103</v>
      </c>
      <c r="O14" s="53">
        <v>103</v>
      </c>
      <c r="Q14" s="54"/>
      <c r="V14" s="381" t="s">
        <v>37</v>
      </c>
      <c r="W14" s="381"/>
      <c r="X14" s="420">
        <f>IF('3971'!K$84=1,'3971'!G14,0)</f>
        <v>0</v>
      </c>
      <c r="Y14" s="420"/>
      <c r="Z14" s="421">
        <v>1</v>
      </c>
      <c r="AA14" s="421"/>
      <c r="AB14" s="55">
        <f t="shared" si="0"/>
        <v>0</v>
      </c>
      <c r="AC14" s="56">
        <f t="shared" si="1"/>
        <v>0</v>
      </c>
      <c r="AD14" s="9"/>
    </row>
    <row r="15" spans="1:30" x14ac:dyDescent="0.3">
      <c r="A15" s="1" t="s">
        <v>38</v>
      </c>
      <c r="B15" s="14" t="s">
        <v>39</v>
      </c>
      <c r="C15" s="14"/>
      <c r="D15" s="14">
        <v>44.68</v>
      </c>
      <c r="E15" s="14">
        <v>48.8</v>
      </c>
      <c r="F15" s="14">
        <v>0</v>
      </c>
      <c r="G15" s="47">
        <f t="shared" si="2"/>
        <v>93.47999999999999</v>
      </c>
      <c r="H15" s="48"/>
      <c r="I15" s="57">
        <f>I14</f>
        <v>1.004</v>
      </c>
      <c r="J15" s="57"/>
      <c r="K15" s="50">
        <f t="shared" si="3"/>
        <v>93.853899999999996</v>
      </c>
      <c r="L15" s="329">
        <f t="shared" si="4"/>
        <v>389370.86121668696</v>
      </c>
      <c r="M15" s="1" t="str">
        <f>IF(ROUND(G15,2)=ROUND(SUM(G34:G36),2)," ","CHECK 2. 9-12 Lines Below")</f>
        <v xml:space="preserve"> </v>
      </c>
      <c r="N15" s="52">
        <v>5103</v>
      </c>
      <c r="O15" s="58" t="s">
        <v>40</v>
      </c>
      <c r="Q15" s="54"/>
      <c r="V15" s="381" t="s">
        <v>39</v>
      </c>
      <c r="W15" s="381"/>
      <c r="X15" s="420">
        <f>IF('3971'!K$84=1,'3971'!G15,0)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IF('3971'!K$84=1,'3971'!G16,0)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IF('3971'!K$84=1,'3971'!G17,0)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IF('3971'!K$84=1,'3971'!G18,0)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IF('3971'!K$84=1,'3971'!G19,0)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IF('3971'!K$84=1,'3971'!G20,0)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IF('3971'!K$84=1,'3971'!G21,0)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IF('3971'!K$84=1,'3971'!G22,0)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IF('3971'!K$84=1,'3971'!G23,0)</f>
        <v>0</v>
      </c>
      <c r="Y23" s="420"/>
      <c r="Z23" s="421">
        <v>1</v>
      </c>
      <c r="AA23" s="421"/>
      <c r="AB23" s="55">
        <f t="shared" si="0"/>
        <v>0</v>
      </c>
      <c r="AC23" s="56">
        <f t="shared" si="1"/>
        <v>0</v>
      </c>
      <c r="AD23" s="9"/>
    </row>
    <row r="24" spans="1:30" ht="16.2" x14ac:dyDescent="0.35">
      <c r="A24" s="1" t="s">
        <v>57</v>
      </c>
      <c r="B24" s="14" t="s">
        <v>58</v>
      </c>
      <c r="C24" s="14"/>
      <c r="D24" s="14">
        <v>3.7</v>
      </c>
      <c r="E24" s="14">
        <v>4.3899999999999997</v>
      </c>
      <c r="F24" s="14">
        <v>0</v>
      </c>
      <c r="G24" s="47">
        <f t="shared" si="2"/>
        <v>8.09</v>
      </c>
      <c r="H24" s="48"/>
      <c r="I24" s="57">
        <f>I23</f>
        <v>1.147</v>
      </c>
      <c r="J24" s="57"/>
      <c r="K24" s="50">
        <f t="shared" si="3"/>
        <v>9.2791999999999994</v>
      </c>
      <c r="L24" s="329">
        <f t="shared" si="4"/>
        <v>38496.536589335992</v>
      </c>
      <c r="N24" s="52">
        <v>5103</v>
      </c>
      <c r="O24" s="53">
        <v>130</v>
      </c>
      <c r="Q24" s="54"/>
      <c r="V24" s="381" t="s">
        <v>58</v>
      </c>
      <c r="W24" s="381"/>
      <c r="X24" s="420">
        <f>IF('3971'!K$84=1,'3971'!G24,0)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IF('3971'!K$84=1,'3971'!G25,0)</f>
        <v>0</v>
      </c>
      <c r="Y25" s="420"/>
      <c r="Z25" s="421">
        <v>1</v>
      </c>
      <c r="AA25" s="421"/>
      <c r="AB25" s="55">
        <f t="shared" si="0"/>
        <v>0</v>
      </c>
      <c r="AC25" s="56">
        <f t="shared" si="1"/>
        <v>0</v>
      </c>
      <c r="AD25" s="9"/>
    </row>
    <row r="26" spans="1:30" ht="20.25" customHeight="1" thickBot="1" x14ac:dyDescent="0.35">
      <c r="B26" s="60" t="s">
        <v>61</v>
      </c>
      <c r="C26" s="60"/>
      <c r="D26" s="61">
        <f t="shared" ref="D26:E26" si="5">SUM(D10:D25)</f>
        <v>251.87</v>
      </c>
      <c r="E26" s="61">
        <f t="shared" si="5"/>
        <v>255.39999999999998</v>
      </c>
      <c r="F26" s="61"/>
      <c r="G26" s="61">
        <f>SUM(G10:G25)</f>
        <v>507.27000000000004</v>
      </c>
      <c r="H26" s="62"/>
      <c r="I26" s="62"/>
      <c r="J26" s="63"/>
      <c r="K26" s="64">
        <f>SUM(K10:K25)</f>
        <v>510.45589999999999</v>
      </c>
      <c r="L26" s="327">
        <f>SUM(L10:L25)</f>
        <v>2117723.9666773467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44.68</v>
      </c>
      <c r="E34" s="14">
        <v>45.45</v>
      </c>
      <c r="F34" s="85">
        <v>0</v>
      </c>
      <c r="G34" s="47">
        <f t="shared" si="6"/>
        <v>90.13</v>
      </c>
      <c r="H34" s="76"/>
      <c r="I34" s="86" t="s">
        <v>77</v>
      </c>
      <c r="J34" s="52">
        <v>251</v>
      </c>
      <c r="K34" s="78">
        <v>835</v>
      </c>
      <c r="L34" s="329">
        <f t="shared" si="8"/>
        <v>75258.55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3.35</v>
      </c>
      <c r="F35" s="85">
        <v>0</v>
      </c>
      <c r="G35" s="47">
        <f t="shared" si="6"/>
        <v>3.35</v>
      </c>
      <c r="H35" s="76"/>
      <c r="I35" s="86" t="s">
        <v>77</v>
      </c>
      <c r="J35" s="52">
        <v>252</v>
      </c>
      <c r="K35" s="78">
        <v>3168</v>
      </c>
      <c r="L35" s="329">
        <f t="shared" si="8"/>
        <v>10612.800000000001</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44.68</v>
      </c>
      <c r="E37" s="61">
        <f t="shared" si="10"/>
        <v>48.800000000000004</v>
      </c>
      <c r="F37" s="61"/>
      <c r="G37" s="61">
        <f>SUM(G28:G36)</f>
        <v>93.47999999999999</v>
      </c>
      <c r="H37" s="62"/>
      <c r="I37" s="14" t="s">
        <v>81</v>
      </c>
      <c r="J37" s="14"/>
      <c r="K37" s="14"/>
      <c r="L37" s="329">
        <f>SUM(L28:L36)</f>
        <v>85871.35</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96888.57</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2300483.8866773467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510.45589999999999</v>
      </c>
      <c r="D49" s="116"/>
      <c r="E49" s="116"/>
      <c r="F49" s="116"/>
      <c r="G49" s="117">
        <f>K7</f>
        <v>1.0289999999999999</v>
      </c>
      <c r="H49" s="117"/>
      <c r="I49" s="118">
        <v>905.98</v>
      </c>
      <c r="J49" s="119" t="s">
        <v>96</v>
      </c>
      <c r="K49" s="120">
        <f>ROUND(C49*G49*I49,0)</f>
        <v>475874</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510.45589999999999</v>
      </c>
      <c r="D50" s="138"/>
      <c r="E50" s="139"/>
      <c r="F50" s="139"/>
      <c r="G50" s="140" t="s">
        <v>98</v>
      </c>
      <c r="H50" s="140"/>
      <c r="I50" s="140"/>
      <c r="J50" s="140"/>
      <c r="K50" s="140"/>
      <c r="L50" s="329">
        <f>IF(B2=75,0,K49+K48+K47)</f>
        <v>475874</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510.45589999999999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2.5769999999999999E-3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507.27000000000004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2.797E-3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2.5769999999999999E-3</v>
      </c>
      <c r="L59" s="329">
        <f>SUM(I59*K59)</f>
        <v>10903.073108999999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2.5769999999999999E-3</v>
      </c>
      <c r="L67" s="329">
        <f>SUM(I67*K67)</f>
        <v>267231.57309299998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2.797E-3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2.5769999999999999E-3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2.5769999999999999E-3</v>
      </c>
      <c r="L71" s="329">
        <f t="shared" si="11"/>
        <v>4808.0867129999997</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2.797E-3</v>
      </c>
      <c r="L72" s="329">
        <f t="shared" si="11"/>
        <v>39057.103819000004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301.5</v>
      </c>
      <c r="AA74" s="165" t="s">
        <v>130</v>
      </c>
      <c r="AB74" s="166">
        <f>+K75</f>
        <v>361</v>
      </c>
      <c r="AC74" s="56">
        <f>ROUND(AB74*Z74,0)</f>
        <v>108842</v>
      </c>
      <c r="AD74" s="9"/>
    </row>
    <row r="75" spans="1:30" ht="19.5" customHeight="1" x14ac:dyDescent="0.3">
      <c r="A75" s="1" t="s">
        <v>131</v>
      </c>
      <c r="B75" s="167" t="s">
        <v>128</v>
      </c>
      <c r="C75" s="168" t="s">
        <v>129</v>
      </c>
      <c r="D75" s="167">
        <v>351</v>
      </c>
      <c r="E75" s="167">
        <v>252</v>
      </c>
      <c r="F75" s="167">
        <v>0</v>
      </c>
      <c r="G75" s="169">
        <f>IF($B$154&lt;8,D75,E75)</f>
        <v>252</v>
      </c>
      <c r="H75" s="170"/>
      <c r="I75" s="171">
        <f>AVERAGE(G75,D75)</f>
        <v>301.5</v>
      </c>
      <c r="J75" s="172" t="s">
        <v>130</v>
      </c>
      <c r="K75" s="173">
        <v>361</v>
      </c>
      <c r="L75" s="329">
        <f t="shared" ref="L75:L78" si="12">SUM(I75*K75)</f>
        <v>108841.5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2.797E-3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2.5769999999999999E-3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108842</v>
      </c>
      <c r="AD81" s="188"/>
    </row>
    <row r="82" spans="1:30" ht="22.5" customHeight="1" thickTop="1" thickBot="1" x14ac:dyDescent="0.35">
      <c r="B82" s="14" t="s">
        <v>140</v>
      </c>
      <c r="C82" s="14"/>
      <c r="D82" s="14"/>
      <c r="E82" s="14"/>
      <c r="F82" s="14"/>
      <c r="G82" s="14"/>
      <c r="H82" s="14"/>
      <c r="I82" s="14"/>
      <c r="J82" s="14"/>
      <c r="K82" s="14"/>
      <c r="L82" s="348">
        <f>SUM(L44:L81)</f>
        <v>3207199.2234113468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'3971'!AC81</f>
        <v>108842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3207199.2234113468</v>
      </c>
      <c r="L86" s="329">
        <f>IF(G26=0,0,IF(G26&gt;250,-(((250/G26)*K86)*IF(M86="H",0.02,0.05)),IF(M86="H",-0.02*K86,-0.05*K86)))</f>
        <v>-79030.871710611376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3128168.3517007353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-522142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2606026.3517007353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260602.63517007354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81329.089459955969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358</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359</v>
      </c>
      <c r="C123" s="208" t="s">
        <v>199</v>
      </c>
    </row>
    <row r="124" spans="2:3" hidden="1" x14ac:dyDescent="0.3">
      <c r="B124" s="212" t="s">
        <v>360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358</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359</v>
      </c>
      <c r="C164" s="222" t="s">
        <v>244</v>
      </c>
      <c r="D164" s="218"/>
    </row>
    <row r="165" spans="1:4" hidden="1" x14ac:dyDescent="0.3">
      <c r="A165" s="217" t="s">
        <v>245</v>
      </c>
      <c r="B165" s="221" t="s">
        <v>360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'0054'!B2</f>
        <v>50</v>
      </c>
      <c r="W2" s="435" t="s">
        <v>4</v>
      </c>
      <c r="X2" s="436"/>
      <c r="Y2" s="437"/>
      <c r="Z2" s="437"/>
      <c r="AA2" s="437"/>
      <c r="AB2" s="437"/>
      <c r="AC2" s="437"/>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'0054'!G7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32.200000000000003</v>
      </c>
      <c r="E10" s="46">
        <v>31.75</v>
      </c>
      <c r="F10" s="46">
        <v>0</v>
      </c>
      <c r="G10" s="47">
        <f>IF($B$154&lt;8,D10*2,D10+E10)</f>
        <v>63.95</v>
      </c>
      <c r="H10" s="48"/>
      <c r="I10" s="49">
        <v>1.1259999999999999</v>
      </c>
      <c r="J10" s="49"/>
      <c r="K10" s="50">
        <f>ROUND(G10*I10,4)</f>
        <v>72.0077</v>
      </c>
      <c r="L10" s="329">
        <f>SUM(K10*$G$7)*($K$7)</f>
        <v>298737.72068324097</v>
      </c>
      <c r="N10" s="52">
        <v>5101</v>
      </c>
      <c r="O10" s="53">
        <v>101</v>
      </c>
      <c r="Q10" s="54"/>
      <c r="V10" s="425" t="s">
        <v>27</v>
      </c>
      <c r="W10" s="425"/>
      <c r="X10" s="420">
        <f>IF('0054'!K$84=1,'0054'!G10,0)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9">
        <f t="shared" ref="L11:L25" si="4">SUM(K11*$G$7)*($K$7)</f>
        <v>18685.705750319998</v>
      </c>
      <c r="M11" s="1" t="str">
        <f>IF(ROUND(G11,2)=ROUND(SUM(G28:G30),2)," ","CHECK 2. PK-3 Lines Below")</f>
        <v xml:space="preserve"> </v>
      </c>
      <c r="N11" s="52">
        <v>5101</v>
      </c>
      <c r="O11" s="58" t="s">
        <v>30</v>
      </c>
      <c r="Q11" s="54"/>
      <c r="V11" s="381" t="s">
        <v>29</v>
      </c>
      <c r="W11" s="381"/>
      <c r="X11" s="420">
        <f>IF('0054'!K$84=1,'0054'!G11,0)</f>
        <v>0</v>
      </c>
      <c r="Y11" s="420"/>
      <c r="Z11" s="421">
        <v>1</v>
      </c>
      <c r="AA11" s="421"/>
      <c r="AB11" s="55">
        <f t="shared" si="0"/>
        <v>0</v>
      </c>
      <c r="AC11" s="56">
        <f t="shared" si="1"/>
        <v>0</v>
      </c>
      <c r="AD11" s="9"/>
    </row>
    <row r="12" spans="1:30" x14ac:dyDescent="0.3">
      <c r="A12" s="1" t="s">
        <v>31</v>
      </c>
      <c r="B12" s="14" t="s">
        <v>32</v>
      </c>
      <c r="C12" s="14"/>
      <c r="D12" s="14">
        <v>14.08</v>
      </c>
      <c r="E12" s="14">
        <v>13.59</v>
      </c>
      <c r="F12" s="14">
        <v>0</v>
      </c>
      <c r="G12" s="47">
        <f t="shared" si="2"/>
        <v>27.67</v>
      </c>
      <c r="H12" s="48"/>
      <c r="I12" s="57">
        <v>1</v>
      </c>
      <c r="J12" s="57"/>
      <c r="K12" s="50">
        <f t="shared" si="3"/>
        <v>27.67</v>
      </c>
      <c r="L12" s="329">
        <f t="shared" si="4"/>
        <v>114794.2891011</v>
      </c>
      <c r="N12" s="52">
        <v>5102</v>
      </c>
      <c r="O12" s="53">
        <v>102</v>
      </c>
      <c r="Q12" s="54"/>
      <c r="V12" s="381" t="s">
        <v>32</v>
      </c>
      <c r="W12" s="381"/>
      <c r="X12" s="420">
        <f>IF('0054'!K$84=1,'0054'!G12,0)</f>
        <v>0</v>
      </c>
      <c r="Y12" s="420"/>
      <c r="Z12" s="421">
        <v>1</v>
      </c>
      <c r="AA12" s="421"/>
      <c r="AB12" s="55">
        <f t="shared" si="0"/>
        <v>0</v>
      </c>
      <c r="AC12" s="56">
        <f t="shared" si="1"/>
        <v>0</v>
      </c>
      <c r="AD12" s="9"/>
    </row>
    <row r="13" spans="1:30" x14ac:dyDescent="0.3">
      <c r="A13" s="1" t="s">
        <v>33</v>
      </c>
      <c r="B13" s="14" t="s">
        <v>34</v>
      </c>
      <c r="C13" s="14"/>
      <c r="D13" s="14">
        <v>2</v>
      </c>
      <c r="E13" s="14">
        <v>2</v>
      </c>
      <c r="F13" s="14">
        <v>0</v>
      </c>
      <c r="G13" s="47">
        <f t="shared" si="2"/>
        <v>4</v>
      </c>
      <c r="H13" s="48"/>
      <c r="I13" s="57">
        <f>I12</f>
        <v>1</v>
      </c>
      <c r="J13" s="57"/>
      <c r="K13" s="50">
        <f t="shared" si="3"/>
        <v>4</v>
      </c>
      <c r="L13" s="329">
        <f t="shared" si="4"/>
        <v>16594.765319999999</v>
      </c>
      <c r="M13" s="1" t="str">
        <f>IF(ROUND(G13,2)=ROUND(SUM(G31:G33),2)," ","CHECK 2. 4-8 Lines Below")</f>
        <v xml:space="preserve"> </v>
      </c>
      <c r="N13" s="52">
        <v>5102</v>
      </c>
      <c r="O13" s="58" t="s">
        <v>35</v>
      </c>
      <c r="Q13" s="54"/>
      <c r="V13" s="381" t="s">
        <v>34</v>
      </c>
      <c r="W13" s="381"/>
      <c r="X13" s="420">
        <f>IF('0054'!K$84=1,'0054'!G13,0)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IF('0054'!K$84=1,'0054'!G14,0)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IF('0054'!K$84=1,'0054'!G15,0)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IF('0054'!K$84=1,'0054'!G16,0)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IF('0054'!K$84=1,'0054'!G17,0)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IF('0054'!K$84=1,'0054'!G18,0)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IF('0054'!K$84=1,'0054'!G19,0)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IF('0054'!K$84=1,'0054'!G20,0)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IF('0054'!K$84=1,'0054'!G21,0)</f>
        <v>0</v>
      </c>
      <c r="Y21" s="420"/>
      <c r="Z21" s="421">
        <v>1</v>
      </c>
      <c r="AA21" s="421"/>
      <c r="AB21" s="55">
        <f t="shared" si="0"/>
        <v>0</v>
      </c>
      <c r="AC21" s="56">
        <f t="shared" si="1"/>
        <v>0</v>
      </c>
      <c r="AD21" s="9"/>
    </row>
    <row r="22" spans="1:30" ht="16.2" x14ac:dyDescent="0.35">
      <c r="A22" s="1" t="s">
        <v>53</v>
      </c>
      <c r="B22" s="14" t="s">
        <v>54</v>
      </c>
      <c r="C22" s="14"/>
      <c r="D22" s="14">
        <v>1.23</v>
      </c>
      <c r="E22" s="14">
        <v>1.23</v>
      </c>
      <c r="F22" s="14">
        <v>0</v>
      </c>
      <c r="G22" s="47">
        <f t="shared" si="2"/>
        <v>2.46</v>
      </c>
      <c r="H22" s="48"/>
      <c r="I22" s="57">
        <v>1.147</v>
      </c>
      <c r="J22" s="57"/>
      <c r="K22" s="50">
        <f t="shared" si="3"/>
        <v>2.8216000000000001</v>
      </c>
      <c r="L22" s="329">
        <f t="shared" si="4"/>
        <v>11705.947456727999</v>
      </c>
      <c r="N22" s="52">
        <v>5101</v>
      </c>
      <c r="O22" s="53">
        <v>130</v>
      </c>
      <c r="Q22" s="54"/>
      <c r="V22" s="381" t="s">
        <v>54</v>
      </c>
      <c r="W22" s="381"/>
      <c r="X22" s="420">
        <f>IF('0054'!K$84=1,'0054'!G22,0)</f>
        <v>0</v>
      </c>
      <c r="Y22" s="420"/>
      <c r="Z22" s="421">
        <v>1</v>
      </c>
      <c r="AA22" s="421"/>
      <c r="AB22" s="55">
        <f t="shared" si="0"/>
        <v>0</v>
      </c>
      <c r="AC22" s="56">
        <f t="shared" si="1"/>
        <v>0</v>
      </c>
      <c r="AD22" s="9"/>
    </row>
    <row r="23" spans="1:30" ht="16.2" x14ac:dyDescent="0.35">
      <c r="A23" s="1" t="s">
        <v>55</v>
      </c>
      <c r="B23" s="14" t="s">
        <v>56</v>
      </c>
      <c r="C23" s="14"/>
      <c r="D23" s="14">
        <v>0.41</v>
      </c>
      <c r="E23" s="14">
        <v>0.42</v>
      </c>
      <c r="F23" s="14">
        <v>0</v>
      </c>
      <c r="G23" s="47">
        <f t="shared" si="2"/>
        <v>0.83</v>
      </c>
      <c r="H23" s="48"/>
      <c r="I23" s="57">
        <f>I22</f>
        <v>1.147</v>
      </c>
      <c r="J23" s="57"/>
      <c r="K23" s="50">
        <f t="shared" si="3"/>
        <v>0.95199999999999996</v>
      </c>
      <c r="L23" s="329">
        <f t="shared" si="4"/>
        <v>3949.5541461599996</v>
      </c>
      <c r="N23" s="52">
        <v>5102</v>
      </c>
      <c r="O23" s="53">
        <v>130</v>
      </c>
      <c r="Q23" s="54"/>
      <c r="V23" s="381" t="s">
        <v>56</v>
      </c>
      <c r="W23" s="381"/>
      <c r="X23" s="420">
        <f>IF('0054'!K$84=1,'0054'!G23,0)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IF('0054'!K$84=1,'0054'!G24,0)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IF('0054'!K$84=1,'0054'!G25,0)</f>
        <v>0</v>
      </c>
      <c r="Y25" s="420"/>
      <c r="Z25" s="421">
        <v>1</v>
      </c>
      <c r="AA25" s="421"/>
      <c r="AB25" s="55">
        <f t="shared" si="0"/>
        <v>0</v>
      </c>
      <c r="AC25" s="56">
        <f t="shared" si="1"/>
        <v>0</v>
      </c>
      <c r="AD25" s="9"/>
    </row>
    <row r="26" spans="1:30" ht="20.25" customHeight="1" thickBot="1" x14ac:dyDescent="0.35">
      <c r="B26" s="60" t="s">
        <v>61</v>
      </c>
      <c r="C26" s="60"/>
      <c r="D26" s="61">
        <f t="shared" ref="D26:E26" si="5">SUM(D10:D25)</f>
        <v>51.919999999999995</v>
      </c>
      <c r="E26" s="61">
        <f t="shared" si="5"/>
        <v>50.99</v>
      </c>
      <c r="F26" s="61"/>
      <c r="G26" s="61">
        <f>SUM(G10:G25)</f>
        <v>102.91</v>
      </c>
      <c r="H26" s="62"/>
      <c r="I26" s="62"/>
      <c r="J26" s="63"/>
      <c r="K26" s="64">
        <f>SUM(K10:K25)</f>
        <v>111.95530000000001</v>
      </c>
      <c r="L26" s="327">
        <f>SUM(L10:L25)</f>
        <v>464467.98245754902</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2</v>
      </c>
      <c r="E28" s="14">
        <v>2</v>
      </c>
      <c r="F28" s="75">
        <v>0</v>
      </c>
      <c r="G28" s="47">
        <f t="shared" ref="G28:G36" si="6">IF($B$154&lt;8,D28*2,D28+E28)</f>
        <v>4</v>
      </c>
      <c r="H28" s="76"/>
      <c r="I28" s="77" t="s">
        <v>69</v>
      </c>
      <c r="J28" s="52">
        <v>251</v>
      </c>
      <c r="K28" s="78">
        <v>1047</v>
      </c>
      <c r="L28" s="329">
        <f>SUM(G28*K28)</f>
        <v>4188</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v>
      </c>
      <c r="E31" s="14">
        <v>2</v>
      </c>
      <c r="F31" s="85">
        <v>0</v>
      </c>
      <c r="G31" s="47">
        <f t="shared" si="6"/>
        <v>4</v>
      </c>
      <c r="H31" s="76"/>
      <c r="I31" s="86" t="s">
        <v>73</v>
      </c>
      <c r="J31" s="52">
        <v>251</v>
      </c>
      <c r="K31" s="78">
        <v>1173</v>
      </c>
      <c r="L31" s="329">
        <f t="shared" si="8"/>
        <v>4692</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v>
      </c>
      <c r="E37" s="61">
        <f t="shared" si="10"/>
        <v>4</v>
      </c>
      <c r="F37" s="61"/>
      <c r="G37" s="61">
        <f>SUM(G28:G36)</f>
        <v>8</v>
      </c>
      <c r="H37" s="62"/>
      <c r="I37" s="14" t="s">
        <v>81</v>
      </c>
      <c r="J37" s="14"/>
      <c r="K37" s="14"/>
      <c r="L37" s="329">
        <f>SUM(L28:L36)</f>
        <v>8880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19655.809999999998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493003.79245754902</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79.333300000000008</v>
      </c>
      <c r="D47" s="116"/>
      <c r="E47" s="116"/>
      <c r="F47" s="116"/>
      <c r="G47" s="117">
        <f>K7</f>
        <v>1.0289999999999999</v>
      </c>
      <c r="H47" s="117"/>
      <c r="I47" s="118">
        <v>1325.01</v>
      </c>
      <c r="J47" s="119" t="s">
        <v>96</v>
      </c>
      <c r="K47" s="120">
        <f>ROUND(C47*G47*I47,0)</f>
        <v>108166</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32.622</v>
      </c>
      <c r="D48" s="116"/>
      <c r="E48" s="116"/>
      <c r="F48" s="116"/>
      <c r="G48" s="117">
        <f>K7</f>
        <v>1.0289999999999999</v>
      </c>
      <c r="H48" s="117"/>
      <c r="I48" s="118">
        <v>903.8</v>
      </c>
      <c r="J48" s="119" t="s">
        <v>96</v>
      </c>
      <c r="K48" s="120">
        <f>ROUND(C48*G48*I48,0)</f>
        <v>30339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111.95530000000001</v>
      </c>
      <c r="D50" s="138"/>
      <c r="E50" s="139"/>
      <c r="F50" s="139"/>
      <c r="G50" s="140" t="s">
        <v>98</v>
      </c>
      <c r="H50" s="140"/>
      <c r="I50" s="140"/>
      <c r="J50" s="140"/>
      <c r="K50" s="140"/>
      <c r="L50" s="329">
        <f>IF(B2=75,0,K49+K48+K47)</f>
        <v>138505</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111.95530000000001</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5.6499999999999996E-4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102.91</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5.6700000000000001E-4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5.6499999999999996E-4</v>
      </c>
      <c r="L59" s="329">
        <f>SUM(I59*K59)</f>
        <v>2390.4681049999999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5.6499999999999996E-4</v>
      </c>
      <c r="L67" s="329">
        <f>SUM(I67*K67)</f>
        <v>58589.770584999998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5.6700000000000001E-4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5.6499999999999996E-4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5.6499999999999996E-4</v>
      </c>
      <c r="L71" s="329">
        <f t="shared" si="11"/>
        <v>1054.1594849999999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5.6700000000000001E-4</v>
      </c>
      <c r="L72" s="329">
        <f t="shared" si="11"/>
        <v>7917.546609</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5.6700000000000001E-4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5.6499999999999996E-4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701460.73724154895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'0054'!AC81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701460.73724154895</v>
      </c>
      <c r="L86" s="329">
        <f>IF(G26=0,0,IF(G26&gt;250,-(((250/G26)*K86)*IF(M86="H",0.02,0.05)),IF(M86="H",-0.02*K86,-0.05*K86)))</f>
        <v>-35073.036862077446</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666387.70037947153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-111219</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555168.70037947153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55516.870037947156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173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198</v>
      </c>
      <c r="C164" s="222" t="s">
        <v>244</v>
      </c>
      <c r="D164" s="218"/>
    </row>
    <row r="165" spans="1:4" hidden="1" x14ac:dyDescent="0.3">
      <c r="A165" s="217" t="s">
        <v>245</v>
      </c>
      <c r="B165" s="221" t="s">
        <v>200</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'4000'!B2</f>
        <v>50</v>
      </c>
      <c r="W2" s="435" t="s">
        <v>4</v>
      </c>
      <c r="X2" s="436"/>
      <c r="Y2" s="437"/>
      <c r="Z2" s="437"/>
      <c r="AA2" s="437"/>
      <c r="AB2" s="437"/>
      <c r="AC2" s="437"/>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'4000'!G7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176.44</v>
      </c>
      <c r="E10" s="46">
        <v>165.69</v>
      </c>
      <c r="F10" s="46">
        <v>0</v>
      </c>
      <c r="G10" s="47">
        <f>IF($B$154&lt;8,D10*2,D10+E10)</f>
        <v>342.13</v>
      </c>
      <c r="H10" s="48"/>
      <c r="I10" s="49">
        <v>1.1259999999999999</v>
      </c>
      <c r="J10" s="49"/>
      <c r="K10" s="50">
        <f>ROUND(G10*I10,4)</f>
        <v>385.23840000000001</v>
      </c>
      <c r="L10" s="329">
        <f>SUM(K10*$G$7)*($K$7)</f>
        <v>1598235.2100630719</v>
      </c>
      <c r="N10" s="52">
        <v>5101</v>
      </c>
      <c r="O10" s="53">
        <v>101</v>
      </c>
      <c r="Q10" s="54"/>
      <c r="V10" s="425" t="s">
        <v>27</v>
      </c>
      <c r="W10" s="425"/>
      <c r="X10" s="420">
        <f>IF('4000'!K$84=1,'4000'!G10,0)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25.63</v>
      </c>
      <c r="E11" s="14">
        <v>23.65</v>
      </c>
      <c r="F11" s="14">
        <v>0</v>
      </c>
      <c r="G11" s="47">
        <f t="shared" ref="G11:G25" si="2">IF($B$154&lt;8,D11*2,D11+E11)</f>
        <v>49.28</v>
      </c>
      <c r="H11" s="48"/>
      <c r="I11" s="57">
        <f>I10</f>
        <v>1.1259999999999999</v>
      </c>
      <c r="J11" s="57"/>
      <c r="K11" s="50">
        <f t="shared" ref="K11:K25" si="3">ROUND(G11*I11,4)</f>
        <v>55.4893</v>
      </c>
      <c r="L11" s="329">
        <f t="shared" ref="L11:L25" si="4">SUM(K11*$G$7)*($K$7)</f>
        <v>230207.97781776899</v>
      </c>
      <c r="M11" s="1" t="str">
        <f>IF(ROUND(G11,2)=ROUND(SUM(G28:G30),2)," ","CHECK 2. PK-3 Lines Below")</f>
        <v xml:space="preserve"> </v>
      </c>
      <c r="N11" s="52">
        <v>5101</v>
      </c>
      <c r="O11" s="58" t="s">
        <v>30</v>
      </c>
      <c r="Q11" s="54"/>
      <c r="V11" s="381" t="s">
        <v>29</v>
      </c>
      <c r="W11" s="381"/>
      <c r="X11" s="420">
        <f>IF('4000'!K$84=1,'4000'!G11,0)</f>
        <v>0</v>
      </c>
      <c r="Y11" s="420"/>
      <c r="Z11" s="421">
        <v>1</v>
      </c>
      <c r="AA11" s="421"/>
      <c r="AB11" s="55">
        <f t="shared" si="0"/>
        <v>0</v>
      </c>
      <c r="AC11" s="56">
        <f t="shared" si="1"/>
        <v>0</v>
      </c>
      <c r="AD11" s="9"/>
    </row>
    <row r="12" spans="1:30" x14ac:dyDescent="0.3">
      <c r="A12" s="1" t="s">
        <v>31</v>
      </c>
      <c r="B12" s="14" t="s">
        <v>32</v>
      </c>
      <c r="C12" s="14"/>
      <c r="D12" s="14">
        <v>110.43</v>
      </c>
      <c r="E12" s="14">
        <v>98.8</v>
      </c>
      <c r="F12" s="14">
        <v>0</v>
      </c>
      <c r="G12" s="47">
        <f t="shared" si="2"/>
        <v>209.23000000000002</v>
      </c>
      <c r="H12" s="48"/>
      <c r="I12" s="57">
        <v>1</v>
      </c>
      <c r="J12" s="57"/>
      <c r="K12" s="50">
        <f t="shared" si="3"/>
        <v>209.23</v>
      </c>
      <c r="L12" s="329">
        <f t="shared" si="4"/>
        <v>868030.68697589985</v>
      </c>
      <c r="N12" s="52">
        <v>5102</v>
      </c>
      <c r="O12" s="53">
        <v>102</v>
      </c>
      <c r="Q12" s="54"/>
      <c r="V12" s="381" t="s">
        <v>32</v>
      </c>
      <c r="W12" s="381"/>
      <c r="X12" s="420">
        <f>IF('4000'!K$84=1,'4000'!G12,0)</f>
        <v>0</v>
      </c>
      <c r="Y12" s="420"/>
      <c r="Z12" s="421">
        <v>1</v>
      </c>
      <c r="AA12" s="421"/>
      <c r="AB12" s="55">
        <f t="shared" si="0"/>
        <v>0</v>
      </c>
      <c r="AC12" s="56">
        <f t="shared" si="1"/>
        <v>0</v>
      </c>
      <c r="AD12" s="9"/>
    </row>
    <row r="13" spans="1:30" x14ac:dyDescent="0.3">
      <c r="A13" s="1" t="s">
        <v>33</v>
      </c>
      <c r="B13" s="14" t="s">
        <v>34</v>
      </c>
      <c r="C13" s="14"/>
      <c r="D13" s="14">
        <v>26.65</v>
      </c>
      <c r="E13" s="14">
        <v>26.39</v>
      </c>
      <c r="F13" s="14">
        <v>0</v>
      </c>
      <c r="G13" s="47">
        <f t="shared" si="2"/>
        <v>53.04</v>
      </c>
      <c r="H13" s="48"/>
      <c r="I13" s="57">
        <f>I12</f>
        <v>1</v>
      </c>
      <c r="J13" s="57"/>
      <c r="K13" s="50">
        <f t="shared" si="3"/>
        <v>53.04</v>
      </c>
      <c r="L13" s="329">
        <f t="shared" si="4"/>
        <v>220046.58814319997</v>
      </c>
      <c r="M13" s="1" t="str">
        <f>IF(ROUND(G13,2)=ROUND(SUM(G31:G33),2)," ","CHECK 2. 4-8 Lines Below")</f>
        <v xml:space="preserve"> </v>
      </c>
      <c r="N13" s="52">
        <v>5102</v>
      </c>
      <c r="O13" s="58" t="s">
        <v>35</v>
      </c>
      <c r="Q13" s="54"/>
      <c r="V13" s="381" t="s">
        <v>34</v>
      </c>
      <c r="W13" s="381"/>
      <c r="X13" s="420">
        <f>IF('4000'!K$84=1,'4000'!G13,0)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IF('4000'!K$84=1,'4000'!G14,0)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IF('4000'!K$84=1,'4000'!G15,0)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IF('4000'!K$84=1,'4000'!G16,0)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IF('4000'!K$84=1,'4000'!G17,0)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IF('4000'!K$84=1,'4000'!G18,0)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IF('4000'!K$84=1,'4000'!G19,0)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IF('4000'!K$84=1,'4000'!G20,0)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IF('4000'!K$84=1,'4000'!G21,0)</f>
        <v>0</v>
      </c>
      <c r="Y21" s="420"/>
      <c r="Z21" s="421">
        <v>1</v>
      </c>
      <c r="AA21" s="421"/>
      <c r="AB21" s="55">
        <f t="shared" si="0"/>
        <v>0</v>
      </c>
      <c r="AC21" s="56">
        <f t="shared" si="1"/>
        <v>0</v>
      </c>
      <c r="AD21" s="9"/>
    </row>
    <row r="22" spans="1:30" ht="16.2" x14ac:dyDescent="0.35">
      <c r="A22" s="1" t="s">
        <v>53</v>
      </c>
      <c r="B22" s="14" t="s">
        <v>54</v>
      </c>
      <c r="C22" s="14"/>
      <c r="D22" s="14">
        <v>7.61</v>
      </c>
      <c r="E22" s="14">
        <v>7.2</v>
      </c>
      <c r="F22" s="14">
        <v>0</v>
      </c>
      <c r="G22" s="47">
        <f t="shared" si="2"/>
        <v>14.81</v>
      </c>
      <c r="H22" s="48"/>
      <c r="I22" s="57">
        <v>1.147</v>
      </c>
      <c r="J22" s="57"/>
      <c r="K22" s="50">
        <f t="shared" si="3"/>
        <v>16.987100000000002</v>
      </c>
      <c r="L22" s="329">
        <f t="shared" si="4"/>
        <v>70474.234491843003</v>
      </c>
      <c r="N22" s="52">
        <v>5101</v>
      </c>
      <c r="O22" s="53">
        <v>130</v>
      </c>
      <c r="Q22" s="54"/>
      <c r="V22" s="381" t="s">
        <v>54</v>
      </c>
      <c r="W22" s="381"/>
      <c r="X22" s="420">
        <f>IF('4000'!K$84=1,'4000'!G22,0)</f>
        <v>0</v>
      </c>
      <c r="Y22" s="420"/>
      <c r="Z22" s="421">
        <v>1</v>
      </c>
      <c r="AA22" s="421"/>
      <c r="AB22" s="55">
        <f t="shared" si="0"/>
        <v>0</v>
      </c>
      <c r="AC22" s="56">
        <f t="shared" si="1"/>
        <v>0</v>
      </c>
      <c r="AD22" s="9"/>
    </row>
    <row r="23" spans="1:30" ht="16.2" x14ac:dyDescent="0.35">
      <c r="A23" s="1" t="s">
        <v>55</v>
      </c>
      <c r="B23" s="14" t="s">
        <v>56</v>
      </c>
      <c r="C23" s="14"/>
      <c r="D23" s="14">
        <v>2.4300000000000002</v>
      </c>
      <c r="E23" s="14">
        <v>2.4500000000000002</v>
      </c>
      <c r="F23" s="14">
        <v>0</v>
      </c>
      <c r="G23" s="47">
        <f t="shared" si="2"/>
        <v>4.8800000000000008</v>
      </c>
      <c r="H23" s="48"/>
      <c r="I23" s="57">
        <f>I22</f>
        <v>1.147</v>
      </c>
      <c r="J23" s="57"/>
      <c r="K23" s="50">
        <f t="shared" si="3"/>
        <v>5.5974000000000004</v>
      </c>
      <c r="L23" s="329">
        <f t="shared" si="4"/>
        <v>23221.884850541999</v>
      </c>
      <c r="N23" s="52">
        <v>5102</v>
      </c>
      <c r="O23" s="53">
        <v>130</v>
      </c>
      <c r="Q23" s="54"/>
      <c r="V23" s="381" t="s">
        <v>56</v>
      </c>
      <c r="W23" s="381"/>
      <c r="X23" s="420">
        <f>IF('4000'!K$84=1,'4000'!G23,0)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IF('4000'!K$84=1,'4000'!G24,0)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IF('4000'!K$84=1,'4000'!G25,0)</f>
        <v>0</v>
      </c>
      <c r="Y25" s="420"/>
      <c r="Z25" s="421">
        <v>1</v>
      </c>
      <c r="AA25" s="421"/>
      <c r="AB25" s="55">
        <f t="shared" si="0"/>
        <v>0</v>
      </c>
      <c r="AC25" s="56">
        <f t="shared" si="1"/>
        <v>0</v>
      </c>
      <c r="AD25" s="9"/>
    </row>
    <row r="26" spans="1:30" ht="20.25" customHeight="1" thickBot="1" x14ac:dyDescent="0.35">
      <c r="B26" s="60" t="s">
        <v>61</v>
      </c>
      <c r="C26" s="60"/>
      <c r="D26" s="61">
        <f t="shared" ref="D26:E26" si="5">SUM(D10:D25)</f>
        <v>349.19</v>
      </c>
      <c r="E26" s="61">
        <f t="shared" si="5"/>
        <v>324.17999999999995</v>
      </c>
      <c r="F26" s="61"/>
      <c r="G26" s="61">
        <f>SUM(G10:G25)</f>
        <v>673.36999999999989</v>
      </c>
      <c r="H26" s="62"/>
      <c r="I26" s="62"/>
      <c r="J26" s="63"/>
      <c r="K26" s="64">
        <f>SUM(K10:K25)</f>
        <v>725.58220000000006</v>
      </c>
      <c r="L26" s="327">
        <f>SUM(L10:L25)</f>
        <v>3010216.5823423257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22.51</v>
      </c>
      <c r="E28" s="14">
        <v>20.65</v>
      </c>
      <c r="F28" s="75">
        <v>0</v>
      </c>
      <c r="G28" s="47">
        <f t="shared" ref="G28:G36" si="6">IF($B$154&lt;8,D28*2,D28+E28)</f>
        <v>43.16</v>
      </c>
      <c r="H28" s="76"/>
      <c r="I28" s="77" t="s">
        <v>69</v>
      </c>
      <c r="J28" s="52">
        <v>251</v>
      </c>
      <c r="K28" s="78">
        <v>1047</v>
      </c>
      <c r="L28" s="329">
        <f>SUM(G28*K28)</f>
        <v>45188.52</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3.12</v>
      </c>
      <c r="E29" s="14">
        <v>3</v>
      </c>
      <c r="F29" s="85">
        <v>0</v>
      </c>
      <c r="G29" s="47">
        <f t="shared" si="6"/>
        <v>6.12</v>
      </c>
      <c r="H29" s="76"/>
      <c r="I29" s="52" t="s">
        <v>69</v>
      </c>
      <c r="J29" s="52">
        <v>252</v>
      </c>
      <c r="K29" s="78">
        <v>3380</v>
      </c>
      <c r="L29" s="329">
        <f t="shared" ref="L29:L36" si="8">SUM(G29*K29)</f>
        <v>20685.599999999999</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25.05</v>
      </c>
      <c r="E31" s="14">
        <v>24.89</v>
      </c>
      <c r="F31" s="85">
        <v>0</v>
      </c>
      <c r="G31" s="47">
        <f t="shared" si="6"/>
        <v>49.94</v>
      </c>
      <c r="H31" s="76"/>
      <c r="I31" s="86" t="s">
        <v>73</v>
      </c>
      <c r="J31" s="52">
        <v>251</v>
      </c>
      <c r="K31" s="78">
        <v>1173</v>
      </c>
      <c r="L31" s="329">
        <f t="shared" si="8"/>
        <v>58579.619999999995</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1.6</v>
      </c>
      <c r="E32" s="14">
        <v>1.5</v>
      </c>
      <c r="F32" s="85">
        <v>0</v>
      </c>
      <c r="G32" s="47">
        <f t="shared" si="6"/>
        <v>3.1</v>
      </c>
      <c r="H32" s="76"/>
      <c r="I32" s="86" t="s">
        <v>73</v>
      </c>
      <c r="J32" s="52">
        <v>252</v>
      </c>
      <c r="K32" s="78">
        <v>3506</v>
      </c>
      <c r="L32" s="329">
        <f t="shared" si="8"/>
        <v>10868.6</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52.280000000000008</v>
      </c>
      <c r="E37" s="61">
        <f t="shared" si="10"/>
        <v>50.04</v>
      </c>
      <c r="F37" s="61"/>
      <c r="G37" s="61">
        <f>SUM(G28:G36)</f>
        <v>102.32</v>
      </c>
      <c r="H37" s="62"/>
      <c r="I37" s="14" t="s">
        <v>81</v>
      </c>
      <c r="J37" s="14"/>
      <c r="K37" s="14"/>
      <c r="L37" s="329">
        <f>SUM(L28:L36)</f>
        <v>135322.34</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128613.66999999998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3274152.5923423255</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457.71480000000003</v>
      </c>
      <c r="D47" s="116"/>
      <c r="E47" s="116"/>
      <c r="F47" s="116"/>
      <c r="G47" s="117">
        <f>K7</f>
        <v>1.0289999999999999</v>
      </c>
      <c r="H47" s="117"/>
      <c r="I47" s="118">
        <v>1325.01</v>
      </c>
      <c r="J47" s="119" t="s">
        <v>96</v>
      </c>
      <c r="K47" s="120">
        <f>ROUND(C47*G47*I47,0)</f>
        <v>624065</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267.86739999999998</v>
      </c>
      <c r="D48" s="116"/>
      <c r="E48" s="116"/>
      <c r="F48" s="116"/>
      <c r="G48" s="117">
        <f>K7</f>
        <v>1.0289999999999999</v>
      </c>
      <c r="H48" s="117"/>
      <c r="I48" s="118">
        <v>903.8</v>
      </c>
      <c r="J48" s="119" t="s">
        <v>96</v>
      </c>
      <c r="K48" s="120">
        <f>ROUND(C48*G48*I48,0)</f>
        <v>249119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725.58220000000006</v>
      </c>
      <c r="D50" s="138"/>
      <c r="E50" s="139"/>
      <c r="F50" s="139"/>
      <c r="G50" s="140" t="s">
        <v>98</v>
      </c>
      <c r="H50" s="140"/>
      <c r="I50" s="140"/>
      <c r="J50" s="140"/>
      <c r="K50" s="140"/>
      <c r="L50" s="329">
        <f>IF(B2=75,0,K49+K48+K47)</f>
        <v>873184</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725.58220000000006</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3.6640000000000002E-3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673.36999999999989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3.712E-3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3.6640000000000002E-3</v>
      </c>
      <c r="L59" s="329">
        <f>SUM(I59*K59)</f>
        <v>15502.079888</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3.6640000000000002E-3</v>
      </c>
      <c r="L67" s="329">
        <f>SUM(I67*K67)</f>
        <v>379952.06977599999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3.712E-3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3.6640000000000002E-3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3.6640000000000002E-3</v>
      </c>
      <c r="L71" s="329">
        <f t="shared" si="11"/>
        <v>6836.1776159999999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3.712E-3</v>
      </c>
      <c r="L72" s="329">
        <f t="shared" si="11"/>
        <v>51834.097024000002</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23</v>
      </c>
      <c r="AA74" s="165" t="s">
        <v>130</v>
      </c>
      <c r="AB74" s="166">
        <f>+K75</f>
        <v>361</v>
      </c>
      <c r="AC74" s="56">
        <f>ROUND(AB74*Z74,0)</f>
        <v>8303</v>
      </c>
      <c r="AD74" s="9"/>
    </row>
    <row r="75" spans="1:30" ht="19.5" customHeight="1" x14ac:dyDescent="0.3">
      <c r="A75" s="1" t="s">
        <v>131</v>
      </c>
      <c r="B75" s="167" t="s">
        <v>128</v>
      </c>
      <c r="C75" s="168" t="s">
        <v>129</v>
      </c>
      <c r="D75" s="167">
        <v>15</v>
      </c>
      <c r="E75" s="167">
        <v>31</v>
      </c>
      <c r="F75" s="167">
        <v>0</v>
      </c>
      <c r="G75" s="169">
        <f>IF($B$154&lt;8,D75,E75)</f>
        <v>31</v>
      </c>
      <c r="H75" s="170"/>
      <c r="I75" s="171">
        <f>AVERAGE(G75,D75)</f>
        <v>23</v>
      </c>
      <c r="J75" s="172" t="s">
        <v>130</v>
      </c>
      <c r="K75" s="173">
        <v>361</v>
      </c>
      <c r="L75" s="329">
        <f t="shared" ref="L75:L78" si="12">SUM(I75*K75)</f>
        <v>8303</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3.712E-3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3.6640000000000002E-3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8303</v>
      </c>
      <c r="AD81" s="188"/>
    </row>
    <row r="82" spans="1:30" ht="22.5" customHeight="1" thickTop="1" thickBot="1" x14ac:dyDescent="0.35">
      <c r="B82" s="14" t="s">
        <v>140</v>
      </c>
      <c r="C82" s="14"/>
      <c r="D82" s="14"/>
      <c r="E82" s="14"/>
      <c r="F82" s="14"/>
      <c r="G82" s="14"/>
      <c r="H82" s="14"/>
      <c r="I82" s="14"/>
      <c r="J82" s="14"/>
      <c r="K82" s="14"/>
      <c r="L82" s="348">
        <f>SUM(L44:L81)</f>
        <v>4609764.0166463265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'4000'!AC81</f>
        <v>8303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4609764.0166463265</v>
      </c>
      <c r="L86" s="329">
        <f>IF(G26=0,0,IF(G26&gt;250,-(((250/G26)*K86)*IF(M86="H",0.02,0.05)),IF(M86="H",-0.02*K86,-0.05*K86)))</f>
        <v>-85572.642392858455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4524191.3742534677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-755074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3769117.3742534677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376911.73742534674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144915.55843945788</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362</v>
      </c>
      <c r="C123" s="208" t="s">
        <v>199</v>
      </c>
    </row>
    <row r="124" spans="2:3" hidden="1" x14ac:dyDescent="0.3">
      <c r="B124" s="212" t="s">
        <v>363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362</v>
      </c>
      <c r="C164" s="222" t="s">
        <v>244</v>
      </c>
      <c r="D164" s="218"/>
    </row>
    <row r="165" spans="1:4" hidden="1" x14ac:dyDescent="0.3">
      <c r="A165" s="217" t="s">
        <v>245</v>
      </c>
      <c r="B165" s="221" t="s">
        <v>363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68"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N2" s="3"/>
      <c r="O2" s="1"/>
      <c r="V2" s="8">
        <f>'4001'!B2</f>
        <v>50</v>
      </c>
      <c r="W2" s="435" t="s">
        <v>4</v>
      </c>
      <c r="X2" s="436"/>
      <c r="Y2" s="437"/>
      <c r="Z2" s="437"/>
      <c r="AA2" s="437"/>
      <c r="AB2" s="437"/>
      <c r="AC2" s="437"/>
      <c r="AD2" s="9"/>
    </row>
    <row r="3" spans="1:30" ht="20.399999999999999" x14ac:dyDescent="0.35">
      <c r="B3" s="10" t="s">
        <v>413</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'4001'!G7</f>
        <v>4031.77</v>
      </c>
      <c r="Y7" s="429"/>
      <c r="Z7" s="430" t="s">
        <v>12</v>
      </c>
      <c r="AA7" s="430"/>
      <c r="AB7" s="431">
        <f>+K7</f>
        <v>1.0289999999999999</v>
      </c>
      <c r="AC7" s="431"/>
      <c r="AD7" s="9"/>
    </row>
    <row r="8" spans="1:30" ht="51" customHeight="1" x14ac:dyDescent="0.3">
      <c r="B8" s="28" t="s">
        <v>13</v>
      </c>
      <c r="C8" s="28"/>
      <c r="D8" s="31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125</v>
      </c>
      <c r="E10" s="46"/>
      <c r="F10" s="46"/>
      <c r="G10" s="47">
        <f>IF(E10=0,D10*2,D10+E10)</f>
        <v>250</v>
      </c>
      <c r="H10" s="48"/>
      <c r="I10" s="49">
        <v>1.1259999999999999</v>
      </c>
      <c r="J10" s="49"/>
      <c r="K10" s="50">
        <f>ROUND(G10*I10,4)</f>
        <v>281.5</v>
      </c>
      <c r="L10" s="329">
        <f>SUM(K10*$G$7)*($K$7)</f>
        <v>1167856.6093949997</v>
      </c>
      <c r="N10" s="52">
        <v>5101</v>
      </c>
      <c r="O10" s="53">
        <v>101</v>
      </c>
      <c r="Q10" s="54"/>
      <c r="V10" s="425" t="s">
        <v>27</v>
      </c>
      <c r="W10" s="425"/>
      <c r="X10" s="420">
        <f>IF('4001'!K$84=1,'4001'!G10,0)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IF('4001'!K$84=1,'4001'!G11,0)</f>
        <v>0</v>
      </c>
      <c r="Y11" s="420"/>
      <c r="Z11" s="421">
        <v>1</v>
      </c>
      <c r="AA11" s="421"/>
      <c r="AB11" s="55">
        <f t="shared" si="0"/>
        <v>0</v>
      </c>
      <c r="AC11" s="56">
        <f t="shared" si="1"/>
        <v>0</v>
      </c>
      <c r="AD11" s="9"/>
    </row>
    <row r="12" spans="1:30" x14ac:dyDescent="0.3">
      <c r="A12" s="1" t="s">
        <v>31</v>
      </c>
      <c r="B12" s="14" t="s">
        <v>32</v>
      </c>
      <c r="C12" s="14"/>
      <c r="D12" s="14">
        <v>67.5</v>
      </c>
      <c r="E12" s="14"/>
      <c r="F12" s="14"/>
      <c r="G12" s="47">
        <f t="shared" si="2"/>
        <v>135</v>
      </c>
      <c r="H12" s="48"/>
      <c r="I12" s="57">
        <v>1</v>
      </c>
      <c r="J12" s="57"/>
      <c r="K12" s="50">
        <f t="shared" si="3"/>
        <v>135</v>
      </c>
      <c r="L12" s="329">
        <f t="shared" si="4"/>
        <v>560073.32954999991</v>
      </c>
      <c r="N12" s="52">
        <v>5102</v>
      </c>
      <c r="O12" s="53">
        <v>102</v>
      </c>
      <c r="Q12" s="54"/>
      <c r="V12" s="381" t="s">
        <v>32</v>
      </c>
      <c r="W12" s="381"/>
      <c r="X12" s="420">
        <f>IF('4001'!K$84=1,'4001'!G12,0)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IF('4001'!K$84=1,'4001'!G13,0)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IF('4001'!K$84=1,'4001'!G14,0)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IF('4001'!K$84=1,'4001'!G15,0)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IF('4001'!K$84=1,'4001'!G16,0)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IF('4001'!K$84=1,'4001'!G17,0)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IF('4001'!K$84=1,'4001'!G18,0)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IF('4001'!K$84=1,'4001'!G19,0)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IF('4001'!K$84=1,'4001'!G20,0)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IF('4001'!K$84=1,'4001'!G21,0)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IF('4001'!K$84=1,'4001'!G22,0)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IF('4001'!K$84=1,'4001'!G23,0)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IF('4001'!K$84=1,'4001'!G24,0)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IF('4001'!K$84=1,'4001'!G25,0)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192.5</v>
      </c>
      <c r="E26" s="61">
        <f t="shared" si="5"/>
        <v>0</v>
      </c>
      <c r="F26" s="61"/>
      <c r="G26" s="61">
        <f>SUM(G10:G25)</f>
        <v>385</v>
      </c>
      <c r="H26" s="62"/>
      <c r="I26" s="62"/>
      <c r="J26" s="63"/>
      <c r="K26" s="64">
        <f>SUM(K10:K25)</f>
        <v>416.5</v>
      </c>
      <c r="L26" s="327">
        <f>SUM(L10:L25)</f>
        <v>1727929.9389449996</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13">
        <v>5101</v>
      </c>
      <c r="O28" s="54">
        <v>251</v>
      </c>
      <c r="P28" s="79"/>
      <c r="Q28" s="80"/>
      <c r="V28" s="419" t="s">
        <v>68</v>
      </c>
      <c r="W28" s="419"/>
      <c r="X28" s="408"/>
      <c r="Y28" s="408"/>
      <c r="Z28" s="81" t="s">
        <v>69</v>
      </c>
      <c r="AA28" s="82">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13">
        <v>5101</v>
      </c>
      <c r="O29" s="54">
        <v>252</v>
      </c>
      <c r="P29" s="79"/>
      <c r="Q29" s="80"/>
      <c r="V29" s="419"/>
      <c r="W29" s="419"/>
      <c r="X29" s="408"/>
      <c r="Y29" s="408"/>
      <c r="Z29" s="82" t="s">
        <v>69</v>
      </c>
      <c r="AA29" s="82">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13">
        <v>5101</v>
      </c>
      <c r="O30" s="54">
        <v>253</v>
      </c>
      <c r="P30" s="79"/>
      <c r="Q30" s="65"/>
      <c r="V30" s="419"/>
      <c r="W30" s="419"/>
      <c r="X30" s="408"/>
      <c r="Y30" s="408"/>
      <c r="Z30" s="82" t="s">
        <v>69</v>
      </c>
      <c r="AA30" s="82">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13">
        <v>5102</v>
      </c>
      <c r="O31" s="54">
        <v>251</v>
      </c>
      <c r="P31" s="79"/>
      <c r="Q31" s="65"/>
      <c r="V31" s="419"/>
      <c r="W31" s="419"/>
      <c r="X31" s="408"/>
      <c r="Y31" s="408"/>
      <c r="Z31" s="87" t="s">
        <v>73</v>
      </c>
      <c r="AA31" s="82">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13">
        <v>5102</v>
      </c>
      <c r="O32" s="54">
        <v>252</v>
      </c>
      <c r="P32" s="79"/>
      <c r="Q32" s="54"/>
      <c r="V32" s="419"/>
      <c r="W32" s="419"/>
      <c r="X32" s="408"/>
      <c r="Y32" s="408"/>
      <c r="Z32" s="87" t="s">
        <v>73</v>
      </c>
      <c r="AA32" s="82">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13">
        <v>5102</v>
      </c>
      <c r="O33" s="54">
        <v>253</v>
      </c>
      <c r="P33" s="79"/>
      <c r="Q33" s="80"/>
      <c r="V33" s="419"/>
      <c r="W33" s="419"/>
      <c r="X33" s="408"/>
      <c r="Y33" s="408"/>
      <c r="Z33" s="87" t="s">
        <v>73</v>
      </c>
      <c r="AA33" s="82">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13">
        <v>5103</v>
      </c>
      <c r="O34" s="54">
        <v>251</v>
      </c>
      <c r="P34" s="79"/>
      <c r="Q34" s="80"/>
      <c r="V34" s="419"/>
      <c r="W34" s="419"/>
      <c r="X34" s="408"/>
      <c r="Y34" s="408"/>
      <c r="Z34" s="87" t="s">
        <v>77</v>
      </c>
      <c r="AA34" s="82">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13">
        <v>5103</v>
      </c>
      <c r="O35" s="54">
        <v>252</v>
      </c>
      <c r="P35" s="79"/>
      <c r="Q35" s="88"/>
      <c r="V35" s="419"/>
      <c r="W35" s="419"/>
      <c r="X35" s="408"/>
      <c r="Y35" s="408"/>
      <c r="Z35" s="87" t="s">
        <v>77</v>
      </c>
      <c r="AA35" s="82">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13">
        <v>5103</v>
      </c>
      <c r="O36" s="54">
        <v>253</v>
      </c>
      <c r="P36" s="79"/>
      <c r="Q36" s="89"/>
      <c r="V36" s="419"/>
      <c r="W36" s="419"/>
      <c r="X36" s="409"/>
      <c r="Y36" s="409"/>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73535</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1801464.9389449996</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4" t="s">
        <v>91</v>
      </c>
      <c r="X46" s="401" t="s">
        <v>94</v>
      </c>
      <c r="Y46" s="401"/>
      <c r="Z46" s="402" t="s">
        <v>93</v>
      </c>
      <c r="AA46" s="402"/>
      <c r="AB46" s="402"/>
      <c r="AC46" s="402"/>
      <c r="AD46" s="115"/>
    </row>
    <row r="47" spans="1:30" ht="18.75" customHeight="1" x14ac:dyDescent="0.3">
      <c r="B47" s="98" t="s">
        <v>95</v>
      </c>
      <c r="C47" s="116">
        <f>K10+K11+K16+K19+K22</f>
        <v>281.5</v>
      </c>
      <c r="D47" s="116"/>
      <c r="E47" s="116"/>
      <c r="F47" s="116"/>
      <c r="G47" s="117">
        <f>K7</f>
        <v>1.0289999999999999</v>
      </c>
      <c r="H47" s="117"/>
      <c r="I47" s="118">
        <v>1325.01</v>
      </c>
      <c r="J47" s="119" t="s">
        <v>96</v>
      </c>
      <c r="K47" s="120">
        <f>ROUND(C47*G47*I47,0)</f>
        <v>383807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135</v>
      </c>
      <c r="D48" s="116"/>
      <c r="E48" s="116"/>
      <c r="F48" s="116"/>
      <c r="G48" s="117">
        <f>K7</f>
        <v>1.0289999999999999</v>
      </c>
      <c r="H48" s="117"/>
      <c r="I48" s="118">
        <v>903.8</v>
      </c>
      <c r="J48" s="119" t="s">
        <v>96</v>
      </c>
      <c r="K48" s="120">
        <f>ROUND(C48*G48*I48,0)</f>
        <v>125551</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416.5</v>
      </c>
      <c r="D50" s="138"/>
      <c r="E50" s="139"/>
      <c r="F50" s="139"/>
      <c r="G50" s="140" t="s">
        <v>98</v>
      </c>
      <c r="H50" s="140"/>
      <c r="I50" s="140"/>
      <c r="J50" s="140"/>
      <c r="K50" s="140"/>
      <c r="L50" s="329">
        <f>IF(B2=75,0,K49+K48+K47)</f>
        <v>509358</v>
      </c>
      <c r="N50" s="3"/>
      <c r="O50" s="1"/>
      <c r="V50" s="14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416.5</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2.1029999999999998E-3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385</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2.1229999999999999E-3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2.1029999999999998E-3</v>
      </c>
      <c r="L59" s="329">
        <f>SUM(I59*K59)</f>
        <v>8897.6184509999985</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2.1029999999999998E-3</v>
      </c>
      <c r="L67" s="329">
        <f>SUM(I67*K67)</f>
        <v>218078.38502699998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2.1229999999999999E-3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2.1029999999999998E-3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2.1029999999999998E-3</v>
      </c>
      <c r="L71" s="329">
        <f t="shared" si="11"/>
        <v>3923.7122069999996</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2.1229999999999999E-3</v>
      </c>
      <c r="L72" s="329">
        <f t="shared" si="11"/>
        <v>29645.417020999997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2.1229999999999999E-3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2.1029999999999998E-3</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2571368.0716509996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'4001'!AC81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2571368.0716509996</v>
      </c>
      <c r="L86" s="329">
        <f>IF(G26=0,0,IF(G26&gt;250,-(((250/G26)*K86)*IF(M86="H",0.02,0.05)),IF(M86="H",-0.02*K86,-0.05*K86)))</f>
        <v>-83485.976352305195</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3">
        <f>L82+L86</f>
        <v>2487882.0952986944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9">
        <v>-417851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2070031.0952986944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207003.10952986946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45082.427230244793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'4002'!B2</f>
        <v>50</v>
      </c>
      <c r="W2" s="435" t="s">
        <v>4</v>
      </c>
      <c r="X2" s="436"/>
      <c r="Y2" s="437"/>
      <c r="Z2" s="437"/>
      <c r="AA2" s="437"/>
      <c r="AB2" s="437"/>
      <c r="AC2" s="437"/>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'4002'!G7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128.01</v>
      </c>
      <c r="E10" s="46">
        <v>130.69999999999999</v>
      </c>
      <c r="F10" s="46">
        <v>0</v>
      </c>
      <c r="G10" s="47">
        <f>IF($B$154&lt;8,D10*2,D10+E10)</f>
        <v>258.70999999999998</v>
      </c>
      <c r="H10" s="48"/>
      <c r="I10" s="49">
        <v>1.1259999999999999</v>
      </c>
      <c r="J10" s="49"/>
      <c r="K10" s="50">
        <f>ROUND(G10*I10,4)</f>
        <v>291.3075</v>
      </c>
      <c r="L10" s="329">
        <f>SUM(K10*$G$7)*($K$7)</f>
        <v>1208544.8996139748</v>
      </c>
      <c r="N10" s="52">
        <v>5101</v>
      </c>
      <c r="O10" s="53">
        <v>101</v>
      </c>
      <c r="Q10" s="54"/>
      <c r="V10" s="425" t="s">
        <v>27</v>
      </c>
      <c r="W10" s="425"/>
      <c r="X10" s="420">
        <f>IF('4002'!K$84=1,'4002'!G10,0)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16.34</v>
      </c>
      <c r="E11" s="14">
        <v>19.45</v>
      </c>
      <c r="F11" s="14">
        <v>0</v>
      </c>
      <c r="G11" s="47">
        <f t="shared" ref="G11:G25" si="2">IF($B$154&lt;8,D11*2,D11+E11)</f>
        <v>35.79</v>
      </c>
      <c r="H11" s="48"/>
      <c r="I11" s="57">
        <f>I10</f>
        <v>1.1259999999999999</v>
      </c>
      <c r="J11" s="57"/>
      <c r="K11" s="50">
        <f t="shared" ref="K11:K25" si="3">ROUND(G11*I11,4)</f>
        <v>40.299500000000002</v>
      </c>
      <c r="L11" s="329">
        <f t="shared" ref="L11:L25" si="4">SUM(K11*$G$7)*($K$7)</f>
        <v>167190.18625333498</v>
      </c>
      <c r="M11" s="1" t="str">
        <f>IF(ROUND(G11,2)=ROUND(SUM(G28:G30),2)," ","CHECK 2. PK-3 Lines Below")</f>
        <v xml:space="preserve"> </v>
      </c>
      <c r="N11" s="52">
        <v>5101</v>
      </c>
      <c r="O11" s="58" t="s">
        <v>30</v>
      </c>
      <c r="Q11" s="54"/>
      <c r="V11" s="381" t="s">
        <v>29</v>
      </c>
      <c r="W11" s="381"/>
      <c r="X11" s="420">
        <f>IF('4002'!K$84=1,'4002'!G11,0)</f>
        <v>0</v>
      </c>
      <c r="Y11" s="420"/>
      <c r="Z11" s="421">
        <v>1</v>
      </c>
      <c r="AA11" s="421"/>
      <c r="AB11" s="55">
        <f t="shared" si="0"/>
        <v>0</v>
      </c>
      <c r="AC11" s="56">
        <f t="shared" si="1"/>
        <v>0</v>
      </c>
      <c r="AD11" s="9"/>
    </row>
    <row r="12" spans="1:30" x14ac:dyDescent="0.3">
      <c r="A12" s="1" t="s">
        <v>31</v>
      </c>
      <c r="B12" s="14" t="s">
        <v>32</v>
      </c>
      <c r="C12" s="14"/>
      <c r="D12" s="14">
        <v>100.15</v>
      </c>
      <c r="E12" s="14">
        <v>100.25</v>
      </c>
      <c r="F12" s="14">
        <v>0</v>
      </c>
      <c r="G12" s="47">
        <f t="shared" si="2"/>
        <v>200.4</v>
      </c>
      <c r="H12" s="48"/>
      <c r="I12" s="57">
        <v>1</v>
      </c>
      <c r="J12" s="57"/>
      <c r="K12" s="50">
        <f t="shared" si="3"/>
        <v>200.4</v>
      </c>
      <c r="L12" s="329">
        <f t="shared" si="4"/>
        <v>831397.74253199995</v>
      </c>
      <c r="N12" s="52">
        <v>5102</v>
      </c>
      <c r="O12" s="53">
        <v>102</v>
      </c>
      <c r="Q12" s="54"/>
      <c r="V12" s="381" t="s">
        <v>32</v>
      </c>
      <c r="W12" s="381"/>
      <c r="X12" s="420">
        <f>IF('4002'!K$84=1,'4002'!G12,0)</f>
        <v>0</v>
      </c>
      <c r="Y12" s="420"/>
      <c r="Z12" s="421">
        <v>1</v>
      </c>
      <c r="AA12" s="421"/>
      <c r="AB12" s="55">
        <f t="shared" si="0"/>
        <v>0</v>
      </c>
      <c r="AC12" s="56">
        <f t="shared" si="1"/>
        <v>0</v>
      </c>
      <c r="AD12" s="9"/>
    </row>
    <row r="13" spans="1:30" x14ac:dyDescent="0.3">
      <c r="A13" s="1" t="s">
        <v>33</v>
      </c>
      <c r="B13" s="14" t="s">
        <v>34</v>
      </c>
      <c r="C13" s="14"/>
      <c r="D13" s="14">
        <v>23.3</v>
      </c>
      <c r="E13" s="14">
        <v>20.89</v>
      </c>
      <c r="F13" s="14">
        <v>0</v>
      </c>
      <c r="G13" s="47">
        <f t="shared" si="2"/>
        <v>44.19</v>
      </c>
      <c r="H13" s="48"/>
      <c r="I13" s="57">
        <f>I12</f>
        <v>1</v>
      </c>
      <c r="J13" s="57"/>
      <c r="K13" s="50">
        <f t="shared" si="3"/>
        <v>44.19</v>
      </c>
      <c r="L13" s="329">
        <f t="shared" si="4"/>
        <v>183330.66987269997</v>
      </c>
      <c r="M13" s="1" t="str">
        <f>IF(ROUND(G13,2)=ROUND(SUM(G31:G33),2)," ","CHECK 2. 4-8 Lines Below")</f>
        <v xml:space="preserve"> </v>
      </c>
      <c r="N13" s="52">
        <v>5102</v>
      </c>
      <c r="O13" s="58" t="s">
        <v>35</v>
      </c>
      <c r="Q13" s="54"/>
      <c r="V13" s="381" t="s">
        <v>34</v>
      </c>
      <c r="W13" s="381"/>
      <c r="X13" s="420">
        <f>IF('4002'!K$84=1,'4002'!G13,0)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IF('4002'!K$84=1,'4002'!G14,0)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IF('4002'!K$84=1,'4002'!G15,0)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IF('4002'!K$84=1,'4002'!G16,0)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IF('4002'!K$84=1,'4002'!G17,0)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IF('4002'!K$84=1,'4002'!G18,0)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IF('4002'!K$84=1,'4002'!G19,0)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IF('4002'!K$84=1,'4002'!G20,0)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IF('4002'!K$84=1,'4002'!G21,0)</f>
        <v>0</v>
      </c>
      <c r="Y21" s="420"/>
      <c r="Z21" s="421">
        <v>1</v>
      </c>
      <c r="AA21" s="421"/>
      <c r="AB21" s="55">
        <f t="shared" si="0"/>
        <v>0</v>
      </c>
      <c r="AC21" s="56">
        <f t="shared" si="1"/>
        <v>0</v>
      </c>
      <c r="AD21" s="9"/>
    </row>
    <row r="22" spans="1:30" ht="16.2" x14ac:dyDescent="0.35">
      <c r="A22" s="1" t="s">
        <v>53</v>
      </c>
      <c r="B22" s="14" t="s">
        <v>54</v>
      </c>
      <c r="C22" s="14"/>
      <c r="D22" s="14">
        <v>29.87</v>
      </c>
      <c r="E22" s="14">
        <v>29.78</v>
      </c>
      <c r="F22" s="14">
        <v>0</v>
      </c>
      <c r="G22" s="47">
        <f t="shared" si="2"/>
        <v>59.650000000000006</v>
      </c>
      <c r="H22" s="48"/>
      <c r="I22" s="57">
        <v>1.147</v>
      </c>
      <c r="J22" s="57"/>
      <c r="K22" s="50">
        <f t="shared" si="3"/>
        <v>68.418599999999998</v>
      </c>
      <c r="L22" s="329">
        <f t="shared" si="4"/>
        <v>283847.65263073798</v>
      </c>
      <c r="N22" s="52">
        <v>5101</v>
      </c>
      <c r="O22" s="53">
        <v>130</v>
      </c>
      <c r="Q22" s="54"/>
      <c r="V22" s="381" t="s">
        <v>54</v>
      </c>
      <c r="W22" s="381"/>
      <c r="X22" s="420">
        <f>IF('4002'!K$84=1,'4002'!G22,0)</f>
        <v>0</v>
      </c>
      <c r="Y22" s="420"/>
      <c r="Z22" s="421">
        <v>1</v>
      </c>
      <c r="AA22" s="421"/>
      <c r="AB22" s="55">
        <f t="shared" si="0"/>
        <v>0</v>
      </c>
      <c r="AC22" s="56">
        <f t="shared" si="1"/>
        <v>0</v>
      </c>
      <c r="AD22" s="9"/>
    </row>
    <row r="23" spans="1:30" ht="16.2" x14ac:dyDescent="0.35">
      <c r="A23" s="1" t="s">
        <v>55</v>
      </c>
      <c r="B23" s="14" t="s">
        <v>56</v>
      </c>
      <c r="C23" s="14"/>
      <c r="D23" s="14">
        <v>10.08</v>
      </c>
      <c r="E23" s="14">
        <v>8.69</v>
      </c>
      <c r="F23" s="14">
        <v>0</v>
      </c>
      <c r="G23" s="47">
        <f t="shared" si="2"/>
        <v>18.77</v>
      </c>
      <c r="H23" s="48"/>
      <c r="I23" s="57">
        <f>I22</f>
        <v>1.147</v>
      </c>
      <c r="J23" s="57"/>
      <c r="K23" s="50">
        <f t="shared" si="3"/>
        <v>21.529199999999999</v>
      </c>
      <c r="L23" s="329">
        <f t="shared" si="4"/>
        <v>89318.005381835988</v>
      </c>
      <c r="N23" s="52">
        <v>5102</v>
      </c>
      <c r="O23" s="53">
        <v>130</v>
      </c>
      <c r="Q23" s="54"/>
      <c r="V23" s="381" t="s">
        <v>56</v>
      </c>
      <c r="W23" s="381"/>
      <c r="X23" s="420">
        <f>IF('4002'!K$84=1,'4002'!G23,0)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IF('4002'!K$84=1,'4002'!G24,0)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IF('4002'!K$84=1,'4002'!G25,0)</f>
        <v>0</v>
      </c>
      <c r="Y25" s="420"/>
      <c r="Z25" s="421">
        <v>1</v>
      </c>
      <c r="AA25" s="421"/>
      <c r="AB25" s="55">
        <f t="shared" si="0"/>
        <v>0</v>
      </c>
      <c r="AC25" s="56">
        <f t="shared" si="1"/>
        <v>0</v>
      </c>
      <c r="AD25" s="9"/>
    </row>
    <row r="26" spans="1:30" ht="20.25" customHeight="1" thickBot="1" x14ac:dyDescent="0.35">
      <c r="B26" s="60" t="s">
        <v>61</v>
      </c>
      <c r="C26" s="60"/>
      <c r="D26" s="61">
        <f t="shared" ref="D26:E26" si="5">SUM(D10:D25)</f>
        <v>307.75</v>
      </c>
      <c r="E26" s="61">
        <f t="shared" si="5"/>
        <v>309.75999999999993</v>
      </c>
      <c r="F26" s="61"/>
      <c r="G26" s="61">
        <f>SUM(G10:G25)</f>
        <v>617.50999999999988</v>
      </c>
      <c r="H26" s="62"/>
      <c r="I26" s="62"/>
      <c r="J26" s="63"/>
      <c r="K26" s="64">
        <f>SUM(K10:K25)</f>
        <v>666.14480000000003</v>
      </c>
      <c r="L26" s="327">
        <f>SUM(L10:L25)</f>
        <v>2763629.1562845837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14.84</v>
      </c>
      <c r="E28" s="14">
        <v>17.95</v>
      </c>
      <c r="F28" s="75">
        <v>0</v>
      </c>
      <c r="G28" s="47">
        <f t="shared" ref="G28:G36" si="6">IF($B$154&lt;8,D28*2,D28+E28)</f>
        <v>32.79</v>
      </c>
      <c r="H28" s="76"/>
      <c r="I28" s="77" t="s">
        <v>69</v>
      </c>
      <c r="J28" s="52">
        <v>251</v>
      </c>
      <c r="K28" s="78">
        <v>1047</v>
      </c>
      <c r="L28" s="329">
        <f>SUM(G28*K28)</f>
        <v>34331.129999999997</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1.5</v>
      </c>
      <c r="E29" s="14">
        <v>1.5</v>
      </c>
      <c r="F29" s="85">
        <v>0</v>
      </c>
      <c r="G29" s="47">
        <f t="shared" si="6"/>
        <v>3</v>
      </c>
      <c r="H29" s="76"/>
      <c r="I29" s="52" t="s">
        <v>69</v>
      </c>
      <c r="J29" s="52">
        <v>252</v>
      </c>
      <c r="K29" s="78">
        <v>3380</v>
      </c>
      <c r="L29" s="329">
        <f t="shared" ref="L29:L36" si="8">SUM(G29*K29)</f>
        <v>10140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21.72</v>
      </c>
      <c r="E31" s="14">
        <v>20.89</v>
      </c>
      <c r="F31" s="85">
        <v>0</v>
      </c>
      <c r="G31" s="47">
        <f t="shared" si="6"/>
        <v>42.61</v>
      </c>
      <c r="H31" s="76"/>
      <c r="I31" s="86" t="s">
        <v>73</v>
      </c>
      <c r="J31" s="52">
        <v>251</v>
      </c>
      <c r="K31" s="78">
        <v>1173</v>
      </c>
      <c r="L31" s="329">
        <f t="shared" si="8"/>
        <v>49981.53</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1.58</v>
      </c>
      <c r="E32" s="14">
        <v>0</v>
      </c>
      <c r="F32" s="85">
        <v>0</v>
      </c>
      <c r="G32" s="47">
        <f t="shared" si="6"/>
        <v>1.58</v>
      </c>
      <c r="H32" s="76"/>
      <c r="I32" s="86" t="s">
        <v>73</v>
      </c>
      <c r="J32" s="52">
        <v>252</v>
      </c>
      <c r="K32" s="78">
        <v>3506</v>
      </c>
      <c r="L32" s="329">
        <f t="shared" si="8"/>
        <v>5539.4800000000005</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39.64</v>
      </c>
      <c r="E37" s="61">
        <f t="shared" si="10"/>
        <v>40.340000000000003</v>
      </c>
      <c r="F37" s="61"/>
      <c r="G37" s="61">
        <f>SUM(G28:G36)</f>
        <v>79.98</v>
      </c>
      <c r="H37" s="62"/>
      <c r="I37" s="14" t="s">
        <v>81</v>
      </c>
      <c r="J37" s="14"/>
      <c r="K37" s="14"/>
      <c r="L37" s="329">
        <f>SUM(L28:L36)</f>
        <v>99992.14</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117944.40999999997</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2981565.706284584</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400.02560000000005</v>
      </c>
      <c r="D47" s="116"/>
      <c r="E47" s="116"/>
      <c r="F47" s="116"/>
      <c r="G47" s="117">
        <f>K7</f>
        <v>1.0289999999999999</v>
      </c>
      <c r="H47" s="117"/>
      <c r="I47" s="118">
        <v>1325.01</v>
      </c>
      <c r="J47" s="119" t="s">
        <v>96</v>
      </c>
      <c r="K47" s="120">
        <f>ROUND(C47*G47*I47,0)</f>
        <v>545409</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266.11919999999998</v>
      </c>
      <c r="D48" s="116"/>
      <c r="E48" s="116"/>
      <c r="F48" s="116"/>
      <c r="G48" s="117">
        <f>K7</f>
        <v>1.0289999999999999</v>
      </c>
      <c r="H48" s="117"/>
      <c r="I48" s="118">
        <v>903.8</v>
      </c>
      <c r="J48" s="119" t="s">
        <v>96</v>
      </c>
      <c r="K48" s="120">
        <f>ROUND(C48*G48*I48,0)</f>
        <v>247494</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666.14480000000003</v>
      </c>
      <c r="D50" s="138"/>
      <c r="E50" s="139"/>
      <c r="F50" s="139"/>
      <c r="G50" s="140" t="s">
        <v>98</v>
      </c>
      <c r="H50" s="140"/>
      <c r="I50" s="140"/>
      <c r="J50" s="140"/>
      <c r="K50" s="140"/>
      <c r="L50" s="329">
        <f>IF(B2=75,0,K49+K48+K47)</f>
        <v>792903</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666.14480000000003</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3.3639999999999998E-3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617.50999999999988</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3.405E-3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3.3639999999999998E-3</v>
      </c>
      <c r="L59" s="329">
        <f>SUM(I59*K59)</f>
        <v>14232.804787999999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3.3639999999999998E-3</v>
      </c>
      <c r="L67" s="329">
        <f>SUM(I67*K67)</f>
        <v>348842.45707599999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3.405E-3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3.3639999999999998E-3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3.3639999999999998E-3</v>
      </c>
      <c r="L71" s="329">
        <f t="shared" si="11"/>
        <v>6276.4469159999999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3.405E-3</v>
      </c>
      <c r="L72" s="329">
        <f t="shared" si="11"/>
        <v>47547.171435000004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3.405E-3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3.3639999999999998E-3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4191367.5864995839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'4002'!AC81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4191367.5864995839</v>
      </c>
      <c r="L86" s="329">
        <f>IF(G26=0,0,IF(G26&gt;250,-(((250/G26)*K86)*IF(M86="H",0.02,0.05)),IF(M86="H",-0.02*K86,-0.05*K86)))</f>
        <v>-84844.12370851454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4106523.4627910694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-685376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3421147.4627910694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342114.74627910694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124724.25561646467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365</v>
      </c>
      <c r="C123" s="208" t="s">
        <v>199</v>
      </c>
    </row>
    <row r="124" spans="2:3" hidden="1" x14ac:dyDescent="0.3">
      <c r="B124" s="212" t="s">
        <v>366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365</v>
      </c>
      <c r="C164" s="222" t="s">
        <v>244</v>
      </c>
      <c r="D164" s="218"/>
    </row>
    <row r="165" spans="1:4" hidden="1" x14ac:dyDescent="0.3">
      <c r="A165" s="217" t="s">
        <v>245</v>
      </c>
      <c r="B165" s="221" t="s">
        <v>366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'4010'!B2</f>
        <v>50</v>
      </c>
      <c r="W2" s="435" t="s">
        <v>4</v>
      </c>
      <c r="X2" s="436"/>
      <c r="Y2" s="437"/>
      <c r="Z2" s="437"/>
      <c r="AA2" s="437"/>
      <c r="AB2" s="437"/>
      <c r="AC2" s="437"/>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'4010'!G7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51.22</v>
      </c>
      <c r="E10" s="46">
        <v>43.11</v>
      </c>
      <c r="F10" s="46">
        <v>0</v>
      </c>
      <c r="G10" s="47">
        <f>IF($B$154&lt;8,D10*2,D10+E10)</f>
        <v>94.33</v>
      </c>
      <c r="H10" s="48"/>
      <c r="I10" s="49">
        <v>1.1259999999999999</v>
      </c>
      <c r="J10" s="49"/>
      <c r="K10" s="50">
        <f>ROUND(G10*I10,4)</f>
        <v>106.21559999999999</v>
      </c>
      <c r="L10" s="329">
        <f>SUM(K10*$G$7)*($K$7)</f>
        <v>440655.7388307479</v>
      </c>
      <c r="N10" s="52">
        <v>5101</v>
      </c>
      <c r="O10" s="53">
        <v>101</v>
      </c>
      <c r="Q10" s="54"/>
      <c r="V10" s="425" t="s">
        <v>27</v>
      </c>
      <c r="W10" s="425"/>
      <c r="X10" s="420">
        <f>IF('4010'!K$84=1,'4010'!G10,0)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5.0599999999999996</v>
      </c>
      <c r="E11" s="14">
        <v>5.4</v>
      </c>
      <c r="F11" s="14">
        <v>0</v>
      </c>
      <c r="G11" s="47">
        <f t="shared" ref="G11:G25" si="2">IF($B$154&lt;8,D11*2,D11+E11)</f>
        <v>10.46</v>
      </c>
      <c r="H11" s="48"/>
      <c r="I11" s="57">
        <f>I10</f>
        <v>1.1259999999999999</v>
      </c>
      <c r="J11" s="57"/>
      <c r="K11" s="50">
        <f t="shared" ref="K11:K25" si="3">ROUND(G11*I11,4)</f>
        <v>11.778</v>
      </c>
      <c r="L11" s="329">
        <f t="shared" ref="L11:L25" si="4">SUM(K11*$G$7)*($K$7)</f>
        <v>48863.286484739998</v>
      </c>
      <c r="M11" s="1" t="str">
        <f>IF(ROUND(G11,2)=ROUND(SUM(G28:G30),2)," ","CHECK 2. PK-3 Lines Below")</f>
        <v xml:space="preserve"> </v>
      </c>
      <c r="N11" s="52">
        <v>5101</v>
      </c>
      <c r="O11" s="58" t="s">
        <v>30</v>
      </c>
      <c r="Q11" s="54"/>
      <c r="V11" s="381" t="s">
        <v>29</v>
      </c>
      <c r="W11" s="381"/>
      <c r="X11" s="420">
        <f>IF('4010'!K$84=1,'4010'!G11,0)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IF('4010'!K$84=1,'4010'!G12,0)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IF('4010'!K$84=1,'4010'!G13,0)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IF('4010'!K$84=1,'4010'!G14,0)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IF('4010'!K$84=1,'4010'!G15,0)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IF('4010'!K$84=1,'4010'!G16,0)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IF('4010'!K$84=1,'4010'!G17,0)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IF('4010'!K$84=1,'4010'!G18,0)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IF('4010'!K$84=1,'4010'!G19,0)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IF('4010'!K$84=1,'4010'!G20,0)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IF('4010'!K$84=1,'4010'!G21,0)</f>
        <v>0</v>
      </c>
      <c r="Y21" s="420"/>
      <c r="Z21" s="421">
        <v>1</v>
      </c>
      <c r="AA21" s="421"/>
      <c r="AB21" s="55">
        <f t="shared" si="0"/>
        <v>0</v>
      </c>
      <c r="AC21" s="56">
        <f t="shared" si="1"/>
        <v>0</v>
      </c>
      <c r="AD21" s="9"/>
    </row>
    <row r="22" spans="1:30" ht="16.2" x14ac:dyDescent="0.35">
      <c r="A22" s="1" t="s">
        <v>53</v>
      </c>
      <c r="B22" s="14" t="s">
        <v>54</v>
      </c>
      <c r="C22" s="14"/>
      <c r="D22" s="14">
        <v>1.37</v>
      </c>
      <c r="E22" s="14">
        <v>1.24</v>
      </c>
      <c r="F22" s="14">
        <v>0</v>
      </c>
      <c r="G22" s="47">
        <f t="shared" si="2"/>
        <v>2.6100000000000003</v>
      </c>
      <c r="H22" s="48"/>
      <c r="I22" s="57">
        <v>1.147</v>
      </c>
      <c r="J22" s="57"/>
      <c r="K22" s="50">
        <f t="shared" si="3"/>
        <v>2.9937</v>
      </c>
      <c r="L22" s="329">
        <f t="shared" si="4"/>
        <v>12419.937234620998</v>
      </c>
      <c r="N22" s="52">
        <v>5101</v>
      </c>
      <c r="O22" s="53">
        <v>130</v>
      </c>
      <c r="Q22" s="54"/>
      <c r="V22" s="381" t="s">
        <v>54</v>
      </c>
      <c r="W22" s="381"/>
      <c r="X22" s="420">
        <f>IF('4010'!K$84=1,'4010'!G22,0)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IF('4010'!K$84=1,'4010'!G23,0)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IF('4010'!K$84=1,'4010'!G24,0)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IF('4010'!K$84=1,'4010'!G25,0)</f>
        <v>0</v>
      </c>
      <c r="Y25" s="420"/>
      <c r="Z25" s="421">
        <v>1</v>
      </c>
      <c r="AA25" s="421"/>
      <c r="AB25" s="55">
        <f t="shared" si="0"/>
        <v>0</v>
      </c>
      <c r="AC25" s="56">
        <f t="shared" si="1"/>
        <v>0</v>
      </c>
      <c r="AD25" s="9"/>
    </row>
    <row r="26" spans="1:30" ht="20.25" customHeight="1" thickBot="1" x14ac:dyDescent="0.35">
      <c r="B26" s="60" t="s">
        <v>61</v>
      </c>
      <c r="C26" s="60"/>
      <c r="D26" s="61">
        <f t="shared" ref="D26:E26" si="5">SUM(D10:D25)</f>
        <v>57.65</v>
      </c>
      <c r="E26" s="61">
        <f t="shared" si="5"/>
        <v>49.75</v>
      </c>
      <c r="F26" s="61"/>
      <c r="G26" s="61">
        <f>SUM(G10:G25)</f>
        <v>107.39999999999999</v>
      </c>
      <c r="H26" s="62"/>
      <c r="I26" s="62"/>
      <c r="J26" s="63"/>
      <c r="K26" s="64">
        <f>SUM(K10:K25)</f>
        <v>120.9873</v>
      </c>
      <c r="L26" s="327">
        <f>SUM(L10:L25)</f>
        <v>501938.96255010884</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5.0599999999999996</v>
      </c>
      <c r="E28" s="14">
        <v>4.93</v>
      </c>
      <c r="F28" s="75">
        <v>0</v>
      </c>
      <c r="G28" s="47">
        <f t="shared" ref="G28:G36" si="6">IF($B$154&lt;8,D28*2,D28+E28)</f>
        <v>9.9899999999999984</v>
      </c>
      <c r="H28" s="76"/>
      <c r="I28" s="77" t="s">
        <v>69</v>
      </c>
      <c r="J28" s="52">
        <v>251</v>
      </c>
      <c r="K28" s="78">
        <v>1047</v>
      </c>
      <c r="L28" s="329">
        <f>SUM(G28*K28)</f>
        <v>10459.529999999999</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0.47</v>
      </c>
      <c r="F29" s="85">
        <v>0</v>
      </c>
      <c r="G29" s="47">
        <f t="shared" si="6"/>
        <v>0.47</v>
      </c>
      <c r="H29" s="76"/>
      <c r="I29" s="52" t="s">
        <v>69</v>
      </c>
      <c r="J29" s="52">
        <v>252</v>
      </c>
      <c r="K29" s="78">
        <v>3380</v>
      </c>
      <c r="L29" s="329">
        <f t="shared" ref="L29:L36" si="8">SUM(G29*K29)</f>
        <v>1588.6</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5.0599999999999996</v>
      </c>
      <c r="E37" s="61">
        <f t="shared" si="10"/>
        <v>5.3999999999999995</v>
      </c>
      <c r="F37" s="61"/>
      <c r="G37" s="61">
        <f>SUM(G28:G36)</f>
        <v>10.459999999999999</v>
      </c>
      <c r="H37" s="62"/>
      <c r="I37" s="14" t="s">
        <v>81</v>
      </c>
      <c r="J37" s="14"/>
      <c r="K37" s="14"/>
      <c r="L37" s="329">
        <f>SUM(L28:L36)</f>
        <v>12048.13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20513.399999999998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534500.49255010881</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120.9873</v>
      </c>
      <c r="D47" s="116"/>
      <c r="E47" s="116"/>
      <c r="F47" s="116"/>
      <c r="G47" s="117">
        <f>K7</f>
        <v>1.0289999999999999</v>
      </c>
      <c r="H47" s="117"/>
      <c r="I47" s="118">
        <v>1325.01</v>
      </c>
      <c r="J47" s="119" t="s">
        <v>96</v>
      </c>
      <c r="K47" s="120">
        <f>ROUND(C47*G47*I47,0)</f>
        <v>164958</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120.9873</v>
      </c>
      <c r="D50" s="138"/>
      <c r="E50" s="139"/>
      <c r="F50" s="139"/>
      <c r="G50" s="140" t="s">
        <v>98</v>
      </c>
      <c r="H50" s="140"/>
      <c r="I50" s="140"/>
      <c r="J50" s="140"/>
      <c r="K50" s="140"/>
      <c r="L50" s="329">
        <f>IF(B2=75,0,K49+K48+K47)</f>
        <v>164958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120.9873</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6.11E-4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107.39999999999999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5.9199999999999997E-4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6.11E-4</v>
      </c>
      <c r="L59" s="329">
        <f>SUM(I59*K59)</f>
        <v>2585.090287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6.11E-4</v>
      </c>
      <c r="L67" s="329">
        <f>SUM(I67*K67)</f>
        <v>63359.911199000002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5.9199999999999997E-4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6.11E-4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6.11E-4</v>
      </c>
      <c r="L71" s="329">
        <f t="shared" si="11"/>
        <v>1139.9848589999999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5.9199999999999997E-4</v>
      </c>
      <c r="L72" s="329">
        <f t="shared" si="11"/>
        <v>8266.6447840000001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27.5</v>
      </c>
      <c r="AA74" s="165" t="s">
        <v>130</v>
      </c>
      <c r="AB74" s="166">
        <f>+K75</f>
        <v>361</v>
      </c>
      <c r="AC74" s="56">
        <f>ROUND(AB74*Z74,0)</f>
        <v>9928</v>
      </c>
      <c r="AD74" s="9"/>
    </row>
    <row r="75" spans="1:30" ht="19.5" customHeight="1" x14ac:dyDescent="0.3">
      <c r="A75" s="1" t="s">
        <v>131</v>
      </c>
      <c r="B75" s="167" t="s">
        <v>128</v>
      </c>
      <c r="C75" s="168" t="s">
        <v>129</v>
      </c>
      <c r="D75" s="167">
        <v>32</v>
      </c>
      <c r="E75" s="167">
        <v>23</v>
      </c>
      <c r="F75" s="167">
        <v>0</v>
      </c>
      <c r="G75" s="169">
        <f>IF($B$154&lt;8,D75,E75)</f>
        <v>23</v>
      </c>
      <c r="H75" s="170"/>
      <c r="I75" s="171">
        <f>AVERAGE(G75,D75)</f>
        <v>27.5</v>
      </c>
      <c r="J75" s="172" t="s">
        <v>130</v>
      </c>
      <c r="K75" s="173">
        <v>361</v>
      </c>
      <c r="L75" s="329">
        <f t="shared" ref="L75:L78" si="12">SUM(I75*K75)</f>
        <v>9927.5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5.9199999999999997E-4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6.11E-4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9928</v>
      </c>
      <c r="AD81" s="188"/>
    </row>
    <row r="82" spans="1:30" ht="22.5" customHeight="1" thickTop="1" thickBot="1" x14ac:dyDescent="0.35">
      <c r="B82" s="14" t="s">
        <v>140</v>
      </c>
      <c r="C82" s="14"/>
      <c r="D82" s="14"/>
      <c r="E82" s="14"/>
      <c r="F82" s="14"/>
      <c r="G82" s="14"/>
      <c r="H82" s="14"/>
      <c r="I82" s="14"/>
      <c r="J82" s="14"/>
      <c r="K82" s="14"/>
      <c r="L82" s="348">
        <f>SUM(L44:L81)</f>
        <v>784737.6236791088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'4010'!AC81</f>
        <v>9928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784737.6236791088</v>
      </c>
      <c r="L86" s="329">
        <f>IF(G26=0,0,IF(G26&gt;250,-(((250/G26)*K86)*IF(M86="H",0.02,0.05)),IF(M86="H",-0.02*K86,-0.05*K86)))</f>
        <v>-39236.88118395544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745500.74249515333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-124412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621088.74249515333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62108.874249515335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368</v>
      </c>
      <c r="C123" s="208" t="s">
        <v>199</v>
      </c>
    </row>
    <row r="124" spans="2:3" hidden="1" x14ac:dyDescent="0.3">
      <c r="B124" s="212" t="s">
        <v>369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368</v>
      </c>
      <c r="C164" s="222" t="s">
        <v>244</v>
      </c>
      <c r="D164" s="218"/>
    </row>
    <row r="165" spans="1:4" hidden="1" x14ac:dyDescent="0.3">
      <c r="A165" s="217" t="s">
        <v>245</v>
      </c>
      <c r="B165" s="221" t="s">
        <v>369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'4012'!B2</f>
        <v>50</v>
      </c>
      <c r="W2" s="435" t="s">
        <v>4</v>
      </c>
      <c r="X2" s="436"/>
      <c r="Y2" s="437"/>
      <c r="Z2" s="437"/>
      <c r="AA2" s="437"/>
      <c r="AB2" s="437"/>
      <c r="AC2" s="437"/>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'4012'!G7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IF('4012'!K$84=1,'4012'!G10,0)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IF('4012'!K$84=1,'4012'!G11,0)</f>
        <v>0</v>
      </c>
      <c r="Y11" s="420"/>
      <c r="Z11" s="421">
        <v>1</v>
      </c>
      <c r="AA11" s="421"/>
      <c r="AB11" s="55">
        <f t="shared" si="0"/>
        <v>0</v>
      </c>
      <c r="AC11" s="56">
        <f t="shared" si="1"/>
        <v>0</v>
      </c>
      <c r="AD11" s="9"/>
    </row>
    <row r="12" spans="1:30" x14ac:dyDescent="0.3">
      <c r="A12" s="1" t="s">
        <v>31</v>
      </c>
      <c r="B12" s="14" t="s">
        <v>32</v>
      </c>
      <c r="C12" s="14"/>
      <c r="D12" s="14">
        <v>251.62</v>
      </c>
      <c r="E12" s="14">
        <v>246.78</v>
      </c>
      <c r="F12" s="14">
        <v>0</v>
      </c>
      <c r="G12" s="47">
        <f t="shared" si="2"/>
        <v>498.4</v>
      </c>
      <c r="H12" s="48"/>
      <c r="I12" s="57">
        <v>1</v>
      </c>
      <c r="J12" s="57"/>
      <c r="K12" s="50">
        <f t="shared" si="3"/>
        <v>498.4</v>
      </c>
      <c r="L12" s="329">
        <f t="shared" si="4"/>
        <v>2067707.7588719996</v>
      </c>
      <c r="N12" s="52">
        <v>5102</v>
      </c>
      <c r="O12" s="53">
        <v>102</v>
      </c>
      <c r="Q12" s="54"/>
      <c r="V12" s="381" t="s">
        <v>32</v>
      </c>
      <c r="W12" s="381"/>
      <c r="X12" s="420">
        <f>IF('4012'!K$84=1,'4012'!G12,0)</f>
        <v>0</v>
      </c>
      <c r="Y12" s="420"/>
      <c r="Z12" s="421">
        <v>1</v>
      </c>
      <c r="AA12" s="421"/>
      <c r="AB12" s="55">
        <f t="shared" si="0"/>
        <v>0</v>
      </c>
      <c r="AC12" s="56">
        <f t="shared" si="1"/>
        <v>0</v>
      </c>
      <c r="AD12" s="9"/>
    </row>
    <row r="13" spans="1:30" x14ac:dyDescent="0.3">
      <c r="A13" s="1" t="s">
        <v>33</v>
      </c>
      <c r="B13" s="14" t="s">
        <v>34</v>
      </c>
      <c r="C13" s="14"/>
      <c r="D13" s="14">
        <v>24.35</v>
      </c>
      <c r="E13" s="14">
        <v>26.84</v>
      </c>
      <c r="F13" s="14">
        <v>0</v>
      </c>
      <c r="G13" s="47">
        <f t="shared" si="2"/>
        <v>51.19</v>
      </c>
      <c r="H13" s="48"/>
      <c r="I13" s="57">
        <f>I12</f>
        <v>1</v>
      </c>
      <c r="J13" s="57"/>
      <c r="K13" s="50">
        <f t="shared" si="3"/>
        <v>51.19</v>
      </c>
      <c r="L13" s="329">
        <f t="shared" si="4"/>
        <v>212371.50918269999</v>
      </c>
      <c r="M13" s="1" t="str">
        <f>IF(ROUND(G13,2)=ROUND(SUM(G31:G33),2)," ","CHECK 2. 4-8 Lines Below")</f>
        <v xml:space="preserve"> </v>
      </c>
      <c r="N13" s="52">
        <v>5102</v>
      </c>
      <c r="O13" s="58" t="s">
        <v>35</v>
      </c>
      <c r="Q13" s="54"/>
      <c r="V13" s="381" t="s">
        <v>34</v>
      </c>
      <c r="W13" s="381"/>
      <c r="X13" s="420">
        <f>IF('4012'!K$84=1,'4012'!G13,0)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IF('4012'!K$84=1,'4012'!G14,0)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IF('4012'!K$84=1,'4012'!G15,0)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IF('4012'!K$84=1,'4012'!G16,0)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IF('4012'!K$84=1,'4012'!G17,0)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IF('4012'!K$84=1,'4012'!G18,0)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IF('4012'!K$84=1,'4012'!G19,0)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IF('4012'!K$84=1,'4012'!G20,0)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IF('4012'!K$84=1,'4012'!G21,0)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IF('4012'!K$84=1,'4012'!G22,0)</f>
        <v>0</v>
      </c>
      <c r="Y22" s="420"/>
      <c r="Z22" s="421">
        <v>1</v>
      </c>
      <c r="AA22" s="421"/>
      <c r="AB22" s="55">
        <f t="shared" si="0"/>
        <v>0</v>
      </c>
      <c r="AC22" s="56">
        <f t="shared" si="1"/>
        <v>0</v>
      </c>
      <c r="AD22" s="9"/>
    </row>
    <row r="23" spans="1:30" ht="16.2" x14ac:dyDescent="0.35">
      <c r="A23" s="1" t="s">
        <v>55</v>
      </c>
      <c r="B23" s="14" t="s">
        <v>56</v>
      </c>
      <c r="C23" s="14"/>
      <c r="D23" s="14">
        <v>0.28999999999999998</v>
      </c>
      <c r="E23" s="14">
        <v>0.36</v>
      </c>
      <c r="F23" s="14">
        <v>0</v>
      </c>
      <c r="G23" s="47">
        <f t="shared" si="2"/>
        <v>0.64999999999999991</v>
      </c>
      <c r="H23" s="48"/>
      <c r="I23" s="57">
        <f>I22</f>
        <v>1.147</v>
      </c>
      <c r="J23" s="57"/>
      <c r="K23" s="50">
        <f t="shared" si="3"/>
        <v>0.74560000000000004</v>
      </c>
      <c r="L23" s="329">
        <f t="shared" si="4"/>
        <v>3093.2642556479996</v>
      </c>
      <c r="N23" s="52">
        <v>5102</v>
      </c>
      <c r="O23" s="53">
        <v>130</v>
      </c>
      <c r="Q23" s="54"/>
      <c r="V23" s="381" t="s">
        <v>56</v>
      </c>
      <c r="W23" s="381"/>
      <c r="X23" s="420">
        <f>IF('4012'!K$84=1,'4012'!G23,0)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IF('4012'!K$84=1,'4012'!G24,0)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IF('4012'!K$84=1,'4012'!G25,0)</f>
        <v>0</v>
      </c>
      <c r="Y25" s="420"/>
      <c r="Z25" s="421">
        <v>1</v>
      </c>
      <c r="AA25" s="421"/>
      <c r="AB25" s="55">
        <f t="shared" si="0"/>
        <v>0</v>
      </c>
      <c r="AC25" s="56">
        <f t="shared" si="1"/>
        <v>0</v>
      </c>
      <c r="AD25" s="9"/>
    </row>
    <row r="26" spans="1:30" ht="20.25" customHeight="1" thickBot="1" x14ac:dyDescent="0.35">
      <c r="B26" s="60" t="s">
        <v>61</v>
      </c>
      <c r="C26" s="60"/>
      <c r="D26" s="61">
        <f t="shared" ref="D26:E26" si="5">SUM(D10:D25)</f>
        <v>276.26000000000005</v>
      </c>
      <c r="E26" s="61">
        <f t="shared" si="5"/>
        <v>273.98</v>
      </c>
      <c r="F26" s="61"/>
      <c r="G26" s="61">
        <f>SUM(G10:G25)</f>
        <v>550.2399999999999</v>
      </c>
      <c r="H26" s="62"/>
      <c r="I26" s="62"/>
      <c r="J26" s="63"/>
      <c r="K26" s="64">
        <f>SUM(K10:K25)</f>
        <v>550.33559999999989</v>
      </c>
      <c r="L26" s="327">
        <f>SUM(L10:L25)</f>
        <v>2283172.5323103475</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21.85</v>
      </c>
      <c r="E31" s="14">
        <v>23.33</v>
      </c>
      <c r="F31" s="85">
        <v>0</v>
      </c>
      <c r="G31" s="47">
        <f t="shared" si="6"/>
        <v>45.18</v>
      </c>
      <c r="H31" s="76"/>
      <c r="I31" s="86" t="s">
        <v>73</v>
      </c>
      <c r="J31" s="52">
        <v>251</v>
      </c>
      <c r="K31" s="78">
        <v>1173</v>
      </c>
      <c r="L31" s="329">
        <f t="shared" si="8"/>
        <v>52996.14</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2.5</v>
      </c>
      <c r="E32" s="14">
        <v>3.01</v>
      </c>
      <c r="F32" s="85">
        <v>0</v>
      </c>
      <c r="G32" s="47">
        <f t="shared" si="6"/>
        <v>5.51</v>
      </c>
      <c r="H32" s="76"/>
      <c r="I32" s="86" t="s">
        <v>73</v>
      </c>
      <c r="J32" s="52">
        <v>252</v>
      </c>
      <c r="K32" s="78">
        <v>3506</v>
      </c>
      <c r="L32" s="329">
        <f t="shared" si="8"/>
        <v>19318.059999999998</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0.5</v>
      </c>
      <c r="F33" s="85">
        <v>0</v>
      </c>
      <c r="G33" s="47">
        <f t="shared" si="6"/>
        <v>0.5</v>
      </c>
      <c r="H33" s="76"/>
      <c r="I33" s="86" t="s">
        <v>73</v>
      </c>
      <c r="J33" s="52">
        <v>253</v>
      </c>
      <c r="K33" s="78">
        <v>7023</v>
      </c>
      <c r="L33" s="329">
        <f t="shared" si="8"/>
        <v>3511.5</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24.35</v>
      </c>
      <c r="E37" s="61">
        <f t="shared" si="10"/>
        <v>26.839999999999996</v>
      </c>
      <c r="F37" s="61"/>
      <c r="G37" s="61">
        <f>SUM(G28:G36)</f>
        <v>51.19</v>
      </c>
      <c r="H37" s="62"/>
      <c r="I37" s="14" t="s">
        <v>81</v>
      </c>
      <c r="J37" s="14"/>
      <c r="K37" s="14"/>
      <c r="L37" s="329">
        <f>SUM(L28:L36)</f>
        <v>75825.7</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105095.83999999998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2464094.0723103476</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550.33559999999989</v>
      </c>
      <c r="D48" s="116"/>
      <c r="E48" s="116"/>
      <c r="F48" s="116"/>
      <c r="G48" s="117">
        <f>K7</f>
        <v>1.0289999999999999</v>
      </c>
      <c r="H48" s="117"/>
      <c r="I48" s="118">
        <v>903.8</v>
      </c>
      <c r="J48" s="119" t="s">
        <v>96</v>
      </c>
      <c r="K48" s="120">
        <f>ROUND(C48*G48*I48,0)</f>
        <v>511818</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550.33559999999989</v>
      </c>
      <c r="D50" s="138"/>
      <c r="E50" s="139"/>
      <c r="F50" s="139"/>
      <c r="G50" s="140" t="s">
        <v>98</v>
      </c>
      <c r="H50" s="140"/>
      <c r="I50" s="140"/>
      <c r="J50" s="140"/>
      <c r="K50" s="140"/>
      <c r="L50" s="329">
        <f>IF(B2=75,0,K49+K48+K47)</f>
        <v>511818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550.33559999999989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2.7789999999999998E-3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550.2399999999999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3.0339999999999998E-3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2.7789999999999998E-3</v>
      </c>
      <c r="L59" s="329">
        <f>SUM(I59*K59)</f>
        <v>11757.718342999999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2.7789999999999998E-3</v>
      </c>
      <c r="L67" s="329">
        <f>SUM(I67*K67)</f>
        <v>288178.71231099998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3.0339999999999998E-3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2.7789999999999998E-3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2.7789999999999998E-3</v>
      </c>
      <c r="L71" s="329">
        <f t="shared" si="11"/>
        <v>5184.9720509999997</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3.0339999999999998E-3</v>
      </c>
      <c r="L72" s="329">
        <f t="shared" si="11"/>
        <v>42366.554517999997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v>
      </c>
      <c r="AA74" s="165" t="s">
        <v>130</v>
      </c>
      <c r="AB74" s="166">
        <f>+K75</f>
        <v>361</v>
      </c>
      <c r="AC74" s="56">
        <f>ROUND(AB74*Z74,0)</f>
        <v>722</v>
      </c>
      <c r="AD74" s="9"/>
    </row>
    <row r="75" spans="1:30" ht="19.5" customHeight="1" x14ac:dyDescent="0.3">
      <c r="A75" s="1" t="s">
        <v>131</v>
      </c>
      <c r="B75" s="167" t="s">
        <v>128</v>
      </c>
      <c r="C75" s="168" t="s">
        <v>129</v>
      </c>
      <c r="D75" s="167">
        <v>2</v>
      </c>
      <c r="E75" s="167">
        <v>2</v>
      </c>
      <c r="F75" s="167">
        <v>0</v>
      </c>
      <c r="G75" s="169">
        <f>IF($B$154&lt;8,D75,E75)</f>
        <v>2</v>
      </c>
      <c r="H75" s="170"/>
      <c r="I75" s="171">
        <f>AVERAGE(G75,D75)</f>
        <v>2</v>
      </c>
      <c r="J75" s="172" t="s">
        <v>130</v>
      </c>
      <c r="K75" s="173">
        <v>361</v>
      </c>
      <c r="L75" s="329">
        <f t="shared" ref="L75:L78" si="12">SUM(I75*K75)</f>
        <v>722</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3.0339999999999998E-3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2.7789999999999998E-3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722</v>
      </c>
      <c r="AD81" s="188"/>
    </row>
    <row r="82" spans="1:30" ht="22.5" customHeight="1" thickTop="1" thickBot="1" x14ac:dyDescent="0.35">
      <c r="B82" s="14" t="s">
        <v>140</v>
      </c>
      <c r="C82" s="14"/>
      <c r="D82" s="14"/>
      <c r="E82" s="14"/>
      <c r="F82" s="14"/>
      <c r="G82" s="14"/>
      <c r="H82" s="14"/>
      <c r="I82" s="14"/>
      <c r="J82" s="14"/>
      <c r="K82" s="14"/>
      <c r="L82" s="348">
        <f>SUM(L44:L81)</f>
        <v>3324122.029533348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'4012'!AC81</f>
        <v>722</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3324122.029533348</v>
      </c>
      <c r="L86" s="329">
        <f>IF(G26=0,0,IF(G26&gt;250,-(((250/G26)*K86)*IF(M86="H",0.02,0.05)),IF(M86="H",-0.02*K86,-0.05*K86)))</f>
        <v>-75515.275823580363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3248606.7537097675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-542284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2706322.7537097675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270632.27537097677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90690.825653087057</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371</v>
      </c>
      <c r="C123" s="208" t="s">
        <v>199</v>
      </c>
    </row>
    <row r="124" spans="2:3" hidden="1" x14ac:dyDescent="0.3">
      <c r="B124" s="212" t="s">
        <v>372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371</v>
      </c>
      <c r="C164" s="222" t="s">
        <v>244</v>
      </c>
      <c r="D164" s="218"/>
    </row>
    <row r="165" spans="1:4" hidden="1" x14ac:dyDescent="0.3">
      <c r="A165" s="217" t="s">
        <v>245</v>
      </c>
      <c r="B165" s="221" t="s">
        <v>372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'4013'!B2</f>
        <v>50</v>
      </c>
      <c r="W2" s="435" t="s">
        <v>4</v>
      </c>
      <c r="X2" s="436"/>
      <c r="Y2" s="437"/>
      <c r="Z2" s="437"/>
      <c r="AA2" s="437"/>
      <c r="AB2" s="437"/>
      <c r="AC2" s="437"/>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'4013'!G7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IF('4013'!K$84=1,'4013'!G10,0)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IF('4013'!K$84=1,'4013'!G11,0)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IF('4013'!K$84=1,'4013'!G12,0)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IF('4013'!K$84=1,'4013'!G13,0)</f>
        <v>0</v>
      </c>
      <c r="Y13" s="420"/>
      <c r="Z13" s="421">
        <v>1</v>
      </c>
      <c r="AA13" s="421"/>
      <c r="AB13" s="55">
        <f t="shared" si="0"/>
        <v>0</v>
      </c>
      <c r="AC13" s="56">
        <f t="shared" si="1"/>
        <v>0</v>
      </c>
      <c r="AD13" s="9"/>
    </row>
    <row r="14" spans="1:30" x14ac:dyDescent="0.3">
      <c r="A14" s="1" t="s">
        <v>36</v>
      </c>
      <c r="B14" s="14" t="s">
        <v>37</v>
      </c>
      <c r="C14" s="14"/>
      <c r="D14" s="14">
        <v>48.52</v>
      </c>
      <c r="E14" s="14">
        <v>42.43</v>
      </c>
      <c r="F14" s="14">
        <v>0</v>
      </c>
      <c r="G14" s="47">
        <f t="shared" si="2"/>
        <v>90.95</v>
      </c>
      <c r="H14" s="48"/>
      <c r="I14" s="57">
        <v>1.004</v>
      </c>
      <c r="J14" s="57"/>
      <c r="K14" s="50">
        <f t="shared" si="3"/>
        <v>91.313800000000001</v>
      </c>
      <c r="L14" s="329">
        <f t="shared" si="4"/>
        <v>378832.77036935394</v>
      </c>
      <c r="N14" s="52">
        <v>5103</v>
      </c>
      <c r="O14" s="53">
        <v>103</v>
      </c>
      <c r="Q14" s="54"/>
      <c r="V14" s="381" t="s">
        <v>37</v>
      </c>
      <c r="W14" s="381"/>
      <c r="X14" s="420">
        <f>IF('4013'!K$84=1,'4013'!G14,0)</f>
        <v>0</v>
      </c>
      <c r="Y14" s="420"/>
      <c r="Z14" s="421">
        <v>1</v>
      </c>
      <c r="AA14" s="421"/>
      <c r="AB14" s="55">
        <f t="shared" si="0"/>
        <v>0</v>
      </c>
      <c r="AC14" s="56">
        <f t="shared" si="1"/>
        <v>0</v>
      </c>
      <c r="AD14" s="9"/>
    </row>
    <row r="15" spans="1:30" x14ac:dyDescent="0.3">
      <c r="A15" s="1" t="s">
        <v>38</v>
      </c>
      <c r="B15" s="14" t="s">
        <v>39</v>
      </c>
      <c r="C15" s="14"/>
      <c r="D15" s="14">
        <v>8.66</v>
      </c>
      <c r="E15" s="14">
        <v>8.34</v>
      </c>
      <c r="F15" s="14">
        <v>0</v>
      </c>
      <c r="G15" s="47">
        <f t="shared" si="2"/>
        <v>17</v>
      </c>
      <c r="H15" s="48"/>
      <c r="I15" s="57">
        <f>I14</f>
        <v>1.004</v>
      </c>
      <c r="J15" s="57"/>
      <c r="K15" s="50">
        <f t="shared" si="3"/>
        <v>17.068000000000001</v>
      </c>
      <c r="L15" s="329">
        <f t="shared" si="4"/>
        <v>70809.863620439995</v>
      </c>
      <c r="M15" s="1" t="str">
        <f>IF(ROUND(G15,2)=ROUND(SUM(G34:G36),2)," ","CHECK 2. 9-12 Lines Below")</f>
        <v xml:space="preserve"> </v>
      </c>
      <c r="N15" s="52">
        <v>5103</v>
      </c>
      <c r="O15" s="58" t="s">
        <v>40</v>
      </c>
      <c r="Q15" s="54"/>
      <c r="V15" s="381" t="s">
        <v>39</v>
      </c>
      <c r="W15" s="381"/>
      <c r="X15" s="420">
        <f>IF('4013'!K$84=1,'4013'!G15,0)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IF('4013'!K$84=1,'4013'!G16,0)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IF('4013'!K$84=1,'4013'!G17,0)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IF('4013'!K$84=1,'4013'!G18,0)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IF('4013'!K$84=1,'4013'!G19,0)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IF('4013'!K$84=1,'4013'!G20,0)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IF('4013'!K$84=1,'4013'!G21,0)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IF('4013'!K$84=1,'4013'!G22,0)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IF('4013'!K$84=1,'4013'!G23,0)</f>
        <v>0</v>
      </c>
      <c r="Y23" s="420"/>
      <c r="Z23" s="421">
        <v>1</v>
      </c>
      <c r="AA23" s="421"/>
      <c r="AB23" s="55">
        <f t="shared" si="0"/>
        <v>0</v>
      </c>
      <c r="AC23" s="56">
        <f t="shared" si="1"/>
        <v>0</v>
      </c>
      <c r="AD23" s="9"/>
    </row>
    <row r="24" spans="1:30" ht="16.2" x14ac:dyDescent="0.35">
      <c r="A24" s="1" t="s">
        <v>57</v>
      </c>
      <c r="B24" s="14" t="s">
        <v>58</v>
      </c>
      <c r="C24" s="14"/>
      <c r="D24" s="14">
        <v>0.28999999999999998</v>
      </c>
      <c r="E24" s="14">
        <v>0.28999999999999998</v>
      </c>
      <c r="F24" s="14">
        <v>0</v>
      </c>
      <c r="G24" s="47">
        <f t="shared" si="2"/>
        <v>0.57999999999999996</v>
      </c>
      <c r="H24" s="48"/>
      <c r="I24" s="57">
        <f>I23</f>
        <v>1.147</v>
      </c>
      <c r="J24" s="57"/>
      <c r="K24" s="50">
        <f t="shared" si="3"/>
        <v>0.6653</v>
      </c>
      <c r="L24" s="329">
        <f t="shared" si="4"/>
        <v>2760.1243418489998</v>
      </c>
      <c r="N24" s="52">
        <v>5103</v>
      </c>
      <c r="O24" s="53">
        <v>130</v>
      </c>
      <c r="Q24" s="54"/>
      <c r="V24" s="381" t="s">
        <v>58</v>
      </c>
      <c r="W24" s="381"/>
      <c r="X24" s="420">
        <f>IF('4013'!K$84=1,'4013'!G24,0)</f>
        <v>0</v>
      </c>
      <c r="Y24" s="420"/>
      <c r="Z24" s="421">
        <v>1</v>
      </c>
      <c r="AA24" s="421"/>
      <c r="AB24" s="55">
        <f t="shared" si="0"/>
        <v>0</v>
      </c>
      <c r="AC24" s="56">
        <f t="shared" si="1"/>
        <v>0</v>
      </c>
      <c r="AD24" s="9"/>
    </row>
    <row r="25" spans="1:30" ht="16.8" thickBot="1" x14ac:dyDescent="0.4">
      <c r="A25" s="1" t="s">
        <v>59</v>
      </c>
      <c r="B25" s="14" t="s">
        <v>60</v>
      </c>
      <c r="C25" s="14"/>
      <c r="D25" s="14">
        <v>3.93</v>
      </c>
      <c r="E25" s="14">
        <v>4.74</v>
      </c>
      <c r="F25" s="14">
        <v>0</v>
      </c>
      <c r="G25" s="47">
        <f t="shared" si="2"/>
        <v>8.67</v>
      </c>
      <c r="H25" s="48"/>
      <c r="I25" s="57">
        <v>1.004</v>
      </c>
      <c r="J25" s="57"/>
      <c r="K25" s="50">
        <f t="shared" si="3"/>
        <v>8.7047000000000008</v>
      </c>
      <c r="L25" s="329">
        <f t="shared" si="4"/>
        <v>36113.113420251</v>
      </c>
      <c r="N25" s="52">
        <v>5310</v>
      </c>
      <c r="O25" s="53">
        <v>300</v>
      </c>
      <c r="Q25" s="54"/>
      <c r="V25" s="381" t="s">
        <v>60</v>
      </c>
      <c r="W25" s="381"/>
      <c r="X25" s="420">
        <f>IF('4013'!K$84=1,'4013'!G25,0)</f>
        <v>0</v>
      </c>
      <c r="Y25" s="420"/>
      <c r="Z25" s="421">
        <v>1</v>
      </c>
      <c r="AA25" s="421"/>
      <c r="AB25" s="55">
        <f t="shared" si="0"/>
        <v>0</v>
      </c>
      <c r="AC25" s="56">
        <f t="shared" si="1"/>
        <v>0</v>
      </c>
      <c r="AD25" s="9"/>
    </row>
    <row r="26" spans="1:30" ht="20.25" customHeight="1" thickBot="1" x14ac:dyDescent="0.35">
      <c r="B26" s="60" t="s">
        <v>61</v>
      </c>
      <c r="C26" s="60"/>
      <c r="D26" s="61">
        <f t="shared" ref="D26:E26" si="5">SUM(D10:D25)</f>
        <v>61.400000000000006</v>
      </c>
      <c r="E26" s="61">
        <f t="shared" si="5"/>
        <v>55.8</v>
      </c>
      <c r="F26" s="61"/>
      <c r="G26" s="61">
        <f>SUM(G10:G25)</f>
        <v>117.2</v>
      </c>
      <c r="H26" s="62"/>
      <c r="I26" s="62"/>
      <c r="J26" s="63"/>
      <c r="K26" s="64">
        <f>SUM(K10:K25)</f>
        <v>117.7518</v>
      </c>
      <c r="L26" s="327">
        <f>SUM(L10:L25)</f>
        <v>488515.87175189395</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8.66</v>
      </c>
      <c r="E34" s="14">
        <v>8.34</v>
      </c>
      <c r="F34" s="85">
        <v>0</v>
      </c>
      <c r="G34" s="47">
        <f t="shared" si="6"/>
        <v>17</v>
      </c>
      <c r="H34" s="76"/>
      <c r="I34" s="86" t="s">
        <v>77</v>
      </c>
      <c r="J34" s="52">
        <v>251</v>
      </c>
      <c r="K34" s="78">
        <v>835</v>
      </c>
      <c r="L34" s="329">
        <f t="shared" si="8"/>
        <v>14195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8.66</v>
      </c>
      <c r="E37" s="61">
        <f t="shared" si="10"/>
        <v>8.34</v>
      </c>
      <c r="F37" s="61"/>
      <c r="G37" s="61">
        <f>SUM(G28:G36)</f>
        <v>17</v>
      </c>
      <c r="H37" s="62"/>
      <c r="I37" s="14" t="s">
        <v>81</v>
      </c>
      <c r="J37" s="14"/>
      <c r="K37" s="14"/>
      <c r="L37" s="329">
        <f>SUM(L28:L36)</f>
        <v>14195</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22385.200000000001</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525096.07175189396</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117.7518</v>
      </c>
      <c r="D49" s="116"/>
      <c r="E49" s="116"/>
      <c r="F49" s="116"/>
      <c r="G49" s="117">
        <f>K7</f>
        <v>1.0289999999999999</v>
      </c>
      <c r="H49" s="117"/>
      <c r="I49" s="118">
        <v>905.98</v>
      </c>
      <c r="J49" s="119" t="s">
        <v>96</v>
      </c>
      <c r="K49" s="120">
        <f>ROUND(C49*G49*I49,0)</f>
        <v>109775</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117.7518</v>
      </c>
      <c r="D50" s="138"/>
      <c r="E50" s="139"/>
      <c r="F50" s="139"/>
      <c r="G50" s="140" t="s">
        <v>98</v>
      </c>
      <c r="H50" s="140"/>
      <c r="I50" s="140"/>
      <c r="J50" s="140"/>
      <c r="K50" s="140"/>
      <c r="L50" s="329">
        <f>IF(B2=75,0,K49+K48+K47)</f>
        <v>109775</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117.7518</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5.9500000000000004E-4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117.2</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6.4599999999999998E-4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5.9500000000000004E-4</v>
      </c>
      <c r="L59" s="329">
        <f>SUM(I59*K59)</f>
        <v>2517.3956150000004</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5.9500000000000004E-4</v>
      </c>
      <c r="L67" s="329">
        <f>SUM(I67*K67)</f>
        <v>61700.731855000005</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6.4599999999999998E-4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5.9500000000000004E-4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5.9500000000000004E-4</v>
      </c>
      <c r="L71" s="329">
        <f t="shared" si="11"/>
        <v>1110.1325550000001</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6.4599999999999998E-4</v>
      </c>
      <c r="L72" s="329">
        <f t="shared" si="11"/>
        <v>9020.6968419999994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6.4599999999999998E-4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5.9500000000000004E-4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709220.02861889405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'4013'!AC81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709220.02861889405</v>
      </c>
      <c r="L86" s="329">
        <f>IF(G26=0,0,IF(G26&gt;250,-(((250/G26)*K86)*IF(M86="H",0.02,0.05)),IF(M86="H",-0.02*K86,-0.05*K86)))</f>
        <v>-35461.001430944707</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673759.0271879494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-112468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561291.0271879494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56129.102718794937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374</v>
      </c>
      <c r="C123" s="208" t="s">
        <v>199</v>
      </c>
    </row>
    <row r="124" spans="2:3" hidden="1" x14ac:dyDescent="0.3">
      <c r="B124" s="212" t="s">
        <v>375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374</v>
      </c>
      <c r="C164" s="222" t="s">
        <v>244</v>
      </c>
      <c r="D164" s="218"/>
    </row>
    <row r="165" spans="1:4" hidden="1" x14ac:dyDescent="0.3">
      <c r="A165" s="217" t="s">
        <v>245</v>
      </c>
      <c r="B165" s="221" t="s">
        <v>375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'4020'!B2</f>
        <v>50</v>
      </c>
      <c r="W2" s="435" t="s">
        <v>4</v>
      </c>
      <c r="X2" s="436"/>
      <c r="Y2" s="437"/>
      <c r="Z2" s="437"/>
      <c r="AA2" s="437"/>
      <c r="AB2" s="437"/>
      <c r="AC2" s="437"/>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'4020'!G7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232.77</v>
      </c>
      <c r="E10" s="46">
        <v>229.82</v>
      </c>
      <c r="F10" s="46">
        <v>0</v>
      </c>
      <c r="G10" s="47">
        <f>IF($B$154&lt;8,D10*2,D10+E10)</f>
        <v>462.59000000000003</v>
      </c>
      <c r="H10" s="48"/>
      <c r="I10" s="49">
        <v>1.1259999999999999</v>
      </c>
      <c r="J10" s="49"/>
      <c r="K10" s="50">
        <f>ROUND(G10*I10,4)</f>
        <v>520.87630000000001</v>
      </c>
      <c r="L10" s="329">
        <f>SUM(K10*$G$7)*($K$7)</f>
        <v>2160954.9898124789</v>
      </c>
      <c r="N10" s="52">
        <v>5101</v>
      </c>
      <c r="O10" s="53">
        <v>101</v>
      </c>
      <c r="Q10" s="54"/>
      <c r="V10" s="425" t="s">
        <v>27</v>
      </c>
      <c r="W10" s="425"/>
      <c r="X10" s="420">
        <f>IF('4020'!K$84=1,'4020'!G10,0)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36.17</v>
      </c>
      <c r="E11" s="14">
        <v>38.049999999999997</v>
      </c>
      <c r="F11" s="14">
        <v>0</v>
      </c>
      <c r="G11" s="47">
        <f t="shared" ref="G11:G25" si="2">IF($B$154&lt;8,D11*2,D11+E11)</f>
        <v>74.22</v>
      </c>
      <c r="H11" s="48"/>
      <c r="I11" s="57">
        <f>I10</f>
        <v>1.1259999999999999</v>
      </c>
      <c r="J11" s="57"/>
      <c r="K11" s="50">
        <f t="shared" ref="K11:K25" si="3">ROUND(G11*I11,4)</f>
        <v>83.571700000000007</v>
      </c>
      <c r="L11" s="329">
        <f t="shared" ref="L11:L25" si="4">SUM(K11*$G$7)*($K$7)</f>
        <v>346713.18722336099</v>
      </c>
      <c r="M11" s="1" t="str">
        <f>IF(ROUND(G11,2)=ROUND(SUM(G28:G30),2)," ","CHECK 2. PK-3 Lines Below")</f>
        <v xml:space="preserve"> </v>
      </c>
      <c r="N11" s="52">
        <v>5101</v>
      </c>
      <c r="O11" s="58" t="s">
        <v>30</v>
      </c>
      <c r="Q11" s="54"/>
      <c r="V11" s="381" t="s">
        <v>29</v>
      </c>
      <c r="W11" s="381"/>
      <c r="X11" s="420">
        <f>IF('4020'!K$84=1,'4020'!G11,0)</f>
        <v>0</v>
      </c>
      <c r="Y11" s="420"/>
      <c r="Z11" s="421">
        <v>1</v>
      </c>
      <c r="AA11" s="421"/>
      <c r="AB11" s="55">
        <f t="shared" si="0"/>
        <v>0</v>
      </c>
      <c r="AC11" s="56">
        <f t="shared" si="1"/>
        <v>0</v>
      </c>
      <c r="AD11" s="9"/>
    </row>
    <row r="12" spans="1:30" x14ac:dyDescent="0.3">
      <c r="A12" s="1" t="s">
        <v>31</v>
      </c>
      <c r="B12" s="14" t="s">
        <v>32</v>
      </c>
      <c r="C12" s="14"/>
      <c r="D12" s="14">
        <v>231.89</v>
      </c>
      <c r="E12" s="14">
        <v>232.8</v>
      </c>
      <c r="F12" s="14">
        <v>0</v>
      </c>
      <c r="G12" s="47">
        <f t="shared" si="2"/>
        <v>464.69</v>
      </c>
      <c r="H12" s="48"/>
      <c r="I12" s="57">
        <v>1</v>
      </c>
      <c r="J12" s="57"/>
      <c r="K12" s="50">
        <f t="shared" si="3"/>
        <v>464.69</v>
      </c>
      <c r="L12" s="329">
        <f t="shared" si="4"/>
        <v>1927855.3741376998</v>
      </c>
      <c r="N12" s="52">
        <v>5102</v>
      </c>
      <c r="O12" s="53">
        <v>102</v>
      </c>
      <c r="Q12" s="54"/>
      <c r="V12" s="381" t="s">
        <v>32</v>
      </c>
      <c r="W12" s="381"/>
      <c r="X12" s="420">
        <f>IF('4020'!K$84=1,'4020'!G12,0)</f>
        <v>0</v>
      </c>
      <c r="Y12" s="420"/>
      <c r="Z12" s="421">
        <v>1</v>
      </c>
      <c r="AA12" s="421"/>
      <c r="AB12" s="55">
        <f t="shared" si="0"/>
        <v>0</v>
      </c>
      <c r="AC12" s="56">
        <f t="shared" si="1"/>
        <v>0</v>
      </c>
      <c r="AD12" s="9"/>
    </row>
    <row r="13" spans="1:30" x14ac:dyDescent="0.3">
      <c r="A13" s="1" t="s">
        <v>33</v>
      </c>
      <c r="B13" s="14" t="s">
        <v>34</v>
      </c>
      <c r="C13" s="14"/>
      <c r="D13" s="14">
        <v>50.14</v>
      </c>
      <c r="E13" s="14">
        <v>48.19</v>
      </c>
      <c r="F13" s="14">
        <v>0</v>
      </c>
      <c r="G13" s="47">
        <f t="shared" si="2"/>
        <v>98.33</v>
      </c>
      <c r="H13" s="48"/>
      <c r="I13" s="57">
        <f>I12</f>
        <v>1</v>
      </c>
      <c r="J13" s="57"/>
      <c r="K13" s="50">
        <f t="shared" si="3"/>
        <v>98.33</v>
      </c>
      <c r="L13" s="329">
        <f t="shared" si="4"/>
        <v>407940.81847889995</v>
      </c>
      <c r="M13" s="1" t="str">
        <f>IF(ROUND(G13,2)=ROUND(SUM(G31:G33),2)," ","CHECK 2. 4-8 Lines Below")</f>
        <v xml:space="preserve"> </v>
      </c>
      <c r="N13" s="52">
        <v>5102</v>
      </c>
      <c r="O13" s="58" t="s">
        <v>35</v>
      </c>
      <c r="Q13" s="54"/>
      <c r="V13" s="381" t="s">
        <v>34</v>
      </c>
      <c r="W13" s="381"/>
      <c r="X13" s="420">
        <f>IF('4020'!K$84=1,'4020'!G13,0)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IF('4020'!K$84=1,'4020'!G14,0)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IF('4020'!K$84=1,'4020'!G15,0)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IF('4020'!K$84=1,'4020'!G16,0)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IF('4020'!K$84=1,'4020'!G17,0)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IF('4020'!K$84=1,'4020'!G18,0)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IF('4020'!K$84=1,'4020'!G19,0)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IF('4020'!K$84=1,'4020'!G20,0)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IF('4020'!K$84=1,'4020'!G21,0)</f>
        <v>0</v>
      </c>
      <c r="Y21" s="420"/>
      <c r="Z21" s="421">
        <v>1</v>
      </c>
      <c r="AA21" s="421"/>
      <c r="AB21" s="55">
        <f t="shared" si="0"/>
        <v>0</v>
      </c>
      <c r="AC21" s="56">
        <f t="shared" si="1"/>
        <v>0</v>
      </c>
      <c r="AD21" s="9"/>
    </row>
    <row r="22" spans="1:30" ht="16.2" x14ac:dyDescent="0.35">
      <c r="A22" s="1" t="s">
        <v>53</v>
      </c>
      <c r="B22" s="14" t="s">
        <v>54</v>
      </c>
      <c r="C22" s="14"/>
      <c r="D22" s="14">
        <v>10.42</v>
      </c>
      <c r="E22" s="14">
        <v>9.58</v>
      </c>
      <c r="F22" s="14">
        <v>0</v>
      </c>
      <c r="G22" s="47">
        <f t="shared" si="2"/>
        <v>20</v>
      </c>
      <c r="H22" s="48"/>
      <c r="I22" s="57">
        <v>1.147</v>
      </c>
      <c r="J22" s="57"/>
      <c r="K22" s="50">
        <f t="shared" si="3"/>
        <v>22.94</v>
      </c>
      <c r="L22" s="329">
        <f t="shared" si="4"/>
        <v>95170.979110200002</v>
      </c>
      <c r="N22" s="52">
        <v>5101</v>
      </c>
      <c r="O22" s="53">
        <v>130</v>
      </c>
      <c r="Q22" s="54"/>
      <c r="V22" s="381" t="s">
        <v>54</v>
      </c>
      <c r="W22" s="381"/>
      <c r="X22" s="420">
        <f>IF('4020'!K$84=1,'4020'!G22,0)</f>
        <v>0</v>
      </c>
      <c r="Y22" s="420"/>
      <c r="Z22" s="421">
        <v>1</v>
      </c>
      <c r="AA22" s="421"/>
      <c r="AB22" s="55">
        <f t="shared" si="0"/>
        <v>0</v>
      </c>
      <c r="AC22" s="56">
        <f t="shared" si="1"/>
        <v>0</v>
      </c>
      <c r="AD22" s="9"/>
    </row>
    <row r="23" spans="1:30" ht="16.2" x14ac:dyDescent="0.35">
      <c r="A23" s="1" t="s">
        <v>55</v>
      </c>
      <c r="B23" s="14" t="s">
        <v>56</v>
      </c>
      <c r="C23" s="14"/>
      <c r="D23" s="14">
        <v>3.75</v>
      </c>
      <c r="E23" s="14">
        <v>3.3</v>
      </c>
      <c r="F23" s="14">
        <v>0</v>
      </c>
      <c r="G23" s="47">
        <f t="shared" si="2"/>
        <v>7.05</v>
      </c>
      <c r="H23" s="48"/>
      <c r="I23" s="57">
        <f>I22</f>
        <v>1.147</v>
      </c>
      <c r="J23" s="57"/>
      <c r="K23" s="50">
        <f t="shared" si="3"/>
        <v>8.0863999999999994</v>
      </c>
      <c r="L23" s="329">
        <f t="shared" si="4"/>
        <v>33547.977570911993</v>
      </c>
      <c r="N23" s="52">
        <v>5102</v>
      </c>
      <c r="O23" s="53">
        <v>130</v>
      </c>
      <c r="Q23" s="54"/>
      <c r="V23" s="381" t="s">
        <v>56</v>
      </c>
      <c r="W23" s="381"/>
      <c r="X23" s="420">
        <f>IF('4020'!K$84=1,'4020'!G23,0)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IF('4020'!K$84=1,'4020'!G24,0)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IF('4020'!K$84=1,'4020'!G25,0)</f>
        <v>0</v>
      </c>
      <c r="Y25" s="420"/>
      <c r="Z25" s="421">
        <v>1</v>
      </c>
      <c r="AA25" s="421"/>
      <c r="AB25" s="55">
        <f t="shared" si="0"/>
        <v>0</v>
      </c>
      <c r="AC25" s="56">
        <f t="shared" si="1"/>
        <v>0</v>
      </c>
      <c r="AD25" s="9"/>
    </row>
    <row r="26" spans="1:30" ht="20.25" customHeight="1" thickBot="1" x14ac:dyDescent="0.35">
      <c r="B26" s="60" t="s">
        <v>61</v>
      </c>
      <c r="C26" s="60"/>
      <c r="D26" s="61">
        <f t="shared" ref="D26:E26" si="5">SUM(D10:D25)</f>
        <v>565.14</v>
      </c>
      <c r="E26" s="61">
        <f t="shared" si="5"/>
        <v>561.74</v>
      </c>
      <c r="F26" s="61"/>
      <c r="G26" s="61">
        <f>SUM(G10:G25)</f>
        <v>1126.8799999999999</v>
      </c>
      <c r="H26" s="62"/>
      <c r="I26" s="62"/>
      <c r="J26" s="63"/>
      <c r="K26" s="64">
        <f>SUM(K10:K25)</f>
        <v>1198.4943999999998</v>
      </c>
      <c r="L26" s="327">
        <f>SUM(L10:L25)</f>
        <v>4972183.3263335517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31.19</v>
      </c>
      <c r="E28" s="14">
        <v>32.56</v>
      </c>
      <c r="F28" s="75">
        <v>0</v>
      </c>
      <c r="G28" s="47">
        <f t="shared" ref="G28:G36" si="6">IF($B$154&lt;8,D28*2,D28+E28)</f>
        <v>63.75</v>
      </c>
      <c r="H28" s="76"/>
      <c r="I28" s="77" t="s">
        <v>69</v>
      </c>
      <c r="J28" s="52">
        <v>251</v>
      </c>
      <c r="K28" s="78">
        <v>1047</v>
      </c>
      <c r="L28" s="329">
        <f>SUM(G28*K28)</f>
        <v>66746.25</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4.51</v>
      </c>
      <c r="E29" s="14">
        <v>4.49</v>
      </c>
      <c r="F29" s="85">
        <v>0</v>
      </c>
      <c r="G29" s="47">
        <f t="shared" si="6"/>
        <v>9</v>
      </c>
      <c r="H29" s="76"/>
      <c r="I29" s="52" t="s">
        <v>69</v>
      </c>
      <c r="J29" s="52">
        <v>252</v>
      </c>
      <c r="K29" s="78">
        <v>3380</v>
      </c>
      <c r="L29" s="329">
        <f t="shared" ref="L29:L36" si="8">SUM(G29*K29)</f>
        <v>30420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0.47</v>
      </c>
      <c r="E30" s="14">
        <v>1</v>
      </c>
      <c r="F30" s="85">
        <v>0</v>
      </c>
      <c r="G30" s="47">
        <f t="shared" si="6"/>
        <v>1.47</v>
      </c>
      <c r="H30" s="76"/>
      <c r="I30" s="52" t="s">
        <v>69</v>
      </c>
      <c r="J30" s="52">
        <v>253</v>
      </c>
      <c r="K30" s="78">
        <v>6896</v>
      </c>
      <c r="L30" s="329">
        <f t="shared" si="8"/>
        <v>10137.119999999999</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48.62</v>
      </c>
      <c r="E31" s="14">
        <v>46.59</v>
      </c>
      <c r="F31" s="85">
        <v>0</v>
      </c>
      <c r="G31" s="47">
        <f t="shared" si="6"/>
        <v>95.210000000000008</v>
      </c>
      <c r="H31" s="76"/>
      <c r="I31" s="86" t="s">
        <v>73</v>
      </c>
      <c r="J31" s="52">
        <v>251</v>
      </c>
      <c r="K31" s="78">
        <v>1173</v>
      </c>
      <c r="L31" s="329">
        <f t="shared" si="8"/>
        <v>111681.33000000002</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1.52</v>
      </c>
      <c r="E32" s="14">
        <v>1.6</v>
      </c>
      <c r="F32" s="85">
        <v>0</v>
      </c>
      <c r="G32" s="47">
        <f t="shared" si="6"/>
        <v>3.12</v>
      </c>
      <c r="H32" s="76"/>
      <c r="I32" s="86" t="s">
        <v>73</v>
      </c>
      <c r="J32" s="52">
        <v>252</v>
      </c>
      <c r="K32" s="78">
        <v>3506</v>
      </c>
      <c r="L32" s="329">
        <f t="shared" si="8"/>
        <v>10938.720000000001</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86.309999999999988</v>
      </c>
      <c r="E37" s="61">
        <f t="shared" si="10"/>
        <v>86.240000000000009</v>
      </c>
      <c r="F37" s="61"/>
      <c r="G37" s="61">
        <f>SUM(G28:G36)</f>
        <v>172.55</v>
      </c>
      <c r="H37" s="62"/>
      <c r="I37" s="14" t="s">
        <v>81</v>
      </c>
      <c r="J37" s="14"/>
      <c r="K37" s="14"/>
      <c r="L37" s="329">
        <f>SUM(L28:L36)</f>
        <v>229923.42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215234.08</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5417340.8263335517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627.38800000000003</v>
      </c>
      <c r="D47" s="116"/>
      <c r="E47" s="116"/>
      <c r="F47" s="116"/>
      <c r="G47" s="117">
        <f>K7</f>
        <v>1.0289999999999999</v>
      </c>
      <c r="H47" s="117"/>
      <c r="I47" s="118">
        <v>1325.01</v>
      </c>
      <c r="J47" s="119" t="s">
        <v>96</v>
      </c>
      <c r="K47" s="120">
        <f>ROUND(C47*G47*I47,0)</f>
        <v>855403</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571.10640000000001</v>
      </c>
      <c r="D48" s="116"/>
      <c r="E48" s="116"/>
      <c r="F48" s="116"/>
      <c r="G48" s="117">
        <f>K7</f>
        <v>1.0289999999999999</v>
      </c>
      <c r="H48" s="117"/>
      <c r="I48" s="118">
        <v>903.8</v>
      </c>
      <c r="J48" s="119" t="s">
        <v>96</v>
      </c>
      <c r="K48" s="120">
        <f>ROUND(C48*G48*I48,0)</f>
        <v>531135</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1198.4944</v>
      </c>
      <c r="D50" s="138"/>
      <c r="E50" s="139"/>
      <c r="F50" s="139"/>
      <c r="G50" s="140" t="s">
        <v>98</v>
      </c>
      <c r="H50" s="140"/>
      <c r="I50" s="140"/>
      <c r="J50" s="140"/>
      <c r="K50" s="140"/>
      <c r="L50" s="329">
        <f>IF(B2=75,0,K49+K48+K47)</f>
        <v>1386538</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1198.4943999999998</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6.051E-3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1126.8799999999999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6.2129999999999998E-3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6.051E-3</v>
      </c>
      <c r="L59" s="329">
        <f>SUM(I59*K59)</f>
        <v>25601.278767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6.051E-3</v>
      </c>
      <c r="L67" s="329">
        <f>SUM(I67*K67)</f>
        <v>627480.88815899997</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6.2129999999999998E-3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6.051E-3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6.051E-3</v>
      </c>
      <c r="L71" s="329">
        <f t="shared" si="11"/>
        <v>11289.768219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6.2129999999999998E-3</v>
      </c>
      <c r="L72" s="329">
        <f t="shared" si="11"/>
        <v>86757.878450999997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232.5</v>
      </c>
      <c r="AA74" s="165" t="s">
        <v>130</v>
      </c>
      <c r="AB74" s="166">
        <f>+K75</f>
        <v>361</v>
      </c>
      <c r="AC74" s="56">
        <f>ROUND(AB74*Z74,0)</f>
        <v>83933</v>
      </c>
      <c r="AD74" s="9"/>
    </row>
    <row r="75" spans="1:30" ht="19.5" customHeight="1" x14ac:dyDescent="0.3">
      <c r="A75" s="1" t="s">
        <v>131</v>
      </c>
      <c r="B75" s="167" t="s">
        <v>128</v>
      </c>
      <c r="C75" s="168" t="s">
        <v>129</v>
      </c>
      <c r="D75" s="167">
        <v>209</v>
      </c>
      <c r="E75" s="167">
        <v>256</v>
      </c>
      <c r="F75" s="167">
        <v>0</v>
      </c>
      <c r="G75" s="169">
        <f>IF($B$154&lt;8,D75,E75)</f>
        <v>256</v>
      </c>
      <c r="H75" s="170"/>
      <c r="I75" s="171">
        <f>AVERAGE(G75,D75)</f>
        <v>232.5</v>
      </c>
      <c r="J75" s="172" t="s">
        <v>130</v>
      </c>
      <c r="K75" s="173">
        <v>361</v>
      </c>
      <c r="L75" s="329">
        <f t="shared" ref="L75:L78" si="12">SUM(I75*K75)</f>
        <v>83932.5</v>
      </c>
      <c r="M75" s="263">
        <f>I75/G26</f>
        <v>0.20632187988073267</v>
      </c>
      <c r="N75" s="1">
        <v>7802</v>
      </c>
      <c r="O75" s="1">
        <v>0</v>
      </c>
      <c r="V75" s="382" t="s">
        <v>128</v>
      </c>
      <c r="W75" s="382"/>
      <c r="X75" s="162" t="s">
        <v>132</v>
      </c>
      <c r="Y75" s="174"/>
      <c r="Z75" s="175">
        <f>+I76</f>
        <v>1</v>
      </c>
      <c r="AA75" s="165" t="s">
        <v>130</v>
      </c>
      <c r="AB75" s="176">
        <f>+K76</f>
        <v>1357</v>
      </c>
      <c r="AC75" s="56">
        <f>ROUND(AB75*Z75,0)</f>
        <v>1357</v>
      </c>
      <c r="AD75" s="9"/>
    </row>
    <row r="76" spans="1:30" ht="19.5" customHeight="1" x14ac:dyDescent="0.3">
      <c r="A76" s="1" t="s">
        <v>133</v>
      </c>
      <c r="B76" s="167" t="s">
        <v>128</v>
      </c>
      <c r="C76" s="168" t="s">
        <v>132</v>
      </c>
      <c r="D76" s="167">
        <v>1</v>
      </c>
      <c r="E76" s="167">
        <v>1</v>
      </c>
      <c r="F76" s="167">
        <v>0</v>
      </c>
      <c r="G76" s="169">
        <f>IF($B$154&lt;8,D76,E76)</f>
        <v>1</v>
      </c>
      <c r="H76" s="170"/>
      <c r="I76" s="171">
        <f>AVERAGE(G76,D76)</f>
        <v>1</v>
      </c>
      <c r="J76" s="172" t="s">
        <v>130</v>
      </c>
      <c r="K76" s="177">
        <v>1357</v>
      </c>
      <c r="L76" s="329">
        <f t="shared" si="12"/>
        <v>1357</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6.2129999999999998E-3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6.051E-3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85290</v>
      </c>
      <c r="AD81" s="188"/>
    </row>
    <row r="82" spans="1:30" ht="22.5" customHeight="1" thickTop="1" thickBot="1" x14ac:dyDescent="0.35">
      <c r="B82" s="14" t="s">
        <v>140</v>
      </c>
      <c r="C82" s="14"/>
      <c r="D82" s="14"/>
      <c r="E82" s="14"/>
      <c r="F82" s="14"/>
      <c r="G82" s="14"/>
      <c r="H82" s="14"/>
      <c r="I82" s="14"/>
      <c r="J82" s="14"/>
      <c r="K82" s="14"/>
      <c r="L82" s="348">
        <f>SUM(L44:L81)</f>
        <v>7640298.1399295516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'4020'!AC81</f>
        <v>85290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7640298.1399295516</v>
      </c>
      <c r="L86" s="329">
        <f>IF(G26=0,0,IF(G26&gt;250,-(((250/G26)*K86)*IF(M86="H",0.02,0.05)),IF(M86="H",-0.02*K86,-0.05*K86)))</f>
        <v>-84750.573929006991</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7555547.5660005445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-1261016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6294531.5660005445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629453.15660005447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297264.33306747064</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376</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377</v>
      </c>
      <c r="C123" s="208" t="s">
        <v>199</v>
      </c>
    </row>
    <row r="124" spans="2:3" hidden="1" x14ac:dyDescent="0.3">
      <c r="B124" s="212" t="s">
        <v>378</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376</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377</v>
      </c>
      <c r="C164" s="222" t="s">
        <v>244</v>
      </c>
      <c r="D164" s="218"/>
    </row>
    <row r="165" spans="1:4" hidden="1" x14ac:dyDescent="0.3">
      <c r="A165" s="217" t="s">
        <v>245</v>
      </c>
      <c r="B165" s="221" t="s">
        <v>378</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4"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M2" s="1" t="s">
        <v>385</v>
      </c>
      <c r="N2" s="3"/>
      <c r="O2" s="1"/>
      <c r="V2" s="8">
        <f>'4021'!B2</f>
        <v>50</v>
      </c>
      <c r="W2" s="435" t="s">
        <v>4</v>
      </c>
      <c r="X2" s="436"/>
      <c r="Y2" s="437"/>
      <c r="Z2" s="437"/>
      <c r="AA2" s="437"/>
      <c r="AB2" s="437"/>
      <c r="AC2" s="437"/>
      <c r="AD2" s="9"/>
    </row>
    <row r="3" spans="1:30" ht="20.399999999999999" x14ac:dyDescent="0.35">
      <c r="B3" s="10" t="s">
        <v>453</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'4021'!G7</f>
        <v>4031.77</v>
      </c>
      <c r="Y7" s="429"/>
      <c r="Z7" s="430" t="s">
        <v>12</v>
      </c>
      <c r="AA7" s="430"/>
      <c r="AB7" s="431">
        <f>+K7</f>
        <v>1.0289999999999999</v>
      </c>
      <c r="AC7" s="431"/>
      <c r="AD7" s="9"/>
    </row>
    <row r="8" spans="1:30" ht="51" customHeight="1" x14ac:dyDescent="0.3">
      <c r="B8" s="28" t="s">
        <v>13</v>
      </c>
      <c r="C8" s="28"/>
      <c r="D8" s="31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193</v>
      </c>
      <c r="E10" s="46"/>
      <c r="F10" s="46"/>
      <c r="G10" s="47">
        <f>IF(E10=0,D10*2,D10+E10)</f>
        <v>386</v>
      </c>
      <c r="H10" s="48"/>
      <c r="I10" s="49">
        <v>1.1259999999999999</v>
      </c>
      <c r="J10" s="49"/>
      <c r="K10" s="50">
        <f>ROUND(G10*I10,4)</f>
        <v>434.63600000000002</v>
      </c>
      <c r="L10" s="329">
        <f>SUM(K10*$G$7)*($K$7)</f>
        <v>1803170.6049058801</v>
      </c>
      <c r="N10" s="52">
        <v>5101</v>
      </c>
      <c r="O10" s="53">
        <v>101</v>
      </c>
      <c r="Q10" s="54"/>
      <c r="V10" s="425" t="s">
        <v>27</v>
      </c>
      <c r="W10" s="425"/>
      <c r="X10" s="420">
        <f>IF('4021'!K$84=1,'4021'!G10,0)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IF('4021'!K$84=1,'4021'!G11,0)</f>
        <v>0</v>
      </c>
      <c r="Y11" s="420"/>
      <c r="Z11" s="421">
        <v>1</v>
      </c>
      <c r="AA11" s="421"/>
      <c r="AB11" s="55">
        <f t="shared" si="0"/>
        <v>0</v>
      </c>
      <c r="AC11" s="56">
        <f t="shared" si="1"/>
        <v>0</v>
      </c>
      <c r="AD11" s="9"/>
    </row>
    <row r="12" spans="1:30" x14ac:dyDescent="0.3">
      <c r="A12" s="1" t="s">
        <v>31</v>
      </c>
      <c r="B12" s="14" t="s">
        <v>32</v>
      </c>
      <c r="C12" s="14"/>
      <c r="D12" s="14">
        <v>114</v>
      </c>
      <c r="E12" s="14"/>
      <c r="F12" s="14"/>
      <c r="G12" s="47">
        <f t="shared" si="2"/>
        <v>228</v>
      </c>
      <c r="H12" s="48"/>
      <c r="I12" s="57">
        <v>1</v>
      </c>
      <c r="J12" s="57"/>
      <c r="K12" s="50">
        <f t="shared" si="3"/>
        <v>228</v>
      </c>
      <c r="L12" s="329">
        <f t="shared" si="4"/>
        <v>945901.62323999987</v>
      </c>
      <c r="N12" s="52">
        <v>5102</v>
      </c>
      <c r="O12" s="53">
        <v>102</v>
      </c>
      <c r="Q12" s="54"/>
      <c r="V12" s="381" t="s">
        <v>32</v>
      </c>
      <c r="W12" s="381"/>
      <c r="X12" s="420">
        <f>IF('4021'!K$84=1,'4021'!G12,0)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IF('4021'!K$84=1,'4021'!G13,0)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IF('4021'!K$84=1,'4021'!G14,0)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IF('4021'!K$84=1,'4021'!G15,0)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IF('4021'!K$84=1,'4021'!G16,0)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IF('4021'!K$84=1,'4021'!G17,0)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IF('4021'!K$84=1,'4021'!G18,0)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IF('4021'!K$84=1,'4021'!G19,0)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IF('4021'!K$84=1,'4021'!G20,0)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IF('4021'!K$84=1,'4021'!G21,0)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IF('4021'!K$84=1,'4021'!G22,0)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IF('4021'!K$84=1,'4021'!G23,0)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IF('4021'!K$84=1,'4021'!G24,0)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IF('4021'!K$84=1,'4021'!G25,0)</f>
        <v>0</v>
      </c>
      <c r="Y25" s="420"/>
      <c r="Z25" s="421">
        <v>1</v>
      </c>
      <c r="AA25" s="421"/>
      <c r="AB25" s="55">
        <f t="shared" si="0"/>
        <v>0</v>
      </c>
      <c r="AC25" s="56">
        <f t="shared" si="1"/>
        <v>0</v>
      </c>
      <c r="AD25" s="9"/>
    </row>
    <row r="26" spans="1:30" ht="20.25" customHeight="1" thickBot="1" x14ac:dyDescent="0.35">
      <c r="B26" s="60" t="s">
        <v>61</v>
      </c>
      <c r="C26" s="60"/>
      <c r="D26" s="61">
        <f t="shared" ref="D26:E26" si="5">SUM(D10:D25)</f>
        <v>307</v>
      </c>
      <c r="E26" s="61">
        <f t="shared" si="5"/>
        <v>0</v>
      </c>
      <c r="F26" s="61"/>
      <c r="G26" s="61">
        <f>SUM(G10:G25)</f>
        <v>614</v>
      </c>
      <c r="H26" s="62"/>
      <c r="I26" s="62"/>
      <c r="J26" s="63"/>
      <c r="K26" s="64">
        <f>SUM(K10:K25)</f>
        <v>662.63599999999997</v>
      </c>
      <c r="L26" s="327">
        <f>SUM(L10:L25)</f>
        <v>2749072.2281458797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13">
        <v>5101</v>
      </c>
      <c r="O28" s="54">
        <v>251</v>
      </c>
      <c r="P28" s="79"/>
      <c r="Q28" s="80"/>
      <c r="V28" s="419" t="s">
        <v>68</v>
      </c>
      <c r="W28" s="419"/>
      <c r="X28" s="408"/>
      <c r="Y28" s="408"/>
      <c r="Z28" s="81" t="s">
        <v>69</v>
      </c>
      <c r="AA28" s="82">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13">
        <v>5101</v>
      </c>
      <c r="O29" s="54">
        <v>252</v>
      </c>
      <c r="P29" s="79"/>
      <c r="Q29" s="80"/>
      <c r="V29" s="419"/>
      <c r="W29" s="419"/>
      <c r="X29" s="408"/>
      <c r="Y29" s="408"/>
      <c r="Z29" s="82" t="s">
        <v>69</v>
      </c>
      <c r="AA29" s="82">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13">
        <v>5101</v>
      </c>
      <c r="O30" s="54">
        <v>253</v>
      </c>
      <c r="P30" s="79"/>
      <c r="Q30" s="65"/>
      <c r="V30" s="419"/>
      <c r="W30" s="419"/>
      <c r="X30" s="408"/>
      <c r="Y30" s="408"/>
      <c r="Z30" s="82" t="s">
        <v>69</v>
      </c>
      <c r="AA30" s="82">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13">
        <v>5102</v>
      </c>
      <c r="O31" s="54">
        <v>251</v>
      </c>
      <c r="P31" s="79"/>
      <c r="Q31" s="65"/>
      <c r="V31" s="419"/>
      <c r="W31" s="419"/>
      <c r="X31" s="408"/>
      <c r="Y31" s="408"/>
      <c r="Z31" s="87" t="s">
        <v>73</v>
      </c>
      <c r="AA31" s="82">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13">
        <v>5102</v>
      </c>
      <c r="O32" s="54">
        <v>252</v>
      </c>
      <c r="P32" s="79"/>
      <c r="Q32" s="54"/>
      <c r="V32" s="419"/>
      <c r="W32" s="419"/>
      <c r="X32" s="408"/>
      <c r="Y32" s="408"/>
      <c r="Z32" s="87" t="s">
        <v>73</v>
      </c>
      <c r="AA32" s="82">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13">
        <v>5102</v>
      </c>
      <c r="O33" s="54">
        <v>253</v>
      </c>
      <c r="P33" s="79"/>
      <c r="Q33" s="80"/>
      <c r="V33" s="419"/>
      <c r="W33" s="419"/>
      <c r="X33" s="408"/>
      <c r="Y33" s="408"/>
      <c r="Z33" s="87" t="s">
        <v>73</v>
      </c>
      <c r="AA33" s="82">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13">
        <v>5103</v>
      </c>
      <c r="O34" s="54">
        <v>251</v>
      </c>
      <c r="P34" s="79"/>
      <c r="Q34" s="80"/>
      <c r="V34" s="419"/>
      <c r="W34" s="419"/>
      <c r="X34" s="408"/>
      <c r="Y34" s="408"/>
      <c r="Z34" s="87" t="s">
        <v>77</v>
      </c>
      <c r="AA34" s="82">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13">
        <v>5103</v>
      </c>
      <c r="O35" s="54">
        <v>252</v>
      </c>
      <c r="P35" s="79"/>
      <c r="Q35" s="88"/>
      <c r="V35" s="419"/>
      <c r="W35" s="419"/>
      <c r="X35" s="408"/>
      <c r="Y35" s="408"/>
      <c r="Z35" s="87" t="s">
        <v>77</v>
      </c>
      <c r="AA35" s="82">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13">
        <v>5103</v>
      </c>
      <c r="O36" s="54">
        <v>253</v>
      </c>
      <c r="P36" s="79"/>
      <c r="Q36" s="89"/>
      <c r="V36" s="419"/>
      <c r="W36" s="419"/>
      <c r="X36" s="409"/>
      <c r="Y36" s="409"/>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117274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2866346.2281458797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4" t="s">
        <v>91</v>
      </c>
      <c r="X46" s="401" t="s">
        <v>94</v>
      </c>
      <c r="Y46" s="401"/>
      <c r="Z46" s="402" t="s">
        <v>93</v>
      </c>
      <c r="AA46" s="402"/>
      <c r="AB46" s="402"/>
      <c r="AC46" s="402"/>
      <c r="AD46" s="115"/>
    </row>
    <row r="47" spans="1:30" ht="18.75" customHeight="1" x14ac:dyDescent="0.3">
      <c r="B47" s="98" t="s">
        <v>95</v>
      </c>
      <c r="C47" s="116">
        <f>K10+K11+K16+K19+K22</f>
        <v>434.63600000000002</v>
      </c>
      <c r="D47" s="116"/>
      <c r="E47" s="116"/>
      <c r="F47" s="116"/>
      <c r="G47" s="117">
        <f>K7</f>
        <v>1.0289999999999999</v>
      </c>
      <c r="H47" s="117"/>
      <c r="I47" s="118">
        <v>1325.01</v>
      </c>
      <c r="J47" s="119" t="s">
        <v>96</v>
      </c>
      <c r="K47" s="120">
        <f>ROUND(C47*G47*I47,0)</f>
        <v>592598</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228</v>
      </c>
      <c r="D48" s="116"/>
      <c r="E48" s="116"/>
      <c r="F48" s="116"/>
      <c r="G48" s="117">
        <f>K7</f>
        <v>1.0289999999999999</v>
      </c>
      <c r="H48" s="117"/>
      <c r="I48" s="118">
        <v>903.8</v>
      </c>
      <c r="J48" s="119" t="s">
        <v>96</v>
      </c>
      <c r="K48" s="120">
        <f>ROUND(C48*G48*I48,0)</f>
        <v>212042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662.63599999999997</v>
      </c>
      <c r="D50" s="138"/>
      <c r="E50" s="139"/>
      <c r="F50" s="139"/>
      <c r="G50" s="140" t="s">
        <v>98</v>
      </c>
      <c r="H50" s="140"/>
      <c r="I50" s="140"/>
      <c r="J50" s="140"/>
      <c r="K50" s="140"/>
      <c r="L50" s="329">
        <f>IF(B2=75,0,K49+K48+K47)</f>
        <v>804640</v>
      </c>
      <c r="N50" s="3"/>
      <c r="O50" s="1"/>
      <c r="V50" s="14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662.63599999999997</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3.346E-3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614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3.385E-3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3.346E-3</v>
      </c>
      <c r="L59" s="329">
        <f>SUM(I59*K59)</f>
        <v>14156.648282</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3.346E-3</v>
      </c>
      <c r="L67" s="329">
        <f>SUM(I67*K67)</f>
        <v>346975.88031400001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3.385E-3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3.346E-3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3.346E-3</v>
      </c>
      <c r="L71" s="329">
        <f t="shared" si="11"/>
        <v>6242.8630739999999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3.385E-3</v>
      </c>
      <c r="L72" s="329">
        <f t="shared" si="11"/>
        <v>47267.892894999997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3.385E-3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3.346E-3</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4085629.5127108796</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'4021'!AC81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4085629.5127108796</v>
      </c>
      <c r="L86" s="329">
        <f>IF(G26=0,0,IF(G26&gt;250,-(((250/G26)*K86)*IF(M86="H",0.02,0.05)),IF(M86="H",-0.02*K86,-0.05*K86)))</f>
        <v>-83176.496594276861</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3">
        <f>L82+L86</f>
        <v>4002453.0161166028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9">
        <v>-646518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3355935.0161166028</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335593.50161166029</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121104.97904126713</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'4037'!B2</f>
        <v>50</v>
      </c>
      <c r="W2" s="435" t="s">
        <v>4</v>
      </c>
      <c r="X2" s="436"/>
      <c r="Y2" s="437"/>
      <c r="Z2" s="437"/>
      <c r="AA2" s="437"/>
      <c r="AB2" s="437"/>
      <c r="AC2" s="437"/>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'4037'!G7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5.68</v>
      </c>
      <c r="E10" s="46">
        <v>6.07</v>
      </c>
      <c r="F10" s="46">
        <v>0</v>
      </c>
      <c r="G10" s="47">
        <f>IF($B$154&lt;8,D10*2,D10+E10)</f>
        <v>11.75</v>
      </c>
      <c r="H10" s="48"/>
      <c r="I10" s="49">
        <v>1.1259999999999999</v>
      </c>
      <c r="J10" s="49"/>
      <c r="K10" s="50">
        <f>ROUND(G10*I10,4)</f>
        <v>13.230499999999999</v>
      </c>
      <c r="L10" s="329">
        <f>SUM(K10*$G$7)*($K$7)</f>
        <v>54889.260641564986</v>
      </c>
      <c r="N10" s="52">
        <v>5101</v>
      </c>
      <c r="O10" s="53">
        <v>101</v>
      </c>
      <c r="Q10" s="54"/>
      <c r="V10" s="425" t="s">
        <v>27</v>
      </c>
      <c r="W10" s="425"/>
      <c r="X10" s="420">
        <f>IF('4037'!K$84=1,'4037'!G10,0)</f>
        <v>11.75</v>
      </c>
      <c r="Y10" s="420"/>
      <c r="Z10" s="426">
        <v>1</v>
      </c>
      <c r="AA10" s="426"/>
      <c r="AB10" s="55">
        <f t="shared" ref="AB10:AB25" si="0">ROUND(X10*Z10,4)</f>
        <v>11.75</v>
      </c>
      <c r="AC10" s="56">
        <f t="shared" ref="AC10:AC25" si="1">ROUND(ROUND(AB10*$X$7,4)*($AB$7),0)</f>
        <v>48747</v>
      </c>
      <c r="AD10" s="9">
        <v>1</v>
      </c>
    </row>
    <row r="11" spans="1:30" x14ac:dyDescent="0.3">
      <c r="A11" s="1" t="s">
        <v>28</v>
      </c>
      <c r="B11" s="14" t="s">
        <v>29</v>
      </c>
      <c r="C11" s="14"/>
      <c r="D11" s="14">
        <v>40.43</v>
      </c>
      <c r="E11" s="14">
        <v>44.91</v>
      </c>
      <c r="F11" s="14">
        <v>0</v>
      </c>
      <c r="G11" s="47">
        <f t="shared" ref="G11:G25" si="2">IF($B$154&lt;8,D11*2,D11+E11)</f>
        <v>85.34</v>
      </c>
      <c r="H11" s="48"/>
      <c r="I11" s="57">
        <f>I10</f>
        <v>1.1259999999999999</v>
      </c>
      <c r="J11" s="57"/>
      <c r="K11" s="50">
        <f t="shared" ref="K11:K25" si="3">ROUND(G11*I11,4)</f>
        <v>96.092799999999997</v>
      </c>
      <c r="L11" s="329">
        <f t="shared" ref="L11:L25" si="4">SUM(K11*$G$7)*($K$7)</f>
        <v>398659.36623542395</v>
      </c>
      <c r="M11" s="1" t="str">
        <f>IF(ROUND(G11,2)=ROUND(SUM(G28:G30),2)," ","CHECK 2. PK-3 Lines Below")</f>
        <v xml:space="preserve"> </v>
      </c>
      <c r="N11" s="52">
        <v>5101</v>
      </c>
      <c r="O11" s="58" t="s">
        <v>30</v>
      </c>
      <c r="Q11" s="54"/>
      <c r="V11" s="381" t="s">
        <v>29</v>
      </c>
      <c r="W11" s="381"/>
      <c r="X11" s="420">
        <f>IF('4037'!K$84=1,'4037'!G11,0)</f>
        <v>85.34</v>
      </c>
      <c r="Y11" s="420"/>
      <c r="Z11" s="421">
        <v>1</v>
      </c>
      <c r="AA11" s="421"/>
      <c r="AB11" s="55">
        <f t="shared" si="0"/>
        <v>85.34</v>
      </c>
      <c r="AC11" s="56">
        <f t="shared" si="1"/>
        <v>354049</v>
      </c>
      <c r="AD11" s="9"/>
    </row>
    <row r="12" spans="1:30" x14ac:dyDescent="0.3">
      <c r="A12" s="1" t="s">
        <v>31</v>
      </c>
      <c r="B12" s="14" t="s">
        <v>32</v>
      </c>
      <c r="C12" s="14"/>
      <c r="D12" s="14">
        <v>1.06</v>
      </c>
      <c r="E12" s="14">
        <v>1.06</v>
      </c>
      <c r="F12" s="14">
        <v>0</v>
      </c>
      <c r="G12" s="47">
        <f t="shared" si="2"/>
        <v>2.12</v>
      </c>
      <c r="H12" s="48"/>
      <c r="I12" s="57">
        <v>1</v>
      </c>
      <c r="J12" s="57"/>
      <c r="K12" s="50">
        <f t="shared" si="3"/>
        <v>2.12</v>
      </c>
      <c r="L12" s="329">
        <f t="shared" si="4"/>
        <v>8795.2256195999998</v>
      </c>
      <c r="N12" s="52">
        <v>5102</v>
      </c>
      <c r="O12" s="53">
        <v>102</v>
      </c>
      <c r="Q12" s="54"/>
      <c r="V12" s="381" t="s">
        <v>32</v>
      </c>
      <c r="W12" s="381"/>
      <c r="X12" s="420">
        <f>IF('4037'!K$84=1,'4037'!G12,0)</f>
        <v>2.12</v>
      </c>
      <c r="Y12" s="420"/>
      <c r="Z12" s="421">
        <v>1</v>
      </c>
      <c r="AA12" s="421"/>
      <c r="AB12" s="55">
        <f t="shared" si="0"/>
        <v>2.12</v>
      </c>
      <c r="AC12" s="56">
        <f t="shared" si="1"/>
        <v>8795</v>
      </c>
      <c r="AD12" s="9"/>
    </row>
    <row r="13" spans="1:30" x14ac:dyDescent="0.3">
      <c r="A13" s="1" t="s">
        <v>33</v>
      </c>
      <c r="B13" s="14" t="s">
        <v>34</v>
      </c>
      <c r="C13" s="14"/>
      <c r="D13" s="14">
        <v>3.06</v>
      </c>
      <c r="E13" s="14">
        <v>2.98</v>
      </c>
      <c r="F13" s="14">
        <v>0</v>
      </c>
      <c r="G13" s="47">
        <f t="shared" si="2"/>
        <v>6.04</v>
      </c>
      <c r="H13" s="48"/>
      <c r="I13" s="57">
        <f>I12</f>
        <v>1</v>
      </c>
      <c r="J13" s="57"/>
      <c r="K13" s="50">
        <f t="shared" si="3"/>
        <v>6.04</v>
      </c>
      <c r="L13" s="329">
        <f t="shared" si="4"/>
        <v>25058.095633199999</v>
      </c>
      <c r="M13" s="1" t="str">
        <f>IF(ROUND(G13,2)=ROUND(SUM(G31:G33),2)," ","CHECK 2. 4-8 Lines Below")</f>
        <v xml:space="preserve"> </v>
      </c>
      <c r="N13" s="52">
        <v>5102</v>
      </c>
      <c r="O13" s="58" t="s">
        <v>35</v>
      </c>
      <c r="Q13" s="54"/>
      <c r="V13" s="381" t="s">
        <v>34</v>
      </c>
      <c r="W13" s="381"/>
      <c r="X13" s="420">
        <f>IF('4037'!K$84=1,'4037'!G13,0)</f>
        <v>6.04</v>
      </c>
      <c r="Y13" s="420"/>
      <c r="Z13" s="421">
        <v>1</v>
      </c>
      <c r="AA13" s="421"/>
      <c r="AB13" s="55">
        <f t="shared" si="0"/>
        <v>6.04</v>
      </c>
      <c r="AC13" s="56">
        <f t="shared" si="1"/>
        <v>25058</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IF('4037'!K$84=1,'4037'!G14,0)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IF('4037'!K$84=1,'4037'!G15,0)</f>
        <v>0</v>
      </c>
      <c r="Y15" s="420"/>
      <c r="Z15" s="421">
        <v>1</v>
      </c>
      <c r="AA15" s="421"/>
      <c r="AB15" s="55">
        <f t="shared" si="0"/>
        <v>0</v>
      </c>
      <c r="AC15" s="59">
        <f t="shared" si="1"/>
        <v>0</v>
      </c>
      <c r="AD15" s="9"/>
    </row>
    <row r="16" spans="1:30" ht="16.2" x14ac:dyDescent="0.35">
      <c r="A16" s="1" t="s">
        <v>41</v>
      </c>
      <c r="B16" s="14" t="s">
        <v>42</v>
      </c>
      <c r="C16" s="14"/>
      <c r="D16" s="14">
        <v>0.5</v>
      </c>
      <c r="E16" s="14">
        <v>0.5</v>
      </c>
      <c r="F16" s="14">
        <v>0</v>
      </c>
      <c r="G16" s="47">
        <f t="shared" si="2"/>
        <v>1</v>
      </c>
      <c r="H16" s="48"/>
      <c r="I16" s="57">
        <v>3.548</v>
      </c>
      <c r="J16" s="57"/>
      <c r="K16" s="50">
        <f t="shared" si="3"/>
        <v>3.548</v>
      </c>
      <c r="L16" s="329">
        <f t="shared" si="4"/>
        <v>14719.556838839999</v>
      </c>
      <c r="N16" s="52">
        <v>5101</v>
      </c>
      <c r="O16" s="1">
        <v>254</v>
      </c>
      <c r="Q16" s="54"/>
      <c r="V16" s="381" t="s">
        <v>42</v>
      </c>
      <c r="W16" s="381"/>
      <c r="X16" s="420">
        <f>IF('4037'!K$84=1,'4037'!G16,0)</f>
        <v>1</v>
      </c>
      <c r="Y16" s="420"/>
      <c r="Z16" s="421">
        <v>1</v>
      </c>
      <c r="AA16" s="421"/>
      <c r="AB16" s="55">
        <f t="shared" si="0"/>
        <v>1</v>
      </c>
      <c r="AC16" s="56">
        <f t="shared" si="1"/>
        <v>4149</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IF('4037'!K$84=1,'4037'!G17,0)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IF('4037'!K$84=1,'4037'!G18,0)</f>
        <v>0</v>
      </c>
      <c r="Y18" s="420"/>
      <c r="Z18" s="421">
        <v>1</v>
      </c>
      <c r="AA18" s="421"/>
      <c r="AB18" s="55">
        <f t="shared" si="0"/>
        <v>0</v>
      </c>
      <c r="AC18" s="56">
        <f t="shared" si="1"/>
        <v>0</v>
      </c>
      <c r="AD18" s="9"/>
    </row>
    <row r="19" spans="1:30" ht="15" customHeight="1" x14ac:dyDescent="0.35">
      <c r="A19" s="1" t="s">
        <v>47</v>
      </c>
      <c r="B19" s="14" t="s">
        <v>48</v>
      </c>
      <c r="C19" s="14"/>
      <c r="D19" s="14">
        <v>0.5</v>
      </c>
      <c r="E19" s="14">
        <v>0.5</v>
      </c>
      <c r="F19" s="14">
        <v>0</v>
      </c>
      <c r="G19" s="47">
        <f t="shared" si="2"/>
        <v>1</v>
      </c>
      <c r="H19" s="48"/>
      <c r="I19" s="57">
        <v>5.1040000000000001</v>
      </c>
      <c r="J19" s="57"/>
      <c r="K19" s="50">
        <f t="shared" si="3"/>
        <v>5.1040000000000001</v>
      </c>
      <c r="L19" s="329">
        <f t="shared" si="4"/>
        <v>21174.920548319998</v>
      </c>
      <c r="N19" s="52">
        <v>5101</v>
      </c>
      <c r="O19" s="1">
        <v>255</v>
      </c>
      <c r="Q19" s="54"/>
      <c r="V19" s="381" t="s">
        <v>48</v>
      </c>
      <c r="W19" s="381"/>
      <c r="X19" s="420">
        <f>IF('4037'!K$84=1,'4037'!G19,0)</f>
        <v>1</v>
      </c>
      <c r="Y19" s="420"/>
      <c r="Z19" s="421">
        <v>1</v>
      </c>
      <c r="AA19" s="421"/>
      <c r="AB19" s="55">
        <f t="shared" si="0"/>
        <v>1</v>
      </c>
      <c r="AC19" s="56">
        <f t="shared" si="1"/>
        <v>4149</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IF('4037'!K$84=1,'4037'!G20,0)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IF('4037'!K$84=1,'4037'!G21,0)</f>
        <v>0</v>
      </c>
      <c r="Y21" s="420"/>
      <c r="Z21" s="421">
        <v>1</v>
      </c>
      <c r="AA21" s="421"/>
      <c r="AB21" s="55">
        <f t="shared" si="0"/>
        <v>0</v>
      </c>
      <c r="AC21" s="56">
        <f t="shared" si="1"/>
        <v>0</v>
      </c>
      <c r="AD21" s="9"/>
    </row>
    <row r="22" spans="1:30" ht="16.2" x14ac:dyDescent="0.35">
      <c r="A22" s="1" t="s">
        <v>53</v>
      </c>
      <c r="B22" s="14" t="s">
        <v>54</v>
      </c>
      <c r="C22" s="14"/>
      <c r="D22" s="14">
        <v>6.84</v>
      </c>
      <c r="E22" s="14">
        <v>6.38</v>
      </c>
      <c r="F22" s="14">
        <v>0</v>
      </c>
      <c r="G22" s="47">
        <f t="shared" si="2"/>
        <v>13.219999999999999</v>
      </c>
      <c r="H22" s="48"/>
      <c r="I22" s="57">
        <v>1.147</v>
      </c>
      <c r="J22" s="57"/>
      <c r="K22" s="50">
        <f t="shared" si="3"/>
        <v>15.1633</v>
      </c>
      <c r="L22" s="329">
        <f t="shared" si="4"/>
        <v>62907.851244188998</v>
      </c>
      <c r="N22" s="52">
        <v>5101</v>
      </c>
      <c r="O22" s="53">
        <v>130</v>
      </c>
      <c r="Q22" s="54"/>
      <c r="V22" s="381" t="s">
        <v>54</v>
      </c>
      <c r="W22" s="381"/>
      <c r="X22" s="420">
        <f>IF('4037'!K$84=1,'4037'!G22,0)</f>
        <v>13.219999999999999</v>
      </c>
      <c r="Y22" s="420"/>
      <c r="Z22" s="421">
        <v>1</v>
      </c>
      <c r="AA22" s="421"/>
      <c r="AB22" s="55">
        <f t="shared" si="0"/>
        <v>13.22</v>
      </c>
      <c r="AC22" s="56">
        <f t="shared" si="1"/>
        <v>54846</v>
      </c>
      <c r="AD22" s="9"/>
    </row>
    <row r="23" spans="1:30" ht="16.2" x14ac:dyDescent="0.35">
      <c r="A23" s="1" t="s">
        <v>55</v>
      </c>
      <c r="B23" s="14" t="s">
        <v>56</v>
      </c>
      <c r="C23" s="14"/>
      <c r="D23" s="14">
        <v>0.9</v>
      </c>
      <c r="E23" s="14">
        <v>0.91</v>
      </c>
      <c r="F23" s="14">
        <v>0</v>
      </c>
      <c r="G23" s="47">
        <f t="shared" si="2"/>
        <v>1.81</v>
      </c>
      <c r="H23" s="48"/>
      <c r="I23" s="57">
        <f>I22</f>
        <v>1.147</v>
      </c>
      <c r="J23" s="57"/>
      <c r="K23" s="50">
        <f t="shared" si="3"/>
        <v>2.0760999999999998</v>
      </c>
      <c r="L23" s="329">
        <f t="shared" si="4"/>
        <v>8613.0980702129982</v>
      </c>
      <c r="N23" s="52">
        <v>5102</v>
      </c>
      <c r="O23" s="53">
        <v>130</v>
      </c>
      <c r="Q23" s="54"/>
      <c r="V23" s="381" t="s">
        <v>56</v>
      </c>
      <c r="W23" s="381"/>
      <c r="X23" s="420">
        <f>IF('4037'!K$84=1,'4037'!G23,0)</f>
        <v>1.81</v>
      </c>
      <c r="Y23" s="420"/>
      <c r="Z23" s="421">
        <v>1</v>
      </c>
      <c r="AA23" s="421"/>
      <c r="AB23" s="55">
        <f t="shared" si="0"/>
        <v>1.81</v>
      </c>
      <c r="AC23" s="56">
        <f t="shared" si="1"/>
        <v>7509</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IF('4037'!K$84=1,'4037'!G24,0)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IF('4037'!K$84=1,'4037'!G25,0)</f>
        <v>0</v>
      </c>
      <c r="Y25" s="420"/>
      <c r="Z25" s="421">
        <v>1</v>
      </c>
      <c r="AA25" s="421"/>
      <c r="AB25" s="55">
        <f t="shared" si="0"/>
        <v>0</v>
      </c>
      <c r="AC25" s="56">
        <f t="shared" si="1"/>
        <v>0</v>
      </c>
      <c r="AD25" s="9"/>
    </row>
    <row r="26" spans="1:30" ht="20.25" customHeight="1" thickBot="1" x14ac:dyDescent="0.35">
      <c r="B26" s="60" t="s">
        <v>61</v>
      </c>
      <c r="C26" s="60"/>
      <c r="D26" s="61">
        <f t="shared" ref="D26:E26" si="5">SUM(D10:D25)</f>
        <v>58.970000000000006</v>
      </c>
      <c r="E26" s="61">
        <f t="shared" si="5"/>
        <v>63.309999999999995</v>
      </c>
      <c r="F26" s="61"/>
      <c r="G26" s="61">
        <f>SUM(G10:G25)</f>
        <v>122.28000000000002</v>
      </c>
      <c r="H26" s="62"/>
      <c r="I26" s="62"/>
      <c r="J26" s="63"/>
      <c r="K26" s="64">
        <f>SUM(K10:K25)</f>
        <v>143.37469999999999</v>
      </c>
      <c r="L26" s="327">
        <f>SUM(L10:L25)</f>
        <v>594817.37483135087</v>
      </c>
      <c r="N26" s="54"/>
      <c r="O26" s="65"/>
      <c r="P26" s="54"/>
      <c r="Q26" s="54"/>
      <c r="V26" s="422" t="s">
        <v>61</v>
      </c>
      <c r="W26" s="422"/>
      <c r="X26" s="411">
        <f>SUM(X10:X25)</f>
        <v>122.28000000000002</v>
      </c>
      <c r="Y26" s="411"/>
      <c r="Z26" s="423"/>
      <c r="AA26" s="424"/>
      <c r="AB26" s="66">
        <f>SUM(AB10:AB25)</f>
        <v>122.28000000000002</v>
      </c>
      <c r="AC26" s="67">
        <f>SUM(AC10:AC25)</f>
        <v>507302</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18.97</v>
      </c>
      <c r="E28" s="14">
        <v>20.05</v>
      </c>
      <c r="F28" s="75">
        <v>0</v>
      </c>
      <c r="G28" s="47">
        <f t="shared" ref="G28:G36" si="6">IF($B$154&lt;8,D28*2,D28+E28)</f>
        <v>39.019999999999996</v>
      </c>
      <c r="H28" s="76"/>
      <c r="I28" s="77" t="s">
        <v>69</v>
      </c>
      <c r="J28" s="52">
        <v>251</v>
      </c>
      <c r="K28" s="78">
        <v>1047</v>
      </c>
      <c r="L28" s="329">
        <f>SUM(G28*K28)</f>
        <v>40853.939999999995</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8.4600000000000009</v>
      </c>
      <c r="E29" s="14">
        <v>10.199999999999999</v>
      </c>
      <c r="F29" s="85">
        <v>0</v>
      </c>
      <c r="G29" s="47">
        <f t="shared" si="6"/>
        <v>18.66</v>
      </c>
      <c r="H29" s="76"/>
      <c r="I29" s="52" t="s">
        <v>69</v>
      </c>
      <c r="J29" s="52">
        <v>252</v>
      </c>
      <c r="K29" s="78">
        <v>3380</v>
      </c>
      <c r="L29" s="329">
        <f t="shared" ref="L29:L36" si="8">SUM(G29*K29)</f>
        <v>63070.8</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13</v>
      </c>
      <c r="E30" s="14">
        <v>14.66</v>
      </c>
      <c r="F30" s="85">
        <v>0</v>
      </c>
      <c r="G30" s="47">
        <f t="shared" si="6"/>
        <v>27.66</v>
      </c>
      <c r="H30" s="76"/>
      <c r="I30" s="52" t="s">
        <v>69</v>
      </c>
      <c r="J30" s="52">
        <v>253</v>
      </c>
      <c r="K30" s="78">
        <v>6896</v>
      </c>
      <c r="L30" s="329">
        <f t="shared" si="8"/>
        <v>190743.36000000002</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2.04</v>
      </c>
      <c r="E31" s="14">
        <v>2</v>
      </c>
      <c r="F31" s="85">
        <v>0</v>
      </c>
      <c r="G31" s="47">
        <f t="shared" si="6"/>
        <v>4.04</v>
      </c>
      <c r="H31" s="76"/>
      <c r="I31" s="86" t="s">
        <v>73</v>
      </c>
      <c r="J31" s="52">
        <v>251</v>
      </c>
      <c r="K31" s="78">
        <v>1173</v>
      </c>
      <c r="L31" s="329">
        <f t="shared" si="8"/>
        <v>4738.92</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1.02</v>
      </c>
      <c r="E32" s="14">
        <v>0.98</v>
      </c>
      <c r="F32" s="85">
        <v>0</v>
      </c>
      <c r="G32" s="47">
        <f t="shared" si="6"/>
        <v>2</v>
      </c>
      <c r="H32" s="76"/>
      <c r="I32" s="86" t="s">
        <v>73</v>
      </c>
      <c r="J32" s="52">
        <v>252</v>
      </c>
      <c r="K32" s="78">
        <v>3506</v>
      </c>
      <c r="L32" s="329">
        <f t="shared" si="8"/>
        <v>7012</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43.49</v>
      </c>
      <c r="E37" s="61">
        <f t="shared" si="10"/>
        <v>47.889999999999993</v>
      </c>
      <c r="F37" s="61"/>
      <c r="G37" s="61">
        <f>SUM(G28:G36)</f>
        <v>91.38</v>
      </c>
      <c r="H37" s="62"/>
      <c r="I37" s="14" t="s">
        <v>81</v>
      </c>
      <c r="J37" s="14"/>
      <c r="K37" s="14"/>
      <c r="L37" s="329">
        <f>SUM(L28:L36)</f>
        <v>306419.01999999996</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23355.480000000003</v>
      </c>
      <c r="N40" s="98"/>
      <c r="O40" s="98"/>
      <c r="P40" s="98"/>
      <c r="Q40" s="98"/>
      <c r="V40" s="406" t="s">
        <v>85</v>
      </c>
      <c r="W40" s="406"/>
      <c r="X40" s="407">
        <f>+G40</f>
        <v>181379.8</v>
      </c>
      <c r="Y40" s="407"/>
      <c r="Z40" s="407"/>
      <c r="AA40" s="407"/>
      <c r="AB40" s="56">
        <f>ROUND(X39/X40,0)</f>
        <v>191</v>
      </c>
      <c r="AC40" s="56">
        <f>ROUND(AB40*$X$26,0)</f>
        <v>23355</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924591.87483135075</v>
      </c>
      <c r="O44" s="1"/>
      <c r="V44" s="400" t="s">
        <v>89</v>
      </c>
      <c r="W44" s="400"/>
      <c r="X44" s="400"/>
      <c r="Y44" s="400"/>
      <c r="Z44" s="400"/>
      <c r="AA44" s="400"/>
      <c r="AB44" s="400"/>
      <c r="AC44" s="105">
        <f>SUM(AC26,AC37,AC40)</f>
        <v>530657</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133.1386</v>
      </c>
      <c r="D47" s="116"/>
      <c r="E47" s="116"/>
      <c r="F47" s="116"/>
      <c r="G47" s="117">
        <f>K7</f>
        <v>1.0289999999999999</v>
      </c>
      <c r="H47" s="117"/>
      <c r="I47" s="118">
        <v>1325.01</v>
      </c>
      <c r="J47" s="119" t="s">
        <v>96</v>
      </c>
      <c r="K47" s="120">
        <f>ROUND(C47*G47*I47,0)</f>
        <v>181526</v>
      </c>
      <c r="L47" s="343"/>
      <c r="O47" s="1"/>
      <c r="V47" s="101" t="s">
        <v>95</v>
      </c>
      <c r="W47" s="121">
        <f>AB10+AB11+AB16+AB19+AB22</f>
        <v>112.31</v>
      </c>
      <c r="X47" s="393">
        <f>AB7</f>
        <v>1.0289999999999999</v>
      </c>
      <c r="Y47" s="393"/>
      <c r="Z47" s="122">
        <f>+I47</f>
        <v>1325.01</v>
      </c>
      <c r="AA47" s="123" t="s">
        <v>96</v>
      </c>
      <c r="AB47" s="124">
        <f>ROUND(W47*X47*Z47,0)</f>
        <v>153127</v>
      </c>
      <c r="AC47" s="125"/>
      <c r="AD47" s="9"/>
    </row>
    <row r="48" spans="1:30" ht="18" customHeight="1" x14ac:dyDescent="0.3">
      <c r="B48" s="126" t="s">
        <v>73</v>
      </c>
      <c r="C48" s="116">
        <f>K12+K13+K17+K20+K23</f>
        <v>10.2361</v>
      </c>
      <c r="D48" s="116"/>
      <c r="E48" s="116"/>
      <c r="F48" s="116"/>
      <c r="G48" s="117">
        <f>K7</f>
        <v>1.0289999999999999</v>
      </c>
      <c r="H48" s="117"/>
      <c r="I48" s="118">
        <v>903.8</v>
      </c>
      <c r="J48" s="119" t="s">
        <v>96</v>
      </c>
      <c r="K48" s="120">
        <f>ROUND(C48*G48*I48,0)</f>
        <v>9520</v>
      </c>
      <c r="L48" s="344"/>
      <c r="O48" s="1"/>
      <c r="V48" s="127" t="s">
        <v>73</v>
      </c>
      <c r="W48" s="121">
        <f>AB12+AB13+AB17+AB20+AB23</f>
        <v>9.9700000000000006</v>
      </c>
      <c r="X48" s="393">
        <f>AB7</f>
        <v>1.0289999999999999</v>
      </c>
      <c r="Y48" s="393"/>
      <c r="Z48" s="122">
        <f>+I48</f>
        <v>903.8</v>
      </c>
      <c r="AA48" s="123" t="s">
        <v>96</v>
      </c>
      <c r="AB48" s="124">
        <f>ROUND(W48*X48*Z48,0)</f>
        <v>9272</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143.37469999999999</v>
      </c>
      <c r="D50" s="138"/>
      <c r="E50" s="139"/>
      <c r="F50" s="139"/>
      <c r="G50" s="140" t="s">
        <v>98</v>
      </c>
      <c r="H50" s="140"/>
      <c r="I50" s="140"/>
      <c r="J50" s="140"/>
      <c r="K50" s="140"/>
      <c r="L50" s="329">
        <f>IF(B2=75,0,K49+K48+K47)</f>
        <v>191046</v>
      </c>
      <c r="N50" s="3"/>
      <c r="O50" s="1"/>
      <c r="V50" s="141" t="s">
        <v>97</v>
      </c>
      <c r="W50" s="142">
        <f>SUM(W47:W49)</f>
        <v>122.28</v>
      </c>
      <c r="X50" s="394" t="s">
        <v>98</v>
      </c>
      <c r="Y50" s="395"/>
      <c r="Z50" s="395"/>
      <c r="AA50" s="395"/>
      <c r="AB50" s="395"/>
      <c r="AC50" s="56">
        <f>IF(V2=75,0,AB49+AB48+AB47)</f>
        <v>162399</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143.37469999999999</v>
      </c>
      <c r="H53" s="57" t="s">
        <v>102</v>
      </c>
      <c r="I53" s="57"/>
      <c r="J53" s="147">
        <v>198050.23</v>
      </c>
      <c r="K53" s="147"/>
      <c r="L53" s="346"/>
      <c r="N53" s="3"/>
      <c r="O53" s="1"/>
      <c r="V53" s="388" t="s">
        <v>101</v>
      </c>
      <c r="W53" s="388"/>
      <c r="X53" s="148">
        <f>AB26</f>
        <v>122.28000000000002</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7.2400000000000003E-4</v>
      </c>
      <c r="L54" s="334"/>
      <c r="N54" s="65"/>
      <c r="O54" s="1"/>
      <c r="V54" s="388" t="s">
        <v>103</v>
      </c>
      <c r="W54" s="388"/>
      <c r="X54" s="388"/>
      <c r="Y54" s="388"/>
      <c r="Z54" s="388"/>
      <c r="AA54" s="388"/>
      <c r="AB54" s="391">
        <f>ROUND(X53/AA53,6)</f>
        <v>6.1700000000000004E-4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122.28000000000002</v>
      </c>
      <c r="H56" s="57" t="s">
        <v>106</v>
      </c>
      <c r="I56" s="57"/>
      <c r="J56" s="147">
        <f>+G40</f>
        <v>181379.8</v>
      </c>
      <c r="K56" s="147"/>
      <c r="L56" s="346"/>
      <c r="O56" s="1"/>
      <c r="V56" s="388" t="s">
        <v>105</v>
      </c>
      <c r="W56" s="388"/>
      <c r="X56" s="151">
        <f>X26</f>
        <v>122.28000000000002</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6.7400000000000001E-4</v>
      </c>
      <c r="L57" s="334"/>
      <c r="O57" s="1"/>
      <c r="V57" s="388" t="s">
        <v>107</v>
      </c>
      <c r="W57" s="388"/>
      <c r="X57" s="388"/>
      <c r="Y57" s="388"/>
      <c r="Z57" s="388"/>
      <c r="AA57" s="388"/>
      <c r="AB57" s="391">
        <f>ROUND(X56/AA56,6)</f>
        <v>6.7400000000000001E-4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6.1700000000000004E-4</v>
      </c>
      <c r="AC58" s="56">
        <f>ROUND(Y58*AB58,0)</f>
        <v>2610</v>
      </c>
      <c r="AD58" s="9"/>
    </row>
    <row r="59" spans="2:30" x14ac:dyDescent="0.3">
      <c r="B59" s="60" t="s">
        <v>109</v>
      </c>
      <c r="C59" s="60"/>
      <c r="D59" s="60"/>
      <c r="E59" s="60"/>
      <c r="F59" s="60"/>
      <c r="G59" s="60"/>
      <c r="H59" s="155" t="s">
        <v>21</v>
      </c>
      <c r="I59" s="120">
        <v>4230917</v>
      </c>
      <c r="J59" s="156" t="s">
        <v>110</v>
      </c>
      <c r="K59" s="157">
        <f>K54</f>
        <v>7.2400000000000003E-4</v>
      </c>
      <c r="L59" s="329">
        <f>SUM(I59*K59)</f>
        <v>3063.183908</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6.1700000000000004E-4</v>
      </c>
      <c r="AC66" s="56">
        <f>ROUND(Y66*AB66,0)</f>
        <v>63982</v>
      </c>
      <c r="AD66" s="9"/>
    </row>
    <row r="67" spans="1:30" ht="20.25" customHeight="1" x14ac:dyDescent="0.3">
      <c r="B67" s="14" t="s">
        <v>118</v>
      </c>
      <c r="C67" s="14"/>
      <c r="D67" s="14"/>
      <c r="E67" s="14"/>
      <c r="F67" s="14"/>
      <c r="H67" s="155" t="s">
        <v>23</v>
      </c>
      <c r="I67" s="120">
        <v>103698709</v>
      </c>
      <c r="J67" s="156" t="s">
        <v>110</v>
      </c>
      <c r="K67" s="157">
        <f>K54</f>
        <v>7.2400000000000003E-4</v>
      </c>
      <c r="L67" s="329">
        <f>SUM(I67*K67)</f>
        <v>75077.86531600001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6.7400000000000001E-4</v>
      </c>
      <c r="AC68" s="56">
        <f>ROUND(Y68*AB68,0)</f>
        <v>0</v>
      </c>
      <c r="AD68" s="9"/>
    </row>
    <row r="69" spans="1:30" ht="15" customHeight="1" x14ac:dyDescent="0.3">
      <c r="B69" s="161" t="s">
        <v>120</v>
      </c>
      <c r="C69" s="14"/>
      <c r="D69" s="14"/>
      <c r="E69" s="14"/>
      <c r="F69" s="14"/>
      <c r="H69" s="155" t="s">
        <v>22</v>
      </c>
      <c r="I69" s="120">
        <v>0</v>
      </c>
      <c r="J69" s="156" t="s">
        <v>110</v>
      </c>
      <c r="K69" s="157">
        <f>K57</f>
        <v>6.7400000000000001E-4</v>
      </c>
      <c r="L69" s="329">
        <f t="shared" ref="L69:L72" si="11">SUM(I69*K69)</f>
        <v>0</v>
      </c>
      <c r="O69" s="1"/>
      <c r="V69" s="378" t="s">
        <v>121</v>
      </c>
      <c r="W69" s="378"/>
      <c r="X69" s="378"/>
      <c r="Y69" s="384">
        <f>+I70</f>
        <v>0</v>
      </c>
      <c r="Z69" s="384"/>
      <c r="AA69" s="153" t="s">
        <v>110</v>
      </c>
      <c r="AB69" s="154">
        <f>AB54</f>
        <v>6.1700000000000004E-4</v>
      </c>
      <c r="AC69" s="56">
        <f>ROUND(Y69*AB69,0)</f>
        <v>0</v>
      </c>
      <c r="AD69" s="9"/>
    </row>
    <row r="70" spans="1:30" ht="20.25" customHeight="1" x14ac:dyDescent="0.3">
      <c r="B70" s="14" t="s">
        <v>121</v>
      </c>
      <c r="C70" s="14"/>
      <c r="D70" s="14"/>
      <c r="E70" s="14"/>
      <c r="F70" s="14"/>
      <c r="H70" s="155" t="s">
        <v>21</v>
      </c>
      <c r="I70" s="120">
        <v>0</v>
      </c>
      <c r="J70" s="156" t="s">
        <v>110</v>
      </c>
      <c r="K70" s="157">
        <f>K54</f>
        <v>7.2400000000000003E-4</v>
      </c>
      <c r="L70" s="329">
        <f t="shared" si="11"/>
        <v>0</v>
      </c>
      <c r="O70" s="1"/>
      <c r="V70" s="378" t="s">
        <v>122</v>
      </c>
      <c r="W70" s="378"/>
      <c r="X70" s="378"/>
      <c r="Y70" s="380">
        <f>+I71</f>
        <v>1865769</v>
      </c>
      <c r="Z70" s="380"/>
      <c r="AA70" s="153" t="s">
        <v>110</v>
      </c>
      <c r="AB70" s="154">
        <f>AB54</f>
        <v>6.1700000000000004E-4</v>
      </c>
      <c r="AC70" s="56">
        <f>ROUND(Y70*AB70,0)</f>
        <v>1151</v>
      </c>
      <c r="AD70" s="9"/>
    </row>
    <row r="71" spans="1:30" ht="20.25" customHeight="1" x14ac:dyDescent="0.3">
      <c r="B71" s="14" t="s">
        <v>122</v>
      </c>
      <c r="C71" s="14"/>
      <c r="D71" s="14"/>
      <c r="E71" s="14"/>
      <c r="F71" s="14"/>
      <c r="H71" s="155" t="s">
        <v>21</v>
      </c>
      <c r="I71" s="120">
        <v>1865769</v>
      </c>
      <c r="J71" s="156" t="s">
        <v>110</v>
      </c>
      <c r="K71" s="157">
        <f>K54</f>
        <v>7.2400000000000003E-4</v>
      </c>
      <c r="L71" s="329">
        <f t="shared" si="11"/>
        <v>1350.8167560000002</v>
      </c>
      <c r="O71" s="1"/>
      <c r="V71" s="378" t="s">
        <v>123</v>
      </c>
      <c r="W71" s="378"/>
      <c r="X71" s="378"/>
      <c r="Y71" s="380">
        <f>+I72</f>
        <v>13963927</v>
      </c>
      <c r="Z71" s="380"/>
      <c r="AA71" s="153" t="s">
        <v>110</v>
      </c>
      <c r="AB71" s="154">
        <f>AB57</f>
        <v>6.7400000000000001E-4</v>
      </c>
      <c r="AC71" s="56">
        <f>ROUND(Y71*AB71,0)</f>
        <v>9412</v>
      </c>
      <c r="AD71" s="9"/>
    </row>
    <row r="72" spans="1:30" ht="21" customHeight="1" x14ac:dyDescent="0.35">
      <c r="B72" s="14" t="s">
        <v>123</v>
      </c>
      <c r="C72" s="14"/>
      <c r="D72" s="14"/>
      <c r="E72" s="14"/>
      <c r="F72" s="14"/>
      <c r="H72" s="155" t="s">
        <v>22</v>
      </c>
      <c r="I72" s="120">
        <v>13963927</v>
      </c>
      <c r="J72" s="156" t="s">
        <v>110</v>
      </c>
      <c r="K72" s="157">
        <f>K57</f>
        <v>6.7400000000000001E-4</v>
      </c>
      <c r="L72" s="329">
        <f t="shared" si="11"/>
        <v>9411.6867980000006</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71.5</v>
      </c>
      <c r="AA74" s="165" t="s">
        <v>130</v>
      </c>
      <c r="AB74" s="166">
        <f>+K75</f>
        <v>361</v>
      </c>
      <c r="AC74" s="56">
        <f>ROUND(AB74*Z74,0)</f>
        <v>25812</v>
      </c>
      <c r="AD74" s="9"/>
    </row>
    <row r="75" spans="1:30" ht="19.5" customHeight="1" x14ac:dyDescent="0.3">
      <c r="A75" s="1" t="s">
        <v>131</v>
      </c>
      <c r="B75" s="167" t="s">
        <v>128</v>
      </c>
      <c r="C75" s="168" t="s">
        <v>129</v>
      </c>
      <c r="D75" s="167">
        <v>69</v>
      </c>
      <c r="E75" s="167">
        <v>74</v>
      </c>
      <c r="F75" s="167">
        <v>0</v>
      </c>
      <c r="G75" s="169">
        <f>IF($B$154&lt;8,D75,E75)</f>
        <v>74</v>
      </c>
      <c r="H75" s="170"/>
      <c r="I75" s="171">
        <f>AVERAGE(G75,D75)</f>
        <v>71.5</v>
      </c>
      <c r="J75" s="172" t="s">
        <v>130</v>
      </c>
      <c r="K75" s="173">
        <v>361</v>
      </c>
      <c r="L75" s="329">
        <f t="shared" ref="L75:L78" si="12">SUM(I75*K75)</f>
        <v>25811.5</v>
      </c>
      <c r="N75" s="1">
        <v>7802</v>
      </c>
      <c r="O75" s="1">
        <v>0</v>
      </c>
      <c r="V75" s="382" t="s">
        <v>128</v>
      </c>
      <c r="W75" s="382"/>
      <c r="X75" s="162" t="s">
        <v>132</v>
      </c>
      <c r="Y75" s="174"/>
      <c r="Z75" s="175">
        <f>+I76</f>
        <v>23</v>
      </c>
      <c r="AA75" s="165" t="s">
        <v>130</v>
      </c>
      <c r="AB75" s="176">
        <f>+K76</f>
        <v>1357</v>
      </c>
      <c r="AC75" s="56">
        <f>ROUND(AB75*Z75,0)</f>
        <v>31211</v>
      </c>
      <c r="AD75" s="9"/>
    </row>
    <row r="76" spans="1:30" ht="19.5" customHeight="1" x14ac:dyDescent="0.3">
      <c r="A76" s="1" t="s">
        <v>133</v>
      </c>
      <c r="B76" s="167" t="s">
        <v>128</v>
      </c>
      <c r="C76" s="168" t="s">
        <v>132</v>
      </c>
      <c r="D76" s="167">
        <v>21</v>
      </c>
      <c r="E76" s="167">
        <v>25</v>
      </c>
      <c r="F76" s="167">
        <v>0</v>
      </c>
      <c r="G76" s="169">
        <f>IF($B$154&lt;8,D76,E76)</f>
        <v>25</v>
      </c>
      <c r="H76" s="170"/>
      <c r="I76" s="171">
        <f>AVERAGE(G76,D76)</f>
        <v>23</v>
      </c>
      <c r="J76" s="172" t="s">
        <v>130</v>
      </c>
      <c r="K76" s="177">
        <v>1357</v>
      </c>
      <c r="L76" s="329">
        <f t="shared" si="12"/>
        <v>31211</v>
      </c>
      <c r="N76" s="1">
        <v>7802</v>
      </c>
      <c r="O76" s="1">
        <v>110</v>
      </c>
      <c r="V76" s="378" t="str">
        <f>+B77</f>
        <v>14.  Digital Classrooms Allocation (UFTE share)</v>
      </c>
      <c r="W76" s="378"/>
      <c r="X76" s="378"/>
      <c r="Y76" s="379">
        <f>+I77</f>
        <v>1716988</v>
      </c>
      <c r="Z76" s="379"/>
      <c r="AA76" s="165" t="s">
        <v>130</v>
      </c>
      <c r="AB76" s="154">
        <f>AB57</f>
        <v>6.7400000000000001E-4</v>
      </c>
      <c r="AC76" s="56">
        <f>ROUND(Y76*AB76,0)</f>
        <v>1157</v>
      </c>
      <c r="AD76" s="9"/>
    </row>
    <row r="77" spans="1:30" ht="26.25" customHeight="1" x14ac:dyDescent="0.3">
      <c r="B77" s="14" t="s">
        <v>134</v>
      </c>
      <c r="C77" s="14"/>
      <c r="D77" s="14"/>
      <c r="E77" s="14"/>
      <c r="F77" s="14"/>
      <c r="H77" s="155" t="s">
        <v>25</v>
      </c>
      <c r="I77" s="178">
        <v>1716988</v>
      </c>
      <c r="J77" s="156" t="s">
        <v>110</v>
      </c>
      <c r="K77" s="157">
        <f>K57</f>
        <v>6.7400000000000001E-4</v>
      </c>
      <c r="L77" s="329">
        <v>0</v>
      </c>
      <c r="O77" s="1"/>
      <c r="V77" s="378" t="str">
        <f>+B78</f>
        <v>15.  Florida Teachers Classroom Supply Assistance Program</v>
      </c>
      <c r="W77" s="378"/>
      <c r="X77" s="378"/>
      <c r="Y77" s="379">
        <f>+I78</f>
        <v>0</v>
      </c>
      <c r="Z77" s="379"/>
      <c r="AA77" s="165" t="s">
        <v>130</v>
      </c>
      <c r="AB77" s="154">
        <f>AB54</f>
        <v>6.1700000000000004E-4</v>
      </c>
      <c r="AC77" s="56">
        <f>ROUND(Y77*AB77,0)</f>
        <v>0</v>
      </c>
      <c r="AD77" s="9"/>
    </row>
    <row r="78" spans="1:30" ht="26.25" customHeight="1" x14ac:dyDescent="0.3">
      <c r="B78" s="377" t="s">
        <v>135</v>
      </c>
      <c r="C78" s="377"/>
      <c r="D78" s="377"/>
      <c r="E78" s="14"/>
      <c r="F78" s="14"/>
      <c r="H78" s="155" t="s">
        <v>136</v>
      </c>
      <c r="I78" s="179">
        <v>0</v>
      </c>
      <c r="J78" s="156" t="s">
        <v>110</v>
      </c>
      <c r="K78" s="157">
        <f>K54</f>
        <v>7.2400000000000003E-4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828391</v>
      </c>
      <c r="AD81" s="188"/>
    </row>
    <row r="82" spans="1:30" ht="22.5" customHeight="1" thickTop="1" thickBot="1" x14ac:dyDescent="0.35">
      <c r="B82" s="14" t="s">
        <v>140</v>
      </c>
      <c r="C82" s="14"/>
      <c r="D82" s="14"/>
      <c r="E82" s="14"/>
      <c r="F82" s="14"/>
      <c r="G82" s="14"/>
      <c r="H82" s="14"/>
      <c r="I82" s="14"/>
      <c r="J82" s="14"/>
      <c r="K82" s="14"/>
      <c r="L82" s="348">
        <f>SUM(L44:L81)</f>
        <v>1261563.9276093508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'4037'!AC81</f>
        <v>828391</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828391</v>
      </c>
      <c r="L86" s="329">
        <f>IF(G26=0,0,IF(G26&gt;250,-(((250/G26)*K86)*IF(M86="H",0.02,0.05)),IF(M86="H",-0.02*K86,-0.05*K86)))</f>
        <v>-41419.550000000003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1220144.3776093507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-203550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1016594.3776093507</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101659.43776093508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379</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380</v>
      </c>
      <c r="C123" s="208" t="s">
        <v>199</v>
      </c>
    </row>
    <row r="124" spans="2:3" hidden="1" x14ac:dyDescent="0.3">
      <c r="B124" s="212" t="s">
        <v>381</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379</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380</v>
      </c>
      <c r="C164" s="222" t="s">
        <v>244</v>
      </c>
      <c r="D164" s="218"/>
    </row>
    <row r="165" spans="1:4" hidden="1" x14ac:dyDescent="0.3">
      <c r="A165" s="217" t="s">
        <v>245</v>
      </c>
      <c r="B165" s="221" t="s">
        <v>381</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5" zoomScale="90" zoomScaleNormal="90" workbookViewId="0">
      <selection activeCell="B5" sqref="B5"/>
    </sheetView>
  </sheetViews>
  <sheetFormatPr defaultRowHeight="14.4" x14ac:dyDescent="0.3"/>
  <cols>
    <col min="1" max="1" width="11.44140625" style="237" customWidth="1"/>
    <col min="2" max="2" width="40.5546875" style="237" bestFit="1" customWidth="1"/>
    <col min="3" max="3" width="17.44140625" style="237" customWidth="1"/>
    <col min="4" max="4" width="11.44140625" style="237" customWidth="1"/>
    <col min="5" max="5" width="14.21875" style="237" customWidth="1"/>
    <col min="6" max="6" width="15.77734375" style="237" customWidth="1"/>
    <col min="7" max="7" width="12" style="237" customWidth="1"/>
    <col min="8" max="8" width="13.44140625" style="237" customWidth="1"/>
    <col min="9" max="11" width="8.77734375" style="237"/>
    <col min="12" max="12" width="8.77734375" style="328"/>
    <col min="13" max="256" width="8.77734375" style="237"/>
    <col min="257" max="257" width="11.44140625" style="237" customWidth="1"/>
    <col min="258" max="258" width="40.5546875" style="237" bestFit="1" customWidth="1"/>
    <col min="259" max="259" width="17.44140625" style="237" customWidth="1"/>
    <col min="260" max="260" width="11.44140625" style="237" customWidth="1"/>
    <col min="261" max="261" width="14.21875" style="237" customWidth="1"/>
    <col min="262" max="262" width="15.77734375" style="237" customWidth="1"/>
    <col min="263" max="263" width="12" style="237" customWidth="1"/>
    <col min="264" max="264" width="13.44140625" style="237" customWidth="1"/>
    <col min="265" max="512" width="8.77734375" style="237"/>
    <col min="513" max="513" width="11.44140625" style="237" customWidth="1"/>
    <col min="514" max="514" width="40.5546875" style="237" bestFit="1" customWidth="1"/>
    <col min="515" max="515" width="17.44140625" style="237" customWidth="1"/>
    <col min="516" max="516" width="11.44140625" style="237" customWidth="1"/>
    <col min="517" max="517" width="14.21875" style="237" customWidth="1"/>
    <col min="518" max="518" width="15.77734375" style="237" customWidth="1"/>
    <col min="519" max="519" width="12" style="237" customWidth="1"/>
    <col min="520" max="520" width="13.44140625" style="237" customWidth="1"/>
    <col min="521" max="768" width="8.77734375" style="237"/>
    <col min="769" max="769" width="11.44140625" style="237" customWidth="1"/>
    <col min="770" max="770" width="40.5546875" style="237" bestFit="1" customWidth="1"/>
    <col min="771" max="771" width="17.44140625" style="237" customWidth="1"/>
    <col min="772" max="772" width="11.44140625" style="237" customWidth="1"/>
    <col min="773" max="773" width="14.21875" style="237" customWidth="1"/>
    <col min="774" max="774" width="15.77734375" style="237" customWidth="1"/>
    <col min="775" max="775" width="12" style="237" customWidth="1"/>
    <col min="776" max="776" width="13.44140625" style="237" customWidth="1"/>
    <col min="777" max="1024" width="8.77734375" style="237"/>
    <col min="1025" max="1025" width="11.44140625" style="237" customWidth="1"/>
    <col min="1026" max="1026" width="40.5546875" style="237" bestFit="1" customWidth="1"/>
    <col min="1027" max="1027" width="17.44140625" style="237" customWidth="1"/>
    <col min="1028" max="1028" width="11.44140625" style="237" customWidth="1"/>
    <col min="1029" max="1029" width="14.21875" style="237" customWidth="1"/>
    <col min="1030" max="1030" width="15.77734375" style="237" customWidth="1"/>
    <col min="1031" max="1031" width="12" style="237" customWidth="1"/>
    <col min="1032" max="1032" width="13.44140625" style="237" customWidth="1"/>
    <col min="1033" max="1280" width="8.77734375" style="237"/>
    <col min="1281" max="1281" width="11.44140625" style="237" customWidth="1"/>
    <col min="1282" max="1282" width="40.5546875" style="237" bestFit="1" customWidth="1"/>
    <col min="1283" max="1283" width="17.44140625" style="237" customWidth="1"/>
    <col min="1284" max="1284" width="11.44140625" style="237" customWidth="1"/>
    <col min="1285" max="1285" width="14.21875" style="237" customWidth="1"/>
    <col min="1286" max="1286" width="15.77734375" style="237" customWidth="1"/>
    <col min="1287" max="1287" width="12" style="237" customWidth="1"/>
    <col min="1288" max="1288" width="13.44140625" style="237" customWidth="1"/>
    <col min="1289" max="1536" width="8.77734375" style="237"/>
    <col min="1537" max="1537" width="11.44140625" style="237" customWidth="1"/>
    <col min="1538" max="1538" width="40.5546875" style="237" bestFit="1" customWidth="1"/>
    <col min="1539" max="1539" width="17.44140625" style="237" customWidth="1"/>
    <col min="1540" max="1540" width="11.44140625" style="237" customWidth="1"/>
    <col min="1541" max="1541" width="14.21875" style="237" customWidth="1"/>
    <col min="1542" max="1542" width="15.77734375" style="237" customWidth="1"/>
    <col min="1543" max="1543" width="12" style="237" customWidth="1"/>
    <col min="1544" max="1544" width="13.44140625" style="237" customWidth="1"/>
    <col min="1545" max="1792" width="8.77734375" style="237"/>
    <col min="1793" max="1793" width="11.44140625" style="237" customWidth="1"/>
    <col min="1794" max="1794" width="40.5546875" style="237" bestFit="1" customWidth="1"/>
    <col min="1795" max="1795" width="17.44140625" style="237" customWidth="1"/>
    <col min="1796" max="1796" width="11.44140625" style="237" customWidth="1"/>
    <col min="1797" max="1797" width="14.21875" style="237" customWidth="1"/>
    <col min="1798" max="1798" width="15.77734375" style="237" customWidth="1"/>
    <col min="1799" max="1799" width="12" style="237" customWidth="1"/>
    <col min="1800" max="1800" width="13.44140625" style="237" customWidth="1"/>
    <col min="1801" max="2048" width="8.77734375" style="237"/>
    <col min="2049" max="2049" width="11.44140625" style="237" customWidth="1"/>
    <col min="2050" max="2050" width="40.5546875" style="237" bestFit="1" customWidth="1"/>
    <col min="2051" max="2051" width="17.44140625" style="237" customWidth="1"/>
    <col min="2052" max="2052" width="11.44140625" style="237" customWidth="1"/>
    <col min="2053" max="2053" width="14.21875" style="237" customWidth="1"/>
    <col min="2054" max="2054" width="15.77734375" style="237" customWidth="1"/>
    <col min="2055" max="2055" width="12" style="237" customWidth="1"/>
    <col min="2056" max="2056" width="13.44140625" style="237" customWidth="1"/>
    <col min="2057" max="2304" width="8.77734375" style="237"/>
    <col min="2305" max="2305" width="11.44140625" style="237" customWidth="1"/>
    <col min="2306" max="2306" width="40.5546875" style="237" bestFit="1" customWidth="1"/>
    <col min="2307" max="2307" width="17.44140625" style="237" customWidth="1"/>
    <col min="2308" max="2308" width="11.44140625" style="237" customWidth="1"/>
    <col min="2309" max="2309" width="14.21875" style="237" customWidth="1"/>
    <col min="2310" max="2310" width="15.77734375" style="237" customWidth="1"/>
    <col min="2311" max="2311" width="12" style="237" customWidth="1"/>
    <col min="2312" max="2312" width="13.44140625" style="237" customWidth="1"/>
    <col min="2313" max="2560" width="8.77734375" style="237"/>
    <col min="2561" max="2561" width="11.44140625" style="237" customWidth="1"/>
    <col min="2562" max="2562" width="40.5546875" style="237" bestFit="1" customWidth="1"/>
    <col min="2563" max="2563" width="17.44140625" style="237" customWidth="1"/>
    <col min="2564" max="2564" width="11.44140625" style="237" customWidth="1"/>
    <col min="2565" max="2565" width="14.21875" style="237" customWidth="1"/>
    <col min="2566" max="2566" width="15.77734375" style="237" customWidth="1"/>
    <col min="2567" max="2567" width="12" style="237" customWidth="1"/>
    <col min="2568" max="2568" width="13.44140625" style="237" customWidth="1"/>
    <col min="2569" max="2816" width="8.77734375" style="237"/>
    <col min="2817" max="2817" width="11.44140625" style="237" customWidth="1"/>
    <col min="2818" max="2818" width="40.5546875" style="237" bestFit="1" customWidth="1"/>
    <col min="2819" max="2819" width="17.44140625" style="237" customWidth="1"/>
    <col min="2820" max="2820" width="11.44140625" style="237" customWidth="1"/>
    <col min="2821" max="2821" width="14.21875" style="237" customWidth="1"/>
    <col min="2822" max="2822" width="15.77734375" style="237" customWidth="1"/>
    <col min="2823" max="2823" width="12" style="237" customWidth="1"/>
    <col min="2824" max="2824" width="13.44140625" style="237" customWidth="1"/>
    <col min="2825" max="3072" width="8.77734375" style="237"/>
    <col min="3073" max="3073" width="11.44140625" style="237" customWidth="1"/>
    <col min="3074" max="3074" width="40.5546875" style="237" bestFit="1" customWidth="1"/>
    <col min="3075" max="3075" width="17.44140625" style="237" customWidth="1"/>
    <col min="3076" max="3076" width="11.44140625" style="237" customWidth="1"/>
    <col min="3077" max="3077" width="14.21875" style="237" customWidth="1"/>
    <col min="3078" max="3078" width="15.77734375" style="237" customWidth="1"/>
    <col min="3079" max="3079" width="12" style="237" customWidth="1"/>
    <col min="3080" max="3080" width="13.44140625" style="237" customWidth="1"/>
    <col min="3081" max="3328" width="8.77734375" style="237"/>
    <col min="3329" max="3329" width="11.44140625" style="237" customWidth="1"/>
    <col min="3330" max="3330" width="40.5546875" style="237" bestFit="1" customWidth="1"/>
    <col min="3331" max="3331" width="17.44140625" style="237" customWidth="1"/>
    <col min="3332" max="3332" width="11.44140625" style="237" customWidth="1"/>
    <col min="3333" max="3333" width="14.21875" style="237" customWidth="1"/>
    <col min="3334" max="3334" width="15.77734375" style="237" customWidth="1"/>
    <col min="3335" max="3335" width="12" style="237" customWidth="1"/>
    <col min="3336" max="3336" width="13.44140625" style="237" customWidth="1"/>
    <col min="3337" max="3584" width="8.77734375" style="237"/>
    <col min="3585" max="3585" width="11.44140625" style="237" customWidth="1"/>
    <col min="3586" max="3586" width="40.5546875" style="237" bestFit="1" customWidth="1"/>
    <col min="3587" max="3587" width="17.44140625" style="237" customWidth="1"/>
    <col min="3588" max="3588" width="11.44140625" style="237" customWidth="1"/>
    <col min="3589" max="3589" width="14.21875" style="237" customWidth="1"/>
    <col min="3590" max="3590" width="15.77734375" style="237" customWidth="1"/>
    <col min="3591" max="3591" width="12" style="237" customWidth="1"/>
    <col min="3592" max="3592" width="13.44140625" style="237" customWidth="1"/>
    <col min="3593" max="3840" width="8.77734375" style="237"/>
    <col min="3841" max="3841" width="11.44140625" style="237" customWidth="1"/>
    <col min="3842" max="3842" width="40.5546875" style="237" bestFit="1" customWidth="1"/>
    <col min="3843" max="3843" width="17.44140625" style="237" customWidth="1"/>
    <col min="3844" max="3844" width="11.44140625" style="237" customWidth="1"/>
    <col min="3845" max="3845" width="14.21875" style="237" customWidth="1"/>
    <col min="3846" max="3846" width="15.77734375" style="237" customWidth="1"/>
    <col min="3847" max="3847" width="12" style="237" customWidth="1"/>
    <col min="3848" max="3848" width="13.44140625" style="237" customWidth="1"/>
    <col min="3849" max="4096" width="8.77734375" style="237"/>
    <col min="4097" max="4097" width="11.44140625" style="237" customWidth="1"/>
    <col min="4098" max="4098" width="40.5546875" style="237" bestFit="1" customWidth="1"/>
    <col min="4099" max="4099" width="17.44140625" style="237" customWidth="1"/>
    <col min="4100" max="4100" width="11.44140625" style="237" customWidth="1"/>
    <col min="4101" max="4101" width="14.21875" style="237" customWidth="1"/>
    <col min="4102" max="4102" width="15.77734375" style="237" customWidth="1"/>
    <col min="4103" max="4103" width="12" style="237" customWidth="1"/>
    <col min="4104" max="4104" width="13.44140625" style="237" customWidth="1"/>
    <col min="4105" max="4352" width="8.77734375" style="237"/>
    <col min="4353" max="4353" width="11.44140625" style="237" customWidth="1"/>
    <col min="4354" max="4354" width="40.5546875" style="237" bestFit="1" customWidth="1"/>
    <col min="4355" max="4355" width="17.44140625" style="237" customWidth="1"/>
    <col min="4356" max="4356" width="11.44140625" style="237" customWidth="1"/>
    <col min="4357" max="4357" width="14.21875" style="237" customWidth="1"/>
    <col min="4358" max="4358" width="15.77734375" style="237" customWidth="1"/>
    <col min="4359" max="4359" width="12" style="237" customWidth="1"/>
    <col min="4360" max="4360" width="13.44140625" style="237" customWidth="1"/>
    <col min="4361" max="4608" width="8.77734375" style="237"/>
    <col min="4609" max="4609" width="11.44140625" style="237" customWidth="1"/>
    <col min="4610" max="4610" width="40.5546875" style="237" bestFit="1" customWidth="1"/>
    <col min="4611" max="4611" width="17.44140625" style="237" customWidth="1"/>
    <col min="4612" max="4612" width="11.44140625" style="237" customWidth="1"/>
    <col min="4613" max="4613" width="14.21875" style="237" customWidth="1"/>
    <col min="4614" max="4614" width="15.77734375" style="237" customWidth="1"/>
    <col min="4615" max="4615" width="12" style="237" customWidth="1"/>
    <col min="4616" max="4616" width="13.44140625" style="237" customWidth="1"/>
    <col min="4617" max="4864" width="8.77734375" style="237"/>
    <col min="4865" max="4865" width="11.44140625" style="237" customWidth="1"/>
    <col min="4866" max="4866" width="40.5546875" style="237" bestFit="1" customWidth="1"/>
    <col min="4867" max="4867" width="17.44140625" style="237" customWidth="1"/>
    <col min="4868" max="4868" width="11.44140625" style="237" customWidth="1"/>
    <col min="4869" max="4869" width="14.21875" style="237" customWidth="1"/>
    <col min="4870" max="4870" width="15.77734375" style="237" customWidth="1"/>
    <col min="4871" max="4871" width="12" style="237" customWidth="1"/>
    <col min="4872" max="4872" width="13.44140625" style="237" customWidth="1"/>
    <col min="4873" max="5120" width="8.77734375" style="237"/>
    <col min="5121" max="5121" width="11.44140625" style="237" customWidth="1"/>
    <col min="5122" max="5122" width="40.5546875" style="237" bestFit="1" customWidth="1"/>
    <col min="5123" max="5123" width="17.44140625" style="237" customWidth="1"/>
    <col min="5124" max="5124" width="11.44140625" style="237" customWidth="1"/>
    <col min="5125" max="5125" width="14.21875" style="237" customWidth="1"/>
    <col min="5126" max="5126" width="15.77734375" style="237" customWidth="1"/>
    <col min="5127" max="5127" width="12" style="237" customWidth="1"/>
    <col min="5128" max="5128" width="13.44140625" style="237" customWidth="1"/>
    <col min="5129" max="5376" width="8.77734375" style="237"/>
    <col min="5377" max="5377" width="11.44140625" style="237" customWidth="1"/>
    <col min="5378" max="5378" width="40.5546875" style="237" bestFit="1" customWidth="1"/>
    <col min="5379" max="5379" width="17.44140625" style="237" customWidth="1"/>
    <col min="5380" max="5380" width="11.44140625" style="237" customWidth="1"/>
    <col min="5381" max="5381" width="14.21875" style="237" customWidth="1"/>
    <col min="5382" max="5382" width="15.77734375" style="237" customWidth="1"/>
    <col min="5383" max="5383" width="12" style="237" customWidth="1"/>
    <col min="5384" max="5384" width="13.44140625" style="237" customWidth="1"/>
    <col min="5385" max="5632" width="8.77734375" style="237"/>
    <col min="5633" max="5633" width="11.44140625" style="237" customWidth="1"/>
    <col min="5634" max="5634" width="40.5546875" style="237" bestFit="1" customWidth="1"/>
    <col min="5635" max="5635" width="17.44140625" style="237" customWidth="1"/>
    <col min="5636" max="5636" width="11.44140625" style="237" customWidth="1"/>
    <col min="5637" max="5637" width="14.21875" style="237" customWidth="1"/>
    <col min="5638" max="5638" width="15.77734375" style="237" customWidth="1"/>
    <col min="5639" max="5639" width="12" style="237" customWidth="1"/>
    <col min="5640" max="5640" width="13.44140625" style="237" customWidth="1"/>
    <col min="5641" max="5888" width="8.77734375" style="237"/>
    <col min="5889" max="5889" width="11.44140625" style="237" customWidth="1"/>
    <col min="5890" max="5890" width="40.5546875" style="237" bestFit="1" customWidth="1"/>
    <col min="5891" max="5891" width="17.44140625" style="237" customWidth="1"/>
    <col min="5892" max="5892" width="11.44140625" style="237" customWidth="1"/>
    <col min="5893" max="5893" width="14.21875" style="237" customWidth="1"/>
    <col min="5894" max="5894" width="15.77734375" style="237" customWidth="1"/>
    <col min="5895" max="5895" width="12" style="237" customWidth="1"/>
    <col min="5896" max="5896" width="13.44140625" style="237" customWidth="1"/>
    <col min="5897" max="6144" width="8.77734375" style="237"/>
    <col min="6145" max="6145" width="11.44140625" style="237" customWidth="1"/>
    <col min="6146" max="6146" width="40.5546875" style="237" bestFit="1" customWidth="1"/>
    <col min="6147" max="6147" width="17.44140625" style="237" customWidth="1"/>
    <col min="6148" max="6148" width="11.44140625" style="237" customWidth="1"/>
    <col min="6149" max="6149" width="14.21875" style="237" customWidth="1"/>
    <col min="6150" max="6150" width="15.77734375" style="237" customWidth="1"/>
    <col min="6151" max="6151" width="12" style="237" customWidth="1"/>
    <col min="6152" max="6152" width="13.44140625" style="237" customWidth="1"/>
    <col min="6153" max="6400" width="8.77734375" style="237"/>
    <col min="6401" max="6401" width="11.44140625" style="237" customWidth="1"/>
    <col min="6402" max="6402" width="40.5546875" style="237" bestFit="1" customWidth="1"/>
    <col min="6403" max="6403" width="17.44140625" style="237" customWidth="1"/>
    <col min="6404" max="6404" width="11.44140625" style="237" customWidth="1"/>
    <col min="6405" max="6405" width="14.21875" style="237" customWidth="1"/>
    <col min="6406" max="6406" width="15.77734375" style="237" customWidth="1"/>
    <col min="6407" max="6407" width="12" style="237" customWidth="1"/>
    <col min="6408" max="6408" width="13.44140625" style="237" customWidth="1"/>
    <col min="6409" max="6656" width="8.77734375" style="237"/>
    <col min="6657" max="6657" width="11.44140625" style="237" customWidth="1"/>
    <col min="6658" max="6658" width="40.5546875" style="237" bestFit="1" customWidth="1"/>
    <col min="6659" max="6659" width="17.44140625" style="237" customWidth="1"/>
    <col min="6660" max="6660" width="11.44140625" style="237" customWidth="1"/>
    <col min="6661" max="6661" width="14.21875" style="237" customWidth="1"/>
    <col min="6662" max="6662" width="15.77734375" style="237" customWidth="1"/>
    <col min="6663" max="6663" width="12" style="237" customWidth="1"/>
    <col min="6664" max="6664" width="13.44140625" style="237" customWidth="1"/>
    <col min="6665" max="6912" width="8.77734375" style="237"/>
    <col min="6913" max="6913" width="11.44140625" style="237" customWidth="1"/>
    <col min="6914" max="6914" width="40.5546875" style="237" bestFit="1" customWidth="1"/>
    <col min="6915" max="6915" width="17.44140625" style="237" customWidth="1"/>
    <col min="6916" max="6916" width="11.44140625" style="237" customWidth="1"/>
    <col min="6917" max="6917" width="14.21875" style="237" customWidth="1"/>
    <col min="6918" max="6918" width="15.77734375" style="237" customWidth="1"/>
    <col min="6919" max="6919" width="12" style="237" customWidth="1"/>
    <col min="6920" max="6920" width="13.44140625" style="237" customWidth="1"/>
    <col min="6921" max="7168" width="8.77734375" style="237"/>
    <col min="7169" max="7169" width="11.44140625" style="237" customWidth="1"/>
    <col min="7170" max="7170" width="40.5546875" style="237" bestFit="1" customWidth="1"/>
    <col min="7171" max="7171" width="17.44140625" style="237" customWidth="1"/>
    <col min="7172" max="7172" width="11.44140625" style="237" customWidth="1"/>
    <col min="7173" max="7173" width="14.21875" style="237" customWidth="1"/>
    <col min="7174" max="7174" width="15.77734375" style="237" customWidth="1"/>
    <col min="7175" max="7175" width="12" style="237" customWidth="1"/>
    <col min="7176" max="7176" width="13.44140625" style="237" customWidth="1"/>
    <col min="7177" max="7424" width="8.77734375" style="237"/>
    <col min="7425" max="7425" width="11.44140625" style="237" customWidth="1"/>
    <col min="7426" max="7426" width="40.5546875" style="237" bestFit="1" customWidth="1"/>
    <col min="7427" max="7427" width="17.44140625" style="237" customWidth="1"/>
    <col min="7428" max="7428" width="11.44140625" style="237" customWidth="1"/>
    <col min="7429" max="7429" width="14.21875" style="237" customWidth="1"/>
    <col min="7430" max="7430" width="15.77734375" style="237" customWidth="1"/>
    <col min="7431" max="7431" width="12" style="237" customWidth="1"/>
    <col min="7432" max="7432" width="13.44140625" style="237" customWidth="1"/>
    <col min="7433" max="7680" width="8.77734375" style="237"/>
    <col min="7681" max="7681" width="11.44140625" style="237" customWidth="1"/>
    <col min="7682" max="7682" width="40.5546875" style="237" bestFit="1" customWidth="1"/>
    <col min="7683" max="7683" width="17.44140625" style="237" customWidth="1"/>
    <col min="7684" max="7684" width="11.44140625" style="237" customWidth="1"/>
    <col min="7685" max="7685" width="14.21875" style="237" customWidth="1"/>
    <col min="7686" max="7686" width="15.77734375" style="237" customWidth="1"/>
    <col min="7687" max="7687" width="12" style="237" customWidth="1"/>
    <col min="7688" max="7688" width="13.44140625" style="237" customWidth="1"/>
    <col min="7689" max="7936" width="8.77734375" style="237"/>
    <col min="7937" max="7937" width="11.44140625" style="237" customWidth="1"/>
    <col min="7938" max="7938" width="40.5546875" style="237" bestFit="1" customWidth="1"/>
    <col min="7939" max="7939" width="17.44140625" style="237" customWidth="1"/>
    <col min="7940" max="7940" width="11.44140625" style="237" customWidth="1"/>
    <col min="7941" max="7941" width="14.21875" style="237" customWidth="1"/>
    <col min="7942" max="7942" width="15.77734375" style="237" customWidth="1"/>
    <col min="7943" max="7943" width="12" style="237" customWidth="1"/>
    <col min="7944" max="7944" width="13.44140625" style="237" customWidth="1"/>
    <col min="7945" max="8192" width="8.77734375" style="237"/>
    <col min="8193" max="8193" width="11.44140625" style="237" customWidth="1"/>
    <col min="8194" max="8194" width="40.5546875" style="237" bestFit="1" customWidth="1"/>
    <col min="8195" max="8195" width="17.44140625" style="237" customWidth="1"/>
    <col min="8196" max="8196" width="11.44140625" style="237" customWidth="1"/>
    <col min="8197" max="8197" width="14.21875" style="237" customWidth="1"/>
    <col min="8198" max="8198" width="15.77734375" style="237" customWidth="1"/>
    <col min="8199" max="8199" width="12" style="237" customWidth="1"/>
    <col min="8200" max="8200" width="13.44140625" style="237" customWidth="1"/>
    <col min="8201" max="8448" width="8.77734375" style="237"/>
    <col min="8449" max="8449" width="11.44140625" style="237" customWidth="1"/>
    <col min="8450" max="8450" width="40.5546875" style="237" bestFit="1" customWidth="1"/>
    <col min="8451" max="8451" width="17.44140625" style="237" customWidth="1"/>
    <col min="8452" max="8452" width="11.44140625" style="237" customWidth="1"/>
    <col min="8453" max="8453" width="14.21875" style="237" customWidth="1"/>
    <col min="8454" max="8454" width="15.77734375" style="237" customWidth="1"/>
    <col min="8455" max="8455" width="12" style="237" customWidth="1"/>
    <col min="8456" max="8456" width="13.44140625" style="237" customWidth="1"/>
    <col min="8457" max="8704" width="8.77734375" style="237"/>
    <col min="8705" max="8705" width="11.44140625" style="237" customWidth="1"/>
    <col min="8706" max="8706" width="40.5546875" style="237" bestFit="1" customWidth="1"/>
    <col min="8707" max="8707" width="17.44140625" style="237" customWidth="1"/>
    <col min="8708" max="8708" width="11.44140625" style="237" customWidth="1"/>
    <col min="8709" max="8709" width="14.21875" style="237" customWidth="1"/>
    <col min="8710" max="8710" width="15.77734375" style="237" customWidth="1"/>
    <col min="8711" max="8711" width="12" style="237" customWidth="1"/>
    <col min="8712" max="8712" width="13.44140625" style="237" customWidth="1"/>
    <col min="8713" max="8960" width="8.77734375" style="237"/>
    <col min="8961" max="8961" width="11.44140625" style="237" customWidth="1"/>
    <col min="8962" max="8962" width="40.5546875" style="237" bestFit="1" customWidth="1"/>
    <col min="8963" max="8963" width="17.44140625" style="237" customWidth="1"/>
    <col min="8964" max="8964" width="11.44140625" style="237" customWidth="1"/>
    <col min="8965" max="8965" width="14.21875" style="237" customWidth="1"/>
    <col min="8966" max="8966" width="15.77734375" style="237" customWidth="1"/>
    <col min="8967" max="8967" width="12" style="237" customWidth="1"/>
    <col min="8968" max="8968" width="13.44140625" style="237" customWidth="1"/>
    <col min="8969" max="9216" width="8.77734375" style="237"/>
    <col min="9217" max="9217" width="11.44140625" style="237" customWidth="1"/>
    <col min="9218" max="9218" width="40.5546875" style="237" bestFit="1" customWidth="1"/>
    <col min="9219" max="9219" width="17.44140625" style="237" customWidth="1"/>
    <col min="9220" max="9220" width="11.44140625" style="237" customWidth="1"/>
    <col min="9221" max="9221" width="14.21875" style="237" customWidth="1"/>
    <col min="9222" max="9222" width="15.77734375" style="237" customWidth="1"/>
    <col min="9223" max="9223" width="12" style="237" customWidth="1"/>
    <col min="9224" max="9224" width="13.44140625" style="237" customWidth="1"/>
    <col min="9225" max="9472" width="8.77734375" style="237"/>
    <col min="9473" max="9473" width="11.44140625" style="237" customWidth="1"/>
    <col min="9474" max="9474" width="40.5546875" style="237" bestFit="1" customWidth="1"/>
    <col min="9475" max="9475" width="17.44140625" style="237" customWidth="1"/>
    <col min="9476" max="9476" width="11.44140625" style="237" customWidth="1"/>
    <col min="9477" max="9477" width="14.21875" style="237" customWidth="1"/>
    <col min="9478" max="9478" width="15.77734375" style="237" customWidth="1"/>
    <col min="9479" max="9479" width="12" style="237" customWidth="1"/>
    <col min="9480" max="9480" width="13.44140625" style="237" customWidth="1"/>
    <col min="9481" max="9728" width="8.77734375" style="237"/>
    <col min="9729" max="9729" width="11.44140625" style="237" customWidth="1"/>
    <col min="9730" max="9730" width="40.5546875" style="237" bestFit="1" customWidth="1"/>
    <col min="9731" max="9731" width="17.44140625" style="237" customWidth="1"/>
    <col min="9732" max="9732" width="11.44140625" style="237" customWidth="1"/>
    <col min="9733" max="9733" width="14.21875" style="237" customWidth="1"/>
    <col min="9734" max="9734" width="15.77734375" style="237" customWidth="1"/>
    <col min="9735" max="9735" width="12" style="237" customWidth="1"/>
    <col min="9736" max="9736" width="13.44140625" style="237" customWidth="1"/>
    <col min="9737" max="9984" width="8.77734375" style="237"/>
    <col min="9985" max="9985" width="11.44140625" style="237" customWidth="1"/>
    <col min="9986" max="9986" width="40.5546875" style="237" bestFit="1" customWidth="1"/>
    <col min="9987" max="9987" width="17.44140625" style="237" customWidth="1"/>
    <col min="9988" max="9988" width="11.44140625" style="237" customWidth="1"/>
    <col min="9989" max="9989" width="14.21875" style="237" customWidth="1"/>
    <col min="9990" max="9990" width="15.77734375" style="237" customWidth="1"/>
    <col min="9991" max="9991" width="12" style="237" customWidth="1"/>
    <col min="9992" max="9992" width="13.44140625" style="237" customWidth="1"/>
    <col min="9993" max="10240" width="8.77734375" style="237"/>
    <col min="10241" max="10241" width="11.44140625" style="237" customWidth="1"/>
    <col min="10242" max="10242" width="40.5546875" style="237" bestFit="1" customWidth="1"/>
    <col min="10243" max="10243" width="17.44140625" style="237" customWidth="1"/>
    <col min="10244" max="10244" width="11.44140625" style="237" customWidth="1"/>
    <col min="10245" max="10245" width="14.21875" style="237" customWidth="1"/>
    <col min="10246" max="10246" width="15.77734375" style="237" customWidth="1"/>
    <col min="10247" max="10247" width="12" style="237" customWidth="1"/>
    <col min="10248" max="10248" width="13.44140625" style="237" customWidth="1"/>
    <col min="10249" max="10496" width="8.77734375" style="237"/>
    <col min="10497" max="10497" width="11.44140625" style="237" customWidth="1"/>
    <col min="10498" max="10498" width="40.5546875" style="237" bestFit="1" customWidth="1"/>
    <col min="10499" max="10499" width="17.44140625" style="237" customWidth="1"/>
    <col min="10500" max="10500" width="11.44140625" style="237" customWidth="1"/>
    <col min="10501" max="10501" width="14.21875" style="237" customWidth="1"/>
    <col min="10502" max="10502" width="15.77734375" style="237" customWidth="1"/>
    <col min="10503" max="10503" width="12" style="237" customWidth="1"/>
    <col min="10504" max="10504" width="13.44140625" style="237" customWidth="1"/>
    <col min="10505" max="10752" width="8.77734375" style="237"/>
    <col min="10753" max="10753" width="11.44140625" style="237" customWidth="1"/>
    <col min="10754" max="10754" width="40.5546875" style="237" bestFit="1" customWidth="1"/>
    <col min="10755" max="10755" width="17.44140625" style="237" customWidth="1"/>
    <col min="10756" max="10756" width="11.44140625" style="237" customWidth="1"/>
    <col min="10757" max="10757" width="14.21875" style="237" customWidth="1"/>
    <col min="10758" max="10758" width="15.77734375" style="237" customWidth="1"/>
    <col min="10759" max="10759" width="12" style="237" customWidth="1"/>
    <col min="10760" max="10760" width="13.44140625" style="237" customWidth="1"/>
    <col min="10761" max="11008" width="8.77734375" style="237"/>
    <col min="11009" max="11009" width="11.44140625" style="237" customWidth="1"/>
    <col min="11010" max="11010" width="40.5546875" style="237" bestFit="1" customWidth="1"/>
    <col min="11011" max="11011" width="17.44140625" style="237" customWidth="1"/>
    <col min="11012" max="11012" width="11.44140625" style="237" customWidth="1"/>
    <col min="11013" max="11013" width="14.21875" style="237" customWidth="1"/>
    <col min="11014" max="11014" width="15.77734375" style="237" customWidth="1"/>
    <col min="11015" max="11015" width="12" style="237" customWidth="1"/>
    <col min="11016" max="11016" width="13.44140625" style="237" customWidth="1"/>
    <col min="11017" max="11264" width="8.77734375" style="237"/>
    <col min="11265" max="11265" width="11.44140625" style="237" customWidth="1"/>
    <col min="11266" max="11266" width="40.5546875" style="237" bestFit="1" customWidth="1"/>
    <col min="11267" max="11267" width="17.44140625" style="237" customWidth="1"/>
    <col min="11268" max="11268" width="11.44140625" style="237" customWidth="1"/>
    <col min="11269" max="11269" width="14.21875" style="237" customWidth="1"/>
    <col min="11270" max="11270" width="15.77734375" style="237" customWidth="1"/>
    <col min="11271" max="11271" width="12" style="237" customWidth="1"/>
    <col min="11272" max="11272" width="13.44140625" style="237" customWidth="1"/>
    <col min="11273" max="11520" width="8.77734375" style="237"/>
    <col min="11521" max="11521" width="11.44140625" style="237" customWidth="1"/>
    <col min="11522" max="11522" width="40.5546875" style="237" bestFit="1" customWidth="1"/>
    <col min="11523" max="11523" width="17.44140625" style="237" customWidth="1"/>
    <col min="11524" max="11524" width="11.44140625" style="237" customWidth="1"/>
    <col min="11525" max="11525" width="14.21875" style="237" customWidth="1"/>
    <col min="11526" max="11526" width="15.77734375" style="237" customWidth="1"/>
    <col min="11527" max="11527" width="12" style="237" customWidth="1"/>
    <col min="11528" max="11528" width="13.44140625" style="237" customWidth="1"/>
    <col min="11529" max="11776" width="8.77734375" style="237"/>
    <col min="11777" max="11777" width="11.44140625" style="237" customWidth="1"/>
    <col min="11778" max="11778" width="40.5546875" style="237" bestFit="1" customWidth="1"/>
    <col min="11779" max="11779" width="17.44140625" style="237" customWidth="1"/>
    <col min="11780" max="11780" width="11.44140625" style="237" customWidth="1"/>
    <col min="11781" max="11781" width="14.21875" style="237" customWidth="1"/>
    <col min="11782" max="11782" width="15.77734375" style="237" customWidth="1"/>
    <col min="11783" max="11783" width="12" style="237" customWidth="1"/>
    <col min="11784" max="11784" width="13.44140625" style="237" customWidth="1"/>
    <col min="11785" max="12032" width="8.77734375" style="237"/>
    <col min="12033" max="12033" width="11.44140625" style="237" customWidth="1"/>
    <col min="12034" max="12034" width="40.5546875" style="237" bestFit="1" customWidth="1"/>
    <col min="12035" max="12035" width="17.44140625" style="237" customWidth="1"/>
    <col min="12036" max="12036" width="11.44140625" style="237" customWidth="1"/>
    <col min="12037" max="12037" width="14.21875" style="237" customWidth="1"/>
    <col min="12038" max="12038" width="15.77734375" style="237" customWidth="1"/>
    <col min="12039" max="12039" width="12" style="237" customWidth="1"/>
    <col min="12040" max="12040" width="13.44140625" style="237" customWidth="1"/>
    <col min="12041" max="12288" width="8.77734375" style="237"/>
    <col min="12289" max="12289" width="11.44140625" style="237" customWidth="1"/>
    <col min="12290" max="12290" width="40.5546875" style="237" bestFit="1" customWidth="1"/>
    <col min="12291" max="12291" width="17.44140625" style="237" customWidth="1"/>
    <col min="12292" max="12292" width="11.44140625" style="237" customWidth="1"/>
    <col min="12293" max="12293" width="14.21875" style="237" customWidth="1"/>
    <col min="12294" max="12294" width="15.77734375" style="237" customWidth="1"/>
    <col min="12295" max="12295" width="12" style="237" customWidth="1"/>
    <col min="12296" max="12296" width="13.44140625" style="237" customWidth="1"/>
    <col min="12297" max="12544" width="8.77734375" style="237"/>
    <col min="12545" max="12545" width="11.44140625" style="237" customWidth="1"/>
    <col min="12546" max="12546" width="40.5546875" style="237" bestFit="1" customWidth="1"/>
    <col min="12547" max="12547" width="17.44140625" style="237" customWidth="1"/>
    <col min="12548" max="12548" width="11.44140625" style="237" customWidth="1"/>
    <col min="12549" max="12549" width="14.21875" style="237" customWidth="1"/>
    <col min="12550" max="12550" width="15.77734375" style="237" customWidth="1"/>
    <col min="12551" max="12551" width="12" style="237" customWidth="1"/>
    <col min="12552" max="12552" width="13.44140625" style="237" customWidth="1"/>
    <col min="12553" max="12800" width="8.77734375" style="237"/>
    <col min="12801" max="12801" width="11.44140625" style="237" customWidth="1"/>
    <col min="12802" max="12802" width="40.5546875" style="237" bestFit="1" customWidth="1"/>
    <col min="12803" max="12803" width="17.44140625" style="237" customWidth="1"/>
    <col min="12804" max="12804" width="11.44140625" style="237" customWidth="1"/>
    <col min="12805" max="12805" width="14.21875" style="237" customWidth="1"/>
    <col min="12806" max="12806" width="15.77734375" style="237" customWidth="1"/>
    <col min="12807" max="12807" width="12" style="237" customWidth="1"/>
    <col min="12808" max="12808" width="13.44140625" style="237" customWidth="1"/>
    <col min="12809" max="13056" width="8.77734375" style="237"/>
    <col min="13057" max="13057" width="11.44140625" style="237" customWidth="1"/>
    <col min="13058" max="13058" width="40.5546875" style="237" bestFit="1" customWidth="1"/>
    <col min="13059" max="13059" width="17.44140625" style="237" customWidth="1"/>
    <col min="13060" max="13060" width="11.44140625" style="237" customWidth="1"/>
    <col min="13061" max="13061" width="14.21875" style="237" customWidth="1"/>
    <col min="13062" max="13062" width="15.77734375" style="237" customWidth="1"/>
    <col min="13063" max="13063" width="12" style="237" customWidth="1"/>
    <col min="13064" max="13064" width="13.44140625" style="237" customWidth="1"/>
    <col min="13065" max="13312" width="8.77734375" style="237"/>
    <col min="13313" max="13313" width="11.44140625" style="237" customWidth="1"/>
    <col min="13314" max="13314" width="40.5546875" style="237" bestFit="1" customWidth="1"/>
    <col min="13315" max="13315" width="17.44140625" style="237" customWidth="1"/>
    <col min="13316" max="13316" width="11.44140625" style="237" customWidth="1"/>
    <col min="13317" max="13317" width="14.21875" style="237" customWidth="1"/>
    <col min="13318" max="13318" width="15.77734375" style="237" customWidth="1"/>
    <col min="13319" max="13319" width="12" style="237" customWidth="1"/>
    <col min="13320" max="13320" width="13.44140625" style="237" customWidth="1"/>
    <col min="13321" max="13568" width="8.77734375" style="237"/>
    <col min="13569" max="13569" width="11.44140625" style="237" customWidth="1"/>
    <col min="13570" max="13570" width="40.5546875" style="237" bestFit="1" customWidth="1"/>
    <col min="13571" max="13571" width="17.44140625" style="237" customWidth="1"/>
    <col min="13572" max="13572" width="11.44140625" style="237" customWidth="1"/>
    <col min="13573" max="13573" width="14.21875" style="237" customWidth="1"/>
    <col min="13574" max="13574" width="15.77734375" style="237" customWidth="1"/>
    <col min="13575" max="13575" width="12" style="237" customWidth="1"/>
    <col min="13576" max="13576" width="13.44140625" style="237" customWidth="1"/>
    <col min="13577" max="13824" width="8.77734375" style="237"/>
    <col min="13825" max="13825" width="11.44140625" style="237" customWidth="1"/>
    <col min="13826" max="13826" width="40.5546875" style="237" bestFit="1" customWidth="1"/>
    <col min="13827" max="13827" width="17.44140625" style="237" customWidth="1"/>
    <col min="13828" max="13828" width="11.44140625" style="237" customWidth="1"/>
    <col min="13829" max="13829" width="14.21875" style="237" customWidth="1"/>
    <col min="13830" max="13830" width="15.77734375" style="237" customWidth="1"/>
    <col min="13831" max="13831" width="12" style="237" customWidth="1"/>
    <col min="13832" max="13832" width="13.44140625" style="237" customWidth="1"/>
    <col min="13833" max="14080" width="8.77734375" style="237"/>
    <col min="14081" max="14081" width="11.44140625" style="237" customWidth="1"/>
    <col min="14082" max="14082" width="40.5546875" style="237" bestFit="1" customWidth="1"/>
    <col min="14083" max="14083" width="17.44140625" style="237" customWidth="1"/>
    <col min="14084" max="14084" width="11.44140625" style="237" customWidth="1"/>
    <col min="14085" max="14085" width="14.21875" style="237" customWidth="1"/>
    <col min="14086" max="14086" width="15.77734375" style="237" customWidth="1"/>
    <col min="14087" max="14087" width="12" style="237" customWidth="1"/>
    <col min="14088" max="14088" width="13.44140625" style="237" customWidth="1"/>
    <col min="14089" max="14336" width="8.77734375" style="237"/>
    <col min="14337" max="14337" width="11.44140625" style="237" customWidth="1"/>
    <col min="14338" max="14338" width="40.5546875" style="237" bestFit="1" customWidth="1"/>
    <col min="14339" max="14339" width="17.44140625" style="237" customWidth="1"/>
    <col min="14340" max="14340" width="11.44140625" style="237" customWidth="1"/>
    <col min="14341" max="14341" width="14.21875" style="237" customWidth="1"/>
    <col min="14342" max="14342" width="15.77734375" style="237" customWidth="1"/>
    <col min="14343" max="14343" width="12" style="237" customWidth="1"/>
    <col min="14344" max="14344" width="13.44140625" style="237" customWidth="1"/>
    <col min="14345" max="14592" width="8.77734375" style="237"/>
    <col min="14593" max="14593" width="11.44140625" style="237" customWidth="1"/>
    <col min="14594" max="14594" width="40.5546875" style="237" bestFit="1" customWidth="1"/>
    <col min="14595" max="14595" width="17.44140625" style="237" customWidth="1"/>
    <col min="14596" max="14596" width="11.44140625" style="237" customWidth="1"/>
    <col min="14597" max="14597" width="14.21875" style="237" customWidth="1"/>
    <col min="14598" max="14598" width="15.77734375" style="237" customWidth="1"/>
    <col min="14599" max="14599" width="12" style="237" customWidth="1"/>
    <col min="14600" max="14600" width="13.44140625" style="237" customWidth="1"/>
    <col min="14601" max="14848" width="8.77734375" style="237"/>
    <col min="14849" max="14849" width="11.44140625" style="237" customWidth="1"/>
    <col min="14850" max="14850" width="40.5546875" style="237" bestFit="1" customWidth="1"/>
    <col min="14851" max="14851" width="17.44140625" style="237" customWidth="1"/>
    <col min="14852" max="14852" width="11.44140625" style="237" customWidth="1"/>
    <col min="14853" max="14853" width="14.21875" style="237" customWidth="1"/>
    <col min="14854" max="14854" width="15.77734375" style="237" customWidth="1"/>
    <col min="14855" max="14855" width="12" style="237" customWidth="1"/>
    <col min="14856" max="14856" width="13.44140625" style="237" customWidth="1"/>
    <col min="14857" max="15104" width="8.77734375" style="237"/>
    <col min="15105" max="15105" width="11.44140625" style="237" customWidth="1"/>
    <col min="15106" max="15106" width="40.5546875" style="237" bestFit="1" customWidth="1"/>
    <col min="15107" max="15107" width="17.44140625" style="237" customWidth="1"/>
    <col min="15108" max="15108" width="11.44140625" style="237" customWidth="1"/>
    <col min="15109" max="15109" width="14.21875" style="237" customWidth="1"/>
    <col min="15110" max="15110" width="15.77734375" style="237" customWidth="1"/>
    <col min="15111" max="15111" width="12" style="237" customWidth="1"/>
    <col min="15112" max="15112" width="13.44140625" style="237" customWidth="1"/>
    <col min="15113" max="15360" width="8.77734375" style="237"/>
    <col min="15361" max="15361" width="11.44140625" style="237" customWidth="1"/>
    <col min="15362" max="15362" width="40.5546875" style="237" bestFit="1" customWidth="1"/>
    <col min="15363" max="15363" width="17.44140625" style="237" customWidth="1"/>
    <col min="15364" max="15364" width="11.44140625" style="237" customWidth="1"/>
    <col min="15365" max="15365" width="14.21875" style="237" customWidth="1"/>
    <col min="15366" max="15366" width="15.77734375" style="237" customWidth="1"/>
    <col min="15367" max="15367" width="12" style="237" customWidth="1"/>
    <col min="15368" max="15368" width="13.44140625" style="237" customWidth="1"/>
    <col min="15369" max="15616" width="8.77734375" style="237"/>
    <col min="15617" max="15617" width="11.44140625" style="237" customWidth="1"/>
    <col min="15618" max="15618" width="40.5546875" style="237" bestFit="1" customWidth="1"/>
    <col min="15619" max="15619" width="17.44140625" style="237" customWidth="1"/>
    <col min="15620" max="15620" width="11.44140625" style="237" customWidth="1"/>
    <col min="15621" max="15621" width="14.21875" style="237" customWidth="1"/>
    <col min="15622" max="15622" width="15.77734375" style="237" customWidth="1"/>
    <col min="15623" max="15623" width="12" style="237" customWidth="1"/>
    <col min="15624" max="15624" width="13.44140625" style="237" customWidth="1"/>
    <col min="15625" max="15872" width="8.77734375" style="237"/>
    <col min="15873" max="15873" width="11.44140625" style="237" customWidth="1"/>
    <col min="15874" max="15874" width="40.5546875" style="237" bestFit="1" customWidth="1"/>
    <col min="15875" max="15875" width="17.44140625" style="237" customWidth="1"/>
    <col min="15876" max="15876" width="11.44140625" style="237" customWidth="1"/>
    <col min="15877" max="15877" width="14.21875" style="237" customWidth="1"/>
    <col min="15878" max="15878" width="15.77734375" style="237" customWidth="1"/>
    <col min="15879" max="15879" width="12" style="237" customWidth="1"/>
    <col min="15880" max="15880" width="13.44140625" style="237" customWidth="1"/>
    <col min="15881" max="16128" width="8.77734375" style="237"/>
    <col min="16129" max="16129" width="11.44140625" style="237" customWidth="1"/>
    <col min="16130" max="16130" width="40.5546875" style="237" bestFit="1" customWidth="1"/>
    <col min="16131" max="16131" width="17.44140625" style="237" customWidth="1"/>
    <col min="16132" max="16132" width="11.44140625" style="237" customWidth="1"/>
    <col min="16133" max="16133" width="14.21875" style="237" customWidth="1"/>
    <col min="16134" max="16134" width="15.77734375" style="237" customWidth="1"/>
    <col min="16135" max="16135" width="12" style="237" customWidth="1"/>
    <col min="16136" max="16136" width="13.44140625" style="237" customWidth="1"/>
    <col min="16137" max="16384" width="8.77734375" style="237"/>
  </cols>
  <sheetData>
    <row r="1" spans="1:12" hidden="1" x14ac:dyDescent="0.3">
      <c r="B1" s="237" t="s">
        <v>389</v>
      </c>
    </row>
    <row r="2" spans="1:12" x14ac:dyDescent="0.3">
      <c r="B2" s="238">
        <v>50</v>
      </c>
      <c r="C2" s="239">
        <v>50</v>
      </c>
    </row>
    <row r="3" spans="1:12" ht="42" customHeight="1" x14ac:dyDescent="0.35">
      <c r="A3" s="446" t="s">
        <v>390</v>
      </c>
      <c r="B3" s="446"/>
      <c r="C3" s="446"/>
      <c r="D3" s="446"/>
      <c r="E3" s="240"/>
      <c r="F3" s="240"/>
      <c r="G3" s="240"/>
      <c r="H3" s="240"/>
    </row>
    <row r="4" spans="1:12" ht="15.6" x14ac:dyDescent="0.3">
      <c r="A4" s="447" t="s">
        <v>391</v>
      </c>
      <c r="B4" s="447"/>
      <c r="C4" s="447"/>
      <c r="D4" s="447"/>
      <c r="E4" s="241"/>
      <c r="F4" s="241"/>
      <c r="G4" s="241"/>
      <c r="H4" s="241"/>
    </row>
    <row r="6" spans="1:12" x14ac:dyDescent="0.3">
      <c r="B6" s="242" t="s">
        <v>392</v>
      </c>
      <c r="C6" s="243" t="s">
        <v>8</v>
      </c>
    </row>
    <row r="8" spans="1:12" x14ac:dyDescent="0.3">
      <c r="B8" s="244"/>
      <c r="C8" s="245" t="s">
        <v>393</v>
      </c>
    </row>
    <row r="9" spans="1:12" x14ac:dyDescent="0.3">
      <c r="B9" s="246" t="s">
        <v>394</v>
      </c>
      <c r="C9" s="247">
        <v>821649272</v>
      </c>
    </row>
    <row r="10" spans="1:12" x14ac:dyDescent="0.3">
      <c r="B10" s="246" t="s">
        <v>395</v>
      </c>
      <c r="C10" s="247">
        <v>0</v>
      </c>
      <c r="L10" s="328">
        <f>SUM(K10*$G$7)*($K$7)</f>
        <v>0</v>
      </c>
    </row>
    <row r="11" spans="1:12" x14ac:dyDescent="0.3">
      <c r="B11" s="246" t="s">
        <v>396</v>
      </c>
      <c r="C11" s="247">
        <v>103698709</v>
      </c>
      <c r="L11" s="328">
        <f t="shared" ref="L11:L25" si="0">SUM(K11*$G$7)*($K$7)</f>
        <v>0</v>
      </c>
    </row>
    <row r="12" spans="1:12" x14ac:dyDescent="0.3">
      <c r="B12" s="246" t="s">
        <v>397</v>
      </c>
      <c r="C12" s="247">
        <v>0</v>
      </c>
      <c r="L12" s="328">
        <f t="shared" si="0"/>
        <v>0</v>
      </c>
    </row>
    <row r="13" spans="1:12" x14ac:dyDescent="0.3">
      <c r="B13" s="246" t="s">
        <v>398</v>
      </c>
      <c r="C13" s="247">
        <v>8496351</v>
      </c>
      <c r="L13" s="328">
        <f t="shared" si="0"/>
        <v>0</v>
      </c>
    </row>
    <row r="14" spans="1:12" x14ac:dyDescent="0.3">
      <c r="B14" s="246" t="s">
        <v>399</v>
      </c>
      <c r="C14" s="248">
        <v>14516518</v>
      </c>
      <c r="D14" s="249"/>
      <c r="L14" s="328">
        <f t="shared" si="0"/>
        <v>0</v>
      </c>
    </row>
    <row r="15" spans="1:12" ht="21.75" customHeight="1" x14ac:dyDescent="0.3">
      <c r="B15" s="250" t="s">
        <v>400</v>
      </c>
      <c r="C15" s="251">
        <f>SUM(C9:C14)</f>
        <v>948360850</v>
      </c>
      <c r="L15" s="328">
        <f t="shared" si="0"/>
        <v>0</v>
      </c>
    </row>
    <row r="16" spans="1:12" ht="21.75" customHeight="1" x14ac:dyDescent="0.3">
      <c r="B16" s="252" t="s">
        <v>401</v>
      </c>
      <c r="C16" s="292">
        <v>181379.8</v>
      </c>
      <c r="L16" s="328">
        <f t="shared" si="0"/>
        <v>0</v>
      </c>
    </row>
    <row r="17" spans="2:12" ht="21.75" customHeight="1" x14ac:dyDescent="0.3">
      <c r="B17" s="252" t="s">
        <v>402</v>
      </c>
      <c r="C17" s="253">
        <f>ROUND(C15/C16,2)</f>
        <v>5228.59</v>
      </c>
      <c r="L17" s="328">
        <f t="shared" si="0"/>
        <v>0</v>
      </c>
    </row>
    <row r="18" spans="2:12" ht="21.75" customHeight="1" x14ac:dyDescent="0.3">
      <c r="B18" s="252" t="s">
        <v>403</v>
      </c>
      <c r="C18" s="254">
        <f>IF(C17&gt;5230,0,5230-C17)</f>
        <v>1.4099999999998545</v>
      </c>
      <c r="L18" s="328">
        <f t="shared" si="0"/>
        <v>0</v>
      </c>
    </row>
    <row r="19" spans="2:12" ht="21.75" customHeight="1" thickBot="1" x14ac:dyDescent="0.35">
      <c r="B19" s="252" t="s">
        <v>404</v>
      </c>
      <c r="C19" s="255">
        <f>C17+C18</f>
        <v>5230</v>
      </c>
      <c r="L19" s="328">
        <f t="shared" si="0"/>
        <v>0</v>
      </c>
    </row>
    <row r="20" spans="2:12" ht="15" thickTop="1" x14ac:dyDescent="0.3">
      <c r="L20" s="328">
        <f t="shared" si="0"/>
        <v>0</v>
      </c>
    </row>
    <row r="21" spans="2:12" x14ac:dyDescent="0.3">
      <c r="B21" s="252" t="s">
        <v>405</v>
      </c>
      <c r="C21" s="256">
        <f>C19</f>
        <v>5230</v>
      </c>
      <c r="L21" s="328">
        <f t="shared" si="0"/>
        <v>0</v>
      </c>
    </row>
    <row r="22" spans="2:12" x14ac:dyDescent="0.3">
      <c r="B22" s="257" t="s">
        <v>63</v>
      </c>
      <c r="C22" s="258">
        <v>76.05</v>
      </c>
      <c r="L22" s="328">
        <f t="shared" si="0"/>
        <v>0</v>
      </c>
    </row>
    <row r="23" spans="2:12" x14ac:dyDescent="0.3">
      <c r="B23" s="257" t="s">
        <v>406</v>
      </c>
      <c r="C23" s="256">
        <f>C19*C22</f>
        <v>397741.5</v>
      </c>
      <c r="L23" s="328">
        <f t="shared" si="0"/>
        <v>0</v>
      </c>
    </row>
    <row r="24" spans="2:12" x14ac:dyDescent="0.3">
      <c r="B24" s="257" t="s">
        <v>407</v>
      </c>
      <c r="C24" s="259">
        <v>0.7</v>
      </c>
      <c r="D24" s="237" t="s">
        <v>408</v>
      </c>
      <c r="L24" s="328">
        <f t="shared" si="0"/>
        <v>0</v>
      </c>
    </row>
    <row r="25" spans="2:12" x14ac:dyDescent="0.3">
      <c r="B25" s="257" t="s">
        <v>409</v>
      </c>
      <c r="C25" s="256">
        <f>C23*C24</f>
        <v>278419.05</v>
      </c>
      <c r="L25" s="328">
        <f t="shared" si="0"/>
        <v>0</v>
      </c>
    </row>
    <row r="26" spans="2:12" x14ac:dyDescent="0.3">
      <c r="B26" s="257" t="s">
        <v>410</v>
      </c>
      <c r="C26" s="260">
        <f>-(C25*0.05)</f>
        <v>-13920.952499999999</v>
      </c>
    </row>
    <row r="27" spans="2:12" x14ac:dyDescent="0.3">
      <c r="B27" s="257" t="s">
        <v>151</v>
      </c>
      <c r="C27" s="256">
        <f>C25+C26</f>
        <v>264498.09749999997</v>
      </c>
    </row>
    <row r="28" spans="2:12" x14ac:dyDescent="0.3">
      <c r="E28" s="256"/>
      <c r="L28" s="328">
        <f>SUM(G28*K28)</f>
        <v>0</v>
      </c>
    </row>
    <row r="29" spans="2:12" x14ac:dyDescent="0.3">
      <c r="B29" s="257" t="s">
        <v>153</v>
      </c>
      <c r="C29" s="261">
        <v>-44083</v>
      </c>
      <c r="E29" s="256"/>
      <c r="L29" s="328">
        <f t="shared" ref="L29:L36" si="1">SUM(G29*K29)</f>
        <v>0</v>
      </c>
    </row>
    <row r="30" spans="2:12" x14ac:dyDescent="0.3">
      <c r="B30" s="262" t="s">
        <v>154</v>
      </c>
      <c r="C30" s="256">
        <f>C27+C29</f>
        <v>220415.09749999997</v>
      </c>
      <c r="L30" s="328">
        <f t="shared" si="1"/>
        <v>0</v>
      </c>
    </row>
    <row r="31" spans="2:12" x14ac:dyDescent="0.3">
      <c r="B31" s="262" t="s">
        <v>155</v>
      </c>
      <c r="C31" s="237">
        <v>10</v>
      </c>
      <c r="L31" s="328">
        <f t="shared" si="1"/>
        <v>0</v>
      </c>
    </row>
    <row r="32" spans="2:12" ht="15" thickBot="1" x14ac:dyDescent="0.35">
      <c r="B32" s="262" t="s">
        <v>156</v>
      </c>
      <c r="C32" s="236">
        <f>ROUND((C30/C31),0)</f>
        <v>22042</v>
      </c>
      <c r="L32" s="328">
        <f t="shared" si="1"/>
        <v>0</v>
      </c>
    </row>
    <row r="33" spans="12:12" ht="15" thickTop="1" x14ac:dyDescent="0.3">
      <c r="L33" s="328">
        <f t="shared" si="1"/>
        <v>0</v>
      </c>
    </row>
    <row r="34" spans="12:12" x14ac:dyDescent="0.3">
      <c r="L34" s="328">
        <f t="shared" si="1"/>
        <v>0</v>
      </c>
    </row>
    <row r="35" spans="12:12" x14ac:dyDescent="0.3">
      <c r="L35" s="328">
        <f t="shared" si="1"/>
        <v>0</v>
      </c>
    </row>
    <row r="36" spans="12:12" x14ac:dyDescent="0.3">
      <c r="L36" s="328">
        <f t="shared" si="1"/>
        <v>0</v>
      </c>
    </row>
    <row r="40" spans="12:12" x14ac:dyDescent="0.3">
      <c r="L40" s="328">
        <f>SUM(K40*$G$26)</f>
        <v>0</v>
      </c>
    </row>
    <row r="59" spans="12:12" x14ac:dyDescent="0.3">
      <c r="L59" s="328">
        <f>SUM(I59*K59)</f>
        <v>0</v>
      </c>
    </row>
    <row r="67" spans="11:28" x14ac:dyDescent="0.3">
      <c r="L67" s="328">
        <f>SUM(I67*K67)</f>
        <v>0</v>
      </c>
    </row>
    <row r="69" spans="11:28" x14ac:dyDescent="0.3">
      <c r="L69" s="328">
        <f t="shared" ref="L69:L72" si="2">SUM(I69*K69)</f>
        <v>0</v>
      </c>
    </row>
    <row r="70" spans="11:28" x14ac:dyDescent="0.3">
      <c r="L70" s="328">
        <f t="shared" si="2"/>
        <v>0</v>
      </c>
    </row>
    <row r="71" spans="11:28" x14ac:dyDescent="0.3">
      <c r="L71" s="328">
        <f t="shared" si="2"/>
        <v>0</v>
      </c>
    </row>
    <row r="72" spans="11:28" x14ac:dyDescent="0.3">
      <c r="L72" s="328">
        <f t="shared" si="2"/>
        <v>0</v>
      </c>
    </row>
    <row r="75" spans="11:28" x14ac:dyDescent="0.3">
      <c r="L75" s="328">
        <f t="shared" ref="L75:L78" si="3">SUM(I75*K75)</f>
        <v>0</v>
      </c>
    </row>
    <row r="76" spans="11:28" x14ac:dyDescent="0.3">
      <c r="L76" s="328">
        <f t="shared" si="3"/>
        <v>0</v>
      </c>
      <c r="AB76" s="237">
        <f>AB57</f>
        <v>0</v>
      </c>
    </row>
    <row r="77" spans="11:28" x14ac:dyDescent="0.3">
      <c r="K77" s="237">
        <f>K57</f>
        <v>0</v>
      </c>
      <c r="L77" s="328">
        <v>0</v>
      </c>
    </row>
    <row r="78" spans="11:28" x14ac:dyDescent="0.3">
      <c r="L78" s="328">
        <f t="shared" si="3"/>
        <v>0</v>
      </c>
    </row>
    <row r="91" spans="12:12" x14ac:dyDescent="0.3">
      <c r="L91" s="352">
        <v>10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'0642'!B2</f>
        <v>50</v>
      </c>
      <c r="W2" s="435" t="s">
        <v>4</v>
      </c>
      <c r="X2" s="436"/>
      <c r="Y2" s="437"/>
      <c r="Z2" s="437"/>
      <c r="AA2" s="437"/>
      <c r="AB2" s="437"/>
      <c r="AC2" s="437"/>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'0642'!G7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22.82</v>
      </c>
      <c r="E10" s="46">
        <v>20.62</v>
      </c>
      <c r="F10" s="46">
        <v>0</v>
      </c>
      <c r="G10" s="47">
        <f>IF($B$154&lt;8,D10*2,D10+E10)</f>
        <v>43.44</v>
      </c>
      <c r="H10" s="48"/>
      <c r="I10" s="49">
        <v>1.1259999999999999</v>
      </c>
      <c r="J10" s="49"/>
      <c r="K10" s="50">
        <f>ROUND(G10*I10,4)</f>
        <v>48.913400000000003</v>
      </c>
      <c r="L10" s="329">
        <f>SUM(K10*$G$7)*($K$7)</f>
        <v>202926.598500822</v>
      </c>
      <c r="N10" s="52">
        <v>5101</v>
      </c>
      <c r="O10" s="53">
        <v>101</v>
      </c>
      <c r="Q10" s="54"/>
      <c r="V10" s="425" t="s">
        <v>27</v>
      </c>
      <c r="W10" s="425"/>
      <c r="X10" s="420">
        <f>IF('0642'!K$84=1,'0642'!G10,0)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2</v>
      </c>
      <c r="E11" s="14">
        <v>2</v>
      </c>
      <c r="F11" s="14">
        <v>0</v>
      </c>
      <c r="G11" s="47">
        <f t="shared" ref="G11:G25" si="2">IF($B$154&lt;8,D11*2,D11+E11)</f>
        <v>4</v>
      </c>
      <c r="H11" s="48"/>
      <c r="I11" s="57">
        <f>I10</f>
        <v>1.1259999999999999</v>
      </c>
      <c r="J11" s="57"/>
      <c r="K11" s="50">
        <f t="shared" ref="K11:K25" si="3">ROUND(G11*I11,4)</f>
        <v>4.5039999999999996</v>
      </c>
      <c r="L11" s="329">
        <f t="shared" ref="L11:L25" si="4">SUM(K11*$G$7)*($K$7)</f>
        <v>18685.705750319998</v>
      </c>
      <c r="M11" s="1" t="str">
        <f>IF(ROUND(G11,2)=ROUND(SUM(G28:G30),2)," ","CHECK 2. PK-3 Lines Below")</f>
        <v xml:space="preserve"> </v>
      </c>
      <c r="N11" s="52">
        <v>5101</v>
      </c>
      <c r="O11" s="58" t="s">
        <v>30</v>
      </c>
      <c r="Q11" s="54"/>
      <c r="V11" s="381" t="s">
        <v>29</v>
      </c>
      <c r="W11" s="381"/>
      <c r="X11" s="420">
        <f>IF('0642'!K$84=1,'0642'!G11,0)</f>
        <v>0</v>
      </c>
      <c r="Y11" s="420"/>
      <c r="Z11" s="421">
        <v>1</v>
      </c>
      <c r="AA11" s="421"/>
      <c r="AB11" s="55">
        <f t="shared" si="0"/>
        <v>0</v>
      </c>
      <c r="AC11" s="56">
        <f t="shared" si="1"/>
        <v>0</v>
      </c>
      <c r="AD11" s="9"/>
    </row>
    <row r="12" spans="1:30" x14ac:dyDescent="0.3">
      <c r="A12" s="1" t="s">
        <v>31</v>
      </c>
      <c r="B12" s="14" t="s">
        <v>32</v>
      </c>
      <c r="C12" s="14"/>
      <c r="D12" s="14">
        <v>12.53</v>
      </c>
      <c r="E12" s="14">
        <v>12.39</v>
      </c>
      <c r="F12" s="14">
        <v>0</v>
      </c>
      <c r="G12" s="47">
        <f t="shared" si="2"/>
        <v>24.92</v>
      </c>
      <c r="H12" s="48"/>
      <c r="I12" s="57">
        <v>1</v>
      </c>
      <c r="J12" s="57"/>
      <c r="K12" s="50">
        <f t="shared" si="3"/>
        <v>24.92</v>
      </c>
      <c r="L12" s="329">
        <f t="shared" si="4"/>
        <v>103385.3879436</v>
      </c>
      <c r="N12" s="52">
        <v>5102</v>
      </c>
      <c r="O12" s="53">
        <v>102</v>
      </c>
      <c r="Q12" s="54"/>
      <c r="V12" s="381" t="s">
        <v>32</v>
      </c>
      <c r="W12" s="381"/>
      <c r="X12" s="420">
        <f>IF('0642'!K$84=1,'0642'!G12,0)</f>
        <v>0</v>
      </c>
      <c r="Y12" s="420"/>
      <c r="Z12" s="421">
        <v>1</v>
      </c>
      <c r="AA12" s="421"/>
      <c r="AB12" s="55">
        <f t="shared" si="0"/>
        <v>0</v>
      </c>
      <c r="AC12" s="56">
        <f t="shared" si="1"/>
        <v>0</v>
      </c>
      <c r="AD12" s="9"/>
    </row>
    <row r="13" spans="1:30" x14ac:dyDescent="0.3">
      <c r="A13" s="1" t="s">
        <v>33</v>
      </c>
      <c r="B13" s="14" t="s">
        <v>34</v>
      </c>
      <c r="C13" s="14"/>
      <c r="D13" s="14">
        <v>1</v>
      </c>
      <c r="E13" s="14">
        <v>1</v>
      </c>
      <c r="F13" s="14">
        <v>0</v>
      </c>
      <c r="G13" s="47">
        <f t="shared" si="2"/>
        <v>2</v>
      </c>
      <c r="H13" s="48"/>
      <c r="I13" s="57">
        <f>I12</f>
        <v>1</v>
      </c>
      <c r="J13" s="57"/>
      <c r="K13" s="50">
        <f t="shared" si="3"/>
        <v>2</v>
      </c>
      <c r="L13" s="329">
        <f t="shared" si="4"/>
        <v>8297.3826599999993</v>
      </c>
      <c r="M13" s="1" t="str">
        <f>IF(ROUND(G13,2)=ROUND(SUM(G31:G33),2)," ","CHECK 2. 4-8 Lines Below")</f>
        <v xml:space="preserve"> </v>
      </c>
      <c r="N13" s="52">
        <v>5102</v>
      </c>
      <c r="O13" s="58" t="s">
        <v>35</v>
      </c>
      <c r="Q13" s="54"/>
      <c r="V13" s="381" t="s">
        <v>34</v>
      </c>
      <c r="W13" s="381"/>
      <c r="X13" s="420">
        <f>IF('0642'!K$84=1,'0642'!G13,0)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IF('0642'!K$84=1,'0642'!G14,0)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IF('0642'!K$84=1,'0642'!G15,0)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IF('0642'!K$84=1,'0642'!G16,0)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IF('0642'!K$84=1,'0642'!G17,0)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IF('0642'!K$84=1,'0642'!G18,0)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IF('0642'!K$84=1,'0642'!G19,0)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IF('0642'!K$84=1,'0642'!G20,0)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IF('0642'!K$84=1,'0642'!G21,0)</f>
        <v>0</v>
      </c>
      <c r="Y21" s="420"/>
      <c r="Z21" s="421">
        <v>1</v>
      </c>
      <c r="AA21" s="421"/>
      <c r="AB21" s="55">
        <f t="shared" si="0"/>
        <v>0</v>
      </c>
      <c r="AC21" s="56">
        <f t="shared" si="1"/>
        <v>0</v>
      </c>
      <c r="AD21" s="9"/>
    </row>
    <row r="22" spans="1:30" ht="16.2" x14ac:dyDescent="0.35">
      <c r="A22" s="1" t="s">
        <v>53</v>
      </c>
      <c r="B22" s="14" t="s">
        <v>54</v>
      </c>
      <c r="C22" s="14"/>
      <c r="D22" s="14">
        <v>3</v>
      </c>
      <c r="E22" s="14">
        <v>3.36</v>
      </c>
      <c r="F22" s="14">
        <v>0</v>
      </c>
      <c r="G22" s="47">
        <f t="shared" si="2"/>
        <v>6.3599999999999994</v>
      </c>
      <c r="H22" s="48"/>
      <c r="I22" s="57">
        <v>1.147</v>
      </c>
      <c r="J22" s="57"/>
      <c r="K22" s="50">
        <f t="shared" si="3"/>
        <v>7.2949000000000002</v>
      </c>
      <c r="L22" s="329">
        <f t="shared" si="4"/>
        <v>30264.288383217001</v>
      </c>
      <c r="N22" s="52">
        <v>5101</v>
      </c>
      <c r="O22" s="53">
        <v>130</v>
      </c>
      <c r="Q22" s="54"/>
      <c r="V22" s="381" t="s">
        <v>54</v>
      </c>
      <c r="W22" s="381"/>
      <c r="X22" s="420">
        <f>IF('0642'!K$84=1,'0642'!G22,0)</f>
        <v>0</v>
      </c>
      <c r="Y22" s="420"/>
      <c r="Z22" s="421">
        <v>1</v>
      </c>
      <c r="AA22" s="421"/>
      <c r="AB22" s="55">
        <f t="shared" si="0"/>
        <v>0</v>
      </c>
      <c r="AC22" s="56">
        <f t="shared" si="1"/>
        <v>0</v>
      </c>
      <c r="AD22" s="9"/>
    </row>
    <row r="23" spans="1:30" ht="16.2" x14ac:dyDescent="0.35">
      <c r="A23" s="1" t="s">
        <v>55</v>
      </c>
      <c r="B23" s="14" t="s">
        <v>56</v>
      </c>
      <c r="C23" s="14"/>
      <c r="D23" s="14">
        <v>0.44</v>
      </c>
      <c r="E23" s="14">
        <v>0.8</v>
      </c>
      <c r="F23" s="14">
        <v>0</v>
      </c>
      <c r="G23" s="47">
        <f t="shared" si="2"/>
        <v>1.24</v>
      </c>
      <c r="H23" s="48"/>
      <c r="I23" s="57">
        <f>I22</f>
        <v>1.147</v>
      </c>
      <c r="J23" s="57"/>
      <c r="K23" s="50">
        <f t="shared" si="3"/>
        <v>1.4222999999999999</v>
      </c>
      <c r="L23" s="329">
        <f t="shared" si="4"/>
        <v>5900.6836786589993</v>
      </c>
      <c r="N23" s="52">
        <v>5102</v>
      </c>
      <c r="O23" s="53">
        <v>130</v>
      </c>
      <c r="Q23" s="54"/>
      <c r="V23" s="381" t="s">
        <v>56</v>
      </c>
      <c r="W23" s="381"/>
      <c r="X23" s="420">
        <f>IF('0642'!K$84=1,'0642'!G23,0)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IF('0642'!K$84=1,'0642'!G24,0)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IF('0642'!K$84=1,'0642'!G25,0)</f>
        <v>0</v>
      </c>
      <c r="Y25" s="420"/>
      <c r="Z25" s="421">
        <v>1</v>
      </c>
      <c r="AA25" s="421"/>
      <c r="AB25" s="55">
        <f t="shared" si="0"/>
        <v>0</v>
      </c>
      <c r="AC25" s="56">
        <f t="shared" si="1"/>
        <v>0</v>
      </c>
      <c r="AD25" s="9"/>
    </row>
    <row r="26" spans="1:30" ht="20.25" customHeight="1" thickBot="1" x14ac:dyDescent="0.35">
      <c r="B26" s="60" t="s">
        <v>61</v>
      </c>
      <c r="C26" s="60"/>
      <c r="D26" s="61">
        <f t="shared" ref="D26:E26" si="5">SUM(D10:D25)</f>
        <v>41.79</v>
      </c>
      <c r="E26" s="61">
        <f t="shared" si="5"/>
        <v>40.17</v>
      </c>
      <c r="F26" s="61"/>
      <c r="G26" s="61">
        <f>SUM(G10:G25)</f>
        <v>81.96</v>
      </c>
      <c r="H26" s="62"/>
      <c r="I26" s="62"/>
      <c r="J26" s="63"/>
      <c r="K26" s="64">
        <f>SUM(K10:K25)</f>
        <v>89.054599999999994</v>
      </c>
      <c r="L26" s="327">
        <f>SUM(L10:L25)</f>
        <v>369460.04691661801</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2</v>
      </c>
      <c r="E28" s="14">
        <v>2</v>
      </c>
      <c r="F28" s="75">
        <v>0</v>
      </c>
      <c r="G28" s="47">
        <f t="shared" ref="G28:G36" si="6">IF($B$154&lt;8,D28*2,D28+E28)</f>
        <v>4</v>
      </c>
      <c r="H28" s="76"/>
      <c r="I28" s="77" t="s">
        <v>69</v>
      </c>
      <c r="J28" s="52">
        <v>251</v>
      </c>
      <c r="K28" s="78">
        <v>1047</v>
      </c>
      <c r="L28" s="329">
        <f>SUM(G28*K28)</f>
        <v>4188</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1</v>
      </c>
      <c r="E31" s="14">
        <v>1</v>
      </c>
      <c r="F31" s="85">
        <v>0</v>
      </c>
      <c r="G31" s="47">
        <f t="shared" si="6"/>
        <v>2</v>
      </c>
      <c r="H31" s="76"/>
      <c r="I31" s="86" t="s">
        <v>73</v>
      </c>
      <c r="J31" s="52">
        <v>251</v>
      </c>
      <c r="K31" s="78">
        <v>1173</v>
      </c>
      <c r="L31" s="329">
        <f t="shared" si="8"/>
        <v>2346</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9">
        <f>SUM(L28:L36)</f>
        <v>6534</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15654.359999999999</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391648.406916618</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60.712299999999999</v>
      </c>
      <c r="D47" s="116"/>
      <c r="E47" s="116"/>
      <c r="F47" s="116"/>
      <c r="G47" s="117">
        <f>K7</f>
        <v>1.0289999999999999</v>
      </c>
      <c r="H47" s="117"/>
      <c r="I47" s="118">
        <v>1325.01</v>
      </c>
      <c r="J47" s="119" t="s">
        <v>96</v>
      </c>
      <c r="K47" s="120">
        <f>ROUND(C47*G47*I47,0)</f>
        <v>82777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28.342300000000002</v>
      </c>
      <c r="D48" s="116"/>
      <c r="E48" s="116"/>
      <c r="F48" s="116"/>
      <c r="G48" s="117">
        <f>K7</f>
        <v>1.0289999999999999</v>
      </c>
      <c r="H48" s="117"/>
      <c r="I48" s="118">
        <v>903.8</v>
      </c>
      <c r="J48" s="119" t="s">
        <v>96</v>
      </c>
      <c r="K48" s="120">
        <f>ROUND(C48*G48*I48,0)</f>
        <v>26359</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89.054599999999994</v>
      </c>
      <c r="D50" s="138"/>
      <c r="E50" s="139"/>
      <c r="F50" s="139"/>
      <c r="G50" s="140" t="s">
        <v>98</v>
      </c>
      <c r="H50" s="140"/>
      <c r="I50" s="140"/>
      <c r="J50" s="140"/>
      <c r="K50" s="140"/>
      <c r="L50" s="329">
        <f>IF(B2=75,0,K49+K48+K47)</f>
        <v>109136</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89.054599999999994</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4.4999999999999999E-4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81.96</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4.5199999999999998E-4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4.4999999999999999E-4</v>
      </c>
      <c r="L59" s="329">
        <f>SUM(I59*K59)</f>
        <v>1903.91265</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4.4999999999999999E-4</v>
      </c>
      <c r="L67" s="329">
        <f>SUM(I67*K67)</f>
        <v>46664.419049999997</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4.5199999999999998E-4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4.4999999999999999E-4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4.4999999999999999E-4</v>
      </c>
      <c r="L71" s="329">
        <f t="shared" si="11"/>
        <v>839.59604999999999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4.5199999999999998E-4</v>
      </c>
      <c r="L72" s="329">
        <f t="shared" si="11"/>
        <v>6311.6950040000002</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28</v>
      </c>
      <c r="AA74" s="165" t="s">
        <v>130</v>
      </c>
      <c r="AB74" s="166">
        <f>+K75</f>
        <v>361</v>
      </c>
      <c r="AC74" s="56">
        <f>ROUND(AB74*Z74,0)</f>
        <v>10108</v>
      </c>
      <c r="AD74" s="9"/>
    </row>
    <row r="75" spans="1:30" ht="19.5" customHeight="1" x14ac:dyDescent="0.3">
      <c r="A75" s="1" t="s">
        <v>131</v>
      </c>
      <c r="B75" s="167" t="s">
        <v>128</v>
      </c>
      <c r="C75" s="168" t="s">
        <v>129</v>
      </c>
      <c r="D75" s="167">
        <v>31</v>
      </c>
      <c r="E75" s="167">
        <v>25</v>
      </c>
      <c r="F75" s="167">
        <v>0</v>
      </c>
      <c r="G75" s="169">
        <f>IF($B$154&lt;8,D75,E75)</f>
        <v>25</v>
      </c>
      <c r="H75" s="170"/>
      <c r="I75" s="171">
        <f>AVERAGE(G75,D75)</f>
        <v>28</v>
      </c>
      <c r="J75" s="172" t="s">
        <v>130</v>
      </c>
      <c r="K75" s="173">
        <v>361</v>
      </c>
      <c r="L75" s="329">
        <f t="shared" ref="L75:L78" si="12">SUM(I75*K75)</f>
        <v>10108</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4.5199999999999998E-4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4.4999999999999999E-4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10108</v>
      </c>
      <c r="AD81" s="188"/>
    </row>
    <row r="82" spans="1:30" ht="22.5" customHeight="1" thickTop="1" thickBot="1" x14ac:dyDescent="0.35">
      <c r="B82" s="14" t="s">
        <v>140</v>
      </c>
      <c r="C82" s="14"/>
      <c r="D82" s="14"/>
      <c r="E82" s="14"/>
      <c r="F82" s="14"/>
      <c r="G82" s="14"/>
      <c r="H82" s="14"/>
      <c r="I82" s="14"/>
      <c r="J82" s="14"/>
      <c r="K82" s="14"/>
      <c r="L82" s="348">
        <f>SUM(L44:L81)</f>
        <v>566612.02967061801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'0642'!AC81</f>
        <v>10108</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566612.02967061801</v>
      </c>
      <c r="L86" s="329">
        <f>IF(G26=0,0,IF(G26&gt;250,-(((250/G26)*K86)*IF(M86="H",0.02,0.05)),IF(M86="H",-0.02*K86,-0.05*K86)))</f>
        <v>-28330.601483530903</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538281.42818708706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-89836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448445.42818708706</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44844.542818708709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261</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262</v>
      </c>
      <c r="C123" s="208" t="s">
        <v>199</v>
      </c>
    </row>
    <row r="124" spans="2:3" hidden="1" x14ac:dyDescent="0.3">
      <c r="B124" s="212" t="s">
        <v>263</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261</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262</v>
      </c>
      <c r="C164" s="222" t="s">
        <v>244</v>
      </c>
      <c r="D164" s="218"/>
    </row>
    <row r="165" spans="1:4" hidden="1" x14ac:dyDescent="0.3">
      <c r="A165" s="217" t="s">
        <v>245</v>
      </c>
      <c r="B165" s="221" t="s">
        <v>263</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7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'4041'!B2</f>
        <v>50</v>
      </c>
      <c r="W2" s="435" t="s">
        <v>4</v>
      </c>
      <c r="X2" s="436"/>
      <c r="Y2" s="437"/>
      <c r="Z2" s="437"/>
      <c r="AA2" s="437"/>
      <c r="AB2" s="437"/>
      <c r="AC2" s="437"/>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'4041'!G7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IF('4041'!K$84=1,'4041'!G10,0)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IF('4041'!K$84=1,'4041'!G11,0)</f>
        <v>0</v>
      </c>
      <c r="Y11" s="420"/>
      <c r="Z11" s="421">
        <v>1</v>
      </c>
      <c r="AA11" s="421"/>
      <c r="AB11" s="55">
        <f t="shared" si="0"/>
        <v>0</v>
      </c>
      <c r="AC11" s="56">
        <f t="shared" si="1"/>
        <v>0</v>
      </c>
      <c r="AD11" s="9"/>
    </row>
    <row r="12" spans="1:30" x14ac:dyDescent="0.3">
      <c r="A12" s="1" t="s">
        <v>31</v>
      </c>
      <c r="B12" s="14" t="s">
        <v>32</v>
      </c>
      <c r="C12" s="14"/>
      <c r="D12" s="14">
        <v>8.99</v>
      </c>
      <c r="E12" s="14">
        <v>8.3000000000000007</v>
      </c>
      <c r="F12" s="14">
        <v>0</v>
      </c>
      <c r="G12" s="47">
        <f t="shared" si="2"/>
        <v>17.29</v>
      </c>
      <c r="H12" s="48"/>
      <c r="I12" s="57">
        <v>1</v>
      </c>
      <c r="J12" s="57"/>
      <c r="K12" s="50">
        <f t="shared" si="3"/>
        <v>17.29</v>
      </c>
      <c r="L12" s="329">
        <f t="shared" si="4"/>
        <v>71730.873095699993</v>
      </c>
      <c r="N12" s="52">
        <v>5102</v>
      </c>
      <c r="O12" s="53">
        <v>102</v>
      </c>
      <c r="Q12" s="54"/>
      <c r="V12" s="381" t="s">
        <v>32</v>
      </c>
      <c r="W12" s="381"/>
      <c r="X12" s="420">
        <f>IF('4041'!K$84=1,'4041'!G12,0)</f>
        <v>0</v>
      </c>
      <c r="Y12" s="420"/>
      <c r="Z12" s="421">
        <v>1</v>
      </c>
      <c r="AA12" s="421"/>
      <c r="AB12" s="55">
        <f t="shared" si="0"/>
        <v>0</v>
      </c>
      <c r="AC12" s="56">
        <f t="shared" si="1"/>
        <v>0</v>
      </c>
      <c r="AD12" s="9"/>
    </row>
    <row r="13" spans="1:30" x14ac:dyDescent="0.3">
      <c r="A13" s="1" t="s">
        <v>33</v>
      </c>
      <c r="B13" s="14" t="s">
        <v>34</v>
      </c>
      <c r="C13" s="14"/>
      <c r="D13" s="14">
        <v>3</v>
      </c>
      <c r="E13" s="14">
        <v>3</v>
      </c>
      <c r="F13" s="14">
        <v>0</v>
      </c>
      <c r="G13" s="47">
        <f t="shared" si="2"/>
        <v>6</v>
      </c>
      <c r="H13" s="48"/>
      <c r="I13" s="57">
        <f>I12</f>
        <v>1</v>
      </c>
      <c r="J13" s="57"/>
      <c r="K13" s="50">
        <f t="shared" si="3"/>
        <v>6</v>
      </c>
      <c r="L13" s="329">
        <f t="shared" si="4"/>
        <v>24892.147979999998</v>
      </c>
      <c r="M13" s="1" t="str">
        <f>IF(ROUND(G13,2)=ROUND(SUM(G31:G33),2)," ","CHECK 2. 4-8 Lines Below")</f>
        <v xml:space="preserve"> </v>
      </c>
      <c r="N13" s="52">
        <v>5102</v>
      </c>
      <c r="O13" s="58" t="s">
        <v>35</v>
      </c>
      <c r="Q13" s="54"/>
      <c r="V13" s="381" t="s">
        <v>34</v>
      </c>
      <c r="W13" s="381"/>
      <c r="X13" s="420">
        <f>IF('4041'!K$84=1,'4041'!G13,0)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IF('4041'!K$84=1,'4041'!G14,0)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IF('4041'!K$84=1,'4041'!G15,0)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IF('4041'!K$84=1,'4041'!G16,0)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IF('4041'!K$84=1,'4041'!G17,0)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IF('4041'!K$84=1,'4041'!G18,0)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IF('4041'!K$84=1,'4041'!G19,0)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IF('4041'!K$84=1,'4041'!G20,0)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IF('4041'!K$84=1,'4041'!G21,0)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IF('4041'!K$84=1,'4041'!G22,0)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IF('4041'!K$84=1,'4041'!G23,0)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IF('4041'!K$84=1,'4041'!G24,0)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IF('4041'!K$84=1,'4041'!G25,0)</f>
        <v>0</v>
      </c>
      <c r="Y25" s="420"/>
      <c r="Z25" s="421">
        <v>1</v>
      </c>
      <c r="AA25" s="421"/>
      <c r="AB25" s="55">
        <f t="shared" si="0"/>
        <v>0</v>
      </c>
      <c r="AC25" s="56">
        <f t="shared" si="1"/>
        <v>0</v>
      </c>
      <c r="AD25" s="9"/>
    </row>
    <row r="26" spans="1:30" ht="20.25" customHeight="1" thickBot="1" x14ac:dyDescent="0.35">
      <c r="B26" s="60" t="s">
        <v>61</v>
      </c>
      <c r="C26" s="60"/>
      <c r="D26" s="61">
        <f t="shared" ref="D26:E26" si="5">SUM(D10:D25)</f>
        <v>11.99</v>
      </c>
      <c r="E26" s="61">
        <f t="shared" si="5"/>
        <v>11.3</v>
      </c>
      <c r="F26" s="61"/>
      <c r="G26" s="61">
        <f>SUM(G10:G25)</f>
        <v>23.29</v>
      </c>
      <c r="H26" s="62"/>
      <c r="I26" s="62"/>
      <c r="J26" s="63"/>
      <c r="K26" s="64">
        <f>SUM(K10:K25)</f>
        <v>23.29</v>
      </c>
      <c r="L26" s="327">
        <f>SUM(L10:L25)</f>
        <v>96623.021075699988</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3</v>
      </c>
      <c r="E31" s="14">
        <v>3</v>
      </c>
      <c r="F31" s="85">
        <v>0</v>
      </c>
      <c r="G31" s="47">
        <f t="shared" si="6"/>
        <v>6</v>
      </c>
      <c r="H31" s="76"/>
      <c r="I31" s="86" t="s">
        <v>73</v>
      </c>
      <c r="J31" s="52">
        <v>251</v>
      </c>
      <c r="K31" s="78">
        <v>1173</v>
      </c>
      <c r="L31" s="329">
        <f t="shared" si="8"/>
        <v>7038</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3</v>
      </c>
      <c r="E37" s="61">
        <f t="shared" si="10"/>
        <v>3</v>
      </c>
      <c r="F37" s="61"/>
      <c r="G37" s="61">
        <f>SUM(G28:G36)</f>
        <v>6</v>
      </c>
      <c r="H37" s="62"/>
      <c r="I37" s="14" t="s">
        <v>81</v>
      </c>
      <c r="J37" s="14"/>
      <c r="K37" s="14"/>
      <c r="L37" s="329">
        <f>SUM(L28:L36)</f>
        <v>7038</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4448.3899999999994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108109.41107569999</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23.29</v>
      </c>
      <c r="D48" s="116"/>
      <c r="E48" s="116"/>
      <c r="F48" s="116"/>
      <c r="G48" s="117">
        <f>K7</f>
        <v>1.0289999999999999</v>
      </c>
      <c r="H48" s="117"/>
      <c r="I48" s="118">
        <v>903.8</v>
      </c>
      <c r="J48" s="119" t="s">
        <v>96</v>
      </c>
      <c r="K48" s="120">
        <f>ROUND(C48*G48*I48,0)</f>
        <v>21660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23.29</v>
      </c>
      <c r="D50" s="138"/>
      <c r="E50" s="139"/>
      <c r="F50" s="139"/>
      <c r="G50" s="140" t="s">
        <v>98</v>
      </c>
      <c r="H50" s="140"/>
      <c r="I50" s="140"/>
      <c r="J50" s="140"/>
      <c r="K50" s="140"/>
      <c r="L50" s="329">
        <f>IF(B2=75,0,K49+K48+K47)</f>
        <v>21660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23.29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1.18E-4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23.29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1.2799999999999999E-4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1.18E-4</v>
      </c>
      <c r="L59" s="329">
        <f>SUM(I59*K59)</f>
        <v>499.24820599999998</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1.18E-4</v>
      </c>
      <c r="L67" s="329">
        <f>SUM(I67*K67)</f>
        <v>12236.447661999999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1.2799999999999999E-4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1.18E-4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1.18E-4</v>
      </c>
      <c r="L71" s="329">
        <f t="shared" si="11"/>
        <v>220.160742</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1.2799999999999999E-4</v>
      </c>
      <c r="L72" s="329">
        <f t="shared" si="11"/>
        <v>1787.382656</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v>0</v>
      </c>
      <c r="F75" s="167">
        <v>0</v>
      </c>
      <c r="G75" s="169">
        <f>IF($B$154&lt;8,D75,E75)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1.2799999999999999E-4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1.18E-4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144512.65034170001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'4041'!AC81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144512.65034170001</v>
      </c>
      <c r="L86" s="329">
        <f>IF(G26=0,0,IF(G26&gt;250,-(((250/G26)*K86)*IF(M86="H",0.02,0.05)),IF(M86="H",-0.02*K86,-0.05*K86)))</f>
        <v>-7225.6325170850005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137287.017824615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52320</v>
      </c>
      <c r="E89" s="14">
        <v>14211</v>
      </c>
      <c r="F89" s="14">
        <v>0</v>
      </c>
      <c r="G89" s="14"/>
      <c r="H89" s="14"/>
      <c r="I89" s="14"/>
      <c r="J89" s="14"/>
      <c r="K89" s="197"/>
      <c r="L89" s="329">
        <v>-22916</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114371.017824615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11437.101782461501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382</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383</v>
      </c>
      <c r="C123" s="208" t="s">
        <v>199</v>
      </c>
    </row>
    <row r="124" spans="2:3" hidden="1" x14ac:dyDescent="0.3">
      <c r="B124" s="212" t="s">
        <v>384</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382</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383</v>
      </c>
      <c r="C164" s="222" t="s">
        <v>244</v>
      </c>
      <c r="D164" s="218"/>
    </row>
    <row r="165" spans="1:4" hidden="1" x14ac:dyDescent="0.3">
      <c r="A165" s="217" t="s">
        <v>245</v>
      </c>
      <c r="B165" s="221" t="s">
        <v>384</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2.31481462833472E-5</v>
      </c>
      <c r="D176" s="218"/>
    </row>
    <row r="177" spans="2:5" hidden="1" x14ac:dyDescent="0.3">
      <c r="B177" s="217" t="s">
        <v>260</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71"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N2" s="3"/>
      <c r="O2" s="1"/>
      <c r="V2" s="8">
        <f>'4050'!B2</f>
        <v>50</v>
      </c>
      <c r="W2" s="435" t="s">
        <v>4</v>
      </c>
      <c r="X2" s="436"/>
      <c r="Y2" s="437"/>
      <c r="Z2" s="437"/>
      <c r="AA2" s="437"/>
      <c r="AB2" s="437"/>
      <c r="AC2" s="437"/>
      <c r="AD2" s="9"/>
    </row>
    <row r="3" spans="1:30" ht="20.399999999999999" x14ac:dyDescent="0.35">
      <c r="B3" s="10" t="s">
        <v>412</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'4050'!G7</f>
        <v>4031.77</v>
      </c>
      <c r="Y7" s="429"/>
      <c r="Z7" s="430" t="s">
        <v>12</v>
      </c>
      <c r="AA7" s="430"/>
      <c r="AB7" s="431">
        <f>+K7</f>
        <v>1.0289999999999999</v>
      </c>
      <c r="AC7" s="431"/>
      <c r="AD7" s="9"/>
    </row>
    <row r="8" spans="1:30" ht="51" customHeight="1" x14ac:dyDescent="0.3">
      <c r="B8" s="28" t="s">
        <v>13</v>
      </c>
      <c r="C8" s="28"/>
      <c r="D8" s="31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124</v>
      </c>
      <c r="E10" s="46"/>
      <c r="F10" s="46"/>
      <c r="G10" s="47">
        <f>IF(E10=0,D10*2,D10+E10)</f>
        <v>248</v>
      </c>
      <c r="H10" s="48"/>
      <c r="I10" s="49">
        <v>1.1259999999999999</v>
      </c>
      <c r="J10" s="49"/>
      <c r="K10" s="50">
        <f>ROUND(G10*I10,4)</f>
        <v>279.24799999999999</v>
      </c>
      <c r="L10" s="329">
        <f>SUM(K10*$G$7)*($K$7)</f>
        <v>1158513.7565198399</v>
      </c>
      <c r="N10" s="52">
        <v>5101</v>
      </c>
      <c r="O10" s="53">
        <v>101</v>
      </c>
      <c r="Q10" s="54"/>
      <c r="V10" s="425" t="s">
        <v>27</v>
      </c>
      <c r="W10" s="425"/>
      <c r="X10" s="420">
        <f>IF('4050'!K$84=1,'4050'!G10,0)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IF('4050'!K$84=1,'4050'!G11,0)</f>
        <v>0</v>
      </c>
      <c r="Y11" s="420"/>
      <c r="Z11" s="421">
        <v>1</v>
      </c>
      <c r="AA11" s="421"/>
      <c r="AB11" s="55">
        <f t="shared" si="0"/>
        <v>0</v>
      </c>
      <c r="AC11" s="56">
        <f t="shared" si="1"/>
        <v>0</v>
      </c>
      <c r="AD11" s="9"/>
    </row>
    <row r="12" spans="1:30" x14ac:dyDescent="0.3">
      <c r="A12" s="1" t="s">
        <v>31</v>
      </c>
      <c r="B12" s="14" t="s">
        <v>32</v>
      </c>
      <c r="C12" s="14"/>
      <c r="D12" s="14">
        <v>77</v>
      </c>
      <c r="E12" s="14"/>
      <c r="F12" s="14"/>
      <c r="G12" s="47">
        <f t="shared" si="2"/>
        <v>154</v>
      </c>
      <c r="H12" s="48"/>
      <c r="I12" s="57">
        <v>1</v>
      </c>
      <c r="J12" s="57"/>
      <c r="K12" s="50">
        <f t="shared" si="3"/>
        <v>154</v>
      </c>
      <c r="L12" s="329">
        <f t="shared" si="4"/>
        <v>638898.46481999988</v>
      </c>
      <c r="N12" s="52">
        <v>5102</v>
      </c>
      <c r="O12" s="53">
        <v>102</v>
      </c>
      <c r="Q12" s="54"/>
      <c r="V12" s="381" t="s">
        <v>32</v>
      </c>
      <c r="W12" s="381"/>
      <c r="X12" s="420">
        <f>IF('4050'!K$84=1,'4050'!G12,0)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IF('4050'!K$84=1,'4050'!G13,0)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IF('4050'!K$84=1,'4050'!G14,0)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IF('4050'!K$84=1,'4050'!G15,0)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IF('4050'!K$84=1,'4050'!G16,0)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IF('4050'!K$84=1,'4050'!G17,0)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IF('4050'!K$84=1,'4050'!G18,0)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IF('4050'!K$84=1,'4050'!G19,0)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IF('4050'!K$84=1,'4050'!G20,0)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IF('4050'!K$84=1,'4050'!G21,0)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IF('4050'!K$84=1,'4050'!G22,0)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IF('4050'!K$84=1,'4050'!G23,0)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IF('4050'!K$84=1,'4050'!G24,0)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IF('4050'!K$84=1,'4050'!G25,0)</f>
        <v>0</v>
      </c>
      <c r="Y25" s="420"/>
      <c r="Z25" s="421">
        <v>1</v>
      </c>
      <c r="AA25" s="421"/>
      <c r="AB25" s="55">
        <f t="shared" si="0"/>
        <v>0</v>
      </c>
      <c r="AC25" s="56">
        <f t="shared" si="1"/>
        <v>0</v>
      </c>
      <c r="AD25" s="9"/>
    </row>
    <row r="26" spans="1:30" ht="20.25" customHeight="1" thickBot="1" x14ac:dyDescent="0.35">
      <c r="B26" s="60" t="s">
        <v>61</v>
      </c>
      <c r="C26" s="60"/>
      <c r="D26" s="61">
        <f t="shared" ref="D26:E26" si="5">SUM(D10:D25)</f>
        <v>201</v>
      </c>
      <c r="E26" s="61">
        <f t="shared" si="5"/>
        <v>0</v>
      </c>
      <c r="F26" s="61"/>
      <c r="G26" s="61">
        <f>SUM(G10:G25)</f>
        <v>402</v>
      </c>
      <c r="H26" s="62"/>
      <c r="I26" s="62"/>
      <c r="J26" s="63"/>
      <c r="K26" s="64">
        <f>SUM(K10:K25)</f>
        <v>433.24799999999999</v>
      </c>
      <c r="L26" s="327">
        <f>SUM(L10:L25)</f>
        <v>1797412.2213398397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13">
        <v>5101</v>
      </c>
      <c r="O28" s="54">
        <v>251</v>
      </c>
      <c r="P28" s="79"/>
      <c r="Q28" s="80"/>
      <c r="V28" s="419" t="s">
        <v>68</v>
      </c>
      <c r="W28" s="419"/>
      <c r="X28" s="408"/>
      <c r="Y28" s="408"/>
      <c r="Z28" s="81" t="s">
        <v>69</v>
      </c>
      <c r="AA28" s="82">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13">
        <v>5101</v>
      </c>
      <c r="O29" s="54">
        <v>252</v>
      </c>
      <c r="P29" s="79"/>
      <c r="Q29" s="80"/>
      <c r="V29" s="419"/>
      <c r="W29" s="419"/>
      <c r="X29" s="408"/>
      <c r="Y29" s="408"/>
      <c r="Z29" s="82" t="s">
        <v>69</v>
      </c>
      <c r="AA29" s="82">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13">
        <v>5101</v>
      </c>
      <c r="O30" s="54">
        <v>253</v>
      </c>
      <c r="P30" s="79"/>
      <c r="Q30" s="65"/>
      <c r="V30" s="419"/>
      <c r="W30" s="419"/>
      <c r="X30" s="408"/>
      <c r="Y30" s="408"/>
      <c r="Z30" s="82" t="s">
        <v>69</v>
      </c>
      <c r="AA30" s="82">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13">
        <v>5102</v>
      </c>
      <c r="O31" s="54">
        <v>251</v>
      </c>
      <c r="P31" s="79"/>
      <c r="Q31" s="65"/>
      <c r="V31" s="419"/>
      <c r="W31" s="419"/>
      <c r="X31" s="408"/>
      <c r="Y31" s="408"/>
      <c r="Z31" s="87" t="s">
        <v>73</v>
      </c>
      <c r="AA31" s="82">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13">
        <v>5102</v>
      </c>
      <c r="O32" s="54">
        <v>252</v>
      </c>
      <c r="P32" s="79"/>
      <c r="Q32" s="54"/>
      <c r="V32" s="419"/>
      <c r="W32" s="419"/>
      <c r="X32" s="408"/>
      <c r="Y32" s="408"/>
      <c r="Z32" s="87" t="s">
        <v>73</v>
      </c>
      <c r="AA32" s="82">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13">
        <v>5102</v>
      </c>
      <c r="O33" s="54">
        <v>253</v>
      </c>
      <c r="P33" s="79"/>
      <c r="Q33" s="80"/>
      <c r="V33" s="419"/>
      <c r="W33" s="419"/>
      <c r="X33" s="408"/>
      <c r="Y33" s="408"/>
      <c r="Z33" s="87" t="s">
        <v>73</v>
      </c>
      <c r="AA33" s="82">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13">
        <v>5103</v>
      </c>
      <c r="O34" s="54">
        <v>251</v>
      </c>
      <c r="P34" s="79"/>
      <c r="Q34" s="80"/>
      <c r="V34" s="419"/>
      <c r="W34" s="419"/>
      <c r="X34" s="408"/>
      <c r="Y34" s="408"/>
      <c r="Z34" s="87" t="s">
        <v>77</v>
      </c>
      <c r="AA34" s="82">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13">
        <v>5103</v>
      </c>
      <c r="O35" s="54">
        <v>252</v>
      </c>
      <c r="P35" s="79"/>
      <c r="Q35" s="88"/>
      <c r="V35" s="419"/>
      <c r="W35" s="419"/>
      <c r="X35" s="408"/>
      <c r="Y35" s="408"/>
      <c r="Z35" s="87" t="s">
        <v>77</v>
      </c>
      <c r="AA35" s="82">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13">
        <v>5103</v>
      </c>
      <c r="O36" s="54">
        <v>253</v>
      </c>
      <c r="P36" s="79"/>
      <c r="Q36" s="89"/>
      <c r="V36" s="419"/>
      <c r="W36" s="419"/>
      <c r="X36" s="409"/>
      <c r="Y36" s="409"/>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76782</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1874194.2213398397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4" t="s">
        <v>91</v>
      </c>
      <c r="X46" s="401" t="s">
        <v>94</v>
      </c>
      <c r="Y46" s="401"/>
      <c r="Z46" s="402" t="s">
        <v>93</v>
      </c>
      <c r="AA46" s="402"/>
      <c r="AB46" s="402"/>
      <c r="AC46" s="402"/>
      <c r="AD46" s="115"/>
    </row>
    <row r="47" spans="1:30" ht="18.75" customHeight="1" x14ac:dyDescent="0.3">
      <c r="B47" s="98" t="s">
        <v>95</v>
      </c>
      <c r="C47" s="116">
        <f>K10+K11+K16+K19+K22</f>
        <v>279.24799999999999</v>
      </c>
      <c r="D47" s="116"/>
      <c r="E47" s="116"/>
      <c r="F47" s="116"/>
      <c r="G47" s="117">
        <f>K7</f>
        <v>1.0289999999999999</v>
      </c>
      <c r="H47" s="117"/>
      <c r="I47" s="118">
        <v>1325.01</v>
      </c>
      <c r="J47" s="119" t="s">
        <v>96</v>
      </c>
      <c r="K47" s="120">
        <f>ROUND(C47*G47*I47,0)</f>
        <v>380737</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154</v>
      </c>
      <c r="D48" s="116"/>
      <c r="E48" s="116"/>
      <c r="F48" s="116"/>
      <c r="G48" s="117">
        <f>K7</f>
        <v>1.0289999999999999</v>
      </c>
      <c r="H48" s="117"/>
      <c r="I48" s="118">
        <v>903.8</v>
      </c>
      <c r="J48" s="119" t="s">
        <v>96</v>
      </c>
      <c r="K48" s="120">
        <f>ROUND(C48*G48*I48,0)</f>
        <v>143222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433.24799999999999</v>
      </c>
      <c r="D50" s="138"/>
      <c r="E50" s="139"/>
      <c r="F50" s="139"/>
      <c r="G50" s="140" t="s">
        <v>98</v>
      </c>
      <c r="H50" s="140"/>
      <c r="I50" s="140"/>
      <c r="J50" s="140"/>
      <c r="K50" s="140"/>
      <c r="L50" s="329">
        <f>IF(B2=75,0,K49+K48+K47)</f>
        <v>523959</v>
      </c>
      <c r="N50" s="3"/>
      <c r="O50" s="1"/>
      <c r="V50" s="14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433.24799999999999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2.1879999999999998E-3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402</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2.2160000000000001E-3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2.1879999999999998E-3</v>
      </c>
      <c r="L59" s="329">
        <f>SUM(I59*K59)</f>
        <v>9257.2463959999986</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2.1879999999999998E-3</v>
      </c>
      <c r="L67" s="329">
        <f>SUM(I67*K67)</f>
        <v>226892.77529199998</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2.2160000000000001E-3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2.1879999999999998E-3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2.1879999999999998E-3</v>
      </c>
      <c r="L71" s="329">
        <f t="shared" si="11"/>
        <v>4082.3025719999996</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2.2160000000000001E-3</v>
      </c>
      <c r="L72" s="329">
        <f t="shared" si="11"/>
        <v>30944.062232</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2.2160000000000001E-3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2.1879999999999998E-3</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2669329.607831839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'4050'!AC81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2669329.607831839</v>
      </c>
      <c r="L86" s="329">
        <f>IF(G26=0,0,IF(G26&gt;250,-(((250/G26)*K86)*IF(M86="H",0.02,0.05)),IF(M86="H",-0.02*K86,-0.05*K86)))</f>
        <v>-83001.542532084553</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3">
        <f>L82+L86</f>
        <v>2586328.0652997545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9">
        <v>-484520</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2101808.0652997545</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210180.80652997544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50464.937859507409</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65"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N2" s="3"/>
      <c r="O2" s="1"/>
      <c r="V2" s="8">
        <f>'4051'!B2</f>
        <v>50</v>
      </c>
      <c r="W2" s="435" t="s">
        <v>4</v>
      </c>
      <c r="X2" s="436"/>
      <c r="Y2" s="437"/>
      <c r="Z2" s="437"/>
      <c r="AA2" s="437"/>
      <c r="AB2" s="437"/>
      <c r="AC2" s="437"/>
      <c r="AD2" s="9"/>
    </row>
    <row r="3" spans="1:30" ht="20.399999999999999" x14ac:dyDescent="0.35">
      <c r="B3" s="10" t="s">
        <v>411</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'4051'!G7</f>
        <v>4031.77</v>
      </c>
      <c r="Y7" s="429"/>
      <c r="Z7" s="430" t="s">
        <v>12</v>
      </c>
      <c r="AA7" s="430"/>
      <c r="AB7" s="431">
        <f>+K7</f>
        <v>1.0289999999999999</v>
      </c>
      <c r="AC7" s="431"/>
      <c r="AD7" s="9"/>
    </row>
    <row r="8" spans="1:30" ht="51" customHeight="1" x14ac:dyDescent="0.3">
      <c r="B8" s="28" t="s">
        <v>13</v>
      </c>
      <c r="C8" s="28"/>
      <c r="D8" s="3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171</v>
      </c>
      <c r="E10" s="46"/>
      <c r="F10" s="46"/>
      <c r="G10" s="47">
        <f>IF(E10=0,D10*2,D10+E10)</f>
        <v>342</v>
      </c>
      <c r="H10" s="48"/>
      <c r="I10" s="49">
        <v>1.1259999999999999</v>
      </c>
      <c r="J10" s="49"/>
      <c r="K10" s="50">
        <f>ROUND(G10*I10,4)</f>
        <v>385.09199999999998</v>
      </c>
      <c r="L10" s="329">
        <f>SUM(K10*$G$7)*($K$7)</f>
        <v>1597627.8416523598</v>
      </c>
      <c r="N10" s="52">
        <v>5101</v>
      </c>
      <c r="O10" s="53">
        <v>101</v>
      </c>
      <c r="Q10" s="54"/>
      <c r="V10" s="425" t="s">
        <v>27</v>
      </c>
      <c r="W10" s="425"/>
      <c r="X10" s="420">
        <f>IF('4051'!K$84=1,'4051'!G10,0)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IF('4051'!K$84=1,'4051'!G11,0)</f>
        <v>0</v>
      </c>
      <c r="Y11" s="420"/>
      <c r="Z11" s="421">
        <v>1</v>
      </c>
      <c r="AA11" s="421"/>
      <c r="AB11" s="55">
        <f t="shared" si="0"/>
        <v>0</v>
      </c>
      <c r="AC11" s="56">
        <f t="shared" si="1"/>
        <v>0</v>
      </c>
      <c r="AD11" s="9"/>
    </row>
    <row r="12" spans="1:30" x14ac:dyDescent="0.3">
      <c r="A12" s="1" t="s">
        <v>31</v>
      </c>
      <c r="B12" s="14" t="s">
        <v>32</v>
      </c>
      <c r="C12" s="14"/>
      <c r="D12" s="14">
        <v>82</v>
      </c>
      <c r="E12" s="14"/>
      <c r="F12" s="14"/>
      <c r="G12" s="47">
        <f t="shared" si="2"/>
        <v>164</v>
      </c>
      <c r="H12" s="48"/>
      <c r="I12" s="57">
        <v>1</v>
      </c>
      <c r="J12" s="57"/>
      <c r="K12" s="50">
        <f t="shared" si="3"/>
        <v>164</v>
      </c>
      <c r="L12" s="329">
        <f t="shared" si="4"/>
        <v>680385.37812000001</v>
      </c>
      <c r="N12" s="52">
        <v>5102</v>
      </c>
      <c r="O12" s="53">
        <v>102</v>
      </c>
      <c r="Q12" s="54"/>
      <c r="V12" s="381" t="s">
        <v>32</v>
      </c>
      <c r="W12" s="381"/>
      <c r="X12" s="420">
        <f>IF('4051'!K$84=1,'4051'!G12,0)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IF('4051'!K$84=1,'4051'!G13,0)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IF('4051'!K$84=1,'4051'!G14,0)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IF('4051'!K$84=1,'4051'!G15,0)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IF('4051'!K$84=1,'4051'!G16,0)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IF('4051'!K$84=1,'4051'!G17,0)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IF('4051'!K$84=1,'4051'!G18,0)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IF('4051'!K$84=1,'4051'!G19,0)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IF('4051'!K$84=1,'4051'!G20,0)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IF('4051'!K$84=1,'4051'!G21,0)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IF('4051'!K$84=1,'4051'!G22,0)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IF('4051'!K$84=1,'4051'!G23,0)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IF('4051'!K$84=1,'4051'!G24,0)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IF('4051'!K$84=1,'4051'!G25,0)</f>
        <v>0</v>
      </c>
      <c r="Y25" s="420"/>
      <c r="Z25" s="421">
        <v>1</v>
      </c>
      <c r="AA25" s="421"/>
      <c r="AB25" s="55">
        <f t="shared" si="0"/>
        <v>0</v>
      </c>
      <c r="AC25" s="56">
        <f t="shared" si="1"/>
        <v>0</v>
      </c>
      <c r="AD25" s="9"/>
    </row>
    <row r="26" spans="1:30" ht="20.25" customHeight="1" thickBot="1" x14ac:dyDescent="0.35">
      <c r="B26" s="60" t="s">
        <v>61</v>
      </c>
      <c r="C26" s="60"/>
      <c r="D26" s="61">
        <f t="shared" ref="D26:E26" si="5">SUM(D10:D25)</f>
        <v>253</v>
      </c>
      <c r="E26" s="61">
        <f t="shared" si="5"/>
        <v>0</v>
      </c>
      <c r="F26" s="61"/>
      <c r="G26" s="61">
        <f>SUM(G10:G25)</f>
        <v>506</v>
      </c>
      <c r="H26" s="62"/>
      <c r="I26" s="62"/>
      <c r="J26" s="63"/>
      <c r="K26" s="64">
        <f>SUM(K10:K25)</f>
        <v>549.09199999999998</v>
      </c>
      <c r="L26" s="327">
        <f>SUM(L10:L25)</f>
        <v>2278013.2197723598</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13">
        <v>5101</v>
      </c>
      <c r="O28" s="54">
        <v>251</v>
      </c>
      <c r="P28" s="79"/>
      <c r="Q28" s="80"/>
      <c r="V28" s="419" t="s">
        <v>68</v>
      </c>
      <c r="W28" s="419"/>
      <c r="X28" s="408"/>
      <c r="Y28" s="408"/>
      <c r="Z28" s="81" t="s">
        <v>69</v>
      </c>
      <c r="AA28" s="82">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13">
        <v>5101</v>
      </c>
      <c r="O29" s="54">
        <v>252</v>
      </c>
      <c r="P29" s="79"/>
      <c r="Q29" s="80"/>
      <c r="V29" s="419"/>
      <c r="W29" s="419"/>
      <c r="X29" s="408"/>
      <c r="Y29" s="408"/>
      <c r="Z29" s="82" t="s">
        <v>69</v>
      </c>
      <c r="AA29" s="82">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13">
        <v>5101</v>
      </c>
      <c r="O30" s="54">
        <v>253</v>
      </c>
      <c r="P30" s="79"/>
      <c r="Q30" s="65"/>
      <c r="V30" s="419"/>
      <c r="W30" s="419"/>
      <c r="X30" s="408"/>
      <c r="Y30" s="408"/>
      <c r="Z30" s="82" t="s">
        <v>69</v>
      </c>
      <c r="AA30" s="82">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13">
        <v>5102</v>
      </c>
      <c r="O31" s="54">
        <v>251</v>
      </c>
      <c r="P31" s="79"/>
      <c r="Q31" s="65"/>
      <c r="V31" s="419"/>
      <c r="W31" s="419"/>
      <c r="X31" s="408"/>
      <c r="Y31" s="408"/>
      <c r="Z31" s="87" t="s">
        <v>73</v>
      </c>
      <c r="AA31" s="82">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13">
        <v>5102</v>
      </c>
      <c r="O32" s="54">
        <v>252</v>
      </c>
      <c r="P32" s="79"/>
      <c r="Q32" s="54"/>
      <c r="V32" s="419"/>
      <c r="W32" s="419"/>
      <c r="X32" s="408"/>
      <c r="Y32" s="408"/>
      <c r="Z32" s="87" t="s">
        <v>73</v>
      </c>
      <c r="AA32" s="82">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13">
        <v>5102</v>
      </c>
      <c r="O33" s="54">
        <v>253</v>
      </c>
      <c r="P33" s="79"/>
      <c r="Q33" s="80"/>
      <c r="V33" s="419"/>
      <c r="W33" s="419"/>
      <c r="X33" s="408"/>
      <c r="Y33" s="408"/>
      <c r="Z33" s="87" t="s">
        <v>73</v>
      </c>
      <c r="AA33" s="82">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13">
        <v>5103</v>
      </c>
      <c r="O34" s="54">
        <v>251</v>
      </c>
      <c r="P34" s="79"/>
      <c r="Q34" s="80"/>
      <c r="V34" s="419"/>
      <c r="W34" s="419"/>
      <c r="X34" s="408"/>
      <c r="Y34" s="408"/>
      <c r="Z34" s="87" t="s">
        <v>77</v>
      </c>
      <c r="AA34" s="82">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13">
        <v>5103</v>
      </c>
      <c r="O35" s="54">
        <v>252</v>
      </c>
      <c r="P35" s="79"/>
      <c r="Q35" s="88"/>
      <c r="V35" s="419"/>
      <c r="W35" s="419"/>
      <c r="X35" s="408"/>
      <c r="Y35" s="408"/>
      <c r="Z35" s="87" t="s">
        <v>77</v>
      </c>
      <c r="AA35" s="82">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13">
        <v>5103</v>
      </c>
      <c r="O36" s="54">
        <v>253</v>
      </c>
      <c r="P36" s="79"/>
      <c r="Q36" s="89"/>
      <c r="V36" s="419"/>
      <c r="W36" s="419"/>
      <c r="X36" s="409"/>
      <c r="Y36" s="409"/>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96646</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2374659.2197723598</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4" t="s">
        <v>91</v>
      </c>
      <c r="X46" s="401" t="s">
        <v>94</v>
      </c>
      <c r="Y46" s="401"/>
      <c r="Z46" s="402" t="s">
        <v>93</v>
      </c>
      <c r="AA46" s="402"/>
      <c r="AB46" s="402"/>
      <c r="AC46" s="402"/>
      <c r="AD46" s="115"/>
    </row>
    <row r="47" spans="1:30" ht="18.75" customHeight="1" x14ac:dyDescent="0.3">
      <c r="B47" s="98" t="s">
        <v>95</v>
      </c>
      <c r="C47" s="116">
        <f>K10+K11+K16+K19+K22</f>
        <v>385.09199999999998</v>
      </c>
      <c r="D47" s="116"/>
      <c r="E47" s="116"/>
      <c r="F47" s="116"/>
      <c r="G47" s="117">
        <f>K7</f>
        <v>1.0289999999999999</v>
      </c>
      <c r="H47" s="117"/>
      <c r="I47" s="118">
        <v>1325.01</v>
      </c>
      <c r="J47" s="119" t="s">
        <v>96</v>
      </c>
      <c r="K47" s="120">
        <f>ROUND(C47*G47*I47,0)</f>
        <v>525048</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164</v>
      </c>
      <c r="D48" s="116"/>
      <c r="E48" s="116"/>
      <c r="F48" s="116"/>
      <c r="G48" s="117">
        <f>K7</f>
        <v>1.0289999999999999</v>
      </c>
      <c r="H48" s="117"/>
      <c r="I48" s="118">
        <v>903.8</v>
      </c>
      <c r="J48" s="119" t="s">
        <v>96</v>
      </c>
      <c r="K48" s="120">
        <f>ROUND(C48*G48*I48,0)</f>
        <v>152522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549.09199999999998</v>
      </c>
      <c r="D50" s="138"/>
      <c r="E50" s="139"/>
      <c r="F50" s="139"/>
      <c r="G50" s="140" t="s">
        <v>98</v>
      </c>
      <c r="H50" s="140"/>
      <c r="I50" s="140"/>
      <c r="J50" s="140"/>
      <c r="K50" s="140"/>
      <c r="L50" s="329">
        <f>IF(B2=75,0,K49+K48+K47)</f>
        <v>677570</v>
      </c>
      <c r="N50" s="3"/>
      <c r="O50" s="1"/>
      <c r="V50" s="14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549.09199999999998</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2.7720000000000002E-3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506</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2.7899999999999999E-3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2.7720000000000002E-3</v>
      </c>
      <c r="L59" s="329">
        <f>SUM(I59*K59)</f>
        <v>11728.101924000001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2.7720000000000002E-3</v>
      </c>
      <c r="L67" s="329">
        <f>SUM(I67*K67)</f>
        <v>287452.82134800003</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2.7899999999999999E-3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2.7720000000000002E-3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2.7720000000000002E-3</v>
      </c>
      <c r="L71" s="329">
        <f t="shared" si="11"/>
        <v>5171.9116680000006</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2.7899999999999999E-3</v>
      </c>
      <c r="L72" s="329">
        <f t="shared" si="11"/>
        <v>38959.356330000002</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2.7899999999999999E-3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2.7720000000000002E-3</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3395541.4110423592</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'4051'!AC81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3395541.4110423592</v>
      </c>
      <c r="L86" s="329">
        <f>IF(G26=0,0,IF(G26&gt;250,-(((250/G26)*K86)*IF(M86="H",0.02,0.05)),IF(M86="H",-0.02*K86,-0.05*K86)))</f>
        <v>-83881.951853813225</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3">
        <f>L82+L86</f>
        <v>3311659.4591885461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9">
        <v>-422253</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2889406.4591885461</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288940.64591885463</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85895.118698304752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1" zoomScale="70" zoomScaleNormal="70" workbookViewId="0">
      <selection activeCell="D27" sqref="D27:E27"/>
    </sheetView>
  </sheetViews>
  <sheetFormatPr defaultColWidth="8.77734375" defaultRowHeight="15.6" x14ac:dyDescent="0.3"/>
  <cols>
    <col min="1" max="1" width="11.21875" style="1" hidden="1" customWidth="1"/>
    <col min="2" max="2" width="10.44140625" style="29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M2" s="1" t="s">
        <v>385</v>
      </c>
      <c r="N2" s="3"/>
      <c r="O2" s="1"/>
      <c r="V2" s="8">
        <f>'4061'!B2</f>
        <v>50</v>
      </c>
      <c r="W2" s="435" t="s">
        <v>4</v>
      </c>
      <c r="X2" s="436"/>
      <c r="Y2" s="437"/>
      <c r="Z2" s="437"/>
      <c r="AA2" s="437"/>
      <c r="AB2" s="437"/>
      <c r="AC2" s="437"/>
      <c r="AD2" s="9"/>
    </row>
    <row r="3" spans="1:30" ht="20.399999999999999" x14ac:dyDescent="0.35">
      <c r="B3" s="10" t="s">
        <v>454</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'4061'!G7</f>
        <v>4031.77</v>
      </c>
      <c r="Y7" s="429"/>
      <c r="Z7" s="430" t="s">
        <v>12</v>
      </c>
      <c r="AA7" s="430"/>
      <c r="AB7" s="431">
        <f>+K7</f>
        <v>1.0289999999999999</v>
      </c>
      <c r="AC7" s="431"/>
      <c r="AD7" s="9"/>
    </row>
    <row r="8" spans="1:30" ht="51" customHeight="1" x14ac:dyDescent="0.3">
      <c r="B8" s="28" t="s">
        <v>13</v>
      </c>
      <c r="C8" s="28"/>
      <c r="D8" s="31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c r="F10" s="46"/>
      <c r="G10" s="47">
        <f>IF(E10=0,D10*2,D10+E10)</f>
        <v>0</v>
      </c>
      <c r="H10" s="48"/>
      <c r="I10" s="49">
        <v>1.1259999999999999</v>
      </c>
      <c r="J10" s="49"/>
      <c r="K10" s="50">
        <f>ROUND(G10*I10,4)</f>
        <v>0</v>
      </c>
      <c r="L10" s="329">
        <f>SUM(K10*$G$7)*($K$7)</f>
        <v>0</v>
      </c>
      <c r="N10" s="52">
        <v>5101</v>
      </c>
      <c r="O10" s="53">
        <v>101</v>
      </c>
      <c r="Q10" s="308"/>
      <c r="V10" s="425" t="s">
        <v>27</v>
      </c>
      <c r="W10" s="425"/>
      <c r="X10" s="420">
        <f>IF('4061'!K$84=1,'4061'!G10,0)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308"/>
      <c r="V11" s="381" t="s">
        <v>29</v>
      </c>
      <c r="W11" s="381"/>
      <c r="X11" s="420">
        <f>IF('4061'!K$84=1,'4061'!G11,0)</f>
        <v>0</v>
      </c>
      <c r="Y11" s="420"/>
      <c r="Z11" s="421">
        <v>1</v>
      </c>
      <c r="AA11" s="421"/>
      <c r="AB11" s="55">
        <f t="shared" si="0"/>
        <v>0</v>
      </c>
      <c r="AC11" s="56">
        <f t="shared" si="1"/>
        <v>0</v>
      </c>
      <c r="AD11" s="9"/>
    </row>
    <row r="12" spans="1:30" x14ac:dyDescent="0.3">
      <c r="A12" s="1" t="s">
        <v>31</v>
      </c>
      <c r="B12" s="14" t="s">
        <v>32</v>
      </c>
      <c r="C12" s="14"/>
      <c r="D12" s="14">
        <v>77.5</v>
      </c>
      <c r="E12" s="14"/>
      <c r="F12" s="14"/>
      <c r="G12" s="47">
        <f t="shared" si="2"/>
        <v>155</v>
      </c>
      <c r="H12" s="48"/>
      <c r="I12" s="57">
        <v>1</v>
      </c>
      <c r="J12" s="57"/>
      <c r="K12" s="50">
        <f t="shared" si="3"/>
        <v>155</v>
      </c>
      <c r="L12" s="329">
        <f t="shared" si="4"/>
        <v>643047.15614999994</v>
      </c>
      <c r="N12" s="52">
        <v>5102</v>
      </c>
      <c r="O12" s="53">
        <v>102</v>
      </c>
      <c r="Q12" s="308"/>
      <c r="V12" s="381" t="s">
        <v>32</v>
      </c>
      <c r="W12" s="381"/>
      <c r="X12" s="420">
        <f>IF('4061'!K$84=1,'4061'!G12,0)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308"/>
      <c r="V13" s="381" t="s">
        <v>34</v>
      </c>
      <c r="W13" s="381"/>
      <c r="X13" s="420">
        <f>IF('4061'!K$84=1,'4061'!G13,0)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308"/>
      <c r="V14" s="381" t="s">
        <v>37</v>
      </c>
      <c r="W14" s="381"/>
      <c r="X14" s="420">
        <f>IF('4061'!K$84=1,'4061'!G14,0)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308"/>
      <c r="V15" s="381" t="s">
        <v>39</v>
      </c>
      <c r="W15" s="381"/>
      <c r="X15" s="420">
        <f>IF('4061'!K$84=1,'4061'!G15,0)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308"/>
      <c r="V16" s="381" t="s">
        <v>42</v>
      </c>
      <c r="W16" s="381"/>
      <c r="X16" s="420">
        <f>IF('4061'!K$84=1,'4061'!G16,0)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308">
        <v>254</v>
      </c>
      <c r="Q17" s="308"/>
      <c r="V17" s="381" t="s">
        <v>44</v>
      </c>
      <c r="W17" s="381"/>
      <c r="X17" s="420">
        <f>IF('4061'!K$84=1,'4061'!G17,0)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308">
        <v>254</v>
      </c>
      <c r="Q18" s="308"/>
      <c r="V18" s="381" t="s">
        <v>46</v>
      </c>
      <c r="W18" s="381"/>
      <c r="X18" s="420">
        <f>IF('4061'!K$84=1,'4061'!G18,0)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308"/>
      <c r="V19" s="381" t="s">
        <v>48</v>
      </c>
      <c r="W19" s="381"/>
      <c r="X19" s="420">
        <f>IF('4061'!K$84=1,'4061'!G19,0)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308">
        <v>255</v>
      </c>
      <c r="Q20" s="308"/>
      <c r="V20" s="381" t="s">
        <v>50</v>
      </c>
      <c r="W20" s="381"/>
      <c r="X20" s="420">
        <f>IF('4061'!K$84=1,'4061'!G20,0)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308">
        <v>255</v>
      </c>
      <c r="Q21" s="308"/>
      <c r="V21" s="381" t="s">
        <v>52</v>
      </c>
      <c r="W21" s="381"/>
      <c r="X21" s="420">
        <f>IF('4061'!K$84=1,'4061'!G21,0)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308"/>
      <c r="V22" s="381" t="s">
        <v>54</v>
      </c>
      <c r="W22" s="381"/>
      <c r="X22" s="420">
        <f>IF('4061'!K$84=1,'4061'!G22,0)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308"/>
      <c r="V23" s="381" t="s">
        <v>56</v>
      </c>
      <c r="W23" s="381"/>
      <c r="X23" s="420">
        <f>IF('4061'!K$84=1,'4061'!G23,0)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308"/>
      <c r="V24" s="381" t="s">
        <v>58</v>
      </c>
      <c r="W24" s="381"/>
      <c r="X24" s="420">
        <f>IF('4061'!K$84=1,'4061'!G24,0)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308"/>
      <c r="V25" s="381" t="s">
        <v>60</v>
      </c>
      <c r="W25" s="381"/>
      <c r="X25" s="420">
        <f>IF('4061'!K$84=1,'4061'!G25,0)</f>
        <v>0</v>
      </c>
      <c r="Y25" s="420"/>
      <c r="Z25" s="421">
        <v>1</v>
      </c>
      <c r="AA25" s="421"/>
      <c r="AB25" s="55">
        <f t="shared" si="0"/>
        <v>0</v>
      </c>
      <c r="AC25" s="56">
        <f t="shared" si="1"/>
        <v>0</v>
      </c>
      <c r="AD25" s="9"/>
    </row>
    <row r="26" spans="1:30" ht="20.25" customHeight="1" thickBot="1" x14ac:dyDescent="0.35">
      <c r="B26" s="60" t="s">
        <v>61</v>
      </c>
      <c r="C26" s="60"/>
      <c r="D26" s="61">
        <f t="shared" ref="D26:E26" si="5">SUM(D10:D25)</f>
        <v>77.5</v>
      </c>
      <c r="E26" s="61">
        <f t="shared" si="5"/>
        <v>0</v>
      </c>
      <c r="F26" s="61"/>
      <c r="G26" s="61">
        <f>SUM(G10:G25)</f>
        <v>155</v>
      </c>
      <c r="H26" s="62"/>
      <c r="I26" s="62"/>
      <c r="J26" s="63"/>
      <c r="K26" s="64">
        <f>SUM(K10:K25)</f>
        <v>155</v>
      </c>
      <c r="L26" s="327">
        <f>SUM(L10:L25)</f>
        <v>643047.15614999994</v>
      </c>
      <c r="N26" s="308"/>
      <c r="O26" s="65"/>
      <c r="P26" s="308"/>
      <c r="Q26" s="308"/>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308"/>
      <c r="O27" s="65"/>
      <c r="P27" s="308"/>
      <c r="Q27" s="308"/>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293">
        <v>5101</v>
      </c>
      <c r="O28" s="308">
        <v>251</v>
      </c>
      <c r="P28" s="79"/>
      <c r="Q28" s="80"/>
      <c r="V28" s="419" t="s">
        <v>68</v>
      </c>
      <c r="W28" s="419"/>
      <c r="X28" s="408"/>
      <c r="Y28" s="408"/>
      <c r="Z28" s="81" t="s">
        <v>69</v>
      </c>
      <c r="AA28" s="299">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293">
        <v>5101</v>
      </c>
      <c r="O29" s="308">
        <v>252</v>
      </c>
      <c r="P29" s="79"/>
      <c r="Q29" s="80"/>
      <c r="V29" s="419"/>
      <c r="W29" s="419"/>
      <c r="X29" s="408"/>
      <c r="Y29" s="408"/>
      <c r="Z29" s="299" t="s">
        <v>69</v>
      </c>
      <c r="AA29" s="299">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293">
        <v>5101</v>
      </c>
      <c r="O30" s="308">
        <v>253</v>
      </c>
      <c r="P30" s="79"/>
      <c r="Q30" s="65"/>
      <c r="V30" s="419"/>
      <c r="W30" s="419"/>
      <c r="X30" s="408"/>
      <c r="Y30" s="408"/>
      <c r="Z30" s="299" t="s">
        <v>69</v>
      </c>
      <c r="AA30" s="299">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293">
        <v>5102</v>
      </c>
      <c r="O31" s="308">
        <v>251</v>
      </c>
      <c r="P31" s="79"/>
      <c r="Q31" s="65"/>
      <c r="V31" s="419"/>
      <c r="W31" s="419"/>
      <c r="X31" s="408"/>
      <c r="Y31" s="408"/>
      <c r="Z31" s="87" t="s">
        <v>73</v>
      </c>
      <c r="AA31" s="299">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293">
        <v>5102</v>
      </c>
      <c r="O32" s="308">
        <v>252</v>
      </c>
      <c r="P32" s="79"/>
      <c r="Q32" s="308"/>
      <c r="V32" s="419"/>
      <c r="W32" s="419"/>
      <c r="X32" s="408"/>
      <c r="Y32" s="408"/>
      <c r="Z32" s="87" t="s">
        <v>73</v>
      </c>
      <c r="AA32" s="299">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293">
        <v>5102</v>
      </c>
      <c r="O33" s="308">
        <v>253</v>
      </c>
      <c r="P33" s="79"/>
      <c r="Q33" s="80"/>
      <c r="V33" s="419"/>
      <c r="W33" s="419"/>
      <c r="X33" s="408"/>
      <c r="Y33" s="408"/>
      <c r="Z33" s="87" t="s">
        <v>73</v>
      </c>
      <c r="AA33" s="299">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293">
        <v>5103</v>
      </c>
      <c r="O34" s="308">
        <v>251</v>
      </c>
      <c r="P34" s="79"/>
      <c r="Q34" s="80"/>
      <c r="V34" s="419"/>
      <c r="W34" s="419"/>
      <c r="X34" s="408"/>
      <c r="Y34" s="408"/>
      <c r="Z34" s="87" t="s">
        <v>77</v>
      </c>
      <c r="AA34" s="299">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293">
        <v>5103</v>
      </c>
      <c r="O35" s="308">
        <v>252</v>
      </c>
      <c r="P35" s="79"/>
      <c r="Q35" s="88"/>
      <c r="V35" s="419"/>
      <c r="W35" s="419"/>
      <c r="X35" s="408"/>
      <c r="Y35" s="408"/>
      <c r="Z35" s="87" t="s">
        <v>77</v>
      </c>
      <c r="AA35" s="299">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293">
        <v>5103</v>
      </c>
      <c r="O36" s="308">
        <v>253</v>
      </c>
      <c r="P36" s="79"/>
      <c r="Q36" s="89"/>
      <c r="V36" s="419"/>
      <c r="W36" s="419"/>
      <c r="X36" s="409"/>
      <c r="Y36" s="409"/>
      <c r="Z36" s="87" t="s">
        <v>77</v>
      </c>
      <c r="AA36" s="299">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308"/>
      <c r="O37" s="65"/>
      <c r="P37" s="308"/>
      <c r="Q37" s="308"/>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308"/>
      <c r="O38" s="65"/>
      <c r="P38" s="308"/>
      <c r="Q38" s="308"/>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29605</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297"/>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672652.15614999994</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294"/>
    </row>
    <row r="46" spans="1:30" ht="18.75" customHeight="1" x14ac:dyDescent="0.3">
      <c r="B46" s="1"/>
      <c r="C46" s="108" t="s">
        <v>91</v>
      </c>
      <c r="D46" s="108"/>
      <c r="E46" s="108"/>
      <c r="F46" s="108"/>
      <c r="G46" s="108" t="s">
        <v>92</v>
      </c>
      <c r="H46" s="109"/>
      <c r="I46" s="110" t="s">
        <v>93</v>
      </c>
      <c r="J46" s="111"/>
      <c r="K46" s="111"/>
      <c r="L46" s="342"/>
      <c r="M46" s="112"/>
      <c r="O46" s="1"/>
      <c r="V46" s="9"/>
      <c r="W46" s="296"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297"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155</v>
      </c>
      <c r="D48" s="116"/>
      <c r="E48" s="116"/>
      <c r="F48" s="116"/>
      <c r="G48" s="117">
        <f>K7</f>
        <v>1.0289999999999999</v>
      </c>
      <c r="H48" s="117"/>
      <c r="I48" s="118">
        <v>903.8</v>
      </c>
      <c r="J48" s="119" t="s">
        <v>96</v>
      </c>
      <c r="K48" s="120">
        <f>ROUND(C48*G48*I48,0)</f>
        <v>144152</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155</v>
      </c>
      <c r="D50" s="138"/>
      <c r="E50" s="139"/>
      <c r="F50" s="139"/>
      <c r="G50" s="140" t="s">
        <v>98</v>
      </c>
      <c r="H50" s="140"/>
      <c r="I50" s="140"/>
      <c r="J50" s="140"/>
      <c r="K50" s="140"/>
      <c r="L50" s="329">
        <f>IF(B2=75,0,K49+K48+K47)</f>
        <v>144152</v>
      </c>
      <c r="N50" s="3"/>
      <c r="O50" s="1"/>
      <c r="V50" s="295"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155</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7.8299999999999995E-4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155</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8.5499999999999997E-4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298"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7.8299999999999995E-4</v>
      </c>
      <c r="L59" s="329">
        <f>SUM(I59*K59)</f>
        <v>3312.8080109999996</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294"/>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298"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7.8299999999999995E-4</v>
      </c>
      <c r="L67" s="329">
        <f>SUM(I67*K67)</f>
        <v>81196.089146999991</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298"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8.5499999999999997E-4</v>
      </c>
      <c r="L69" s="329">
        <f t="shared" ref="L69:L72" si="11">SUM(I69*K69)</f>
        <v>0</v>
      </c>
      <c r="O69" s="1"/>
      <c r="V69" s="378" t="s">
        <v>121</v>
      </c>
      <c r="W69" s="378"/>
      <c r="X69" s="378"/>
      <c r="Y69" s="384">
        <f>+I70</f>
        <v>0</v>
      </c>
      <c r="Z69" s="384"/>
      <c r="AA69" s="298"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7.8299999999999995E-4</v>
      </c>
      <c r="L70" s="329">
        <f t="shared" si="11"/>
        <v>0</v>
      </c>
      <c r="O70" s="1"/>
      <c r="V70" s="378" t="s">
        <v>122</v>
      </c>
      <c r="W70" s="378"/>
      <c r="X70" s="378"/>
      <c r="Y70" s="380">
        <f>+I71</f>
        <v>1865769</v>
      </c>
      <c r="Z70" s="380"/>
      <c r="AA70" s="298"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7.8299999999999995E-4</v>
      </c>
      <c r="L71" s="329">
        <f t="shared" si="11"/>
        <v>1460.897127</v>
      </c>
      <c r="O71" s="1"/>
      <c r="V71" s="378" t="s">
        <v>123</v>
      </c>
      <c r="W71" s="378"/>
      <c r="X71" s="378"/>
      <c r="Y71" s="380">
        <f>+I72</f>
        <v>13963927</v>
      </c>
      <c r="Z71" s="380"/>
      <c r="AA71" s="298"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8.5499999999999997E-4</v>
      </c>
      <c r="L72" s="329">
        <f t="shared" si="11"/>
        <v>11939.157584999999</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300"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300"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300"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8.5499999999999997E-4</v>
      </c>
      <c r="L77" s="329">
        <v>0</v>
      </c>
      <c r="O77" s="1"/>
      <c r="V77" s="378" t="str">
        <f>+B78</f>
        <v>15.  Florida Teachers Classroom Supply Assistance Program</v>
      </c>
      <c r="W77" s="378"/>
      <c r="X77" s="378"/>
      <c r="Y77" s="379">
        <f>+I78</f>
        <v>0</v>
      </c>
      <c r="Z77" s="379"/>
      <c r="AA77" s="300"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7.8299999999999995E-4</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914713.10802000004</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'4061'!AC81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93" t="s">
        <v>148</v>
      </c>
      <c r="C86" s="14"/>
      <c r="D86" s="14"/>
      <c r="E86" s="14"/>
      <c r="F86" s="14"/>
      <c r="G86" s="14"/>
      <c r="H86" s="14"/>
      <c r="I86" s="14"/>
      <c r="J86" s="195" t="s">
        <v>149</v>
      </c>
      <c r="K86" s="196">
        <f>IF(K84=1,L84,L82)</f>
        <v>914713.10802000004</v>
      </c>
      <c r="L86" s="329">
        <f>IF(G26=0,0,IF(G26&gt;250,-(((250/G26)*K86)*IF(M86="H",0.02,0.05)),IF(M86="H",-0.02*K86,-0.05*K86)))</f>
        <v>-45735.655401000004</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93" t="s">
        <v>151</v>
      </c>
      <c r="C87" s="14"/>
      <c r="D87" s="14"/>
      <c r="E87" s="14"/>
      <c r="F87" s="14"/>
      <c r="G87" s="14"/>
      <c r="H87" s="14"/>
      <c r="I87" s="14"/>
      <c r="J87" s="14"/>
      <c r="K87" s="197"/>
      <c r="L87" s="343">
        <f>L82+L86</f>
        <v>868977.45261899999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9"/>
    </row>
    <row r="89" spans="1:30" ht="18.75" customHeight="1" x14ac:dyDescent="0.3">
      <c r="A89" s="1" t="s">
        <v>152</v>
      </c>
      <c r="B89" s="14" t="s">
        <v>153</v>
      </c>
      <c r="C89" s="14"/>
      <c r="D89" s="14"/>
      <c r="E89" s="14"/>
      <c r="F89" s="14"/>
      <c r="G89" s="14"/>
      <c r="H89" s="14"/>
      <c r="I89" s="14"/>
      <c r="J89" s="14"/>
      <c r="K89" s="197"/>
      <c r="L89" s="329">
        <v>-112302</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756675.45261899999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75667.545261899999</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1"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M2" s="1" t="s">
        <v>385</v>
      </c>
      <c r="N2" s="3"/>
      <c r="O2" s="1"/>
      <c r="V2" s="8">
        <f>'4070'!B2</f>
        <v>50</v>
      </c>
      <c r="W2" s="435" t="s">
        <v>4</v>
      </c>
      <c r="X2" s="436"/>
      <c r="Y2" s="437"/>
      <c r="Z2" s="437"/>
      <c r="AA2" s="437"/>
      <c r="AB2" s="437"/>
      <c r="AC2" s="437"/>
      <c r="AD2" s="9"/>
    </row>
    <row r="3" spans="1:30" ht="20.399999999999999" x14ac:dyDescent="0.35">
      <c r="B3" s="10" t="s">
        <v>414</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'4070'!G7</f>
        <v>4031.77</v>
      </c>
      <c r="Y7" s="429"/>
      <c r="Z7" s="430" t="s">
        <v>12</v>
      </c>
      <c r="AA7" s="430"/>
      <c r="AB7" s="431">
        <f>+K7</f>
        <v>1.0289999999999999</v>
      </c>
      <c r="AC7" s="431"/>
      <c r="AD7" s="9"/>
    </row>
    <row r="8" spans="1:30" ht="51" customHeight="1" x14ac:dyDescent="0.3">
      <c r="B8" s="28" t="s">
        <v>13</v>
      </c>
      <c r="C8" s="28"/>
      <c r="D8" s="310" t="s">
        <v>497</v>
      </c>
      <c r="E8" s="30"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27.5</v>
      </c>
      <c r="E10" s="46"/>
      <c r="F10" s="46"/>
      <c r="G10" s="47">
        <f>IF(E10=0,D10*2,D10+E10)</f>
        <v>55</v>
      </c>
      <c r="H10" s="48"/>
      <c r="I10" s="49">
        <v>1.1259999999999999</v>
      </c>
      <c r="J10" s="49"/>
      <c r="K10" s="50">
        <f>ROUND(G10*I10,4)</f>
        <v>61.93</v>
      </c>
      <c r="L10" s="329">
        <f>SUM(K10*$G$7)*($K$7)</f>
        <v>256928.45406689998</v>
      </c>
      <c r="N10" s="52">
        <v>5101</v>
      </c>
      <c r="O10" s="53">
        <v>101</v>
      </c>
      <c r="Q10" s="54"/>
      <c r="V10" s="425" t="s">
        <v>27</v>
      </c>
      <c r="W10" s="425"/>
      <c r="X10" s="420">
        <f>IF('4070'!K$84=1,'4070'!G10,0)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IF('4070'!K$84=1,'4070'!G11,0)</f>
        <v>0</v>
      </c>
      <c r="Y11" s="420"/>
      <c r="Z11" s="421">
        <v>1</v>
      </c>
      <c r="AA11" s="421"/>
      <c r="AB11" s="55">
        <f t="shared" si="0"/>
        <v>0</v>
      </c>
      <c r="AC11" s="56">
        <f t="shared" si="1"/>
        <v>0</v>
      </c>
      <c r="AD11" s="9"/>
    </row>
    <row r="12" spans="1:30" x14ac:dyDescent="0.3">
      <c r="A12" s="1" t="s">
        <v>31</v>
      </c>
      <c r="B12" s="14" t="s">
        <v>32</v>
      </c>
      <c r="C12" s="14"/>
      <c r="D12" s="14">
        <v>4.5</v>
      </c>
      <c r="E12" s="14"/>
      <c r="F12" s="14"/>
      <c r="G12" s="47">
        <f t="shared" si="2"/>
        <v>9</v>
      </c>
      <c r="H12" s="48"/>
      <c r="I12" s="57">
        <v>1</v>
      </c>
      <c r="J12" s="57"/>
      <c r="K12" s="50">
        <f t="shared" si="3"/>
        <v>9</v>
      </c>
      <c r="L12" s="329">
        <f t="shared" si="4"/>
        <v>37338.221969999999</v>
      </c>
      <c r="N12" s="52">
        <v>5102</v>
      </c>
      <c r="O12" s="53">
        <v>102</v>
      </c>
      <c r="Q12" s="54"/>
      <c r="V12" s="381" t="s">
        <v>32</v>
      </c>
      <c r="W12" s="381"/>
      <c r="X12" s="420">
        <f>IF('4070'!K$84=1,'4070'!G12,0)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IF('4070'!K$84=1,'4070'!G13,0)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IF('4070'!K$84=1,'4070'!G14,0)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IF('4070'!K$84=1,'4070'!G15,0)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IF('4070'!K$84=1,'4070'!G16,0)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IF('4070'!K$84=1,'4070'!G17,0)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IF('4070'!K$84=1,'4070'!G18,0)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IF('4070'!K$84=1,'4070'!G19,0)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IF('4070'!K$84=1,'4070'!G20,0)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IF('4070'!K$84=1,'4070'!G21,0)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IF('4070'!K$84=1,'4070'!G22,0)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IF('4070'!K$84=1,'4070'!G23,0)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IF('4070'!K$84=1,'4070'!G24,0)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IF('4070'!K$84=1,'4070'!G25,0)</f>
        <v>0</v>
      </c>
      <c r="Y25" s="420"/>
      <c r="Z25" s="421">
        <v>1</v>
      </c>
      <c r="AA25" s="421"/>
      <c r="AB25" s="55">
        <f t="shared" si="0"/>
        <v>0</v>
      </c>
      <c r="AC25" s="56">
        <f t="shared" si="1"/>
        <v>0</v>
      </c>
      <c r="AD25" s="9"/>
    </row>
    <row r="26" spans="1:30" ht="20.25" customHeight="1" thickBot="1" x14ac:dyDescent="0.35">
      <c r="B26" s="60" t="s">
        <v>61</v>
      </c>
      <c r="C26" s="60"/>
      <c r="D26" s="61">
        <f t="shared" ref="D26:E26" si="5">SUM(D10:D25)</f>
        <v>32</v>
      </c>
      <c r="E26" s="61">
        <f t="shared" si="5"/>
        <v>0</v>
      </c>
      <c r="F26" s="61"/>
      <c r="G26" s="61">
        <f>SUM(G10:G25)</f>
        <v>64</v>
      </c>
      <c r="H26" s="62"/>
      <c r="I26" s="62"/>
      <c r="J26" s="63"/>
      <c r="K26" s="64">
        <f>SUM(K10:K25)</f>
        <v>70.930000000000007</v>
      </c>
      <c r="L26" s="327">
        <f>SUM(L10:L25)</f>
        <v>294266.67603689997</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368" t="s">
        <v>497</v>
      </c>
      <c r="E27" s="368"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13">
        <v>5101</v>
      </c>
      <c r="O28" s="54">
        <v>251</v>
      </c>
      <c r="P28" s="79"/>
      <c r="Q28" s="80"/>
      <c r="V28" s="419" t="s">
        <v>68</v>
      </c>
      <c r="W28" s="419"/>
      <c r="X28" s="408"/>
      <c r="Y28" s="408"/>
      <c r="Z28" s="81" t="s">
        <v>69</v>
      </c>
      <c r="AA28" s="82">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13">
        <v>5101</v>
      </c>
      <c r="O29" s="54">
        <v>252</v>
      </c>
      <c r="P29" s="79"/>
      <c r="Q29" s="80"/>
      <c r="V29" s="419"/>
      <c r="W29" s="419"/>
      <c r="X29" s="408"/>
      <c r="Y29" s="408"/>
      <c r="Z29" s="82" t="s">
        <v>69</v>
      </c>
      <c r="AA29" s="82">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13">
        <v>5101</v>
      </c>
      <c r="O30" s="54">
        <v>253</v>
      </c>
      <c r="P30" s="79"/>
      <c r="Q30" s="65"/>
      <c r="V30" s="419"/>
      <c r="W30" s="419"/>
      <c r="X30" s="408"/>
      <c r="Y30" s="408"/>
      <c r="Z30" s="82" t="s">
        <v>69</v>
      </c>
      <c r="AA30" s="82">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13">
        <v>5102</v>
      </c>
      <c r="O31" s="54">
        <v>251</v>
      </c>
      <c r="P31" s="79"/>
      <c r="Q31" s="65"/>
      <c r="V31" s="419"/>
      <c r="W31" s="419"/>
      <c r="X31" s="408"/>
      <c r="Y31" s="408"/>
      <c r="Z31" s="87" t="s">
        <v>73</v>
      </c>
      <c r="AA31" s="82">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13">
        <v>5102</v>
      </c>
      <c r="O32" s="54">
        <v>252</v>
      </c>
      <c r="P32" s="79"/>
      <c r="Q32" s="54"/>
      <c r="V32" s="419"/>
      <c r="W32" s="419"/>
      <c r="X32" s="408"/>
      <c r="Y32" s="408"/>
      <c r="Z32" s="87" t="s">
        <v>73</v>
      </c>
      <c r="AA32" s="82">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13">
        <v>5102</v>
      </c>
      <c r="O33" s="54">
        <v>253</v>
      </c>
      <c r="P33" s="79"/>
      <c r="Q33" s="80"/>
      <c r="V33" s="419"/>
      <c r="W33" s="419"/>
      <c r="X33" s="408"/>
      <c r="Y33" s="408"/>
      <c r="Z33" s="87" t="s">
        <v>73</v>
      </c>
      <c r="AA33" s="82">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13">
        <v>5103</v>
      </c>
      <c r="O34" s="54">
        <v>251</v>
      </c>
      <c r="P34" s="79"/>
      <c r="Q34" s="80"/>
      <c r="V34" s="419"/>
      <c r="W34" s="419"/>
      <c r="X34" s="408"/>
      <c r="Y34" s="408"/>
      <c r="Z34" s="87" t="s">
        <v>77</v>
      </c>
      <c r="AA34" s="82">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13">
        <v>5103</v>
      </c>
      <c r="O35" s="54">
        <v>252</v>
      </c>
      <c r="P35" s="79"/>
      <c r="Q35" s="88"/>
      <c r="V35" s="419"/>
      <c r="W35" s="419"/>
      <c r="X35" s="408"/>
      <c r="Y35" s="408"/>
      <c r="Z35" s="87" t="s">
        <v>77</v>
      </c>
      <c r="AA35" s="82">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13">
        <v>5103</v>
      </c>
      <c r="O36" s="54">
        <v>253</v>
      </c>
      <c r="P36" s="79"/>
      <c r="Q36" s="89"/>
      <c r="V36" s="419"/>
      <c r="W36" s="419"/>
      <c r="X36" s="409"/>
      <c r="Y36" s="409"/>
      <c r="Z36" s="87" t="s">
        <v>77</v>
      </c>
      <c r="AA36" s="82">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12224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306490.67603689997</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4" t="s">
        <v>91</v>
      </c>
      <c r="X46" s="401" t="s">
        <v>94</v>
      </c>
      <c r="Y46" s="401"/>
      <c r="Z46" s="402" t="s">
        <v>93</v>
      </c>
      <c r="AA46" s="402"/>
      <c r="AB46" s="402"/>
      <c r="AC46" s="402"/>
      <c r="AD46" s="115"/>
    </row>
    <row r="47" spans="1:30" ht="18.75" customHeight="1" x14ac:dyDescent="0.3">
      <c r="B47" s="98" t="s">
        <v>95</v>
      </c>
      <c r="C47" s="116">
        <f>K10+K11+K16+K19+K22</f>
        <v>61.93</v>
      </c>
      <c r="D47" s="116"/>
      <c r="E47" s="116"/>
      <c r="F47" s="116"/>
      <c r="G47" s="117">
        <f>K7</f>
        <v>1.0289999999999999</v>
      </c>
      <c r="H47" s="117"/>
      <c r="I47" s="118">
        <v>1325.01</v>
      </c>
      <c r="J47" s="119" t="s">
        <v>96</v>
      </c>
      <c r="K47" s="120">
        <f>ROUND(C47*G47*I47,0)</f>
        <v>84438</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9</v>
      </c>
      <c r="D48" s="116"/>
      <c r="E48" s="116"/>
      <c r="F48" s="116"/>
      <c r="G48" s="117">
        <f>K7</f>
        <v>1.0289999999999999</v>
      </c>
      <c r="H48" s="117"/>
      <c r="I48" s="118">
        <v>903.8</v>
      </c>
      <c r="J48" s="119" t="s">
        <v>96</v>
      </c>
      <c r="K48" s="120">
        <f>ROUND(C48*G48*I48,0)</f>
        <v>8370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70.930000000000007</v>
      </c>
      <c r="D50" s="138"/>
      <c r="E50" s="139"/>
      <c r="F50" s="139"/>
      <c r="G50" s="140" t="s">
        <v>98</v>
      </c>
      <c r="H50" s="140"/>
      <c r="I50" s="140"/>
      <c r="J50" s="140"/>
      <c r="K50" s="140"/>
      <c r="L50" s="329">
        <f>IF(B2=75,0,K49+K48+K47)</f>
        <v>92808</v>
      </c>
      <c r="N50" s="3"/>
      <c r="O50" s="1"/>
      <c r="V50" s="143"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70.930000000000007</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3.5799999999999997E-4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3.5300000000000002E-4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3.5799999999999997E-4</v>
      </c>
      <c r="L59" s="329">
        <f>SUM(I59*K59)</f>
        <v>1514.6682859999999</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3.5799999999999997E-4</v>
      </c>
      <c r="L67" s="329">
        <f>SUM(I67*K67)</f>
        <v>37124.137821999997</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3.5300000000000002E-4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3.5799999999999997E-4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3.5799999999999997E-4</v>
      </c>
      <c r="L71" s="329">
        <f t="shared" si="11"/>
        <v>667.94530199999997</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3.5300000000000002E-4</v>
      </c>
      <c r="L72" s="329">
        <f t="shared" si="11"/>
        <v>4929.2662310000005</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165"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165"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3.5300000000000002E-4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3.5799999999999997E-4</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443534.69367789995</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'4070'!AC81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13" t="s">
        <v>148</v>
      </c>
      <c r="C86" s="14"/>
      <c r="D86" s="14"/>
      <c r="E86" s="14"/>
      <c r="F86" s="14"/>
      <c r="G86" s="14"/>
      <c r="H86" s="14"/>
      <c r="I86" s="14"/>
      <c r="J86" s="195" t="s">
        <v>149</v>
      </c>
      <c r="K86" s="196">
        <f>IF(K84=1,L84,L82)</f>
        <v>443534.69367789995</v>
      </c>
      <c r="L86" s="329">
        <f>IF(G26=0,0,IF(G26&gt;250,-(((250/G26)*K86)*IF(M86="H",0.02,0.05)),IF(M86="H",-0.02*K86,-0.05*K86)))</f>
        <v>-22176.734683895</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13" t="s">
        <v>151</v>
      </c>
      <c r="C87" s="14"/>
      <c r="D87" s="14"/>
      <c r="E87" s="14"/>
      <c r="F87" s="14"/>
      <c r="G87" s="14"/>
      <c r="H87" s="14"/>
      <c r="I87" s="14"/>
      <c r="J87" s="14"/>
      <c r="K87" s="197"/>
      <c r="L87" s="343">
        <f>L82+L86</f>
        <v>421357.95899400493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v>56062</v>
      </c>
      <c r="E89" s="14"/>
      <c r="F89" s="14"/>
      <c r="G89" s="14"/>
      <c r="H89" s="14"/>
      <c r="I89" s="14"/>
      <c r="J89" s="14"/>
      <c r="K89" s="197"/>
      <c r="L89" s="329">
        <v>-35341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386016.95899400493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38601.695899400496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2" zoomScale="70" zoomScaleNormal="70" zoomScalePageLayoutView="80" workbookViewId="0">
      <selection activeCell="D27" sqref="D27:E27"/>
    </sheetView>
  </sheetViews>
  <sheetFormatPr defaultColWidth="8.77734375" defaultRowHeight="15.6" x14ac:dyDescent="0.3"/>
  <cols>
    <col min="1" max="1" width="11.2187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21875" style="1" customWidth="1"/>
    <col min="11" max="11" width="15.5546875" style="1" bestFit="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332"/>
      <c r="M2" s="1" t="s">
        <v>385</v>
      </c>
      <c r="N2" s="3"/>
      <c r="O2" s="1"/>
      <c r="V2" s="8">
        <f>'4072'!B2</f>
        <v>50</v>
      </c>
      <c r="W2" s="435" t="s">
        <v>4</v>
      </c>
      <c r="X2" s="436"/>
      <c r="Y2" s="437"/>
      <c r="Z2" s="437"/>
      <c r="AA2" s="437"/>
      <c r="AB2" s="437"/>
      <c r="AC2" s="437"/>
      <c r="AD2" s="9"/>
    </row>
    <row r="3" spans="1:30" ht="20.399999999999999" x14ac:dyDescent="0.35">
      <c r="B3" s="10" t="str">
        <f>"Revenue Estimate Worksheet for Eagle Arts"</f>
        <v>Revenue Estimate Worksheet for Eagle Arts</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'4072'!G7</f>
        <v>4031.77</v>
      </c>
      <c r="Y7" s="429"/>
      <c r="Z7" s="430" t="s">
        <v>12</v>
      </c>
      <c r="AA7" s="430"/>
      <c r="AB7" s="431">
        <f>+K7</f>
        <v>1.0289999999999999</v>
      </c>
      <c r="AC7" s="431"/>
      <c r="AD7" s="9"/>
    </row>
    <row r="8" spans="1:30" ht="51" customHeight="1" x14ac:dyDescent="0.3">
      <c r="B8" s="28" t="s">
        <v>13</v>
      </c>
      <c r="C8" s="28"/>
      <c r="D8" s="445" t="s">
        <v>497</v>
      </c>
      <c r="E8" s="445"/>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179.5</v>
      </c>
      <c r="E10" s="46"/>
      <c r="F10" s="46"/>
      <c r="G10" s="47">
        <f>IF(E10=0,D10*2,D10+E10)</f>
        <v>359</v>
      </c>
      <c r="H10" s="48"/>
      <c r="I10" s="49">
        <v>1.1259999999999999</v>
      </c>
      <c r="J10" s="49"/>
      <c r="K10" s="50">
        <f>ROUND(G10*I10,4)</f>
        <v>404.23399999999998</v>
      </c>
      <c r="L10" s="329">
        <f>SUM(K10*$G$7)*($K$7)</f>
        <v>1677042.0910912198</v>
      </c>
      <c r="N10" s="52">
        <v>5101</v>
      </c>
      <c r="O10" s="53">
        <v>101</v>
      </c>
      <c r="Q10" s="54"/>
      <c r="V10" s="425" t="s">
        <v>27</v>
      </c>
      <c r="W10" s="425"/>
      <c r="X10" s="420">
        <f>IF('4072'!K$84=1,'4072'!G10,0)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c r="F11" s="14"/>
      <c r="G11" s="47">
        <f t="shared" ref="G11:G25" si="2">IF(E11=0,D11*2,D11+E11)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IF('4072'!K$84=1,'4072'!G11,0)</f>
        <v>0</v>
      </c>
      <c r="Y11" s="420"/>
      <c r="Z11" s="421">
        <v>1</v>
      </c>
      <c r="AA11" s="421"/>
      <c r="AB11" s="55">
        <f t="shared" si="0"/>
        <v>0</v>
      </c>
      <c r="AC11" s="56">
        <f t="shared" si="1"/>
        <v>0</v>
      </c>
      <c r="AD11" s="9"/>
    </row>
    <row r="12" spans="1:30" x14ac:dyDescent="0.3">
      <c r="A12" s="1" t="s">
        <v>31</v>
      </c>
      <c r="B12" s="14" t="s">
        <v>32</v>
      </c>
      <c r="C12" s="14"/>
      <c r="D12" s="14">
        <v>162.5</v>
      </c>
      <c r="E12" s="14"/>
      <c r="F12" s="14"/>
      <c r="G12" s="47">
        <f t="shared" si="2"/>
        <v>325</v>
      </c>
      <c r="H12" s="48"/>
      <c r="I12" s="57">
        <v>1</v>
      </c>
      <c r="J12" s="57"/>
      <c r="K12" s="50">
        <f t="shared" si="3"/>
        <v>325</v>
      </c>
      <c r="L12" s="329">
        <f t="shared" si="4"/>
        <v>1348324.6822499998</v>
      </c>
      <c r="N12" s="52">
        <v>5102</v>
      </c>
      <c r="O12" s="53">
        <v>102</v>
      </c>
      <c r="Q12" s="54"/>
      <c r="V12" s="381" t="s">
        <v>32</v>
      </c>
      <c r="W12" s="381"/>
      <c r="X12" s="420">
        <f>IF('4072'!K$84=1,'4072'!G12,0)</f>
        <v>0</v>
      </c>
      <c r="Y12" s="420"/>
      <c r="Z12" s="421">
        <v>1</v>
      </c>
      <c r="AA12" s="421"/>
      <c r="AB12" s="55">
        <f t="shared" si="0"/>
        <v>0</v>
      </c>
      <c r="AC12" s="56">
        <f t="shared" si="1"/>
        <v>0</v>
      </c>
      <c r="AD12" s="9"/>
    </row>
    <row r="13" spans="1:30" x14ac:dyDescent="0.3">
      <c r="A13" s="1" t="s">
        <v>33</v>
      </c>
      <c r="B13" s="14" t="s">
        <v>34</v>
      </c>
      <c r="C13" s="14"/>
      <c r="D13" s="14">
        <v>0</v>
      </c>
      <c r="E13" s="14"/>
      <c r="F13" s="14"/>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IF('4072'!K$84=1,'4072'!G13,0)</f>
        <v>0</v>
      </c>
      <c r="Y13" s="420"/>
      <c r="Z13" s="421">
        <v>1</v>
      </c>
      <c r="AA13" s="421"/>
      <c r="AB13" s="55">
        <f t="shared" si="0"/>
        <v>0</v>
      </c>
      <c r="AC13" s="56">
        <f t="shared" si="1"/>
        <v>0</v>
      </c>
      <c r="AD13" s="9"/>
    </row>
    <row r="14" spans="1:30" x14ac:dyDescent="0.3">
      <c r="A14" s="1" t="s">
        <v>36</v>
      </c>
      <c r="B14" s="14" t="s">
        <v>37</v>
      </c>
      <c r="C14" s="14"/>
      <c r="D14" s="14">
        <v>0</v>
      </c>
      <c r="E14" s="14"/>
      <c r="F14" s="14"/>
      <c r="G14" s="47">
        <f t="shared" si="2"/>
        <v>0</v>
      </c>
      <c r="H14" s="48"/>
      <c r="I14" s="57">
        <v>1.004</v>
      </c>
      <c r="J14" s="57"/>
      <c r="K14" s="50">
        <f t="shared" si="3"/>
        <v>0</v>
      </c>
      <c r="L14" s="329">
        <f t="shared" si="4"/>
        <v>0</v>
      </c>
      <c r="N14" s="52">
        <v>5103</v>
      </c>
      <c r="O14" s="53">
        <v>103</v>
      </c>
      <c r="Q14" s="54"/>
      <c r="V14" s="381" t="s">
        <v>37</v>
      </c>
      <c r="W14" s="381"/>
      <c r="X14" s="420">
        <f>IF('4072'!K$84=1,'4072'!G14,0)</f>
        <v>0</v>
      </c>
      <c r="Y14" s="420"/>
      <c r="Z14" s="421">
        <v>1</v>
      </c>
      <c r="AA14" s="421"/>
      <c r="AB14" s="55">
        <f t="shared" si="0"/>
        <v>0</v>
      </c>
      <c r="AC14" s="56">
        <f t="shared" si="1"/>
        <v>0</v>
      </c>
      <c r="AD14" s="9"/>
    </row>
    <row r="15" spans="1:30" x14ac:dyDescent="0.3">
      <c r="A15" s="1" t="s">
        <v>38</v>
      </c>
      <c r="B15" s="14" t="s">
        <v>39</v>
      </c>
      <c r="C15" s="14"/>
      <c r="D15" s="14">
        <v>0</v>
      </c>
      <c r="E15" s="14"/>
      <c r="F15" s="14"/>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IF('4072'!K$84=1,'4072'!G15,0)</f>
        <v>0</v>
      </c>
      <c r="Y15" s="420"/>
      <c r="Z15" s="421">
        <v>1</v>
      </c>
      <c r="AA15" s="421"/>
      <c r="AB15" s="55">
        <f t="shared" si="0"/>
        <v>0</v>
      </c>
      <c r="AC15" s="59">
        <f t="shared" si="1"/>
        <v>0</v>
      </c>
      <c r="AD15" s="9"/>
    </row>
    <row r="16" spans="1:30" ht="16.2" x14ac:dyDescent="0.35">
      <c r="A16" s="1" t="s">
        <v>41</v>
      </c>
      <c r="B16" s="14" t="s">
        <v>42</v>
      </c>
      <c r="C16" s="14"/>
      <c r="D16" s="14">
        <v>0</v>
      </c>
      <c r="E16" s="14"/>
      <c r="F16" s="14"/>
      <c r="G16" s="47">
        <f t="shared" si="2"/>
        <v>0</v>
      </c>
      <c r="H16" s="48"/>
      <c r="I16" s="57">
        <v>3.548</v>
      </c>
      <c r="J16" s="57"/>
      <c r="K16" s="50">
        <f t="shared" si="3"/>
        <v>0</v>
      </c>
      <c r="L16" s="329">
        <f t="shared" si="4"/>
        <v>0</v>
      </c>
      <c r="N16" s="52">
        <v>5101</v>
      </c>
      <c r="O16" s="1">
        <v>254</v>
      </c>
      <c r="Q16" s="54"/>
      <c r="V16" s="381" t="s">
        <v>42</v>
      </c>
      <c r="W16" s="381"/>
      <c r="X16" s="420">
        <f>IF('4072'!K$84=1,'4072'!G16,0)</f>
        <v>0</v>
      </c>
      <c r="Y16" s="420"/>
      <c r="Z16" s="421">
        <v>1</v>
      </c>
      <c r="AA16" s="421"/>
      <c r="AB16" s="55">
        <f t="shared" si="0"/>
        <v>0</v>
      </c>
      <c r="AC16" s="56">
        <f t="shared" si="1"/>
        <v>0</v>
      </c>
      <c r="AD16" s="9"/>
    </row>
    <row r="17" spans="1:30" ht="16.2" x14ac:dyDescent="0.35">
      <c r="A17" s="1" t="s">
        <v>43</v>
      </c>
      <c r="B17" s="14" t="s">
        <v>44</v>
      </c>
      <c r="C17" s="14"/>
      <c r="D17" s="14">
        <v>0</v>
      </c>
      <c r="E17" s="14"/>
      <c r="F17" s="14"/>
      <c r="G17" s="47">
        <f t="shared" si="2"/>
        <v>0</v>
      </c>
      <c r="H17" s="48"/>
      <c r="I17" s="57">
        <f>I16</f>
        <v>3.548</v>
      </c>
      <c r="J17" s="57"/>
      <c r="K17" s="50">
        <f t="shared" si="3"/>
        <v>0</v>
      </c>
      <c r="L17" s="329">
        <f t="shared" si="4"/>
        <v>0</v>
      </c>
      <c r="N17" s="52">
        <v>5102</v>
      </c>
      <c r="O17" s="54">
        <v>254</v>
      </c>
      <c r="Q17" s="54"/>
      <c r="V17" s="381" t="s">
        <v>44</v>
      </c>
      <c r="W17" s="381"/>
      <c r="X17" s="420">
        <f>IF('4072'!K$84=1,'4072'!G17,0)</f>
        <v>0</v>
      </c>
      <c r="Y17" s="420"/>
      <c r="Z17" s="421">
        <v>1</v>
      </c>
      <c r="AA17" s="421"/>
      <c r="AB17" s="55">
        <f t="shared" si="0"/>
        <v>0</v>
      </c>
      <c r="AC17" s="56">
        <f t="shared" si="1"/>
        <v>0</v>
      </c>
      <c r="AD17" s="9"/>
    </row>
    <row r="18" spans="1:30" ht="16.2" x14ac:dyDescent="0.35">
      <c r="A18" s="1" t="s">
        <v>45</v>
      </c>
      <c r="B18" s="14" t="s">
        <v>46</v>
      </c>
      <c r="C18" s="14"/>
      <c r="D18" s="14">
        <v>0</v>
      </c>
      <c r="E18" s="14"/>
      <c r="F18" s="14"/>
      <c r="G18" s="47">
        <f t="shared" si="2"/>
        <v>0</v>
      </c>
      <c r="H18" s="48"/>
      <c r="I18" s="57">
        <f>I17</f>
        <v>3.548</v>
      </c>
      <c r="J18" s="57"/>
      <c r="K18" s="50">
        <f t="shared" si="3"/>
        <v>0</v>
      </c>
      <c r="L18" s="329">
        <f t="shared" si="4"/>
        <v>0</v>
      </c>
      <c r="N18" s="52">
        <v>5103</v>
      </c>
      <c r="O18" s="54">
        <v>254</v>
      </c>
      <c r="Q18" s="54"/>
      <c r="V18" s="381" t="s">
        <v>46</v>
      </c>
      <c r="W18" s="381"/>
      <c r="X18" s="420">
        <f>IF('4072'!K$84=1,'4072'!G18,0)</f>
        <v>0</v>
      </c>
      <c r="Y18" s="420"/>
      <c r="Z18" s="421">
        <v>1</v>
      </c>
      <c r="AA18" s="421"/>
      <c r="AB18" s="55">
        <f t="shared" si="0"/>
        <v>0</v>
      </c>
      <c r="AC18" s="56">
        <f t="shared" si="1"/>
        <v>0</v>
      </c>
      <c r="AD18" s="9"/>
    </row>
    <row r="19" spans="1:30" ht="15" customHeight="1" x14ac:dyDescent="0.35">
      <c r="A19" s="1" t="s">
        <v>47</v>
      </c>
      <c r="B19" s="14" t="s">
        <v>48</v>
      </c>
      <c r="C19" s="14"/>
      <c r="D19" s="14">
        <v>0</v>
      </c>
      <c r="E19" s="14"/>
      <c r="F19" s="14"/>
      <c r="G19" s="47">
        <f t="shared" si="2"/>
        <v>0</v>
      </c>
      <c r="H19" s="48"/>
      <c r="I19" s="57">
        <v>5.1040000000000001</v>
      </c>
      <c r="J19" s="57"/>
      <c r="K19" s="50">
        <f t="shared" si="3"/>
        <v>0</v>
      </c>
      <c r="L19" s="329">
        <f t="shared" si="4"/>
        <v>0</v>
      </c>
      <c r="N19" s="52">
        <v>5101</v>
      </c>
      <c r="O19" s="1">
        <v>255</v>
      </c>
      <c r="Q19" s="54"/>
      <c r="V19" s="381" t="s">
        <v>48</v>
      </c>
      <c r="W19" s="381"/>
      <c r="X19" s="420">
        <f>IF('4072'!K$84=1,'4072'!G19,0)</f>
        <v>0</v>
      </c>
      <c r="Y19" s="420"/>
      <c r="Z19" s="421">
        <v>1</v>
      </c>
      <c r="AA19" s="421"/>
      <c r="AB19" s="55">
        <f t="shared" si="0"/>
        <v>0</v>
      </c>
      <c r="AC19" s="56">
        <f t="shared" si="1"/>
        <v>0</v>
      </c>
      <c r="AD19" s="9"/>
    </row>
    <row r="20" spans="1:30" ht="15" customHeight="1" x14ac:dyDescent="0.35">
      <c r="A20" s="1" t="s">
        <v>49</v>
      </c>
      <c r="B20" s="14" t="s">
        <v>50</v>
      </c>
      <c r="C20" s="14"/>
      <c r="D20" s="14">
        <v>0</v>
      </c>
      <c r="E20" s="14"/>
      <c r="F20" s="14"/>
      <c r="G20" s="47">
        <f t="shared" si="2"/>
        <v>0</v>
      </c>
      <c r="H20" s="48"/>
      <c r="I20" s="57">
        <f>I19</f>
        <v>5.1040000000000001</v>
      </c>
      <c r="J20" s="57"/>
      <c r="K20" s="50">
        <f t="shared" si="3"/>
        <v>0</v>
      </c>
      <c r="L20" s="329">
        <f t="shared" si="4"/>
        <v>0</v>
      </c>
      <c r="N20" s="52">
        <v>5102</v>
      </c>
      <c r="O20" s="54">
        <v>255</v>
      </c>
      <c r="Q20" s="54"/>
      <c r="V20" s="381" t="s">
        <v>50</v>
      </c>
      <c r="W20" s="381"/>
      <c r="X20" s="420">
        <f>IF('4072'!K$84=1,'4072'!G20,0)</f>
        <v>0</v>
      </c>
      <c r="Y20" s="420"/>
      <c r="Z20" s="421">
        <v>1</v>
      </c>
      <c r="AA20" s="421"/>
      <c r="AB20" s="55">
        <f t="shared" si="0"/>
        <v>0</v>
      </c>
      <c r="AC20" s="56">
        <f t="shared" si="1"/>
        <v>0</v>
      </c>
      <c r="AD20" s="9"/>
    </row>
    <row r="21" spans="1:30" ht="15" customHeight="1" x14ac:dyDescent="0.35">
      <c r="A21" s="1" t="s">
        <v>51</v>
      </c>
      <c r="B21" s="14" t="s">
        <v>52</v>
      </c>
      <c r="C21" s="14"/>
      <c r="D21" s="14">
        <v>0</v>
      </c>
      <c r="E21" s="14"/>
      <c r="F21" s="14"/>
      <c r="G21" s="47">
        <f t="shared" si="2"/>
        <v>0</v>
      </c>
      <c r="H21" s="48"/>
      <c r="I21" s="57">
        <f>I20</f>
        <v>5.1040000000000001</v>
      </c>
      <c r="J21" s="57"/>
      <c r="K21" s="50">
        <f t="shared" si="3"/>
        <v>0</v>
      </c>
      <c r="L21" s="329">
        <f t="shared" si="4"/>
        <v>0</v>
      </c>
      <c r="N21" s="52">
        <v>5103</v>
      </c>
      <c r="O21" s="54">
        <v>255</v>
      </c>
      <c r="Q21" s="54"/>
      <c r="V21" s="381" t="s">
        <v>52</v>
      </c>
      <c r="W21" s="381"/>
      <c r="X21" s="420">
        <f>IF('4072'!K$84=1,'4072'!G21,0)</f>
        <v>0</v>
      </c>
      <c r="Y21" s="420"/>
      <c r="Z21" s="421">
        <v>1</v>
      </c>
      <c r="AA21" s="421"/>
      <c r="AB21" s="55">
        <f t="shared" si="0"/>
        <v>0</v>
      </c>
      <c r="AC21" s="56">
        <f t="shared" si="1"/>
        <v>0</v>
      </c>
      <c r="AD21" s="9"/>
    </row>
    <row r="22" spans="1:30" ht="16.2" x14ac:dyDescent="0.35">
      <c r="A22" s="1" t="s">
        <v>53</v>
      </c>
      <c r="B22" s="14" t="s">
        <v>54</v>
      </c>
      <c r="C22" s="14"/>
      <c r="D22" s="14">
        <v>0</v>
      </c>
      <c r="E22" s="14"/>
      <c r="F22" s="14"/>
      <c r="G22" s="47">
        <f t="shared" si="2"/>
        <v>0</v>
      </c>
      <c r="H22" s="48"/>
      <c r="I22" s="57">
        <v>1.147</v>
      </c>
      <c r="J22" s="57"/>
      <c r="K22" s="50">
        <f t="shared" si="3"/>
        <v>0</v>
      </c>
      <c r="L22" s="329">
        <f t="shared" si="4"/>
        <v>0</v>
      </c>
      <c r="N22" s="52">
        <v>5101</v>
      </c>
      <c r="O22" s="53">
        <v>130</v>
      </c>
      <c r="Q22" s="54"/>
      <c r="V22" s="381" t="s">
        <v>54</v>
      </c>
      <c r="W22" s="381"/>
      <c r="X22" s="420">
        <f>IF('4072'!K$84=1,'4072'!G22,0)</f>
        <v>0</v>
      </c>
      <c r="Y22" s="420"/>
      <c r="Z22" s="421">
        <v>1</v>
      </c>
      <c r="AA22" s="421"/>
      <c r="AB22" s="55">
        <f t="shared" si="0"/>
        <v>0</v>
      </c>
      <c r="AC22" s="56">
        <f t="shared" si="1"/>
        <v>0</v>
      </c>
      <c r="AD22" s="9"/>
    </row>
    <row r="23" spans="1:30" ht="16.2" x14ac:dyDescent="0.35">
      <c r="A23" s="1" t="s">
        <v>55</v>
      </c>
      <c r="B23" s="14" t="s">
        <v>56</v>
      </c>
      <c r="C23" s="14"/>
      <c r="D23" s="14">
        <v>0</v>
      </c>
      <c r="E23" s="14"/>
      <c r="F23" s="14"/>
      <c r="G23" s="47">
        <f t="shared" si="2"/>
        <v>0</v>
      </c>
      <c r="H23" s="48"/>
      <c r="I23" s="57">
        <f>I22</f>
        <v>1.147</v>
      </c>
      <c r="J23" s="57"/>
      <c r="K23" s="50">
        <f t="shared" si="3"/>
        <v>0</v>
      </c>
      <c r="L23" s="329">
        <f t="shared" si="4"/>
        <v>0</v>
      </c>
      <c r="N23" s="52">
        <v>5102</v>
      </c>
      <c r="O23" s="53">
        <v>130</v>
      </c>
      <c r="Q23" s="54"/>
      <c r="V23" s="381" t="s">
        <v>56</v>
      </c>
      <c r="W23" s="381"/>
      <c r="X23" s="420">
        <f>IF('4072'!K$84=1,'4072'!G23,0)</f>
        <v>0</v>
      </c>
      <c r="Y23" s="420"/>
      <c r="Z23" s="421">
        <v>1</v>
      </c>
      <c r="AA23" s="421"/>
      <c r="AB23" s="55">
        <f t="shared" si="0"/>
        <v>0</v>
      </c>
      <c r="AC23" s="56">
        <f t="shared" si="1"/>
        <v>0</v>
      </c>
      <c r="AD23" s="9"/>
    </row>
    <row r="24" spans="1:30" ht="16.2" x14ac:dyDescent="0.35">
      <c r="A24" s="1" t="s">
        <v>57</v>
      </c>
      <c r="B24" s="14" t="s">
        <v>58</v>
      </c>
      <c r="C24" s="14"/>
      <c r="D24" s="14">
        <v>0</v>
      </c>
      <c r="E24" s="14"/>
      <c r="F24" s="14"/>
      <c r="G24" s="47">
        <f t="shared" si="2"/>
        <v>0</v>
      </c>
      <c r="H24" s="48"/>
      <c r="I24" s="57">
        <f>I23</f>
        <v>1.147</v>
      </c>
      <c r="J24" s="57"/>
      <c r="K24" s="50">
        <f t="shared" si="3"/>
        <v>0</v>
      </c>
      <c r="L24" s="329">
        <f t="shared" si="4"/>
        <v>0</v>
      </c>
      <c r="N24" s="52">
        <v>5103</v>
      </c>
      <c r="O24" s="53">
        <v>130</v>
      </c>
      <c r="Q24" s="54"/>
      <c r="V24" s="381" t="s">
        <v>58</v>
      </c>
      <c r="W24" s="381"/>
      <c r="X24" s="420">
        <f>IF('4072'!K$84=1,'4072'!G24,0)</f>
        <v>0</v>
      </c>
      <c r="Y24" s="420"/>
      <c r="Z24" s="421">
        <v>1</v>
      </c>
      <c r="AA24" s="421"/>
      <c r="AB24" s="55">
        <f t="shared" si="0"/>
        <v>0</v>
      </c>
      <c r="AC24" s="56">
        <f t="shared" si="1"/>
        <v>0</v>
      </c>
      <c r="AD24" s="9"/>
    </row>
    <row r="25" spans="1:30" ht="16.8" thickBot="1" x14ac:dyDescent="0.4">
      <c r="A25" s="1" t="s">
        <v>59</v>
      </c>
      <c r="B25" s="14" t="s">
        <v>60</v>
      </c>
      <c r="C25" s="14"/>
      <c r="D25" s="14">
        <v>0</v>
      </c>
      <c r="E25" s="14"/>
      <c r="F25" s="14"/>
      <c r="G25" s="235">
        <f t="shared" si="2"/>
        <v>0</v>
      </c>
      <c r="H25" s="48"/>
      <c r="I25" s="57">
        <v>1.004</v>
      </c>
      <c r="J25" s="57"/>
      <c r="K25" s="50">
        <f t="shared" si="3"/>
        <v>0</v>
      </c>
      <c r="L25" s="329">
        <f t="shared" si="4"/>
        <v>0</v>
      </c>
      <c r="N25" s="52">
        <v>5310</v>
      </c>
      <c r="O25" s="53">
        <v>300</v>
      </c>
      <c r="Q25" s="54"/>
      <c r="V25" s="381" t="s">
        <v>60</v>
      </c>
      <c r="W25" s="381"/>
      <c r="X25" s="420">
        <f>IF('4072'!K$84=1,'4072'!G25,0)</f>
        <v>0</v>
      </c>
      <c r="Y25" s="420"/>
      <c r="Z25" s="421">
        <v>1</v>
      </c>
      <c r="AA25" s="421"/>
      <c r="AB25" s="55">
        <f t="shared" si="0"/>
        <v>0</v>
      </c>
      <c r="AC25" s="56">
        <f t="shared" si="1"/>
        <v>0</v>
      </c>
      <c r="AD25" s="9"/>
    </row>
    <row r="26" spans="1:30" ht="20.25" customHeight="1" thickBot="1" x14ac:dyDescent="0.35">
      <c r="B26" s="60" t="s">
        <v>61</v>
      </c>
      <c r="C26" s="60"/>
      <c r="D26" s="61">
        <f t="shared" ref="D26:E26" si="5">SUM(D10:D25)</f>
        <v>342</v>
      </c>
      <c r="E26" s="61">
        <f t="shared" si="5"/>
        <v>0</v>
      </c>
      <c r="F26" s="61"/>
      <c r="G26" s="61">
        <f>SUM(G10:G25)</f>
        <v>684</v>
      </c>
      <c r="H26" s="62"/>
      <c r="I26" s="62"/>
      <c r="J26" s="63"/>
      <c r="K26" s="64">
        <f>SUM(K10:K25)</f>
        <v>729.23399999999992</v>
      </c>
      <c r="L26" s="327">
        <f>SUM(L10:L25)</f>
        <v>3025366.7733412199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445" t="s">
        <v>497</v>
      </c>
      <c r="E27" s="445"/>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c r="F28" s="75"/>
      <c r="G28" s="47">
        <f>IF(E28=0,D28*2,D28+E28)</f>
        <v>0</v>
      </c>
      <c r="H28" s="76"/>
      <c r="I28" s="77" t="s">
        <v>69</v>
      </c>
      <c r="J28" s="52">
        <v>251</v>
      </c>
      <c r="K28" s="78">
        <v>1047</v>
      </c>
      <c r="L28" s="329">
        <f>SUM(G28*K28)</f>
        <v>0</v>
      </c>
      <c r="N28" s="227">
        <v>5101</v>
      </c>
      <c r="O28" s="54">
        <v>251</v>
      </c>
      <c r="P28" s="79"/>
      <c r="Q28" s="80"/>
      <c r="V28" s="419" t="s">
        <v>68</v>
      </c>
      <c r="W28" s="419"/>
      <c r="X28" s="408"/>
      <c r="Y28" s="408"/>
      <c r="Z28" s="81" t="s">
        <v>69</v>
      </c>
      <c r="AA28" s="233">
        <v>251</v>
      </c>
      <c r="AB28" s="83">
        <f>+K28</f>
        <v>1047</v>
      </c>
      <c r="AC28" s="84">
        <f t="shared" ref="AC28:AC36" si="6">ROUND(X28*AB28,0)</f>
        <v>0</v>
      </c>
      <c r="AD28" s="9"/>
    </row>
    <row r="29" spans="1:30" x14ac:dyDescent="0.3">
      <c r="A29" s="1" t="s">
        <v>70</v>
      </c>
      <c r="B29" s="415"/>
      <c r="C29" s="416"/>
      <c r="D29" s="14">
        <v>0</v>
      </c>
      <c r="E29" s="14"/>
      <c r="F29" s="85"/>
      <c r="G29" s="47">
        <f t="shared" ref="G29:G36" si="7">IF(E29=0,D29*2,D29+E29)</f>
        <v>0</v>
      </c>
      <c r="H29" s="76"/>
      <c r="I29" s="52" t="s">
        <v>69</v>
      </c>
      <c r="J29" s="52">
        <v>252</v>
      </c>
      <c r="K29" s="78">
        <v>3380</v>
      </c>
      <c r="L29" s="329">
        <f t="shared" ref="L29:L36" si="8">SUM(G29*K29)</f>
        <v>0</v>
      </c>
      <c r="N29" s="227">
        <v>5101</v>
      </c>
      <c r="O29" s="54">
        <v>252</v>
      </c>
      <c r="P29" s="79"/>
      <c r="Q29" s="80"/>
      <c r="V29" s="419"/>
      <c r="W29" s="419"/>
      <c r="X29" s="408"/>
      <c r="Y29" s="408"/>
      <c r="Z29" s="233" t="s">
        <v>69</v>
      </c>
      <c r="AA29" s="233">
        <v>252</v>
      </c>
      <c r="AB29" s="83">
        <f t="shared" ref="AB29:AB36" si="9">+K29</f>
        <v>3380</v>
      </c>
      <c r="AC29" s="84">
        <f t="shared" si="6"/>
        <v>0</v>
      </c>
      <c r="AD29" s="9"/>
    </row>
    <row r="30" spans="1:30" x14ac:dyDescent="0.3">
      <c r="A30" s="1" t="s">
        <v>71</v>
      </c>
      <c r="B30" s="415"/>
      <c r="C30" s="416"/>
      <c r="D30" s="14">
        <v>0</v>
      </c>
      <c r="E30" s="14"/>
      <c r="F30" s="85"/>
      <c r="G30" s="47">
        <f t="shared" si="7"/>
        <v>0</v>
      </c>
      <c r="H30" s="76"/>
      <c r="I30" s="52" t="s">
        <v>69</v>
      </c>
      <c r="J30" s="52">
        <v>253</v>
      </c>
      <c r="K30" s="78">
        <v>6896</v>
      </c>
      <c r="L30" s="329">
        <f t="shared" si="8"/>
        <v>0</v>
      </c>
      <c r="N30" s="227">
        <v>5101</v>
      </c>
      <c r="O30" s="54">
        <v>253</v>
      </c>
      <c r="P30" s="79"/>
      <c r="Q30" s="65"/>
      <c r="V30" s="419"/>
      <c r="W30" s="419"/>
      <c r="X30" s="408"/>
      <c r="Y30" s="408"/>
      <c r="Z30" s="233" t="s">
        <v>69</v>
      </c>
      <c r="AA30" s="233">
        <v>253</v>
      </c>
      <c r="AB30" s="83">
        <f t="shared" si="9"/>
        <v>6896</v>
      </c>
      <c r="AC30" s="84">
        <f t="shared" si="6"/>
        <v>0</v>
      </c>
      <c r="AD30" s="9"/>
    </row>
    <row r="31" spans="1:30" x14ac:dyDescent="0.3">
      <c r="A31" s="1" t="s">
        <v>72</v>
      </c>
      <c r="B31" s="415"/>
      <c r="C31" s="416"/>
      <c r="D31" s="14">
        <v>0</v>
      </c>
      <c r="E31" s="14"/>
      <c r="F31" s="85"/>
      <c r="G31" s="47">
        <f t="shared" si="7"/>
        <v>0</v>
      </c>
      <c r="H31" s="76"/>
      <c r="I31" s="86" t="s">
        <v>73</v>
      </c>
      <c r="J31" s="52">
        <v>251</v>
      </c>
      <c r="K31" s="78">
        <v>1173</v>
      </c>
      <c r="L31" s="329">
        <f t="shared" si="8"/>
        <v>0</v>
      </c>
      <c r="N31" s="227">
        <v>5102</v>
      </c>
      <c r="O31" s="54">
        <v>251</v>
      </c>
      <c r="P31" s="79"/>
      <c r="Q31" s="65"/>
      <c r="V31" s="419"/>
      <c r="W31" s="419"/>
      <c r="X31" s="408"/>
      <c r="Y31" s="408"/>
      <c r="Z31" s="87" t="s">
        <v>73</v>
      </c>
      <c r="AA31" s="233">
        <v>251</v>
      </c>
      <c r="AB31" s="83">
        <f t="shared" si="9"/>
        <v>1173</v>
      </c>
      <c r="AC31" s="84">
        <f t="shared" si="6"/>
        <v>0</v>
      </c>
      <c r="AD31" s="9"/>
    </row>
    <row r="32" spans="1:30" x14ac:dyDescent="0.3">
      <c r="A32" s="1" t="s">
        <v>74</v>
      </c>
      <c r="B32" s="415"/>
      <c r="C32" s="416"/>
      <c r="D32" s="14">
        <v>0</v>
      </c>
      <c r="E32" s="14"/>
      <c r="F32" s="85"/>
      <c r="G32" s="47">
        <f t="shared" si="7"/>
        <v>0</v>
      </c>
      <c r="H32" s="76"/>
      <c r="I32" s="86" t="s">
        <v>73</v>
      </c>
      <c r="J32" s="52">
        <v>252</v>
      </c>
      <c r="K32" s="78">
        <v>3506</v>
      </c>
      <c r="L32" s="329">
        <f t="shared" si="8"/>
        <v>0</v>
      </c>
      <c r="N32" s="227">
        <v>5102</v>
      </c>
      <c r="O32" s="54">
        <v>252</v>
      </c>
      <c r="P32" s="79"/>
      <c r="Q32" s="54"/>
      <c r="V32" s="419"/>
      <c r="W32" s="419"/>
      <c r="X32" s="408"/>
      <c r="Y32" s="408"/>
      <c r="Z32" s="87" t="s">
        <v>73</v>
      </c>
      <c r="AA32" s="233">
        <v>252</v>
      </c>
      <c r="AB32" s="83">
        <f t="shared" si="9"/>
        <v>3506</v>
      </c>
      <c r="AC32" s="84">
        <f t="shared" si="6"/>
        <v>0</v>
      </c>
      <c r="AD32" s="9"/>
    </row>
    <row r="33" spans="1:30" x14ac:dyDescent="0.3">
      <c r="A33" s="1" t="s">
        <v>75</v>
      </c>
      <c r="B33" s="415"/>
      <c r="C33" s="416"/>
      <c r="D33" s="14">
        <v>0</v>
      </c>
      <c r="E33" s="14"/>
      <c r="F33" s="85"/>
      <c r="G33" s="47">
        <f t="shared" si="7"/>
        <v>0</v>
      </c>
      <c r="H33" s="76"/>
      <c r="I33" s="86" t="s">
        <v>73</v>
      </c>
      <c r="J33" s="52">
        <v>253</v>
      </c>
      <c r="K33" s="78">
        <v>7023</v>
      </c>
      <c r="L33" s="329">
        <f t="shared" si="8"/>
        <v>0</v>
      </c>
      <c r="N33" s="227">
        <v>5102</v>
      </c>
      <c r="O33" s="54">
        <v>253</v>
      </c>
      <c r="P33" s="79"/>
      <c r="Q33" s="80"/>
      <c r="V33" s="419"/>
      <c r="W33" s="419"/>
      <c r="X33" s="408"/>
      <c r="Y33" s="408"/>
      <c r="Z33" s="87" t="s">
        <v>73</v>
      </c>
      <c r="AA33" s="233">
        <v>253</v>
      </c>
      <c r="AB33" s="83">
        <f t="shared" si="9"/>
        <v>7023</v>
      </c>
      <c r="AC33" s="84">
        <f t="shared" si="6"/>
        <v>0</v>
      </c>
      <c r="AD33" s="9"/>
    </row>
    <row r="34" spans="1:30" x14ac:dyDescent="0.3">
      <c r="A34" s="1" t="s">
        <v>76</v>
      </c>
      <c r="B34" s="415"/>
      <c r="C34" s="416"/>
      <c r="D34" s="14">
        <v>0</v>
      </c>
      <c r="E34" s="14"/>
      <c r="F34" s="85"/>
      <c r="G34" s="47">
        <f t="shared" si="7"/>
        <v>0</v>
      </c>
      <c r="H34" s="76"/>
      <c r="I34" s="86" t="s">
        <v>77</v>
      </c>
      <c r="J34" s="52">
        <v>251</v>
      </c>
      <c r="K34" s="78">
        <v>835</v>
      </c>
      <c r="L34" s="329">
        <f t="shared" si="8"/>
        <v>0</v>
      </c>
      <c r="N34" s="227">
        <v>5103</v>
      </c>
      <c r="O34" s="54">
        <v>251</v>
      </c>
      <c r="P34" s="79"/>
      <c r="Q34" s="80"/>
      <c r="V34" s="419"/>
      <c r="W34" s="419"/>
      <c r="X34" s="408"/>
      <c r="Y34" s="408"/>
      <c r="Z34" s="87" t="s">
        <v>77</v>
      </c>
      <c r="AA34" s="233">
        <v>251</v>
      </c>
      <c r="AB34" s="83">
        <f t="shared" si="9"/>
        <v>835</v>
      </c>
      <c r="AC34" s="84">
        <f t="shared" si="6"/>
        <v>0</v>
      </c>
      <c r="AD34" s="9"/>
    </row>
    <row r="35" spans="1:30" x14ac:dyDescent="0.3">
      <c r="A35" s="1" t="s">
        <v>78</v>
      </c>
      <c r="B35" s="415"/>
      <c r="C35" s="416"/>
      <c r="D35" s="14">
        <v>0</v>
      </c>
      <c r="E35" s="14"/>
      <c r="F35" s="85"/>
      <c r="G35" s="47">
        <f t="shared" si="7"/>
        <v>0</v>
      </c>
      <c r="H35" s="76"/>
      <c r="I35" s="86" t="s">
        <v>77</v>
      </c>
      <c r="J35" s="52">
        <v>252</v>
      </c>
      <c r="K35" s="78">
        <v>3168</v>
      </c>
      <c r="L35" s="329">
        <f t="shared" si="8"/>
        <v>0</v>
      </c>
      <c r="N35" s="227">
        <v>5103</v>
      </c>
      <c r="O35" s="54">
        <v>252</v>
      </c>
      <c r="P35" s="79"/>
      <c r="Q35" s="88"/>
      <c r="V35" s="419"/>
      <c r="W35" s="419"/>
      <c r="X35" s="408"/>
      <c r="Y35" s="408"/>
      <c r="Z35" s="87" t="s">
        <v>77</v>
      </c>
      <c r="AA35" s="233">
        <v>252</v>
      </c>
      <c r="AB35" s="83">
        <f t="shared" si="9"/>
        <v>3168</v>
      </c>
      <c r="AC35" s="84">
        <f t="shared" si="6"/>
        <v>0</v>
      </c>
      <c r="AD35" s="9"/>
    </row>
    <row r="36" spans="1:30" ht="16.2" thickBot="1" x14ac:dyDescent="0.35">
      <c r="A36" s="1" t="s">
        <v>79</v>
      </c>
      <c r="B36" s="417"/>
      <c r="C36" s="418"/>
      <c r="D36" s="14">
        <v>0</v>
      </c>
      <c r="E36" s="14"/>
      <c r="F36" s="85"/>
      <c r="G36" s="47">
        <f t="shared" si="7"/>
        <v>0</v>
      </c>
      <c r="H36" s="76"/>
      <c r="I36" s="86" t="s">
        <v>77</v>
      </c>
      <c r="J36" s="52">
        <v>253</v>
      </c>
      <c r="K36" s="78">
        <v>6685</v>
      </c>
      <c r="L36" s="329">
        <f t="shared" si="8"/>
        <v>0</v>
      </c>
      <c r="N36" s="227">
        <v>5103</v>
      </c>
      <c r="O36" s="54">
        <v>253</v>
      </c>
      <c r="P36" s="79"/>
      <c r="Q36" s="89"/>
      <c r="V36" s="419"/>
      <c r="W36" s="419"/>
      <c r="X36" s="409"/>
      <c r="Y36" s="409"/>
      <c r="Z36" s="87" t="s">
        <v>77</v>
      </c>
      <c r="AA36" s="233">
        <v>253</v>
      </c>
      <c r="AB36" s="83">
        <f t="shared" si="9"/>
        <v>6685</v>
      </c>
      <c r="AC36" s="90">
        <f t="shared" si="6"/>
        <v>0</v>
      </c>
      <c r="AD36" s="9"/>
    </row>
    <row r="37" spans="1:30" ht="18.75" customHeight="1" x14ac:dyDescent="0.3">
      <c r="B37" s="14" t="s">
        <v>80</v>
      </c>
      <c r="C37" s="14"/>
      <c r="D37" s="61">
        <f t="shared" ref="D37:E37" si="10">SUM(D28:D36)</f>
        <v>0</v>
      </c>
      <c r="E37" s="61">
        <f t="shared" si="10"/>
        <v>0</v>
      </c>
      <c r="F37" s="61"/>
      <c r="G37" s="61">
        <f>SUM(G28:G36)</f>
        <v>0</v>
      </c>
      <c r="H37" s="62"/>
      <c r="I37" s="14" t="s">
        <v>81</v>
      </c>
      <c r="J37" s="14"/>
      <c r="K37" s="14"/>
      <c r="L37" s="329">
        <f>SUM(L28:L36)</f>
        <v>0</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130644</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23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3156010.7733412199</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228"/>
    </row>
    <row r="46" spans="1:30" ht="18.75" customHeight="1" x14ac:dyDescent="0.3">
      <c r="B46" s="1"/>
      <c r="C46" s="108" t="s">
        <v>91</v>
      </c>
      <c r="D46" s="108"/>
      <c r="E46" s="108"/>
      <c r="F46" s="108"/>
      <c r="G46" s="108" t="s">
        <v>92</v>
      </c>
      <c r="H46" s="109"/>
      <c r="I46" s="110" t="s">
        <v>93</v>
      </c>
      <c r="J46" s="111"/>
      <c r="K46" s="111"/>
      <c r="L46" s="342"/>
      <c r="M46" s="112"/>
      <c r="O46" s="1"/>
      <c r="V46" s="9"/>
      <c r="W46" s="230" t="s">
        <v>91</v>
      </c>
      <c r="X46" s="401" t="s">
        <v>94</v>
      </c>
      <c r="Y46" s="401"/>
      <c r="Z46" s="402" t="s">
        <v>93</v>
      </c>
      <c r="AA46" s="402"/>
      <c r="AB46" s="402"/>
      <c r="AC46" s="402"/>
      <c r="AD46" s="115"/>
    </row>
    <row r="47" spans="1:30" ht="18.75" customHeight="1" x14ac:dyDescent="0.3">
      <c r="B47" s="98" t="s">
        <v>95</v>
      </c>
      <c r="C47" s="116">
        <f>K10+K11+K16+K19+K22</f>
        <v>404.23399999999998</v>
      </c>
      <c r="D47" s="116"/>
      <c r="E47" s="116"/>
      <c r="F47" s="116"/>
      <c r="G47" s="117">
        <f>K7</f>
        <v>1.0289999999999999</v>
      </c>
      <c r="H47" s="117"/>
      <c r="I47" s="118">
        <v>1325.01</v>
      </c>
      <c r="J47" s="119" t="s">
        <v>96</v>
      </c>
      <c r="K47" s="120">
        <f>ROUND(C47*G47*I47,0)</f>
        <v>551147</v>
      </c>
      <c r="L47" s="343"/>
      <c r="O47" s="1"/>
      <c r="V47" s="23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325</v>
      </c>
      <c r="D48" s="116"/>
      <c r="E48" s="116"/>
      <c r="F48" s="116"/>
      <c r="G48" s="117">
        <f>K7</f>
        <v>1.0289999999999999</v>
      </c>
      <c r="H48" s="117"/>
      <c r="I48" s="118">
        <v>903.8</v>
      </c>
      <c r="J48" s="119" t="s">
        <v>96</v>
      </c>
      <c r="K48" s="120">
        <f>ROUND(C48*G48*I48,0)</f>
        <v>302253</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729.23399999999992</v>
      </c>
      <c r="D50" s="138"/>
      <c r="E50" s="139"/>
      <c r="F50" s="139"/>
      <c r="G50" s="140" t="s">
        <v>98</v>
      </c>
      <c r="H50" s="140"/>
      <c r="I50" s="140"/>
      <c r="J50" s="140"/>
      <c r="K50" s="140"/>
      <c r="L50" s="329">
        <f>IF(B2=75,0,K49+K48+K47)</f>
        <v>853400</v>
      </c>
      <c r="N50" s="3"/>
      <c r="O50" s="1"/>
      <c r="V50" s="229"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729.23399999999992</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3.6819999999999999E-3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684</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3.771E-3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232"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3.6819999999999999E-3</v>
      </c>
      <c r="L59" s="329">
        <f>SUM(I59*K59)</f>
        <v>15578.236394</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228"/>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232" t="s">
        <v>110</v>
      </c>
      <c r="AB66" s="154">
        <f>AB54</f>
        <v>0</v>
      </c>
      <c r="AC66" s="56">
        <f>ROUND(Y66*AB66,0)</f>
        <v>0</v>
      </c>
      <c r="AD66" s="9"/>
    </row>
    <row r="67" spans="1:30" ht="20.25" customHeight="1" x14ac:dyDescent="0.3">
      <c r="B67" s="14" t="s">
        <v>118</v>
      </c>
      <c r="C67" s="14"/>
      <c r="D67" s="14"/>
      <c r="E67" s="14"/>
      <c r="F67" s="14"/>
      <c r="H67" s="155" t="s">
        <v>24</v>
      </c>
      <c r="I67" s="120">
        <v>103698709</v>
      </c>
      <c r="J67" s="156" t="s">
        <v>110</v>
      </c>
      <c r="K67" s="157">
        <f>K54</f>
        <v>3.6819999999999999E-3</v>
      </c>
      <c r="L67" s="329">
        <f>SUM(I67*K67)</f>
        <v>381818.64653799997</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232"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3.771E-3</v>
      </c>
      <c r="L69" s="329">
        <f t="shared" ref="L69:L72" si="11">SUM(I69*K69)</f>
        <v>0</v>
      </c>
      <c r="O69" s="1"/>
      <c r="V69" s="378" t="s">
        <v>121</v>
      </c>
      <c r="W69" s="378"/>
      <c r="X69" s="378"/>
      <c r="Y69" s="384">
        <f>+I70</f>
        <v>0</v>
      </c>
      <c r="Z69" s="384"/>
      <c r="AA69" s="232"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3.6819999999999999E-3</v>
      </c>
      <c r="L70" s="329">
        <f t="shared" si="11"/>
        <v>0</v>
      </c>
      <c r="O70" s="1"/>
      <c r="V70" s="378" t="s">
        <v>122</v>
      </c>
      <c r="W70" s="378"/>
      <c r="X70" s="378"/>
      <c r="Y70" s="380">
        <f>+I71</f>
        <v>1865769</v>
      </c>
      <c r="Z70" s="380"/>
      <c r="AA70" s="232"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3.6819999999999999E-3</v>
      </c>
      <c r="L71" s="329">
        <f t="shared" si="11"/>
        <v>6869.7614579999999</v>
      </c>
      <c r="O71" s="1"/>
      <c r="V71" s="378" t="s">
        <v>123</v>
      </c>
      <c r="W71" s="378"/>
      <c r="X71" s="378"/>
      <c r="Y71" s="380">
        <f>+I72</f>
        <v>13963927</v>
      </c>
      <c r="Z71" s="380"/>
      <c r="AA71" s="232"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3.771E-3</v>
      </c>
      <c r="L72" s="329">
        <f t="shared" si="11"/>
        <v>52657.968717000003</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25</v>
      </c>
      <c r="I74" s="18"/>
      <c r="J74" s="155"/>
      <c r="K74" s="18"/>
      <c r="L74" s="343"/>
      <c r="O74" s="1"/>
      <c r="V74" s="382" t="s">
        <v>128</v>
      </c>
      <c r="W74" s="382"/>
      <c r="X74" s="162" t="s">
        <v>129</v>
      </c>
      <c r="Y74" s="163"/>
      <c r="Z74" s="164">
        <f>+I75</f>
        <v>0</v>
      </c>
      <c r="AA74" s="234" t="s">
        <v>130</v>
      </c>
      <c r="AB74" s="166">
        <f>+K75</f>
        <v>361</v>
      </c>
      <c r="AC74" s="56">
        <f>ROUND(AB74*Z74,0)</f>
        <v>0</v>
      </c>
      <c r="AD74" s="9"/>
    </row>
    <row r="75" spans="1:30" ht="19.5" customHeight="1" x14ac:dyDescent="0.3">
      <c r="A75" s="1" t="s">
        <v>131</v>
      </c>
      <c r="B75" s="167" t="s">
        <v>128</v>
      </c>
      <c r="C75" s="168" t="s">
        <v>129</v>
      </c>
      <c r="D75" s="167">
        <v>0</v>
      </c>
      <c r="E75" s="167"/>
      <c r="F75" s="167"/>
      <c r="G75" s="169">
        <f>IF(E75=0,D75,E75)</f>
        <v>0</v>
      </c>
      <c r="H75" s="170"/>
      <c r="I75" s="171">
        <f>AVERAGE(G75,D75)</f>
        <v>0</v>
      </c>
      <c r="J75" s="172" t="s">
        <v>130</v>
      </c>
      <c r="K75" s="173">
        <v>361</v>
      </c>
      <c r="L75" s="329">
        <f t="shared" ref="L75:L78" si="12">SUM(I75*K75)</f>
        <v>0</v>
      </c>
      <c r="N75" s="1">
        <v>7802</v>
      </c>
      <c r="O75" s="1">
        <v>0</v>
      </c>
      <c r="V75" s="382" t="s">
        <v>128</v>
      </c>
      <c r="W75" s="382"/>
      <c r="X75" s="162" t="s">
        <v>132</v>
      </c>
      <c r="Y75" s="174"/>
      <c r="Z75" s="175">
        <f>+I76</f>
        <v>0</v>
      </c>
      <c r="AA75" s="234" t="s">
        <v>130</v>
      </c>
      <c r="AB75" s="176">
        <f>+K76</f>
        <v>1358</v>
      </c>
      <c r="AC75" s="56">
        <f>ROUND(AB75*Z75,0)</f>
        <v>0</v>
      </c>
      <c r="AD75" s="9"/>
    </row>
    <row r="76" spans="1:30" ht="19.5" customHeight="1" x14ac:dyDescent="0.3">
      <c r="A76" s="1" t="s">
        <v>133</v>
      </c>
      <c r="B76" s="167" t="s">
        <v>128</v>
      </c>
      <c r="C76" s="168" t="s">
        <v>132</v>
      </c>
      <c r="D76" s="167">
        <v>0</v>
      </c>
      <c r="E76" s="167"/>
      <c r="F76" s="167"/>
      <c r="G76" s="169">
        <f>IF(E76=0,D76,E76)</f>
        <v>0</v>
      </c>
      <c r="H76" s="170"/>
      <c r="I76" s="171">
        <f>AVERAGE(G76,D76)</f>
        <v>0</v>
      </c>
      <c r="J76" s="172" t="s">
        <v>130</v>
      </c>
      <c r="K76" s="177">
        <v>1358</v>
      </c>
      <c r="L76" s="329">
        <f t="shared" si="12"/>
        <v>0</v>
      </c>
      <c r="N76" s="1">
        <v>7802</v>
      </c>
      <c r="O76" s="1">
        <v>110</v>
      </c>
      <c r="V76" s="378" t="str">
        <f>+B77</f>
        <v>14.  Digital Classrooms Allocation (UFTE share)</v>
      </c>
      <c r="W76" s="378"/>
      <c r="X76" s="378"/>
      <c r="Y76" s="379">
        <f>+I77</f>
        <v>1716988</v>
      </c>
      <c r="Z76" s="379"/>
      <c r="AA76" s="234"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3.771E-3</v>
      </c>
      <c r="L77" s="329">
        <v>0</v>
      </c>
      <c r="O77" s="1"/>
      <c r="V77" s="378" t="str">
        <f>+B78</f>
        <v>15.  Florida Teachers Classroom Supply Assistance Program</v>
      </c>
      <c r="W77" s="378"/>
      <c r="X77" s="378"/>
      <c r="Y77" s="379">
        <f>+I78</f>
        <v>0</v>
      </c>
      <c r="Z77" s="379"/>
      <c r="AA77" s="234"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3.6819999999999999E-3</v>
      </c>
      <c r="L78" s="329">
        <f t="shared" si="12"/>
        <v>0</v>
      </c>
      <c r="O78" s="1"/>
      <c r="V78" s="378" t="str">
        <f t="shared" ref="V78:V79"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f t="shared" si="13"/>
        <v>0</v>
      </c>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0</v>
      </c>
      <c r="AD81" s="188"/>
    </row>
    <row r="82" spans="1:30" ht="22.5" customHeight="1" thickTop="1" thickBot="1" x14ac:dyDescent="0.35">
      <c r="B82" s="14" t="s">
        <v>140</v>
      </c>
      <c r="C82" s="14"/>
      <c r="D82" s="14"/>
      <c r="E82" s="14"/>
      <c r="F82" s="14"/>
      <c r="G82" s="14"/>
      <c r="H82" s="14"/>
      <c r="I82" s="14"/>
      <c r="J82" s="14"/>
      <c r="K82" s="14"/>
      <c r="L82" s="348">
        <f>SUM(L44:L81)</f>
        <v>4466335.3864482203</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'4072'!AC81</f>
        <v>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27" t="s">
        <v>148</v>
      </c>
      <c r="C86" s="14"/>
      <c r="D86" s="14"/>
      <c r="E86" s="14"/>
      <c r="F86" s="14"/>
      <c r="G86" s="14"/>
      <c r="H86" s="14"/>
      <c r="I86" s="14"/>
      <c r="J86" s="195" t="s">
        <v>149</v>
      </c>
      <c r="K86" s="196">
        <f>IF(K84=1,L84,L82)</f>
        <v>4466335.3864482203</v>
      </c>
      <c r="L86" s="329">
        <f>IF(G26=0,0,IF(G26&gt;250,-(((250/G26)*K86)*IF(M86="H",0.02,0.05)),IF(M86="H",-0.02*K86,-0.05*K86)))</f>
        <v>-81621.626214331525</v>
      </c>
      <c r="M86" s="189" t="str">
        <f>IF(B123="2801","H",IF(B123="2911","H",IF(B123="3382","H"," ")))</f>
        <v xml:space="preserve"> </v>
      </c>
      <c r="N86" s="190"/>
      <c r="O86" s="1"/>
      <c r="Q86" s="155"/>
      <c r="V86" s="194" t="s">
        <v>150</v>
      </c>
      <c r="W86" s="194"/>
      <c r="X86" s="194"/>
      <c r="Y86" s="194"/>
      <c r="Z86" s="194"/>
      <c r="AA86" s="194"/>
      <c r="AB86" s="194"/>
      <c r="AC86" s="194"/>
      <c r="AD86" s="192"/>
    </row>
    <row r="87" spans="1:30" ht="18.75" customHeight="1" x14ac:dyDescent="0.3">
      <c r="B87" s="227" t="s">
        <v>151</v>
      </c>
      <c r="C87" s="14"/>
      <c r="D87" s="14"/>
      <c r="E87" s="14"/>
      <c r="F87" s="14"/>
      <c r="G87" s="14"/>
      <c r="H87" s="14"/>
      <c r="I87" s="14"/>
      <c r="J87" s="14"/>
      <c r="K87" s="197"/>
      <c r="L87" s="343">
        <f>L82+L86</f>
        <v>4384713.7602338884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c r="G89" s="14"/>
      <c r="H89" s="14"/>
      <c r="I89" s="14"/>
      <c r="J89" s="14"/>
      <c r="K89" s="197"/>
      <c r="L89" s="329">
        <v>-557041</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3827672.7602338884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382767.27602338884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141695.1431080795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173</v>
      </c>
      <c r="C107" s="208" t="s">
        <v>174</v>
      </c>
      <c r="V107" s="207"/>
    </row>
    <row r="108" spans="2:30" hidden="1" x14ac:dyDescent="0.3">
      <c r="B108" s="212" t="s">
        <v>175</v>
      </c>
      <c r="C108" s="208" t="s">
        <v>176</v>
      </c>
      <c r="V108" s="207"/>
    </row>
    <row r="109" spans="2:30" hidden="1" x14ac:dyDescent="0.3">
      <c r="B109" s="212" t="s">
        <v>386</v>
      </c>
      <c r="C109" s="208" t="s">
        <v>178</v>
      </c>
      <c r="V109" s="207"/>
    </row>
    <row r="110" spans="2:30" hidden="1" x14ac:dyDescent="0.3">
      <c r="B110" s="214"/>
      <c r="C110" s="208"/>
      <c r="V110" s="207"/>
    </row>
    <row r="111" spans="2:30" hidden="1" x14ac:dyDescent="0.3">
      <c r="B111" s="212" t="s">
        <v>387</v>
      </c>
      <c r="C111" s="208" t="s">
        <v>180</v>
      </c>
      <c r="V111" s="207"/>
    </row>
    <row r="112" spans="2:30" hidden="1" x14ac:dyDescent="0.3">
      <c r="B112" s="212" t="s">
        <v>387</v>
      </c>
      <c r="C112" s="208" t="s">
        <v>181</v>
      </c>
    </row>
    <row r="113" spans="2:3" hidden="1" x14ac:dyDescent="0.3">
      <c r="B113" s="212" t="s">
        <v>285</v>
      </c>
      <c r="C113" s="208" t="s">
        <v>183</v>
      </c>
    </row>
    <row r="114" spans="2:3" hidden="1" x14ac:dyDescent="0.3">
      <c r="B114" s="212" t="s">
        <v>388</v>
      </c>
      <c r="C114" s="208" t="s">
        <v>185</v>
      </c>
    </row>
    <row r="115" spans="2:3" hidden="1" x14ac:dyDescent="0.3">
      <c r="B115" s="212" t="s">
        <v>285</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198</v>
      </c>
      <c r="C123" s="208" t="s">
        <v>199</v>
      </c>
    </row>
    <row r="124" spans="2:3" hidden="1" x14ac:dyDescent="0.3">
      <c r="B124" s="212" t="s">
        <v>200</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2:3" hidden="1" x14ac:dyDescent="0.3">
      <c r="B129" s="212" t="s">
        <v>166</v>
      </c>
      <c r="C129" s="208" t="s">
        <v>207</v>
      </c>
    </row>
    <row r="130" spans="2:3" hidden="1" x14ac:dyDescent="0.3">
      <c r="B130" s="212" t="s">
        <v>208</v>
      </c>
      <c r="C130" s="208" t="s">
        <v>209</v>
      </c>
    </row>
    <row r="131" spans="2:3" hidden="1" x14ac:dyDescent="0.3">
      <c r="B131" s="212" t="s">
        <v>202</v>
      </c>
      <c r="C131" s="208" t="s">
        <v>210</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211</v>
      </c>
    </row>
    <row r="137" spans="2:3" x14ac:dyDescent="0.3">
      <c r="B137" s="208"/>
      <c r="C137" s="216"/>
    </row>
    <row r="138" spans="2:3" x14ac:dyDescent="0.3">
      <c r="B138" s="208"/>
      <c r="C138" s="208"/>
    </row>
    <row r="139" spans="2:3" x14ac:dyDescent="0.3">
      <c r="B139" s="208"/>
      <c r="C139" s="208"/>
    </row>
    <row r="140" spans="2:3" x14ac:dyDescent="0.3">
      <c r="B140" s="208"/>
      <c r="C140" s="208"/>
    </row>
    <row r="141" spans="2:3" x14ac:dyDescent="0.3">
      <c r="B141" s="208"/>
      <c r="C141" s="208"/>
    </row>
    <row r="142" spans="2:3" x14ac:dyDescent="0.3">
      <c r="B142" s="208"/>
      <c r="C142" s="208"/>
    </row>
    <row r="143" spans="2:3" x14ac:dyDescent="0.3">
      <c r="B143" s="208"/>
      <c r="C143" s="208"/>
    </row>
    <row r="144" spans="2:3" x14ac:dyDescent="0.3">
      <c r="B144" s="208"/>
      <c r="C144" s="208"/>
    </row>
    <row r="145" spans="2:3" x14ac:dyDescent="0.3">
      <c r="B145" s="208"/>
      <c r="C145" s="208"/>
    </row>
    <row r="146" spans="2:3" x14ac:dyDescent="0.3">
      <c r="B146" s="208"/>
      <c r="C146" s="208"/>
    </row>
    <row r="147" spans="2:3" x14ac:dyDescent="0.3">
      <c r="B147" s="208"/>
      <c r="C147" s="208"/>
    </row>
    <row r="148" spans="2:3" x14ac:dyDescent="0.3">
      <c r="B148" s="208"/>
      <c r="C148" s="208"/>
    </row>
    <row r="149" spans="2:3" x14ac:dyDescent="0.3">
      <c r="B149" s="208"/>
      <c r="C149" s="208"/>
    </row>
    <row r="150" spans="2:3" x14ac:dyDescent="0.3">
      <c r="B150" s="208"/>
      <c r="C150" s="208"/>
    </row>
    <row r="151" spans="2:3" x14ac:dyDescent="0.3">
      <c r="B151" s="208"/>
      <c r="C151" s="208"/>
    </row>
  </sheetData>
  <mergeCells count="154">
    <mergeCell ref="W2:AC2"/>
    <mergeCell ref="V3:AC3"/>
    <mergeCell ref="B4:I4"/>
    <mergeCell ref="V4:AC4"/>
    <mergeCell ref="V5:W5"/>
    <mergeCell ref="X5:Y5"/>
    <mergeCell ref="V9:W9"/>
    <mergeCell ref="X9:Y9"/>
    <mergeCell ref="Z9:AA9"/>
    <mergeCell ref="D8:E8"/>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D27:E27"/>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'0664'!B2</f>
        <v>50</v>
      </c>
      <c r="W2" s="435" t="s">
        <v>4</v>
      </c>
      <c r="X2" s="436"/>
      <c r="Y2" s="437"/>
      <c r="Z2" s="437"/>
      <c r="AA2" s="437"/>
      <c r="AB2" s="437"/>
      <c r="AC2" s="437"/>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'0664'!G7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31.29</v>
      </c>
      <c r="E10" s="46">
        <v>30.16</v>
      </c>
      <c r="F10" s="46">
        <v>0</v>
      </c>
      <c r="G10" s="47">
        <f>IF($B$154&lt;8,D10*2,D10+E10)</f>
        <v>61.45</v>
      </c>
      <c r="H10" s="48"/>
      <c r="I10" s="49">
        <v>1.1259999999999999</v>
      </c>
      <c r="J10" s="49"/>
      <c r="K10" s="50">
        <f>ROUND(G10*I10,4)</f>
        <v>69.192700000000002</v>
      </c>
      <c r="L10" s="329">
        <f>SUM(K10*$G$7)*($K$7)</f>
        <v>287059.15458929096</v>
      </c>
      <c r="N10" s="52">
        <v>5101</v>
      </c>
      <c r="O10" s="53">
        <v>101</v>
      </c>
      <c r="Q10" s="54"/>
      <c r="V10" s="425" t="s">
        <v>27</v>
      </c>
      <c r="W10" s="425"/>
      <c r="X10" s="420">
        <f>IF('0664'!K$84=1,'0664'!G10,0)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1.5</v>
      </c>
      <c r="E11" s="14">
        <v>1.5</v>
      </c>
      <c r="F11" s="14">
        <v>0</v>
      </c>
      <c r="G11" s="47">
        <f t="shared" ref="G11:G25" si="2">IF($B$154&lt;8,D11*2,D11+E11)</f>
        <v>3</v>
      </c>
      <c r="H11" s="48"/>
      <c r="I11" s="57">
        <f>I10</f>
        <v>1.1259999999999999</v>
      </c>
      <c r="J11" s="57"/>
      <c r="K11" s="50">
        <f t="shared" ref="K11:K25" si="3">ROUND(G11*I11,4)</f>
        <v>3.3780000000000001</v>
      </c>
      <c r="L11" s="329">
        <f t="shared" ref="L11:L25" si="4">SUM(K11*$G$7)*($K$7)</f>
        <v>14014.279312739998</v>
      </c>
      <c r="M11" s="1" t="str">
        <f>IF(ROUND(G11,2)=ROUND(SUM(G28:G30),2)," ","CHECK 2. PK-3 Lines Below")</f>
        <v xml:space="preserve"> </v>
      </c>
      <c r="N11" s="52">
        <v>5101</v>
      </c>
      <c r="O11" s="58" t="s">
        <v>30</v>
      </c>
      <c r="Q11" s="54"/>
      <c r="V11" s="381" t="s">
        <v>29</v>
      </c>
      <c r="W11" s="381"/>
      <c r="X11" s="420">
        <f>IF('0664'!K$84=1,'0664'!G11,0)</f>
        <v>0</v>
      </c>
      <c r="Y11" s="420"/>
      <c r="Z11" s="421">
        <v>1</v>
      </c>
      <c r="AA11" s="421"/>
      <c r="AB11" s="55">
        <f t="shared" si="0"/>
        <v>0</v>
      </c>
      <c r="AC11" s="56">
        <f t="shared" si="1"/>
        <v>0</v>
      </c>
      <c r="AD11" s="9"/>
    </row>
    <row r="12" spans="1:30" x14ac:dyDescent="0.3">
      <c r="A12" s="1" t="s">
        <v>31</v>
      </c>
      <c r="B12" s="14" t="s">
        <v>32</v>
      </c>
      <c r="C12" s="14"/>
      <c r="D12" s="14">
        <v>26.83</v>
      </c>
      <c r="E12" s="14">
        <v>25.54</v>
      </c>
      <c r="F12" s="14">
        <v>0</v>
      </c>
      <c r="G12" s="47">
        <f t="shared" si="2"/>
        <v>52.37</v>
      </c>
      <c r="H12" s="48"/>
      <c r="I12" s="57">
        <v>1</v>
      </c>
      <c r="J12" s="57"/>
      <c r="K12" s="50">
        <f t="shared" si="3"/>
        <v>52.37</v>
      </c>
      <c r="L12" s="329">
        <f t="shared" si="4"/>
        <v>217266.96495209995</v>
      </c>
      <c r="N12" s="52">
        <v>5102</v>
      </c>
      <c r="O12" s="53">
        <v>102</v>
      </c>
      <c r="Q12" s="54"/>
      <c r="V12" s="381" t="s">
        <v>32</v>
      </c>
      <c r="W12" s="381"/>
      <c r="X12" s="420">
        <f>IF('0664'!K$84=1,'0664'!G12,0)</f>
        <v>0</v>
      </c>
      <c r="Y12" s="420"/>
      <c r="Z12" s="421">
        <v>1</v>
      </c>
      <c r="AA12" s="421"/>
      <c r="AB12" s="55">
        <f t="shared" si="0"/>
        <v>0</v>
      </c>
      <c r="AC12" s="56">
        <f t="shared" si="1"/>
        <v>0</v>
      </c>
      <c r="AD12" s="9"/>
    </row>
    <row r="13" spans="1:30" x14ac:dyDescent="0.3">
      <c r="A13" s="1" t="s">
        <v>33</v>
      </c>
      <c r="B13" s="14" t="s">
        <v>34</v>
      </c>
      <c r="C13" s="14"/>
      <c r="D13" s="14">
        <v>5.58</v>
      </c>
      <c r="E13" s="14">
        <v>4.46</v>
      </c>
      <c r="F13" s="14">
        <v>0</v>
      </c>
      <c r="G13" s="47">
        <f t="shared" si="2"/>
        <v>10.039999999999999</v>
      </c>
      <c r="H13" s="48"/>
      <c r="I13" s="57">
        <f>I12</f>
        <v>1</v>
      </c>
      <c r="J13" s="57"/>
      <c r="K13" s="50">
        <f t="shared" si="3"/>
        <v>10.039999999999999</v>
      </c>
      <c r="L13" s="329">
        <f t="shared" si="4"/>
        <v>41652.86095319999</v>
      </c>
      <c r="M13" s="1" t="str">
        <f>IF(ROUND(G13,2)=ROUND(SUM(G31:G33),2)," ","CHECK 2. 4-8 Lines Below")</f>
        <v xml:space="preserve"> </v>
      </c>
      <c r="N13" s="52">
        <v>5102</v>
      </c>
      <c r="O13" s="58" t="s">
        <v>35</v>
      </c>
      <c r="Q13" s="54"/>
      <c r="V13" s="381" t="s">
        <v>34</v>
      </c>
      <c r="W13" s="381"/>
      <c r="X13" s="420">
        <f>IF('0664'!K$84=1,'0664'!G13,0)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IF('0664'!K$84=1,'0664'!G14,0)</f>
        <v>0</v>
      </c>
      <c r="Y14" s="420"/>
      <c r="Z14" s="421">
        <v>1</v>
      </c>
      <c r="AA14" s="421"/>
      <c r="AB14" s="55">
        <f t="shared" si="0"/>
        <v>0</v>
      </c>
      <c r="AC14" s="56">
        <f t="shared" si="1"/>
        <v>0</v>
      </c>
      <c r="AD14" s="9"/>
    </row>
    <row r="15" spans="1:30" x14ac:dyDescent="0.3">
      <c r="A15" s="1" t="s">
        <v>38</v>
      </c>
      <c r="B15" s="14" t="s">
        <v>39</v>
      </c>
      <c r="C15" s="14"/>
      <c r="D15" s="14">
        <v>0</v>
      </c>
      <c r="E15" s="14">
        <v>0</v>
      </c>
      <c r="F15" s="14">
        <v>0</v>
      </c>
      <c r="G15" s="47">
        <f t="shared" si="2"/>
        <v>0</v>
      </c>
      <c r="H15" s="48"/>
      <c r="I15" s="57">
        <f>I14</f>
        <v>1.004</v>
      </c>
      <c r="J15" s="57"/>
      <c r="K15" s="50">
        <f t="shared" si="3"/>
        <v>0</v>
      </c>
      <c r="L15" s="329">
        <f t="shared" si="4"/>
        <v>0</v>
      </c>
      <c r="M15" s="1" t="str">
        <f>IF(ROUND(G15,2)=ROUND(SUM(G34:G36),2)," ","CHECK 2. 9-12 Lines Below")</f>
        <v xml:space="preserve"> </v>
      </c>
      <c r="N15" s="52">
        <v>5103</v>
      </c>
      <c r="O15" s="58" t="s">
        <v>40</v>
      </c>
      <c r="Q15" s="54"/>
      <c r="V15" s="381" t="s">
        <v>39</v>
      </c>
      <c r="W15" s="381"/>
      <c r="X15" s="420">
        <f>IF('0664'!K$84=1,'0664'!G15,0)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IF('0664'!K$84=1,'0664'!G16,0)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IF('0664'!K$84=1,'0664'!G17,0)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IF('0664'!K$84=1,'0664'!G18,0)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IF('0664'!K$84=1,'0664'!G19,0)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IF('0664'!K$84=1,'0664'!G20,0)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IF('0664'!K$84=1,'0664'!G21,0)</f>
        <v>0</v>
      </c>
      <c r="Y21" s="420"/>
      <c r="Z21" s="421">
        <v>1</v>
      </c>
      <c r="AA21" s="421"/>
      <c r="AB21" s="55">
        <f t="shared" si="0"/>
        <v>0</v>
      </c>
      <c r="AC21" s="56">
        <f t="shared" si="1"/>
        <v>0</v>
      </c>
      <c r="AD21" s="9"/>
    </row>
    <row r="22" spans="1:30" ht="16.2" x14ac:dyDescent="0.35">
      <c r="A22" s="1" t="s">
        <v>53</v>
      </c>
      <c r="B22" s="14" t="s">
        <v>54</v>
      </c>
      <c r="C22" s="14"/>
      <c r="D22" s="14">
        <v>1.55</v>
      </c>
      <c r="E22" s="14">
        <v>1.64</v>
      </c>
      <c r="F22" s="14">
        <v>0</v>
      </c>
      <c r="G22" s="47">
        <f t="shared" si="2"/>
        <v>3.19</v>
      </c>
      <c r="H22" s="48"/>
      <c r="I22" s="57">
        <v>1.147</v>
      </c>
      <c r="J22" s="57"/>
      <c r="K22" s="50">
        <f t="shared" si="3"/>
        <v>3.6589</v>
      </c>
      <c r="L22" s="329">
        <f t="shared" si="4"/>
        <v>15179.646707337</v>
      </c>
      <c r="N22" s="52">
        <v>5101</v>
      </c>
      <c r="O22" s="53">
        <v>130</v>
      </c>
      <c r="Q22" s="54"/>
      <c r="V22" s="381" t="s">
        <v>54</v>
      </c>
      <c r="W22" s="381"/>
      <c r="X22" s="420">
        <f>IF('0664'!K$84=1,'0664'!G22,0)</f>
        <v>0</v>
      </c>
      <c r="Y22" s="420"/>
      <c r="Z22" s="421">
        <v>1</v>
      </c>
      <c r="AA22" s="421"/>
      <c r="AB22" s="55">
        <f t="shared" si="0"/>
        <v>0</v>
      </c>
      <c r="AC22" s="56">
        <f t="shared" si="1"/>
        <v>0</v>
      </c>
      <c r="AD22" s="9"/>
    </row>
    <row r="23" spans="1:30" ht="16.2" x14ac:dyDescent="0.35">
      <c r="A23" s="1" t="s">
        <v>55</v>
      </c>
      <c r="B23" s="14" t="s">
        <v>56</v>
      </c>
      <c r="C23" s="14"/>
      <c r="D23" s="14">
        <v>1.43</v>
      </c>
      <c r="E23" s="14">
        <v>1.34</v>
      </c>
      <c r="F23" s="14">
        <v>0</v>
      </c>
      <c r="G23" s="47">
        <f t="shared" si="2"/>
        <v>2.77</v>
      </c>
      <c r="H23" s="48"/>
      <c r="I23" s="57">
        <f>I22</f>
        <v>1.147</v>
      </c>
      <c r="J23" s="57"/>
      <c r="K23" s="50">
        <f t="shared" si="3"/>
        <v>3.1772</v>
      </c>
      <c r="L23" s="329">
        <f t="shared" si="4"/>
        <v>13181.222093675999</v>
      </c>
      <c r="N23" s="52">
        <v>5102</v>
      </c>
      <c r="O23" s="53">
        <v>130</v>
      </c>
      <c r="Q23" s="54"/>
      <c r="V23" s="381" t="s">
        <v>56</v>
      </c>
      <c r="W23" s="381"/>
      <c r="X23" s="420">
        <f>IF('0664'!K$84=1,'0664'!G23,0)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IF('0664'!K$84=1,'0664'!G24,0)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IF('0664'!K$84=1,'0664'!G25,0)</f>
        <v>0</v>
      </c>
      <c r="Y25" s="420"/>
      <c r="Z25" s="421">
        <v>1</v>
      </c>
      <c r="AA25" s="421"/>
      <c r="AB25" s="55">
        <f t="shared" si="0"/>
        <v>0</v>
      </c>
      <c r="AC25" s="56">
        <f t="shared" si="1"/>
        <v>0</v>
      </c>
      <c r="AD25" s="9"/>
    </row>
    <row r="26" spans="1:30" ht="20.25" customHeight="1" thickBot="1" x14ac:dyDescent="0.35">
      <c r="B26" s="60" t="s">
        <v>61</v>
      </c>
      <c r="C26" s="60"/>
      <c r="D26" s="61">
        <f t="shared" ref="D26:E26" si="5">SUM(D10:D25)</f>
        <v>68.180000000000007</v>
      </c>
      <c r="E26" s="61">
        <f t="shared" si="5"/>
        <v>64.64</v>
      </c>
      <c r="F26" s="61"/>
      <c r="G26" s="61">
        <f>SUM(G10:G25)</f>
        <v>132.82</v>
      </c>
      <c r="H26" s="62"/>
      <c r="I26" s="62"/>
      <c r="J26" s="63"/>
      <c r="K26" s="64">
        <f>SUM(K10:K25)</f>
        <v>141.81679999999997</v>
      </c>
      <c r="L26" s="327">
        <f>SUM(L10:L25)</f>
        <v>588354.12860834389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1.5</v>
      </c>
      <c r="E28" s="14">
        <v>1.5</v>
      </c>
      <c r="F28" s="75">
        <v>0</v>
      </c>
      <c r="G28" s="47">
        <f t="shared" ref="G28:G36" si="6">IF($B$154&lt;8,D28*2,D28+E28)</f>
        <v>3</v>
      </c>
      <c r="H28" s="76"/>
      <c r="I28" s="77" t="s">
        <v>69</v>
      </c>
      <c r="J28" s="52">
        <v>251</v>
      </c>
      <c r="K28" s="78">
        <v>1047</v>
      </c>
      <c r="L28" s="329">
        <f>SUM(G28*K28)</f>
        <v>3141</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5.58</v>
      </c>
      <c r="E31" s="14">
        <v>4.46</v>
      </c>
      <c r="F31" s="85">
        <v>0</v>
      </c>
      <c r="G31" s="47">
        <f t="shared" si="6"/>
        <v>10.039999999999999</v>
      </c>
      <c r="H31" s="76"/>
      <c r="I31" s="86" t="s">
        <v>73</v>
      </c>
      <c r="J31" s="52">
        <v>251</v>
      </c>
      <c r="K31" s="78">
        <v>1173</v>
      </c>
      <c r="L31" s="329">
        <f t="shared" si="8"/>
        <v>11776.919999999998</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7.08</v>
      </c>
      <c r="E37" s="61">
        <f t="shared" si="10"/>
        <v>5.96</v>
      </c>
      <c r="F37" s="61"/>
      <c r="G37" s="61">
        <f>SUM(G28:G36)</f>
        <v>13.04</v>
      </c>
      <c r="H37" s="62"/>
      <c r="I37" s="14" t="s">
        <v>81</v>
      </c>
      <c r="J37" s="14"/>
      <c r="K37" s="14"/>
      <c r="L37" s="329">
        <f>SUM(L28:L36)</f>
        <v>14917.919999999998</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25368.62</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628640.66860834393</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76.229600000000005</v>
      </c>
      <c r="D47" s="116"/>
      <c r="E47" s="116"/>
      <c r="F47" s="116"/>
      <c r="G47" s="117">
        <f>K7</f>
        <v>1.0289999999999999</v>
      </c>
      <c r="H47" s="117"/>
      <c r="I47" s="118">
        <v>1325.01</v>
      </c>
      <c r="J47" s="119" t="s">
        <v>96</v>
      </c>
      <c r="K47" s="120">
        <f>ROUND(C47*G47*I47,0)</f>
        <v>103934</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65.587199999999996</v>
      </c>
      <c r="D48" s="116"/>
      <c r="E48" s="116"/>
      <c r="F48" s="116"/>
      <c r="G48" s="117">
        <f>K7</f>
        <v>1.0289999999999999</v>
      </c>
      <c r="H48" s="117"/>
      <c r="I48" s="118">
        <v>903.8</v>
      </c>
      <c r="J48" s="119" t="s">
        <v>96</v>
      </c>
      <c r="K48" s="120">
        <f>ROUND(C48*G48*I48,0)</f>
        <v>60997</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0</v>
      </c>
      <c r="D49" s="116"/>
      <c r="E49" s="116"/>
      <c r="F49" s="116"/>
      <c r="G49" s="117">
        <f>K7</f>
        <v>1.0289999999999999</v>
      </c>
      <c r="H49" s="117"/>
      <c r="I49" s="118">
        <v>905.98</v>
      </c>
      <c r="J49" s="119" t="s">
        <v>96</v>
      </c>
      <c r="K49" s="120">
        <f>ROUND(C49*G49*I49,0)</f>
        <v>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141.8168</v>
      </c>
      <c r="D50" s="138"/>
      <c r="E50" s="139"/>
      <c r="F50" s="139"/>
      <c r="G50" s="140" t="s">
        <v>98</v>
      </c>
      <c r="H50" s="140"/>
      <c r="I50" s="140"/>
      <c r="J50" s="140"/>
      <c r="K50" s="140"/>
      <c r="L50" s="329">
        <f>IF(B2=75,0,K49+K48+K47)</f>
        <v>164931</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141.81679999999997</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7.1599999999999995E-4</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132.82</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7.3200000000000001E-4</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7.1599999999999995E-4</v>
      </c>
      <c r="L59" s="329">
        <f>SUM(I59*K59)</f>
        <v>3029.3365719999997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7.1599999999999995E-4</v>
      </c>
      <c r="L67" s="329">
        <f>SUM(I67*K67)</f>
        <v>74248.275643999994</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7.3200000000000001E-4</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7.1599999999999995E-4</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7.1599999999999995E-4</v>
      </c>
      <c r="L71" s="329">
        <f t="shared" si="11"/>
        <v>1335.8906039999999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7.3200000000000001E-4</v>
      </c>
      <c r="L72" s="329">
        <f t="shared" si="11"/>
        <v>10221.594564000001</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19.5</v>
      </c>
      <c r="AA74" s="165" t="s">
        <v>130</v>
      </c>
      <c r="AB74" s="166">
        <f>+K75</f>
        <v>361</v>
      </c>
      <c r="AC74" s="56">
        <f>ROUND(AB74*Z74,0)</f>
        <v>7040</v>
      </c>
      <c r="AD74" s="9"/>
    </row>
    <row r="75" spans="1:30" ht="19.5" customHeight="1" x14ac:dyDescent="0.3">
      <c r="A75" s="1" t="s">
        <v>131</v>
      </c>
      <c r="B75" s="167" t="s">
        <v>128</v>
      </c>
      <c r="C75" s="168" t="s">
        <v>129</v>
      </c>
      <c r="D75" s="167">
        <v>19</v>
      </c>
      <c r="E75" s="167">
        <v>20</v>
      </c>
      <c r="F75" s="167">
        <v>0</v>
      </c>
      <c r="G75" s="169">
        <f>IF($B$154&lt;8,D75,E75)</f>
        <v>20</v>
      </c>
      <c r="H75" s="170"/>
      <c r="I75" s="171">
        <f>AVERAGE(G75,D75)</f>
        <v>19.5</v>
      </c>
      <c r="J75" s="172" t="s">
        <v>130</v>
      </c>
      <c r="K75" s="173">
        <v>361</v>
      </c>
      <c r="L75" s="329">
        <f t="shared" ref="L75:L78" si="12">SUM(I75*K75)</f>
        <v>7039.5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7.3200000000000001E-4</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7.1599999999999995E-4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7040</v>
      </c>
      <c r="AD81" s="188"/>
    </row>
    <row r="82" spans="1:30" ht="22.5" customHeight="1" thickTop="1" thickBot="1" x14ac:dyDescent="0.35">
      <c r="B82" s="14" t="s">
        <v>140</v>
      </c>
      <c r="C82" s="14"/>
      <c r="D82" s="14"/>
      <c r="E82" s="14"/>
      <c r="F82" s="14"/>
      <c r="G82" s="14"/>
      <c r="H82" s="14"/>
      <c r="I82" s="14"/>
      <c r="J82" s="14"/>
      <c r="K82" s="14"/>
      <c r="L82" s="348">
        <f>SUM(L44:L81)</f>
        <v>889446.26599234389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'0664'!AC81</f>
        <v>7040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889446.26599234389</v>
      </c>
      <c r="L86" s="329">
        <f>IF(G26=0,0,IF(G26&gt;250,-(((250/G26)*K86)*IF(M86="H",0.02,0.05)),IF(M86="H",-0.02*K86,-0.05*K86)))</f>
        <v>-44472.313299617199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844973.95269272674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-141028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703945.95269272674</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70394.595269272671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264</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265</v>
      </c>
      <c r="C123" s="208" t="s">
        <v>199</v>
      </c>
    </row>
    <row r="124" spans="2:3" hidden="1" x14ac:dyDescent="0.3">
      <c r="B124" s="212" t="s">
        <v>266</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264</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265</v>
      </c>
      <c r="C164" s="222" t="s">
        <v>244</v>
      </c>
      <c r="D164" s="218"/>
    </row>
    <row r="165" spans="1:4" hidden="1" x14ac:dyDescent="0.3">
      <c r="A165" s="217" t="s">
        <v>245</v>
      </c>
      <c r="B165" s="221" t="s">
        <v>266</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6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'1461'!B2</f>
        <v>50</v>
      </c>
      <c r="W2" s="435" t="s">
        <v>4</v>
      </c>
      <c r="X2" s="436"/>
      <c r="Y2" s="437"/>
      <c r="Z2" s="437"/>
      <c r="AA2" s="437"/>
      <c r="AB2" s="437"/>
      <c r="AC2" s="437"/>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'1461'!G7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IF('1461'!K$84=1,'1461'!G10,0)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IF('1461'!K$84=1,'1461'!G11,0)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IF('1461'!K$84=1,'1461'!G12,0)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IF('1461'!K$84=1,'1461'!G13,0)</f>
        <v>0</v>
      </c>
      <c r="Y13" s="420"/>
      <c r="Z13" s="421">
        <v>1</v>
      </c>
      <c r="AA13" s="421"/>
      <c r="AB13" s="55">
        <f t="shared" si="0"/>
        <v>0</v>
      </c>
      <c r="AC13" s="56">
        <f t="shared" si="1"/>
        <v>0</v>
      </c>
      <c r="AD13" s="9"/>
    </row>
    <row r="14" spans="1:30" x14ac:dyDescent="0.3">
      <c r="A14" s="1" t="s">
        <v>36</v>
      </c>
      <c r="B14" s="14" t="s">
        <v>37</v>
      </c>
      <c r="C14" s="14"/>
      <c r="D14" s="14">
        <v>258.8</v>
      </c>
      <c r="E14" s="14">
        <v>246.24</v>
      </c>
      <c r="F14" s="14">
        <v>0</v>
      </c>
      <c r="G14" s="47">
        <f t="shared" si="2"/>
        <v>505.04</v>
      </c>
      <c r="H14" s="48"/>
      <c r="I14" s="57">
        <v>1.004</v>
      </c>
      <c r="J14" s="57"/>
      <c r="K14" s="50">
        <f t="shared" si="3"/>
        <v>507.06020000000001</v>
      </c>
      <c r="L14" s="329">
        <f t="shared" si="4"/>
        <v>2103636.2555280658</v>
      </c>
      <c r="N14" s="52">
        <v>5103</v>
      </c>
      <c r="O14" s="53">
        <v>103</v>
      </c>
      <c r="Q14" s="54"/>
      <c r="V14" s="381" t="s">
        <v>37</v>
      </c>
      <c r="W14" s="381"/>
      <c r="X14" s="420">
        <f>IF('1461'!K$84=1,'1461'!G14,0)</f>
        <v>0</v>
      </c>
      <c r="Y14" s="420"/>
      <c r="Z14" s="421">
        <v>1</v>
      </c>
      <c r="AA14" s="421"/>
      <c r="AB14" s="55">
        <f t="shared" si="0"/>
        <v>0</v>
      </c>
      <c r="AC14" s="56">
        <f t="shared" si="1"/>
        <v>0</v>
      </c>
      <c r="AD14" s="9"/>
    </row>
    <row r="15" spans="1:30" x14ac:dyDescent="0.3">
      <c r="A15" s="1" t="s">
        <v>38</v>
      </c>
      <c r="B15" s="14" t="s">
        <v>39</v>
      </c>
      <c r="C15" s="14"/>
      <c r="D15" s="14">
        <v>31.73</v>
      </c>
      <c r="E15" s="14">
        <v>28.19</v>
      </c>
      <c r="F15" s="14">
        <v>0</v>
      </c>
      <c r="G15" s="47">
        <f t="shared" si="2"/>
        <v>59.92</v>
      </c>
      <c r="H15" s="48"/>
      <c r="I15" s="57">
        <f>I14</f>
        <v>1.004</v>
      </c>
      <c r="J15" s="57"/>
      <c r="K15" s="50">
        <f t="shared" si="3"/>
        <v>60.159700000000001</v>
      </c>
      <c r="L15" s="329">
        <f t="shared" si="4"/>
        <v>249584.02580540098</v>
      </c>
      <c r="M15" s="1" t="str">
        <f>IF(ROUND(G15,2)=ROUND(SUM(G34:G36),2)," ","CHECK 2. 9-12 Lines Below")</f>
        <v xml:space="preserve"> </v>
      </c>
      <c r="N15" s="52">
        <v>5103</v>
      </c>
      <c r="O15" s="58" t="s">
        <v>40</v>
      </c>
      <c r="Q15" s="54"/>
      <c r="V15" s="381" t="s">
        <v>39</v>
      </c>
      <c r="W15" s="381"/>
      <c r="X15" s="420">
        <f>IF('1461'!K$84=1,'1461'!G15,0)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IF('1461'!K$84=1,'1461'!G16,0)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IF('1461'!K$84=1,'1461'!G17,0)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IF('1461'!K$84=1,'1461'!G18,0)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IF('1461'!K$84=1,'1461'!G19,0)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IF('1461'!K$84=1,'1461'!G20,0)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IF('1461'!K$84=1,'1461'!G21,0)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IF('1461'!K$84=1,'1461'!G22,0)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IF('1461'!K$84=1,'1461'!G23,0)</f>
        <v>0</v>
      </c>
      <c r="Y23" s="420"/>
      <c r="Z23" s="421">
        <v>1</v>
      </c>
      <c r="AA23" s="421"/>
      <c r="AB23" s="55">
        <f t="shared" si="0"/>
        <v>0</v>
      </c>
      <c r="AC23" s="56">
        <f t="shared" si="1"/>
        <v>0</v>
      </c>
      <c r="AD23" s="9"/>
    </row>
    <row r="24" spans="1:30" ht="16.2" x14ac:dyDescent="0.35">
      <c r="A24" s="1" t="s">
        <v>57</v>
      </c>
      <c r="B24" s="14" t="s">
        <v>58</v>
      </c>
      <c r="C24" s="14"/>
      <c r="D24" s="14">
        <v>8.44</v>
      </c>
      <c r="E24" s="14">
        <v>7.4</v>
      </c>
      <c r="F24" s="14">
        <v>0</v>
      </c>
      <c r="G24" s="47">
        <f t="shared" si="2"/>
        <v>15.84</v>
      </c>
      <c r="H24" s="48"/>
      <c r="I24" s="57">
        <f>I23</f>
        <v>1.147</v>
      </c>
      <c r="J24" s="57"/>
      <c r="K24" s="50">
        <f t="shared" si="3"/>
        <v>18.168500000000002</v>
      </c>
      <c r="L24" s="329">
        <f t="shared" si="4"/>
        <v>75375.498429105006</v>
      </c>
      <c r="N24" s="52">
        <v>5103</v>
      </c>
      <c r="O24" s="53">
        <v>130</v>
      </c>
      <c r="Q24" s="54"/>
      <c r="V24" s="381" t="s">
        <v>58</v>
      </c>
      <c r="W24" s="381"/>
      <c r="X24" s="420">
        <f>IF('1461'!K$84=1,'1461'!G24,0)</f>
        <v>0</v>
      </c>
      <c r="Y24" s="420"/>
      <c r="Z24" s="421">
        <v>1</v>
      </c>
      <c r="AA24" s="421"/>
      <c r="AB24" s="55">
        <f t="shared" si="0"/>
        <v>0</v>
      </c>
      <c r="AC24" s="56">
        <f t="shared" si="1"/>
        <v>0</v>
      </c>
      <c r="AD24" s="9"/>
    </row>
    <row r="25" spans="1:30" ht="16.8" thickBot="1" x14ac:dyDescent="0.4">
      <c r="A25" s="1" t="s">
        <v>59</v>
      </c>
      <c r="B25" s="14" t="s">
        <v>60</v>
      </c>
      <c r="C25" s="14"/>
      <c r="D25" s="14">
        <v>61</v>
      </c>
      <c r="E25" s="14">
        <v>56.47</v>
      </c>
      <c r="F25" s="14">
        <v>0</v>
      </c>
      <c r="G25" s="47">
        <f t="shared" si="2"/>
        <v>117.47</v>
      </c>
      <c r="H25" s="48"/>
      <c r="I25" s="57">
        <v>1.004</v>
      </c>
      <c r="J25" s="57"/>
      <c r="K25" s="50">
        <f t="shared" si="3"/>
        <v>117.93989999999999</v>
      </c>
      <c r="L25" s="329">
        <f t="shared" si="4"/>
        <v>489296.24059106689</v>
      </c>
      <c r="N25" s="52">
        <v>5310</v>
      </c>
      <c r="O25" s="53">
        <v>300</v>
      </c>
      <c r="Q25" s="54"/>
      <c r="V25" s="381" t="s">
        <v>60</v>
      </c>
      <c r="W25" s="381"/>
      <c r="X25" s="420">
        <f>IF('1461'!K$84=1,'1461'!G25,0)</f>
        <v>0</v>
      </c>
      <c r="Y25" s="420"/>
      <c r="Z25" s="421">
        <v>1</v>
      </c>
      <c r="AA25" s="421"/>
      <c r="AB25" s="55">
        <f t="shared" si="0"/>
        <v>0</v>
      </c>
      <c r="AC25" s="56">
        <f t="shared" si="1"/>
        <v>0</v>
      </c>
      <c r="AD25" s="9"/>
    </row>
    <row r="26" spans="1:30" ht="20.25" customHeight="1" thickBot="1" x14ac:dyDescent="0.35">
      <c r="B26" s="60" t="s">
        <v>61</v>
      </c>
      <c r="C26" s="60"/>
      <c r="D26" s="61">
        <f t="shared" ref="D26:E26" si="5">SUM(D10:D25)</f>
        <v>359.97</v>
      </c>
      <c r="E26" s="61">
        <f t="shared" si="5"/>
        <v>338.29999999999995</v>
      </c>
      <c r="F26" s="61"/>
      <c r="G26" s="61">
        <f>SUM(G10:G25)</f>
        <v>698.2700000000001</v>
      </c>
      <c r="H26" s="62"/>
      <c r="I26" s="62"/>
      <c r="J26" s="63"/>
      <c r="K26" s="64">
        <f>SUM(K10:K25)</f>
        <v>703.32830000000001</v>
      </c>
      <c r="L26" s="327">
        <f>SUM(L10:L25)</f>
        <v>2917892.020353639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29.79</v>
      </c>
      <c r="E34" s="14">
        <v>28.19</v>
      </c>
      <c r="F34" s="85">
        <v>0</v>
      </c>
      <c r="G34" s="47">
        <f t="shared" si="6"/>
        <v>57.980000000000004</v>
      </c>
      <c r="H34" s="76"/>
      <c r="I34" s="86" t="s">
        <v>77</v>
      </c>
      <c r="J34" s="52">
        <v>251</v>
      </c>
      <c r="K34" s="78">
        <v>835</v>
      </c>
      <c r="L34" s="329">
        <f t="shared" si="8"/>
        <v>48413.3</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1.94</v>
      </c>
      <c r="E35" s="14">
        <v>0</v>
      </c>
      <c r="F35" s="85">
        <v>0</v>
      </c>
      <c r="G35" s="47">
        <f t="shared" si="6"/>
        <v>1.94</v>
      </c>
      <c r="H35" s="76"/>
      <c r="I35" s="86" t="s">
        <v>77</v>
      </c>
      <c r="J35" s="52">
        <v>252</v>
      </c>
      <c r="K35" s="78">
        <v>3168</v>
      </c>
      <c r="L35" s="329">
        <f t="shared" si="8"/>
        <v>6145.92</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31.73</v>
      </c>
      <c r="E37" s="61">
        <f t="shared" si="10"/>
        <v>28.19</v>
      </c>
      <c r="F37" s="61"/>
      <c r="G37" s="61">
        <f>SUM(G28:G36)</f>
        <v>59.92</v>
      </c>
      <c r="H37" s="62"/>
      <c r="I37" s="14" t="s">
        <v>81</v>
      </c>
      <c r="J37" s="14"/>
      <c r="K37" s="14"/>
      <c r="L37" s="329">
        <f>SUM(L28:L36)</f>
        <v>54559.22</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133369.57</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3105820.8103536391</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703.32830000000001</v>
      </c>
      <c r="D49" s="116"/>
      <c r="E49" s="116"/>
      <c r="F49" s="116"/>
      <c r="G49" s="117">
        <f>K7</f>
        <v>1.0289999999999999</v>
      </c>
      <c r="H49" s="117"/>
      <c r="I49" s="118">
        <v>905.98</v>
      </c>
      <c r="J49" s="119" t="s">
        <v>96</v>
      </c>
      <c r="K49" s="120">
        <f>ROUND(C49*G49*I49,0)</f>
        <v>655680</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703.32830000000001</v>
      </c>
      <c r="D50" s="138"/>
      <c r="E50" s="139"/>
      <c r="F50" s="139"/>
      <c r="G50" s="140" t="s">
        <v>98</v>
      </c>
      <c r="H50" s="140"/>
      <c r="I50" s="140"/>
      <c r="J50" s="140"/>
      <c r="K50" s="140"/>
      <c r="L50" s="329">
        <f>IF(B2=75,0,K49+K48+K47)</f>
        <v>655680</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703.32830000000001</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3.5509999999999999E-3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698.2700000000001</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3.8500000000000001E-3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3.5509999999999999E-3</v>
      </c>
      <c r="L59" s="329">
        <f>SUM(I59*K59)</f>
        <v>15023.986267</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3.5509999999999999E-3</v>
      </c>
      <c r="L67" s="329">
        <f>SUM(I67*K67)</f>
        <v>368234.115659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3.8500000000000001E-3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3.5509999999999999E-3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3.5509999999999999E-3</v>
      </c>
      <c r="L71" s="329">
        <f t="shared" si="11"/>
        <v>6625.3457189999999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3.8500000000000001E-3</v>
      </c>
      <c r="L72" s="329">
        <f t="shared" si="11"/>
        <v>53761.118950000004</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9.5</v>
      </c>
      <c r="AA74" s="165" t="s">
        <v>130</v>
      </c>
      <c r="AB74" s="166">
        <f>+K75</f>
        <v>361</v>
      </c>
      <c r="AC74" s="56">
        <f>ROUND(AB74*Z74,0)</f>
        <v>3430</v>
      </c>
      <c r="AD74" s="9"/>
    </row>
    <row r="75" spans="1:30" ht="19.5" customHeight="1" x14ac:dyDescent="0.3">
      <c r="A75" s="1" t="s">
        <v>131</v>
      </c>
      <c r="B75" s="167" t="s">
        <v>128</v>
      </c>
      <c r="C75" s="168" t="s">
        <v>129</v>
      </c>
      <c r="D75" s="167">
        <v>10</v>
      </c>
      <c r="E75" s="167">
        <v>9</v>
      </c>
      <c r="F75" s="167">
        <v>0</v>
      </c>
      <c r="G75" s="169">
        <f>IF($B$154&lt;8,D75,E75)</f>
        <v>9</v>
      </c>
      <c r="H75" s="170"/>
      <c r="I75" s="171">
        <f>AVERAGE(G75,D75)</f>
        <v>9.5</v>
      </c>
      <c r="J75" s="172" t="s">
        <v>130</v>
      </c>
      <c r="K75" s="173">
        <v>361</v>
      </c>
      <c r="L75" s="329">
        <f t="shared" ref="L75:L78" si="12">SUM(I75*K75)</f>
        <v>3429.5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3.8500000000000001E-3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3.5509999999999999E-3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3430</v>
      </c>
      <c r="AD81" s="188"/>
    </row>
    <row r="82" spans="1:30" ht="22.5" customHeight="1" thickTop="1" thickBot="1" x14ac:dyDescent="0.35">
      <c r="B82" s="14" t="s">
        <v>140</v>
      </c>
      <c r="C82" s="14"/>
      <c r="D82" s="14"/>
      <c r="E82" s="14"/>
      <c r="F82" s="14"/>
      <c r="G82" s="14"/>
      <c r="H82" s="14"/>
      <c r="I82" s="14"/>
      <c r="J82" s="14"/>
      <c r="K82" s="14"/>
      <c r="L82" s="348">
        <f>SUM(L44:L81)</f>
        <v>4208574.8769486388</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'1461'!AC81</f>
        <v>3430</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4208574.8769486388</v>
      </c>
      <c r="L86" s="329">
        <f>IF(G26=0,0,IF(G26&gt;250,-(((250/G26)*K86)*IF(M86="H",0.02,0.05)),IF(M86="H",-0.02*K86,-0.05*K86)))</f>
        <v>-75339.318547063434</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4133235.5584015753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-689954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3443281.5584015753</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344328.15584015753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135089.42530036852</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267</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268</v>
      </c>
      <c r="C123" s="208" t="s">
        <v>199</v>
      </c>
    </row>
    <row r="124" spans="2:3" hidden="1" x14ac:dyDescent="0.3">
      <c r="B124" s="212" t="s">
        <v>269</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267</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268</v>
      </c>
      <c r="C164" s="222" t="s">
        <v>244</v>
      </c>
      <c r="D164" s="218"/>
    </row>
    <row r="165" spans="1:4" hidden="1" x14ac:dyDescent="0.3">
      <c r="A165" s="217" t="s">
        <v>245</v>
      </c>
      <c r="B165" s="221" t="s">
        <v>269</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1.15740695036948E-5</v>
      </c>
      <c r="D176" s="218"/>
    </row>
    <row r="177" spans="2:5" hidden="1" x14ac:dyDescent="0.3">
      <c r="B177" s="217" t="s">
        <v>260</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'1571'!B2</f>
        <v>50</v>
      </c>
      <c r="W2" s="435" t="s">
        <v>4</v>
      </c>
      <c r="X2" s="436"/>
      <c r="Y2" s="437"/>
      <c r="Z2" s="437"/>
      <c r="AA2" s="437"/>
      <c r="AB2" s="437"/>
      <c r="AC2" s="437"/>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'1571'!G7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IF('1571'!K$84=1,'1571'!G10,0)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IF('1571'!K$84=1,'1571'!G11,0)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IF('1571'!K$84=1,'1571'!G12,0)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IF('1571'!K$84=1,'1571'!G13,0)</f>
        <v>0</v>
      </c>
      <c r="Y13" s="420"/>
      <c r="Z13" s="421">
        <v>1</v>
      </c>
      <c r="AA13" s="421"/>
      <c r="AB13" s="55">
        <f t="shared" si="0"/>
        <v>0</v>
      </c>
      <c r="AC13" s="56">
        <f t="shared" si="1"/>
        <v>0</v>
      </c>
      <c r="AD13" s="9"/>
    </row>
    <row r="14" spans="1:30" x14ac:dyDescent="0.3">
      <c r="A14" s="1" t="s">
        <v>36</v>
      </c>
      <c r="B14" s="14" t="s">
        <v>37</v>
      </c>
      <c r="C14" s="14"/>
      <c r="D14" s="14">
        <v>295.60000000000002</v>
      </c>
      <c r="E14" s="14">
        <v>282.89999999999998</v>
      </c>
      <c r="F14" s="14">
        <v>0</v>
      </c>
      <c r="G14" s="47">
        <f t="shared" si="2"/>
        <v>578.5</v>
      </c>
      <c r="H14" s="48"/>
      <c r="I14" s="57">
        <v>1.004</v>
      </c>
      <c r="J14" s="57"/>
      <c r="K14" s="50">
        <f t="shared" si="3"/>
        <v>580.81399999999996</v>
      </c>
      <c r="L14" s="329">
        <f t="shared" si="4"/>
        <v>2409618.0061426195</v>
      </c>
      <c r="N14" s="52">
        <v>5103</v>
      </c>
      <c r="O14" s="53">
        <v>103</v>
      </c>
      <c r="Q14" s="54"/>
      <c r="V14" s="381" t="s">
        <v>37</v>
      </c>
      <c r="W14" s="381"/>
      <c r="X14" s="420">
        <f>IF('1571'!K$84=1,'1571'!G14,0)</f>
        <v>0</v>
      </c>
      <c r="Y14" s="420"/>
      <c r="Z14" s="421">
        <v>1</v>
      </c>
      <c r="AA14" s="421"/>
      <c r="AB14" s="55">
        <f t="shared" si="0"/>
        <v>0</v>
      </c>
      <c r="AC14" s="56">
        <f t="shared" si="1"/>
        <v>0</v>
      </c>
      <c r="AD14" s="9"/>
    </row>
    <row r="15" spans="1:30" x14ac:dyDescent="0.3">
      <c r="A15" s="1" t="s">
        <v>38</v>
      </c>
      <c r="B15" s="14" t="s">
        <v>39</v>
      </c>
      <c r="C15" s="14"/>
      <c r="D15" s="14">
        <v>121.76</v>
      </c>
      <c r="E15" s="14">
        <v>121.97</v>
      </c>
      <c r="F15" s="14">
        <v>0</v>
      </c>
      <c r="G15" s="47">
        <f t="shared" si="2"/>
        <v>243.73000000000002</v>
      </c>
      <c r="H15" s="48"/>
      <c r="I15" s="57">
        <f>I14</f>
        <v>1.004</v>
      </c>
      <c r="J15" s="57"/>
      <c r="K15" s="50">
        <f t="shared" si="3"/>
        <v>244.70490000000001</v>
      </c>
      <c r="L15" s="329">
        <f t="shared" si="4"/>
        <v>1015205.097038517</v>
      </c>
      <c r="M15" s="1" t="str">
        <f>IF(ROUND(G15,2)=ROUND(SUM(G34:G36),2)," ","CHECK 2. 9-12 Lines Below")</f>
        <v xml:space="preserve"> </v>
      </c>
      <c r="N15" s="52">
        <v>5103</v>
      </c>
      <c r="O15" s="58" t="s">
        <v>40</v>
      </c>
      <c r="Q15" s="54"/>
      <c r="V15" s="381" t="s">
        <v>39</v>
      </c>
      <c r="W15" s="381"/>
      <c r="X15" s="420">
        <f>IF('1571'!K$84=1,'1571'!G15,0)</f>
        <v>0</v>
      </c>
      <c r="Y15" s="420"/>
      <c r="Z15" s="421">
        <v>1</v>
      </c>
      <c r="AA15" s="421"/>
      <c r="AB15" s="55">
        <f t="shared" si="0"/>
        <v>0</v>
      </c>
      <c r="AC15" s="59">
        <f t="shared" si="1"/>
        <v>0</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IF('1571'!K$84=1,'1571'!G16,0)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IF('1571'!K$84=1,'1571'!G17,0)</f>
        <v>0</v>
      </c>
      <c r="Y17" s="420"/>
      <c r="Z17" s="421">
        <v>1</v>
      </c>
      <c r="AA17" s="421"/>
      <c r="AB17" s="55">
        <f t="shared" si="0"/>
        <v>0</v>
      </c>
      <c r="AC17" s="56">
        <f t="shared" si="1"/>
        <v>0</v>
      </c>
      <c r="AD17" s="9"/>
    </row>
    <row r="18" spans="1:30" ht="16.2" x14ac:dyDescent="0.35">
      <c r="A18" s="1" t="s">
        <v>45</v>
      </c>
      <c r="B18" s="14" t="s">
        <v>46</v>
      </c>
      <c r="C18" s="14"/>
      <c r="D18" s="14">
        <v>0</v>
      </c>
      <c r="E18" s="14">
        <v>0</v>
      </c>
      <c r="F18" s="14">
        <v>0</v>
      </c>
      <c r="G18" s="47">
        <f t="shared" si="2"/>
        <v>0</v>
      </c>
      <c r="H18" s="48"/>
      <c r="I18" s="57">
        <f>I17</f>
        <v>3.548</v>
      </c>
      <c r="J18" s="57"/>
      <c r="K18" s="50">
        <f t="shared" si="3"/>
        <v>0</v>
      </c>
      <c r="L18" s="329">
        <f t="shared" si="4"/>
        <v>0</v>
      </c>
      <c r="N18" s="52">
        <v>5103</v>
      </c>
      <c r="O18" s="54">
        <v>254</v>
      </c>
      <c r="Q18" s="54"/>
      <c r="V18" s="381" t="s">
        <v>46</v>
      </c>
      <c r="W18" s="381"/>
      <c r="X18" s="420">
        <f>IF('1571'!K$84=1,'1571'!G18,0)</f>
        <v>0</v>
      </c>
      <c r="Y18" s="420"/>
      <c r="Z18" s="421">
        <v>1</v>
      </c>
      <c r="AA18" s="421"/>
      <c r="AB18" s="55">
        <f t="shared" si="0"/>
        <v>0</v>
      </c>
      <c r="AC18" s="56">
        <f t="shared" si="1"/>
        <v>0</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IF('1571'!K$84=1,'1571'!G19,0)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IF('1571'!K$84=1,'1571'!G20,0)</f>
        <v>0</v>
      </c>
      <c r="Y20" s="420"/>
      <c r="Z20" s="421">
        <v>1</v>
      </c>
      <c r="AA20" s="421"/>
      <c r="AB20" s="55">
        <f t="shared" si="0"/>
        <v>0</v>
      </c>
      <c r="AC20" s="56">
        <f t="shared" si="1"/>
        <v>0</v>
      </c>
      <c r="AD20" s="9"/>
    </row>
    <row r="21" spans="1:30" ht="15" customHeight="1" x14ac:dyDescent="0.35">
      <c r="A21" s="1" t="s">
        <v>51</v>
      </c>
      <c r="B21" s="14" t="s">
        <v>52</v>
      </c>
      <c r="C21" s="14"/>
      <c r="D21" s="14">
        <v>0</v>
      </c>
      <c r="E21" s="14">
        <v>0.51</v>
      </c>
      <c r="F21" s="14">
        <v>0</v>
      </c>
      <c r="G21" s="47">
        <f t="shared" si="2"/>
        <v>0.51</v>
      </c>
      <c r="H21" s="48"/>
      <c r="I21" s="57">
        <f>I20</f>
        <v>5.1040000000000001</v>
      </c>
      <c r="J21" s="57"/>
      <c r="K21" s="50">
        <f t="shared" si="3"/>
        <v>2.6030000000000002</v>
      </c>
      <c r="L21" s="329">
        <f t="shared" si="4"/>
        <v>10799.043531990001</v>
      </c>
      <c r="N21" s="52">
        <v>5103</v>
      </c>
      <c r="O21" s="54">
        <v>255</v>
      </c>
      <c r="Q21" s="54"/>
      <c r="V21" s="381" t="s">
        <v>52</v>
      </c>
      <c r="W21" s="381"/>
      <c r="X21" s="420">
        <f>IF('1571'!K$84=1,'1571'!G21,0)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IF('1571'!K$84=1,'1571'!G22,0)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IF('1571'!K$84=1,'1571'!G23,0)</f>
        <v>0</v>
      </c>
      <c r="Y23" s="420"/>
      <c r="Z23" s="421">
        <v>1</v>
      </c>
      <c r="AA23" s="421"/>
      <c r="AB23" s="55">
        <f t="shared" si="0"/>
        <v>0</v>
      </c>
      <c r="AC23" s="56">
        <f t="shared" si="1"/>
        <v>0</v>
      </c>
      <c r="AD23" s="9"/>
    </row>
    <row r="24" spans="1:30" ht="16.2" x14ac:dyDescent="0.35">
      <c r="A24" s="1" t="s">
        <v>57</v>
      </c>
      <c r="B24" s="14" t="s">
        <v>58</v>
      </c>
      <c r="C24" s="14"/>
      <c r="D24" s="14">
        <v>2.62</v>
      </c>
      <c r="E24" s="14">
        <v>1.67</v>
      </c>
      <c r="F24" s="14">
        <v>0</v>
      </c>
      <c r="G24" s="47">
        <f t="shared" si="2"/>
        <v>4.29</v>
      </c>
      <c r="H24" s="48"/>
      <c r="I24" s="57">
        <f>I23</f>
        <v>1.147</v>
      </c>
      <c r="J24" s="57"/>
      <c r="K24" s="50">
        <f t="shared" si="3"/>
        <v>4.9206000000000003</v>
      </c>
      <c r="L24" s="329">
        <f t="shared" si="4"/>
        <v>20414.050558398001</v>
      </c>
      <c r="N24" s="52">
        <v>5103</v>
      </c>
      <c r="O24" s="53">
        <v>130</v>
      </c>
      <c r="Q24" s="54"/>
      <c r="V24" s="381" t="s">
        <v>58</v>
      </c>
      <c r="W24" s="381"/>
      <c r="X24" s="420">
        <f>IF('1571'!K$84=1,'1571'!G24,0)</f>
        <v>0</v>
      </c>
      <c r="Y24" s="420"/>
      <c r="Z24" s="421">
        <v>1</v>
      </c>
      <c r="AA24" s="421"/>
      <c r="AB24" s="55">
        <f t="shared" si="0"/>
        <v>0</v>
      </c>
      <c r="AC24" s="56">
        <f t="shared" si="1"/>
        <v>0</v>
      </c>
      <c r="AD24" s="9"/>
    </row>
    <row r="25" spans="1:30" ht="16.8" thickBot="1" x14ac:dyDescent="0.4">
      <c r="A25" s="1" t="s">
        <v>59</v>
      </c>
      <c r="B25" s="14" t="s">
        <v>60</v>
      </c>
      <c r="C25" s="14"/>
      <c r="D25" s="14">
        <v>132.52000000000001</v>
      </c>
      <c r="E25" s="14">
        <v>146.04</v>
      </c>
      <c r="F25" s="14">
        <v>0</v>
      </c>
      <c r="G25" s="47">
        <f t="shared" si="2"/>
        <v>278.56</v>
      </c>
      <c r="H25" s="48"/>
      <c r="I25" s="57">
        <v>1.004</v>
      </c>
      <c r="J25" s="57"/>
      <c r="K25" s="50">
        <f t="shared" si="3"/>
        <v>279.67419999999998</v>
      </c>
      <c r="L25" s="329">
        <f t="shared" si="4"/>
        <v>1160281.9287646858</v>
      </c>
      <c r="N25" s="52">
        <v>5310</v>
      </c>
      <c r="O25" s="53">
        <v>300</v>
      </c>
      <c r="Q25" s="54"/>
      <c r="V25" s="381" t="s">
        <v>60</v>
      </c>
      <c r="W25" s="381"/>
      <c r="X25" s="420">
        <f>IF('1571'!K$84=1,'1571'!G25,0)</f>
        <v>0</v>
      </c>
      <c r="Y25" s="420"/>
      <c r="Z25" s="421">
        <v>1</v>
      </c>
      <c r="AA25" s="421"/>
      <c r="AB25" s="55">
        <f t="shared" si="0"/>
        <v>0</v>
      </c>
      <c r="AC25" s="56">
        <f t="shared" si="1"/>
        <v>0</v>
      </c>
      <c r="AD25" s="9"/>
    </row>
    <row r="26" spans="1:30" ht="20.25" customHeight="1" thickBot="1" x14ac:dyDescent="0.35">
      <c r="B26" s="60" t="s">
        <v>61</v>
      </c>
      <c r="C26" s="60"/>
      <c r="D26" s="61">
        <f t="shared" ref="D26:E26" si="5">SUM(D10:D25)</f>
        <v>552.5</v>
      </c>
      <c r="E26" s="61">
        <f t="shared" si="5"/>
        <v>553.09</v>
      </c>
      <c r="F26" s="61"/>
      <c r="G26" s="61">
        <f>SUM(G10:G25)</f>
        <v>1105.5899999999999</v>
      </c>
      <c r="H26" s="62"/>
      <c r="I26" s="62"/>
      <c r="J26" s="63"/>
      <c r="K26" s="64">
        <f>SUM(K10:K25)</f>
        <v>1112.7166999999999</v>
      </c>
      <c r="L26" s="327">
        <f>SUM(L10:L25)</f>
        <v>4616318.1260362109</v>
      </c>
      <c r="N26" s="54"/>
      <c r="O26" s="65"/>
      <c r="P26" s="54"/>
      <c r="Q26" s="54"/>
      <c r="V26" s="422" t="s">
        <v>61</v>
      </c>
      <c r="W26" s="422"/>
      <c r="X26" s="411">
        <f>SUM(X10:X25)</f>
        <v>0</v>
      </c>
      <c r="Y26" s="411"/>
      <c r="Z26" s="423"/>
      <c r="AA26" s="424"/>
      <c r="AB26" s="66">
        <f>SUM(AB10:AB25)</f>
        <v>0</v>
      </c>
      <c r="AC26" s="67">
        <f>SUM(AC10:AC25)</f>
        <v>0</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60.37</v>
      </c>
      <c r="E34" s="14">
        <v>56.4</v>
      </c>
      <c r="F34" s="85">
        <v>0</v>
      </c>
      <c r="G34" s="47">
        <f t="shared" si="6"/>
        <v>116.77</v>
      </c>
      <c r="H34" s="76"/>
      <c r="I34" s="86" t="s">
        <v>77</v>
      </c>
      <c r="J34" s="52">
        <v>251</v>
      </c>
      <c r="K34" s="78">
        <v>835</v>
      </c>
      <c r="L34" s="329">
        <f t="shared" si="8"/>
        <v>97502.95</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61.39</v>
      </c>
      <c r="E35" s="14">
        <v>65.569999999999993</v>
      </c>
      <c r="F35" s="85">
        <v>0</v>
      </c>
      <c r="G35" s="47">
        <f t="shared" si="6"/>
        <v>126.96</v>
      </c>
      <c r="H35" s="76"/>
      <c r="I35" s="86" t="s">
        <v>77</v>
      </c>
      <c r="J35" s="52">
        <v>252</v>
      </c>
      <c r="K35" s="78">
        <v>3168</v>
      </c>
      <c r="L35" s="329">
        <f t="shared" si="8"/>
        <v>402209.27999999997</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0</v>
      </c>
      <c r="E36" s="14">
        <v>0</v>
      </c>
      <c r="F36" s="85">
        <v>0</v>
      </c>
      <c r="G36" s="47">
        <f t="shared" si="6"/>
        <v>0</v>
      </c>
      <c r="H36" s="76"/>
      <c r="I36" s="86" t="s">
        <v>77</v>
      </c>
      <c r="J36" s="52">
        <v>253</v>
      </c>
      <c r="K36" s="78">
        <v>6685</v>
      </c>
      <c r="L36" s="329">
        <f t="shared" si="8"/>
        <v>0</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121.75999999999999</v>
      </c>
      <c r="E37" s="61">
        <f t="shared" si="10"/>
        <v>121.97</v>
      </c>
      <c r="F37" s="61"/>
      <c r="G37" s="61">
        <f>SUM(G28:G36)</f>
        <v>243.73</v>
      </c>
      <c r="H37" s="62"/>
      <c r="I37" s="14" t="s">
        <v>81</v>
      </c>
      <c r="J37" s="14"/>
      <c r="K37" s="14"/>
      <c r="L37" s="329">
        <f>SUM(L28:L36)</f>
        <v>499712.23</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211167.68999999997</v>
      </c>
      <c r="N40" s="98"/>
      <c r="O40" s="98"/>
      <c r="P40" s="98"/>
      <c r="Q40" s="98"/>
      <c r="V40" s="406" t="s">
        <v>85</v>
      </c>
      <c r="W40" s="406"/>
      <c r="X40" s="407">
        <f>+G40</f>
        <v>181379.8</v>
      </c>
      <c r="Y40" s="407"/>
      <c r="Z40" s="407"/>
      <c r="AA40" s="407"/>
      <c r="AB40" s="56">
        <f>ROUND(X39/X40,0)</f>
        <v>191</v>
      </c>
      <c r="AC40" s="56">
        <f>ROUND(AB40*$X$26,0)</f>
        <v>0</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5327198.0460362108</v>
      </c>
      <c r="O44" s="1"/>
      <c r="V44" s="400" t="s">
        <v>89</v>
      </c>
      <c r="W44" s="400"/>
      <c r="X44" s="400"/>
      <c r="Y44" s="400"/>
      <c r="Z44" s="400"/>
      <c r="AA44" s="400"/>
      <c r="AB44" s="400"/>
      <c r="AC44" s="105">
        <f>SUM(AC26,AC37,AC40)</f>
        <v>0</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1112.7166999999999</v>
      </c>
      <c r="D49" s="116"/>
      <c r="E49" s="116"/>
      <c r="F49" s="116"/>
      <c r="G49" s="117">
        <f>K7</f>
        <v>1.0289999999999999</v>
      </c>
      <c r="H49" s="117"/>
      <c r="I49" s="118">
        <v>905.98</v>
      </c>
      <c r="J49" s="119" t="s">
        <v>96</v>
      </c>
      <c r="K49" s="120">
        <f>ROUND(C49*G49*I49,0)</f>
        <v>1037334</v>
      </c>
      <c r="L49" s="344"/>
      <c r="M49" s="103"/>
      <c r="N49" s="131"/>
      <c r="O49" s="132"/>
      <c r="P49" s="65"/>
      <c r="Q49" s="133"/>
      <c r="V49" s="134" t="s">
        <v>77</v>
      </c>
      <c r="W49" s="135">
        <f>AB14+AB15+AB18+AB21+AB24+AB25</f>
        <v>0</v>
      </c>
      <c r="X49" s="393">
        <f>AB7</f>
        <v>1.0289999999999999</v>
      </c>
      <c r="Y49" s="393"/>
      <c r="Z49" s="122">
        <f>+I49</f>
        <v>905.98</v>
      </c>
      <c r="AA49" s="123" t="s">
        <v>96</v>
      </c>
      <c r="AB49" s="124">
        <f>ROUND(W49*X49*Z49,0)</f>
        <v>0</v>
      </c>
      <c r="AC49" s="128"/>
      <c r="AD49" s="104"/>
    </row>
    <row r="50" spans="2:30" ht="24" customHeight="1" thickBot="1" x14ac:dyDescent="0.35">
      <c r="B50" s="136" t="s">
        <v>97</v>
      </c>
      <c r="C50" s="137">
        <f>SUM(C47:C49)</f>
        <v>1112.7166999999999</v>
      </c>
      <c r="D50" s="138"/>
      <c r="E50" s="139"/>
      <c r="F50" s="139"/>
      <c r="G50" s="140" t="s">
        <v>98</v>
      </c>
      <c r="H50" s="140"/>
      <c r="I50" s="140"/>
      <c r="J50" s="140"/>
      <c r="K50" s="140"/>
      <c r="L50" s="329">
        <f>IF(B2=75,0,K49+K48+K47)</f>
        <v>1037334</v>
      </c>
      <c r="N50" s="3"/>
      <c r="O50" s="1"/>
      <c r="V50" s="141" t="s">
        <v>97</v>
      </c>
      <c r="W50" s="142">
        <f>SUM(W47:W49)</f>
        <v>0</v>
      </c>
      <c r="X50" s="394" t="s">
        <v>98</v>
      </c>
      <c r="Y50" s="395"/>
      <c r="Z50" s="395"/>
      <c r="AA50" s="395"/>
      <c r="AB50" s="395"/>
      <c r="AC50" s="56">
        <f>IF(V2=75,0,AB49+AB48+AB47)</f>
        <v>0</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1112.7166999999999</v>
      </c>
      <c r="H53" s="57" t="s">
        <v>102</v>
      </c>
      <c r="I53" s="57"/>
      <c r="J53" s="147">
        <v>198050.23</v>
      </c>
      <c r="K53" s="147"/>
      <c r="L53" s="346"/>
      <c r="N53" s="3"/>
      <c r="O53" s="1"/>
      <c r="V53" s="388" t="s">
        <v>101</v>
      </c>
      <c r="W53" s="388"/>
      <c r="X53" s="148">
        <f>AB26</f>
        <v>0</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5.6179999999999997E-3</v>
      </c>
      <c r="L54" s="334"/>
      <c r="N54" s="65"/>
      <c r="O54" s="1"/>
      <c r="V54" s="388" t="s">
        <v>103</v>
      </c>
      <c r="W54" s="388"/>
      <c r="X54" s="388"/>
      <c r="Y54" s="388"/>
      <c r="Z54" s="388"/>
      <c r="AA54" s="388"/>
      <c r="AB54" s="391">
        <f>ROUND(X53/AA53,6)</f>
        <v>0</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1105.5899999999999</v>
      </c>
      <c r="H56" s="57" t="s">
        <v>106</v>
      </c>
      <c r="I56" s="57"/>
      <c r="J56" s="147">
        <f>+G40</f>
        <v>181379.8</v>
      </c>
      <c r="K56" s="147"/>
      <c r="L56" s="346"/>
      <c r="O56" s="1"/>
      <c r="V56" s="388" t="s">
        <v>105</v>
      </c>
      <c r="W56" s="388"/>
      <c r="X56" s="151">
        <f>X26</f>
        <v>0</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6.0949999999999997E-3</v>
      </c>
      <c r="L57" s="334"/>
      <c r="O57" s="1"/>
      <c r="V57" s="388" t="s">
        <v>107</v>
      </c>
      <c r="W57" s="388"/>
      <c r="X57" s="388"/>
      <c r="Y57" s="388"/>
      <c r="Z57" s="388"/>
      <c r="AA57" s="388"/>
      <c r="AB57" s="391">
        <f>ROUND(X56/AA56,6)</f>
        <v>0</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0</v>
      </c>
      <c r="AC58" s="56">
        <f>ROUND(Y58*AB58,0)</f>
        <v>0</v>
      </c>
      <c r="AD58" s="9"/>
    </row>
    <row r="59" spans="2:30" x14ac:dyDescent="0.3">
      <c r="B59" s="60" t="s">
        <v>109</v>
      </c>
      <c r="C59" s="60"/>
      <c r="D59" s="60"/>
      <c r="E59" s="60"/>
      <c r="F59" s="60"/>
      <c r="G59" s="60"/>
      <c r="H59" s="155" t="s">
        <v>21</v>
      </c>
      <c r="I59" s="120">
        <v>4230917</v>
      </c>
      <c r="J59" s="156" t="s">
        <v>110</v>
      </c>
      <c r="K59" s="157">
        <f>K54</f>
        <v>5.6179999999999997E-3</v>
      </c>
      <c r="L59" s="329">
        <f>SUM(I59*K59)</f>
        <v>23769.291706</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0</v>
      </c>
      <c r="AC66" s="56">
        <f>ROUND(Y66*AB66,0)</f>
        <v>0</v>
      </c>
      <c r="AD66" s="9"/>
    </row>
    <row r="67" spans="1:30" ht="20.25" customHeight="1" x14ac:dyDescent="0.3">
      <c r="B67" s="14" t="s">
        <v>118</v>
      </c>
      <c r="C67" s="14"/>
      <c r="D67" s="14"/>
      <c r="E67" s="14"/>
      <c r="F67" s="14"/>
      <c r="H67" s="155" t="s">
        <v>23</v>
      </c>
      <c r="I67" s="120">
        <v>103698709</v>
      </c>
      <c r="J67" s="156" t="s">
        <v>110</v>
      </c>
      <c r="K67" s="157">
        <f>K54</f>
        <v>5.6179999999999997E-3</v>
      </c>
      <c r="L67" s="329">
        <f>SUM(I67*K67)</f>
        <v>582579.34716200002</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0</v>
      </c>
      <c r="AC68" s="56">
        <f>ROUND(Y68*AB68,0)</f>
        <v>0</v>
      </c>
      <c r="AD68" s="9"/>
    </row>
    <row r="69" spans="1:30" ht="15" customHeight="1" x14ac:dyDescent="0.3">
      <c r="B69" s="161" t="s">
        <v>120</v>
      </c>
      <c r="C69" s="14"/>
      <c r="D69" s="14"/>
      <c r="E69" s="14"/>
      <c r="F69" s="14"/>
      <c r="H69" s="155" t="s">
        <v>22</v>
      </c>
      <c r="I69" s="120">
        <v>0</v>
      </c>
      <c r="J69" s="156" t="s">
        <v>110</v>
      </c>
      <c r="K69" s="157">
        <f>K57</f>
        <v>6.0949999999999997E-3</v>
      </c>
      <c r="L69" s="329">
        <f t="shared" ref="L69:L72" si="11">SUM(I69*K69)</f>
        <v>0</v>
      </c>
      <c r="O69" s="1"/>
      <c r="V69" s="378" t="s">
        <v>121</v>
      </c>
      <c r="W69" s="378"/>
      <c r="X69" s="378"/>
      <c r="Y69" s="384">
        <f>+I70</f>
        <v>0</v>
      </c>
      <c r="Z69" s="384"/>
      <c r="AA69" s="153" t="s">
        <v>110</v>
      </c>
      <c r="AB69" s="154">
        <f>AB54</f>
        <v>0</v>
      </c>
      <c r="AC69" s="56">
        <f>ROUND(Y69*AB69,0)</f>
        <v>0</v>
      </c>
      <c r="AD69" s="9"/>
    </row>
    <row r="70" spans="1:30" ht="20.25" customHeight="1" x14ac:dyDescent="0.3">
      <c r="B70" s="14" t="s">
        <v>121</v>
      </c>
      <c r="C70" s="14"/>
      <c r="D70" s="14"/>
      <c r="E70" s="14"/>
      <c r="F70" s="14"/>
      <c r="H70" s="155" t="s">
        <v>21</v>
      </c>
      <c r="I70" s="120">
        <v>0</v>
      </c>
      <c r="J70" s="156" t="s">
        <v>110</v>
      </c>
      <c r="K70" s="157">
        <f>K54</f>
        <v>5.6179999999999997E-3</v>
      </c>
      <c r="L70" s="329">
        <f t="shared" si="11"/>
        <v>0</v>
      </c>
      <c r="O70" s="1"/>
      <c r="V70" s="378" t="s">
        <v>122</v>
      </c>
      <c r="W70" s="378"/>
      <c r="X70" s="378"/>
      <c r="Y70" s="380">
        <f>+I71</f>
        <v>1865769</v>
      </c>
      <c r="Z70" s="380"/>
      <c r="AA70" s="153" t="s">
        <v>110</v>
      </c>
      <c r="AB70" s="154">
        <f>AB54</f>
        <v>0</v>
      </c>
      <c r="AC70" s="56">
        <f>ROUND(Y70*AB70,0)</f>
        <v>0</v>
      </c>
      <c r="AD70" s="9"/>
    </row>
    <row r="71" spans="1:30" ht="20.25" customHeight="1" x14ac:dyDescent="0.3">
      <c r="B71" s="14" t="s">
        <v>122</v>
      </c>
      <c r="C71" s="14"/>
      <c r="D71" s="14"/>
      <c r="E71" s="14"/>
      <c r="F71" s="14"/>
      <c r="H71" s="155" t="s">
        <v>21</v>
      </c>
      <c r="I71" s="120">
        <v>1865769</v>
      </c>
      <c r="J71" s="156" t="s">
        <v>110</v>
      </c>
      <c r="K71" s="157">
        <f>K54</f>
        <v>5.6179999999999997E-3</v>
      </c>
      <c r="L71" s="329">
        <f t="shared" si="11"/>
        <v>10481.890241999999</v>
      </c>
      <c r="O71" s="1"/>
      <c r="V71" s="378" t="s">
        <v>123</v>
      </c>
      <c r="W71" s="378"/>
      <c r="X71" s="378"/>
      <c r="Y71" s="380">
        <f>+I72</f>
        <v>13963927</v>
      </c>
      <c r="Z71" s="380"/>
      <c r="AA71" s="153" t="s">
        <v>110</v>
      </c>
      <c r="AB71" s="154">
        <f>AB57</f>
        <v>0</v>
      </c>
      <c r="AC71" s="56">
        <f>ROUND(Y71*AB71,0)</f>
        <v>0</v>
      </c>
      <c r="AD71" s="9"/>
    </row>
    <row r="72" spans="1:30" ht="21" customHeight="1" x14ac:dyDescent="0.35">
      <c r="B72" s="14" t="s">
        <v>123</v>
      </c>
      <c r="C72" s="14"/>
      <c r="D72" s="14"/>
      <c r="E72" s="14"/>
      <c r="F72" s="14"/>
      <c r="H72" s="155" t="s">
        <v>22</v>
      </c>
      <c r="I72" s="120">
        <v>13963927</v>
      </c>
      <c r="J72" s="156" t="s">
        <v>110</v>
      </c>
      <c r="K72" s="157">
        <f>K57</f>
        <v>6.0949999999999997E-3</v>
      </c>
      <c r="L72" s="329">
        <f t="shared" si="11"/>
        <v>85110.135064999995</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875</v>
      </c>
      <c r="AA74" s="165" t="s">
        <v>130</v>
      </c>
      <c r="AB74" s="166">
        <f>+K75</f>
        <v>361</v>
      </c>
      <c r="AC74" s="56">
        <f>ROUND(AB74*Z74,0)</f>
        <v>315875</v>
      </c>
      <c r="AD74" s="9"/>
    </row>
    <row r="75" spans="1:30" ht="19.5" customHeight="1" x14ac:dyDescent="0.3">
      <c r="A75" s="1" t="s">
        <v>131</v>
      </c>
      <c r="B75" s="167" t="s">
        <v>128</v>
      </c>
      <c r="C75" s="168" t="s">
        <v>129</v>
      </c>
      <c r="D75" s="167">
        <v>881</v>
      </c>
      <c r="E75" s="167">
        <v>869</v>
      </c>
      <c r="F75" s="167">
        <v>0</v>
      </c>
      <c r="G75" s="169">
        <f>IF($B$154&lt;8,D75,E75)</f>
        <v>869</v>
      </c>
      <c r="H75" s="170"/>
      <c r="I75" s="171">
        <f>AVERAGE(G75,D75)</f>
        <v>875</v>
      </c>
      <c r="J75" s="172" t="s">
        <v>130</v>
      </c>
      <c r="K75" s="173">
        <v>361</v>
      </c>
      <c r="L75" s="329">
        <f t="shared" ref="L75:L78" si="12">SUM(I75*K75)</f>
        <v>315875</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0</v>
      </c>
      <c r="AC76" s="56">
        <f>ROUND(Y76*AB76,0)</f>
        <v>0</v>
      </c>
      <c r="AD76" s="9"/>
    </row>
    <row r="77" spans="1:30" ht="26.25" customHeight="1" x14ac:dyDescent="0.3">
      <c r="B77" s="14" t="s">
        <v>134</v>
      </c>
      <c r="C77" s="14"/>
      <c r="D77" s="14"/>
      <c r="E77" s="14"/>
      <c r="F77" s="14"/>
      <c r="H77" s="155" t="s">
        <v>25</v>
      </c>
      <c r="I77" s="178">
        <v>1716988</v>
      </c>
      <c r="J77" s="156" t="s">
        <v>110</v>
      </c>
      <c r="K77" s="157">
        <f>K57</f>
        <v>6.0949999999999997E-3</v>
      </c>
      <c r="L77" s="329">
        <v>0</v>
      </c>
      <c r="O77" s="1"/>
      <c r="V77" s="378" t="str">
        <f>+B78</f>
        <v>15.  Florida Teachers Classroom Supply Assistance Program</v>
      </c>
      <c r="W77" s="378"/>
      <c r="X77" s="378"/>
      <c r="Y77" s="379">
        <f>+I78</f>
        <v>0</v>
      </c>
      <c r="Z77" s="379"/>
      <c r="AA77" s="165" t="s">
        <v>130</v>
      </c>
      <c r="AB77" s="154">
        <f>AB54</f>
        <v>0</v>
      </c>
      <c r="AC77" s="56">
        <f>ROUND(Y77*AB77,0)</f>
        <v>0</v>
      </c>
      <c r="AD77" s="9"/>
    </row>
    <row r="78" spans="1:30" ht="26.25" customHeight="1" x14ac:dyDescent="0.3">
      <c r="B78" s="377" t="s">
        <v>135</v>
      </c>
      <c r="C78" s="377"/>
      <c r="D78" s="377"/>
      <c r="E78" s="14"/>
      <c r="F78" s="14"/>
      <c r="H78" s="155" t="s">
        <v>136</v>
      </c>
      <c r="I78" s="179">
        <v>0</v>
      </c>
      <c r="J78" s="156" t="s">
        <v>110</v>
      </c>
      <c r="K78" s="157">
        <f>K54</f>
        <v>5.6179999999999997E-3</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315875</v>
      </c>
      <c r="AD81" s="188"/>
    </row>
    <row r="82" spans="1:30" ht="22.5" customHeight="1" thickTop="1" thickBot="1" x14ac:dyDescent="0.35">
      <c r="B82" s="14" t="s">
        <v>140</v>
      </c>
      <c r="C82" s="14"/>
      <c r="D82" s="14"/>
      <c r="E82" s="14"/>
      <c r="F82" s="14"/>
      <c r="G82" s="14"/>
      <c r="H82" s="14"/>
      <c r="I82" s="14"/>
      <c r="J82" s="14"/>
      <c r="K82" s="14"/>
      <c r="L82" s="348">
        <f>SUM(L44:L81)</f>
        <v>7382347.7102112109</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t="str">
        <f>IF(G26=0,"",IF((G11+G13+SUM(G15:G21))/G26&gt;0.75,1,""))</f>
        <v/>
      </c>
      <c r="L84" s="348">
        <f>'1571'!AC81</f>
        <v>315875</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7382347.7102112109</v>
      </c>
      <c r="L86" s="329">
        <f>IF(G26=0,0,IF(G26&gt;250,-(((250/G26)*K86)*IF(M86="H",0.02,0.05)),IF(M86="H",-0.02*K86,-0.05*K86)))</f>
        <v>-83466.155064391089</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7298881.5551468199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-1218204</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6080677.5551468199</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608067.75551468204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285651.2304461695</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270</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271</v>
      </c>
      <c r="C123" s="208" t="s">
        <v>199</v>
      </c>
    </row>
    <row r="124" spans="2:3" hidden="1" x14ac:dyDescent="0.3">
      <c r="B124" s="212" t="s">
        <v>272</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270</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271</v>
      </c>
      <c r="C164" s="222" t="s">
        <v>244</v>
      </c>
      <c r="D164" s="218"/>
    </row>
    <row r="165" spans="1:4" hidden="1" x14ac:dyDescent="0.3">
      <c r="A165" s="217" t="s">
        <v>245</v>
      </c>
      <c r="B165" s="221" t="s">
        <v>272</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3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32"/>
      <c r="N2" s="3"/>
      <c r="O2" s="1"/>
      <c r="V2" s="8">
        <f>'2521'!B2</f>
        <v>50</v>
      </c>
      <c r="W2" s="435" t="s">
        <v>4</v>
      </c>
      <c r="X2" s="436"/>
      <c r="Y2" s="437"/>
      <c r="Z2" s="437"/>
      <c r="AA2" s="437"/>
      <c r="AB2" s="437"/>
      <c r="AC2" s="437"/>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33"/>
      <c r="M3" s="10"/>
      <c r="N3" s="10"/>
      <c r="O3" s="10"/>
      <c r="P3" s="10"/>
      <c r="Q3" s="10"/>
      <c r="V3" s="438" t="s">
        <v>5</v>
      </c>
      <c r="W3" s="438"/>
      <c r="X3" s="438"/>
      <c r="Y3" s="438"/>
      <c r="Z3" s="438"/>
      <c r="AA3" s="438"/>
      <c r="AB3" s="438"/>
      <c r="AC3" s="438"/>
      <c r="AD3" s="12"/>
    </row>
    <row r="4" spans="1:30" ht="17.399999999999999" x14ac:dyDescent="0.3">
      <c r="B4" s="377" t="s">
        <v>6</v>
      </c>
      <c r="C4" s="377"/>
      <c r="D4" s="377"/>
      <c r="E4" s="377"/>
      <c r="F4" s="377"/>
      <c r="G4" s="377"/>
      <c r="H4" s="377"/>
      <c r="I4" s="377"/>
      <c r="J4" s="14"/>
      <c r="K4" s="14"/>
      <c r="L4" s="334"/>
      <c r="M4" s="15"/>
      <c r="N4" s="15"/>
      <c r="O4" s="15"/>
      <c r="P4" s="15"/>
      <c r="Q4" s="15"/>
      <c r="V4" s="439" t="str">
        <f>+Based_on_the_Second_Calculation_of_the_FEFP_2010_11</f>
        <v>Based on the Final Conference Calculation of the FEFP 2014-15</v>
      </c>
      <c r="W4" s="439"/>
      <c r="X4" s="439"/>
      <c r="Y4" s="439"/>
      <c r="Z4" s="439"/>
      <c r="AA4" s="439"/>
      <c r="AB4" s="439"/>
      <c r="AC4" s="439"/>
      <c r="AD4" s="16"/>
    </row>
    <row r="5" spans="1:30" ht="18.75" customHeight="1" x14ac:dyDescent="0.3">
      <c r="B5" s="17" t="s">
        <v>7</v>
      </c>
      <c r="C5" s="17"/>
      <c r="D5" s="18"/>
      <c r="E5" s="17"/>
      <c r="F5" s="17"/>
      <c r="G5" s="19" t="s">
        <v>8</v>
      </c>
      <c r="H5" s="19"/>
      <c r="I5" s="19"/>
      <c r="J5" s="19"/>
      <c r="K5" s="19"/>
      <c r="L5" s="335"/>
      <c r="M5" s="20"/>
      <c r="N5" s="20"/>
      <c r="O5" s="20"/>
      <c r="P5" s="20"/>
      <c r="Q5" s="20"/>
      <c r="V5" s="440" t="s">
        <v>7</v>
      </c>
      <c r="W5" s="440"/>
      <c r="X5" s="441" t="s">
        <v>8</v>
      </c>
      <c r="Y5" s="441"/>
      <c r="Z5" s="21"/>
      <c r="AA5" s="21"/>
      <c r="AB5" s="21"/>
      <c r="AC5" s="21"/>
      <c r="AD5" s="22"/>
    </row>
    <row r="6" spans="1:30" ht="21" customHeight="1" x14ac:dyDescent="0.3">
      <c r="B6" s="17" t="s">
        <v>9</v>
      </c>
      <c r="C6" s="17"/>
      <c r="D6" s="17"/>
      <c r="E6" s="17"/>
      <c r="F6" s="17"/>
      <c r="G6" s="17"/>
      <c r="H6" s="17"/>
      <c r="I6" s="17"/>
      <c r="J6" s="17"/>
      <c r="K6" s="17"/>
      <c r="L6" s="334"/>
      <c r="M6" s="23"/>
      <c r="N6" s="23"/>
      <c r="O6" s="20"/>
      <c r="P6" s="20"/>
      <c r="Q6" s="20"/>
      <c r="V6" s="427" t="s">
        <v>10</v>
      </c>
      <c r="W6" s="427"/>
      <c r="X6" s="427"/>
      <c r="Y6" s="427"/>
      <c r="Z6" s="427"/>
      <c r="AA6" s="427"/>
      <c r="AB6" s="427"/>
      <c r="AC6" s="427"/>
      <c r="AD6" s="24"/>
    </row>
    <row r="7" spans="1:30" ht="18" customHeight="1" x14ac:dyDescent="0.3">
      <c r="B7" s="25" t="s">
        <v>11</v>
      </c>
      <c r="C7" s="25"/>
      <c r="D7" s="25"/>
      <c r="E7" s="25"/>
      <c r="F7" s="25"/>
      <c r="G7" s="26">
        <v>4031.77</v>
      </c>
      <c r="H7" s="26"/>
      <c r="I7" s="25" t="s">
        <v>12</v>
      </c>
      <c r="J7" s="25"/>
      <c r="K7" s="27">
        <v>1.0289999999999999</v>
      </c>
      <c r="L7" s="336"/>
      <c r="O7" s="1"/>
      <c r="V7" s="428" t="s">
        <v>11</v>
      </c>
      <c r="W7" s="428"/>
      <c r="X7" s="429">
        <f>'2521'!G7</f>
        <v>4031.77</v>
      </c>
      <c r="Y7" s="429"/>
      <c r="Z7" s="430" t="s">
        <v>12</v>
      </c>
      <c r="AA7" s="430"/>
      <c r="AB7" s="431">
        <f>+K7</f>
        <v>1.0289999999999999</v>
      </c>
      <c r="AC7" s="431"/>
      <c r="AD7" s="9"/>
    </row>
    <row r="8" spans="1:30" ht="51" customHeight="1" x14ac:dyDescent="0.3">
      <c r="B8" s="28" t="s">
        <v>13</v>
      </c>
      <c r="C8" s="28"/>
      <c r="D8" s="29" t="s">
        <v>497</v>
      </c>
      <c r="E8" s="29" t="s">
        <v>498</v>
      </c>
      <c r="F8" s="30"/>
      <c r="G8" s="31" t="s">
        <v>14</v>
      </c>
      <c r="H8" s="32"/>
      <c r="I8" s="33" t="s">
        <v>15</v>
      </c>
      <c r="J8" s="34"/>
      <c r="K8" s="35" t="s">
        <v>16</v>
      </c>
      <c r="L8" s="337" t="s">
        <v>17</v>
      </c>
      <c r="N8" s="1" t="s">
        <v>18</v>
      </c>
      <c r="O8" s="1" t="s">
        <v>19</v>
      </c>
      <c r="V8" s="432" t="s">
        <v>13</v>
      </c>
      <c r="W8" s="432"/>
      <c r="X8" s="433" t="s">
        <v>14</v>
      </c>
      <c r="Y8" s="433"/>
      <c r="Z8" s="434" t="s">
        <v>15</v>
      </c>
      <c r="AA8" s="434"/>
      <c r="AB8" s="36" t="s">
        <v>16</v>
      </c>
      <c r="AC8" s="37" t="s">
        <v>20</v>
      </c>
      <c r="AD8" s="9"/>
    </row>
    <row r="9" spans="1:30" ht="14.25" customHeight="1" x14ac:dyDescent="0.3">
      <c r="B9" s="38" t="s">
        <v>21</v>
      </c>
      <c r="C9" s="38"/>
      <c r="D9" s="38"/>
      <c r="E9" s="38"/>
      <c r="F9" s="38"/>
      <c r="G9" s="39" t="s">
        <v>22</v>
      </c>
      <c r="H9" s="40"/>
      <c r="I9" s="41" t="s">
        <v>23</v>
      </c>
      <c r="J9" s="42"/>
      <c r="K9" s="43" t="s">
        <v>24</v>
      </c>
      <c r="L9" s="338" t="s">
        <v>25</v>
      </c>
      <c r="O9" s="1"/>
      <c r="V9" s="442" t="s">
        <v>21</v>
      </c>
      <c r="W9" s="442"/>
      <c r="X9" s="443" t="s">
        <v>22</v>
      </c>
      <c r="Y9" s="443"/>
      <c r="Z9" s="444" t="s">
        <v>23</v>
      </c>
      <c r="AA9" s="444"/>
      <c r="AB9" s="44" t="s">
        <v>24</v>
      </c>
      <c r="AC9" s="45" t="s">
        <v>25</v>
      </c>
      <c r="AD9" s="9"/>
    </row>
    <row r="10" spans="1:30" x14ac:dyDescent="0.3">
      <c r="A10" s="1" t="s">
        <v>26</v>
      </c>
      <c r="B10" s="46" t="s">
        <v>27</v>
      </c>
      <c r="C10" s="46"/>
      <c r="D10" s="46">
        <v>0</v>
      </c>
      <c r="E10" s="46">
        <v>0</v>
      </c>
      <c r="F10" s="46">
        <v>0</v>
      </c>
      <c r="G10" s="47">
        <f>IF($B$154&lt;8,D10*2,D10+E10)</f>
        <v>0</v>
      </c>
      <c r="H10" s="48"/>
      <c r="I10" s="49">
        <v>1.1259999999999999</v>
      </c>
      <c r="J10" s="49"/>
      <c r="K10" s="50">
        <f>ROUND(G10*I10,4)</f>
        <v>0</v>
      </c>
      <c r="L10" s="329">
        <f>SUM(K10*$G$7)*($K$7)</f>
        <v>0</v>
      </c>
      <c r="N10" s="52">
        <v>5101</v>
      </c>
      <c r="O10" s="53">
        <v>101</v>
      </c>
      <c r="Q10" s="54"/>
      <c r="V10" s="425" t="s">
        <v>27</v>
      </c>
      <c r="W10" s="425"/>
      <c r="X10" s="420">
        <f>IF('2521'!K$84=1,'2521'!G10,0)</f>
        <v>0</v>
      </c>
      <c r="Y10" s="420"/>
      <c r="Z10" s="426">
        <v>1</v>
      </c>
      <c r="AA10" s="426"/>
      <c r="AB10" s="55">
        <f t="shared" ref="AB10:AB25" si="0">ROUND(X10*Z10,4)</f>
        <v>0</v>
      </c>
      <c r="AC10" s="56">
        <f t="shared" ref="AC10:AC25" si="1">ROUND(ROUND(AB10*$X$7,4)*($AB$7),0)</f>
        <v>0</v>
      </c>
      <c r="AD10" s="9">
        <v>1</v>
      </c>
    </row>
    <row r="11" spans="1:30" x14ac:dyDescent="0.3">
      <c r="A11" s="1" t="s">
        <v>28</v>
      </c>
      <c r="B11" s="14" t="s">
        <v>29</v>
      </c>
      <c r="C11" s="14"/>
      <c r="D11" s="14">
        <v>0</v>
      </c>
      <c r="E11" s="14">
        <v>0</v>
      </c>
      <c r="F11" s="14">
        <v>0</v>
      </c>
      <c r="G11" s="47">
        <f t="shared" ref="G11:G25" si="2">IF($B$154&lt;8,D11*2,D11+E11)</f>
        <v>0</v>
      </c>
      <c r="H11" s="48"/>
      <c r="I11" s="57">
        <f>I10</f>
        <v>1.1259999999999999</v>
      </c>
      <c r="J11" s="57"/>
      <c r="K11" s="50">
        <f t="shared" ref="K11:K25" si="3">ROUND(G11*I11,4)</f>
        <v>0</v>
      </c>
      <c r="L11" s="329">
        <f t="shared" ref="L11:L25" si="4">SUM(K11*$G$7)*($K$7)</f>
        <v>0</v>
      </c>
      <c r="M11" s="1" t="str">
        <f>IF(ROUND(G11,2)=ROUND(SUM(G28:G30),2)," ","CHECK 2. PK-3 Lines Below")</f>
        <v xml:space="preserve"> </v>
      </c>
      <c r="N11" s="52">
        <v>5101</v>
      </c>
      <c r="O11" s="58" t="s">
        <v>30</v>
      </c>
      <c r="Q11" s="54"/>
      <c r="V11" s="381" t="s">
        <v>29</v>
      </c>
      <c r="W11" s="381"/>
      <c r="X11" s="420">
        <f>IF('2521'!K$84=1,'2521'!G11,0)</f>
        <v>0</v>
      </c>
      <c r="Y11" s="420"/>
      <c r="Z11" s="421">
        <v>1</v>
      </c>
      <c r="AA11" s="421"/>
      <c r="AB11" s="55">
        <f t="shared" si="0"/>
        <v>0</v>
      </c>
      <c r="AC11" s="56">
        <f t="shared" si="1"/>
        <v>0</v>
      </c>
      <c r="AD11" s="9"/>
    </row>
    <row r="12" spans="1:30" x14ac:dyDescent="0.3">
      <c r="A12" s="1" t="s">
        <v>31</v>
      </c>
      <c r="B12" s="14" t="s">
        <v>32</v>
      </c>
      <c r="C12" s="14"/>
      <c r="D12" s="14">
        <v>0</v>
      </c>
      <c r="E12" s="14">
        <v>0</v>
      </c>
      <c r="F12" s="14">
        <v>0</v>
      </c>
      <c r="G12" s="47">
        <f t="shared" si="2"/>
        <v>0</v>
      </c>
      <c r="H12" s="48"/>
      <c r="I12" s="57">
        <v>1</v>
      </c>
      <c r="J12" s="57"/>
      <c r="K12" s="50">
        <f t="shared" si="3"/>
        <v>0</v>
      </c>
      <c r="L12" s="329">
        <f t="shared" si="4"/>
        <v>0</v>
      </c>
      <c r="N12" s="52">
        <v>5102</v>
      </c>
      <c r="O12" s="53">
        <v>102</v>
      </c>
      <c r="Q12" s="54"/>
      <c r="V12" s="381" t="s">
        <v>32</v>
      </c>
      <c r="W12" s="381"/>
      <c r="X12" s="420">
        <f>IF('2521'!K$84=1,'2521'!G12,0)</f>
        <v>0</v>
      </c>
      <c r="Y12" s="420"/>
      <c r="Z12" s="421">
        <v>1</v>
      </c>
      <c r="AA12" s="421"/>
      <c r="AB12" s="55">
        <f t="shared" si="0"/>
        <v>0</v>
      </c>
      <c r="AC12" s="56">
        <f t="shared" si="1"/>
        <v>0</v>
      </c>
      <c r="AD12" s="9"/>
    </row>
    <row r="13" spans="1:30" x14ac:dyDescent="0.3">
      <c r="A13" s="1" t="s">
        <v>33</v>
      </c>
      <c r="B13" s="14" t="s">
        <v>34</v>
      </c>
      <c r="C13" s="14"/>
      <c r="D13" s="14">
        <v>0</v>
      </c>
      <c r="E13" s="14">
        <v>0</v>
      </c>
      <c r="F13" s="14">
        <v>0</v>
      </c>
      <c r="G13" s="47">
        <f t="shared" si="2"/>
        <v>0</v>
      </c>
      <c r="H13" s="48"/>
      <c r="I13" s="57">
        <f>I12</f>
        <v>1</v>
      </c>
      <c r="J13" s="57"/>
      <c r="K13" s="50">
        <f t="shared" si="3"/>
        <v>0</v>
      </c>
      <c r="L13" s="329">
        <f t="shared" si="4"/>
        <v>0</v>
      </c>
      <c r="M13" s="1" t="str">
        <f>IF(ROUND(G13,2)=ROUND(SUM(G31:G33),2)," ","CHECK 2. 4-8 Lines Below")</f>
        <v xml:space="preserve"> </v>
      </c>
      <c r="N13" s="52">
        <v>5102</v>
      </c>
      <c r="O13" s="58" t="s">
        <v>35</v>
      </c>
      <c r="Q13" s="54"/>
      <c r="V13" s="381" t="s">
        <v>34</v>
      </c>
      <c r="W13" s="381"/>
      <c r="X13" s="420">
        <f>IF('2521'!K$84=1,'2521'!G13,0)</f>
        <v>0</v>
      </c>
      <c r="Y13" s="420"/>
      <c r="Z13" s="421">
        <v>1</v>
      </c>
      <c r="AA13" s="421"/>
      <c r="AB13" s="55">
        <f t="shared" si="0"/>
        <v>0</v>
      </c>
      <c r="AC13" s="56">
        <f t="shared" si="1"/>
        <v>0</v>
      </c>
      <c r="AD13" s="9"/>
    </row>
    <row r="14" spans="1:30" x14ac:dyDescent="0.3">
      <c r="A14" s="1" t="s">
        <v>36</v>
      </c>
      <c r="B14" s="14" t="s">
        <v>37</v>
      </c>
      <c r="C14" s="14"/>
      <c r="D14" s="14">
        <v>0</v>
      </c>
      <c r="E14" s="14">
        <v>0</v>
      </c>
      <c r="F14" s="14">
        <v>0</v>
      </c>
      <c r="G14" s="47">
        <f t="shared" si="2"/>
        <v>0</v>
      </c>
      <c r="H14" s="48"/>
      <c r="I14" s="57">
        <v>1.004</v>
      </c>
      <c r="J14" s="57"/>
      <c r="K14" s="50">
        <f t="shared" si="3"/>
        <v>0</v>
      </c>
      <c r="L14" s="329">
        <f t="shared" si="4"/>
        <v>0</v>
      </c>
      <c r="N14" s="52">
        <v>5103</v>
      </c>
      <c r="O14" s="53">
        <v>103</v>
      </c>
      <c r="Q14" s="54"/>
      <c r="V14" s="381" t="s">
        <v>37</v>
      </c>
      <c r="W14" s="381"/>
      <c r="X14" s="420">
        <f>IF('2521'!K$84=1,'2521'!G14,0)</f>
        <v>0</v>
      </c>
      <c r="Y14" s="420"/>
      <c r="Z14" s="421">
        <v>1</v>
      </c>
      <c r="AA14" s="421"/>
      <c r="AB14" s="55">
        <f t="shared" si="0"/>
        <v>0</v>
      </c>
      <c r="AC14" s="56">
        <f t="shared" si="1"/>
        <v>0</v>
      </c>
      <c r="AD14" s="9"/>
    </row>
    <row r="15" spans="1:30" x14ac:dyDescent="0.3">
      <c r="A15" s="1" t="s">
        <v>38</v>
      </c>
      <c r="B15" s="14" t="s">
        <v>39</v>
      </c>
      <c r="C15" s="14"/>
      <c r="D15" s="14">
        <v>31.76</v>
      </c>
      <c r="E15" s="14">
        <v>35.06</v>
      </c>
      <c r="F15" s="14">
        <v>0</v>
      </c>
      <c r="G15" s="47">
        <f t="shared" si="2"/>
        <v>66.820000000000007</v>
      </c>
      <c r="H15" s="48"/>
      <c r="I15" s="57">
        <f>I14</f>
        <v>1.004</v>
      </c>
      <c r="J15" s="57"/>
      <c r="K15" s="50">
        <f t="shared" si="3"/>
        <v>67.087299999999999</v>
      </c>
      <c r="L15" s="329">
        <f t="shared" si="4"/>
        <v>278324.49986310897</v>
      </c>
      <c r="M15" s="1" t="str">
        <f>IF(ROUND(G15,2)=ROUND(SUM(G34:G36),2)," ","CHECK 2. 9-12 Lines Below")</f>
        <v xml:space="preserve"> </v>
      </c>
      <c r="N15" s="52">
        <v>5103</v>
      </c>
      <c r="O15" s="58" t="s">
        <v>40</v>
      </c>
      <c r="Q15" s="54"/>
      <c r="V15" s="381" t="s">
        <v>39</v>
      </c>
      <c r="W15" s="381"/>
      <c r="X15" s="420">
        <f>IF('2521'!K$84=1,'2521'!G15,0)</f>
        <v>66.820000000000007</v>
      </c>
      <c r="Y15" s="420"/>
      <c r="Z15" s="421">
        <v>1</v>
      </c>
      <c r="AA15" s="421"/>
      <c r="AB15" s="55">
        <f t="shared" si="0"/>
        <v>66.819999999999993</v>
      </c>
      <c r="AC15" s="59">
        <f t="shared" si="1"/>
        <v>277216</v>
      </c>
      <c r="AD15" s="9"/>
    </row>
    <row r="16" spans="1:30" ht="16.2" x14ac:dyDescent="0.35">
      <c r="A16" s="1" t="s">
        <v>41</v>
      </c>
      <c r="B16" s="14" t="s">
        <v>42</v>
      </c>
      <c r="C16" s="14"/>
      <c r="D16" s="14">
        <v>0</v>
      </c>
      <c r="E16" s="14">
        <v>0</v>
      </c>
      <c r="F16" s="14">
        <v>0</v>
      </c>
      <c r="G16" s="47">
        <f t="shared" si="2"/>
        <v>0</v>
      </c>
      <c r="H16" s="48"/>
      <c r="I16" s="57">
        <v>3.548</v>
      </c>
      <c r="J16" s="57"/>
      <c r="K16" s="50">
        <f t="shared" si="3"/>
        <v>0</v>
      </c>
      <c r="L16" s="329">
        <f t="shared" si="4"/>
        <v>0</v>
      </c>
      <c r="N16" s="52">
        <v>5101</v>
      </c>
      <c r="O16" s="1">
        <v>254</v>
      </c>
      <c r="Q16" s="54"/>
      <c r="V16" s="381" t="s">
        <v>42</v>
      </c>
      <c r="W16" s="381"/>
      <c r="X16" s="420">
        <f>IF('2521'!K$84=1,'2521'!G16,0)</f>
        <v>0</v>
      </c>
      <c r="Y16" s="420"/>
      <c r="Z16" s="421">
        <v>1</v>
      </c>
      <c r="AA16" s="421"/>
      <c r="AB16" s="55">
        <f t="shared" si="0"/>
        <v>0</v>
      </c>
      <c r="AC16" s="56">
        <f t="shared" si="1"/>
        <v>0</v>
      </c>
      <c r="AD16" s="9"/>
    </row>
    <row r="17" spans="1:30" ht="16.2" x14ac:dyDescent="0.35">
      <c r="A17" s="1" t="s">
        <v>43</v>
      </c>
      <c r="B17" s="14" t="s">
        <v>44</v>
      </c>
      <c r="C17" s="14"/>
      <c r="D17" s="14">
        <v>0</v>
      </c>
      <c r="E17" s="14">
        <v>0</v>
      </c>
      <c r="F17" s="14">
        <v>0</v>
      </c>
      <c r="G17" s="47">
        <f t="shared" si="2"/>
        <v>0</v>
      </c>
      <c r="H17" s="48"/>
      <c r="I17" s="57">
        <f>I16</f>
        <v>3.548</v>
      </c>
      <c r="J17" s="57"/>
      <c r="K17" s="50">
        <f t="shared" si="3"/>
        <v>0</v>
      </c>
      <c r="L17" s="329">
        <f t="shared" si="4"/>
        <v>0</v>
      </c>
      <c r="N17" s="52">
        <v>5102</v>
      </c>
      <c r="O17" s="54">
        <v>254</v>
      </c>
      <c r="Q17" s="54"/>
      <c r="V17" s="381" t="s">
        <v>44</v>
      </c>
      <c r="W17" s="381"/>
      <c r="X17" s="420">
        <f>IF('2521'!K$84=1,'2521'!G17,0)</f>
        <v>0</v>
      </c>
      <c r="Y17" s="420"/>
      <c r="Z17" s="421">
        <v>1</v>
      </c>
      <c r="AA17" s="421"/>
      <c r="AB17" s="55">
        <f t="shared" si="0"/>
        <v>0</v>
      </c>
      <c r="AC17" s="56">
        <f t="shared" si="1"/>
        <v>0</v>
      </c>
      <c r="AD17" s="9"/>
    </row>
    <row r="18" spans="1:30" ht="16.2" x14ac:dyDescent="0.35">
      <c r="A18" s="1" t="s">
        <v>45</v>
      </c>
      <c r="B18" s="14" t="s">
        <v>46</v>
      </c>
      <c r="C18" s="14"/>
      <c r="D18" s="14">
        <v>11.29</v>
      </c>
      <c r="E18" s="14">
        <v>10.89</v>
      </c>
      <c r="F18" s="14">
        <v>0</v>
      </c>
      <c r="G18" s="47">
        <f t="shared" si="2"/>
        <v>22.18</v>
      </c>
      <c r="H18" s="48"/>
      <c r="I18" s="57">
        <f>I17</f>
        <v>3.548</v>
      </c>
      <c r="J18" s="57"/>
      <c r="K18" s="50">
        <f t="shared" si="3"/>
        <v>78.694599999999994</v>
      </c>
      <c r="L18" s="329">
        <f t="shared" si="4"/>
        <v>326479.60473781795</v>
      </c>
      <c r="N18" s="52">
        <v>5103</v>
      </c>
      <c r="O18" s="54">
        <v>254</v>
      </c>
      <c r="Q18" s="54"/>
      <c r="V18" s="381" t="s">
        <v>46</v>
      </c>
      <c r="W18" s="381"/>
      <c r="X18" s="420">
        <f>IF('2521'!K$84=1,'2521'!G18,0)</f>
        <v>22.18</v>
      </c>
      <c r="Y18" s="420"/>
      <c r="Z18" s="421">
        <v>1</v>
      </c>
      <c r="AA18" s="421"/>
      <c r="AB18" s="55">
        <f t="shared" si="0"/>
        <v>22.18</v>
      </c>
      <c r="AC18" s="56">
        <f t="shared" si="1"/>
        <v>92018</v>
      </c>
      <c r="AD18" s="9"/>
    </row>
    <row r="19" spans="1:30" ht="15" customHeight="1" x14ac:dyDescent="0.35">
      <c r="A19" s="1" t="s">
        <v>47</v>
      </c>
      <c r="B19" s="14" t="s">
        <v>48</v>
      </c>
      <c r="C19" s="14"/>
      <c r="D19" s="14">
        <v>0</v>
      </c>
      <c r="E19" s="14">
        <v>0</v>
      </c>
      <c r="F19" s="14">
        <v>0</v>
      </c>
      <c r="G19" s="47">
        <f t="shared" si="2"/>
        <v>0</v>
      </c>
      <c r="H19" s="48"/>
      <c r="I19" s="57">
        <v>5.1040000000000001</v>
      </c>
      <c r="J19" s="57"/>
      <c r="K19" s="50">
        <f t="shared" si="3"/>
        <v>0</v>
      </c>
      <c r="L19" s="329">
        <f t="shared" si="4"/>
        <v>0</v>
      </c>
      <c r="N19" s="52">
        <v>5101</v>
      </c>
      <c r="O19" s="1">
        <v>255</v>
      </c>
      <c r="Q19" s="54"/>
      <c r="V19" s="381" t="s">
        <v>48</v>
      </c>
      <c r="W19" s="381"/>
      <c r="X19" s="420">
        <f>IF('2521'!K$84=1,'2521'!G19,0)</f>
        <v>0</v>
      </c>
      <c r="Y19" s="420"/>
      <c r="Z19" s="421">
        <v>1</v>
      </c>
      <c r="AA19" s="421"/>
      <c r="AB19" s="55">
        <f t="shared" si="0"/>
        <v>0</v>
      </c>
      <c r="AC19" s="56">
        <f t="shared" si="1"/>
        <v>0</v>
      </c>
      <c r="AD19" s="9"/>
    </row>
    <row r="20" spans="1:30" ht="15" customHeight="1" x14ac:dyDescent="0.35">
      <c r="A20" s="1" t="s">
        <v>49</v>
      </c>
      <c r="B20" s="14" t="s">
        <v>50</v>
      </c>
      <c r="C20" s="14"/>
      <c r="D20" s="14">
        <v>0</v>
      </c>
      <c r="E20" s="14">
        <v>0</v>
      </c>
      <c r="F20" s="14">
        <v>0</v>
      </c>
      <c r="G20" s="47">
        <f t="shared" si="2"/>
        <v>0</v>
      </c>
      <c r="H20" s="48"/>
      <c r="I20" s="57">
        <f>I19</f>
        <v>5.1040000000000001</v>
      </c>
      <c r="J20" s="57"/>
      <c r="K20" s="50">
        <f t="shared" si="3"/>
        <v>0</v>
      </c>
      <c r="L20" s="329">
        <f t="shared" si="4"/>
        <v>0</v>
      </c>
      <c r="N20" s="52">
        <v>5102</v>
      </c>
      <c r="O20" s="54">
        <v>255</v>
      </c>
      <c r="Q20" s="54"/>
      <c r="V20" s="381" t="s">
        <v>50</v>
      </c>
      <c r="W20" s="381"/>
      <c r="X20" s="420">
        <f>IF('2521'!K$84=1,'2521'!G20,0)</f>
        <v>0</v>
      </c>
      <c r="Y20" s="420"/>
      <c r="Z20" s="421">
        <v>1</v>
      </c>
      <c r="AA20" s="421"/>
      <c r="AB20" s="55">
        <f t="shared" si="0"/>
        <v>0</v>
      </c>
      <c r="AC20" s="56">
        <f t="shared" si="1"/>
        <v>0</v>
      </c>
      <c r="AD20" s="9"/>
    </row>
    <row r="21" spans="1:30" ht="15" customHeight="1" x14ac:dyDescent="0.35">
      <c r="A21" s="1" t="s">
        <v>51</v>
      </c>
      <c r="B21" s="14" t="s">
        <v>52</v>
      </c>
      <c r="C21" s="14"/>
      <c r="D21" s="14">
        <v>0</v>
      </c>
      <c r="E21" s="14">
        <v>0</v>
      </c>
      <c r="F21" s="14">
        <v>0</v>
      </c>
      <c r="G21" s="47">
        <f t="shared" si="2"/>
        <v>0</v>
      </c>
      <c r="H21" s="48"/>
      <c r="I21" s="57">
        <f>I20</f>
        <v>5.1040000000000001</v>
      </c>
      <c r="J21" s="57"/>
      <c r="K21" s="50">
        <f t="shared" si="3"/>
        <v>0</v>
      </c>
      <c r="L21" s="329">
        <f t="shared" si="4"/>
        <v>0</v>
      </c>
      <c r="N21" s="52">
        <v>5103</v>
      </c>
      <c r="O21" s="54">
        <v>255</v>
      </c>
      <c r="Q21" s="54"/>
      <c r="V21" s="381" t="s">
        <v>52</v>
      </c>
      <c r="W21" s="381"/>
      <c r="X21" s="420">
        <f>IF('2521'!K$84=1,'2521'!G21,0)</f>
        <v>0</v>
      </c>
      <c r="Y21" s="420"/>
      <c r="Z21" s="421">
        <v>1</v>
      </c>
      <c r="AA21" s="421"/>
      <c r="AB21" s="55">
        <f t="shared" si="0"/>
        <v>0</v>
      </c>
      <c r="AC21" s="56">
        <f t="shared" si="1"/>
        <v>0</v>
      </c>
      <c r="AD21" s="9"/>
    </row>
    <row r="22" spans="1:30" ht="16.2" x14ac:dyDescent="0.35">
      <c r="A22" s="1" t="s">
        <v>53</v>
      </c>
      <c r="B22" s="14" t="s">
        <v>54</v>
      </c>
      <c r="C22" s="14"/>
      <c r="D22" s="14">
        <v>0</v>
      </c>
      <c r="E22" s="14">
        <v>0</v>
      </c>
      <c r="F22" s="14">
        <v>0</v>
      </c>
      <c r="G22" s="47">
        <f t="shared" si="2"/>
        <v>0</v>
      </c>
      <c r="H22" s="48"/>
      <c r="I22" s="57">
        <v>1.147</v>
      </c>
      <c r="J22" s="57"/>
      <c r="K22" s="50">
        <f t="shared" si="3"/>
        <v>0</v>
      </c>
      <c r="L22" s="329">
        <f t="shared" si="4"/>
        <v>0</v>
      </c>
      <c r="N22" s="52">
        <v>5101</v>
      </c>
      <c r="O22" s="53">
        <v>130</v>
      </c>
      <c r="Q22" s="54"/>
      <c r="V22" s="381" t="s">
        <v>54</v>
      </c>
      <c r="W22" s="381"/>
      <c r="X22" s="420">
        <f>IF('2521'!K$84=1,'2521'!G22,0)</f>
        <v>0</v>
      </c>
      <c r="Y22" s="420"/>
      <c r="Z22" s="421">
        <v>1</v>
      </c>
      <c r="AA22" s="421"/>
      <c r="AB22" s="55">
        <f t="shared" si="0"/>
        <v>0</v>
      </c>
      <c r="AC22" s="56">
        <f t="shared" si="1"/>
        <v>0</v>
      </c>
      <c r="AD22" s="9"/>
    </row>
    <row r="23" spans="1:30" ht="16.2" x14ac:dyDescent="0.35">
      <c r="A23" s="1" t="s">
        <v>55</v>
      </c>
      <c r="B23" s="14" t="s">
        <v>56</v>
      </c>
      <c r="C23" s="14"/>
      <c r="D23" s="14">
        <v>0</v>
      </c>
      <c r="E23" s="14">
        <v>0</v>
      </c>
      <c r="F23" s="14">
        <v>0</v>
      </c>
      <c r="G23" s="47">
        <f t="shared" si="2"/>
        <v>0</v>
      </c>
      <c r="H23" s="48"/>
      <c r="I23" s="57">
        <f>I22</f>
        <v>1.147</v>
      </c>
      <c r="J23" s="57"/>
      <c r="K23" s="50">
        <f t="shared" si="3"/>
        <v>0</v>
      </c>
      <c r="L23" s="329">
        <f t="shared" si="4"/>
        <v>0</v>
      </c>
      <c r="N23" s="52">
        <v>5102</v>
      </c>
      <c r="O23" s="53">
        <v>130</v>
      </c>
      <c r="Q23" s="54"/>
      <c r="V23" s="381" t="s">
        <v>56</v>
      </c>
      <c r="W23" s="381"/>
      <c r="X23" s="420">
        <f>IF('2521'!K$84=1,'2521'!G23,0)</f>
        <v>0</v>
      </c>
      <c r="Y23" s="420"/>
      <c r="Z23" s="421">
        <v>1</v>
      </c>
      <c r="AA23" s="421"/>
      <c r="AB23" s="55">
        <f t="shared" si="0"/>
        <v>0</v>
      </c>
      <c r="AC23" s="56">
        <f t="shared" si="1"/>
        <v>0</v>
      </c>
      <c r="AD23" s="9"/>
    </row>
    <row r="24" spans="1:30" ht="16.2" x14ac:dyDescent="0.35">
      <c r="A24" s="1" t="s">
        <v>57</v>
      </c>
      <c r="B24" s="14" t="s">
        <v>58</v>
      </c>
      <c r="C24" s="14"/>
      <c r="D24" s="14">
        <v>0</v>
      </c>
      <c r="E24" s="14">
        <v>0</v>
      </c>
      <c r="F24" s="14">
        <v>0</v>
      </c>
      <c r="G24" s="47">
        <f t="shared" si="2"/>
        <v>0</v>
      </c>
      <c r="H24" s="48"/>
      <c r="I24" s="57">
        <f>I23</f>
        <v>1.147</v>
      </c>
      <c r="J24" s="57"/>
      <c r="K24" s="50">
        <f t="shared" si="3"/>
        <v>0</v>
      </c>
      <c r="L24" s="329">
        <f t="shared" si="4"/>
        <v>0</v>
      </c>
      <c r="N24" s="52">
        <v>5103</v>
      </c>
      <c r="O24" s="53">
        <v>130</v>
      </c>
      <c r="Q24" s="54"/>
      <c r="V24" s="381" t="s">
        <v>58</v>
      </c>
      <c r="W24" s="381"/>
      <c r="X24" s="420">
        <f>IF('2521'!K$84=1,'2521'!G24,0)</f>
        <v>0</v>
      </c>
      <c r="Y24" s="420"/>
      <c r="Z24" s="421">
        <v>1</v>
      </c>
      <c r="AA24" s="421"/>
      <c r="AB24" s="55">
        <f t="shared" si="0"/>
        <v>0</v>
      </c>
      <c r="AC24" s="56">
        <f t="shared" si="1"/>
        <v>0</v>
      </c>
      <c r="AD24" s="9"/>
    </row>
    <row r="25" spans="1:30" ht="16.8" thickBot="1" x14ac:dyDescent="0.4">
      <c r="A25" s="1" t="s">
        <v>59</v>
      </c>
      <c r="B25" s="14" t="s">
        <v>60</v>
      </c>
      <c r="C25" s="14"/>
      <c r="D25" s="14">
        <v>0</v>
      </c>
      <c r="E25" s="14">
        <v>0</v>
      </c>
      <c r="F25" s="14">
        <v>0</v>
      </c>
      <c r="G25" s="47">
        <f t="shared" si="2"/>
        <v>0</v>
      </c>
      <c r="H25" s="48"/>
      <c r="I25" s="57">
        <v>1.004</v>
      </c>
      <c r="J25" s="57"/>
      <c r="K25" s="50">
        <f t="shared" si="3"/>
        <v>0</v>
      </c>
      <c r="L25" s="329">
        <f t="shared" si="4"/>
        <v>0</v>
      </c>
      <c r="N25" s="52">
        <v>5310</v>
      </c>
      <c r="O25" s="53">
        <v>300</v>
      </c>
      <c r="Q25" s="54"/>
      <c r="V25" s="381" t="s">
        <v>60</v>
      </c>
      <c r="W25" s="381"/>
      <c r="X25" s="420">
        <f>IF('2521'!K$84=1,'2521'!G25,0)</f>
        <v>0</v>
      </c>
      <c r="Y25" s="420"/>
      <c r="Z25" s="421">
        <v>1</v>
      </c>
      <c r="AA25" s="421"/>
      <c r="AB25" s="55">
        <f t="shared" si="0"/>
        <v>0</v>
      </c>
      <c r="AC25" s="56">
        <f t="shared" si="1"/>
        <v>0</v>
      </c>
      <c r="AD25" s="9"/>
    </row>
    <row r="26" spans="1:30" ht="20.25" customHeight="1" thickBot="1" x14ac:dyDescent="0.35">
      <c r="B26" s="60" t="s">
        <v>61</v>
      </c>
      <c r="C26" s="60"/>
      <c r="D26" s="61">
        <f t="shared" ref="D26:E26" si="5">SUM(D10:D25)</f>
        <v>43.05</v>
      </c>
      <c r="E26" s="61">
        <f t="shared" si="5"/>
        <v>45.95</v>
      </c>
      <c r="F26" s="61"/>
      <c r="G26" s="61">
        <f>SUM(G10:G25)</f>
        <v>89</v>
      </c>
      <c r="H26" s="62"/>
      <c r="I26" s="62"/>
      <c r="J26" s="63"/>
      <c r="K26" s="64">
        <f>SUM(K10:K25)</f>
        <v>145.78190000000001</v>
      </c>
      <c r="L26" s="327">
        <f>SUM(L10:L25)</f>
        <v>604804.10460092686</v>
      </c>
      <c r="N26" s="54"/>
      <c r="O26" s="65"/>
      <c r="P26" s="54"/>
      <c r="Q26" s="54"/>
      <c r="V26" s="422" t="s">
        <v>61</v>
      </c>
      <c r="W26" s="422"/>
      <c r="X26" s="411">
        <f>SUM(X10:X25)</f>
        <v>89</v>
      </c>
      <c r="Y26" s="411"/>
      <c r="Z26" s="423"/>
      <c r="AA26" s="424"/>
      <c r="AB26" s="66">
        <f>SUM(AB10:AB25)</f>
        <v>89</v>
      </c>
      <c r="AC26" s="67">
        <f>SUM(AC10:AC25)</f>
        <v>369234</v>
      </c>
      <c r="AD26" s="9"/>
    </row>
    <row r="27" spans="1:30" ht="51.75" customHeight="1" x14ac:dyDescent="0.3">
      <c r="B27" s="60" t="s">
        <v>62</v>
      </c>
      <c r="C27" s="60"/>
      <c r="D27" s="29" t="s">
        <v>497</v>
      </c>
      <c r="E27" s="29" t="s">
        <v>498</v>
      </c>
      <c r="F27" s="30"/>
      <c r="G27" s="68" t="s">
        <v>63</v>
      </c>
      <c r="H27" s="69"/>
      <c r="I27" s="70" t="s">
        <v>64</v>
      </c>
      <c r="J27" s="70" t="s">
        <v>65</v>
      </c>
      <c r="K27" s="71" t="s">
        <v>66</v>
      </c>
      <c r="N27" s="54"/>
      <c r="O27" s="65"/>
      <c r="P27" s="54"/>
      <c r="Q27" s="54"/>
      <c r="V27" s="392" t="s">
        <v>62</v>
      </c>
      <c r="W27" s="392"/>
      <c r="X27" s="412" t="s">
        <v>63</v>
      </c>
      <c r="Y27" s="412"/>
      <c r="Z27" s="72" t="s">
        <v>64</v>
      </c>
      <c r="AA27" s="73" t="s">
        <v>65</v>
      </c>
      <c r="AB27" s="74" t="s">
        <v>66</v>
      </c>
      <c r="AC27" s="9"/>
      <c r="AD27" s="9"/>
    </row>
    <row r="28" spans="1:30" ht="15.75" customHeight="1" x14ac:dyDescent="0.3">
      <c r="A28" s="1" t="s">
        <v>67</v>
      </c>
      <c r="B28" s="413" t="s">
        <v>68</v>
      </c>
      <c r="C28" s="414"/>
      <c r="D28" s="14">
        <v>0</v>
      </c>
      <c r="E28" s="14">
        <v>0</v>
      </c>
      <c r="F28" s="75">
        <v>0</v>
      </c>
      <c r="G28" s="47">
        <f t="shared" ref="G28:G36" si="6">IF($B$154&lt;8,D28*2,D28+E28)</f>
        <v>0</v>
      </c>
      <c r="H28" s="76"/>
      <c r="I28" s="77" t="s">
        <v>69</v>
      </c>
      <c r="J28" s="52">
        <v>251</v>
      </c>
      <c r="K28" s="78">
        <v>1047</v>
      </c>
      <c r="L28" s="329">
        <f>SUM(G28*K28)</f>
        <v>0</v>
      </c>
      <c r="N28" s="2">
        <v>5101</v>
      </c>
      <c r="O28" s="54">
        <v>251</v>
      </c>
      <c r="P28" s="79"/>
      <c r="Q28" s="80"/>
      <c r="V28" s="419" t="s">
        <v>68</v>
      </c>
      <c r="W28" s="419"/>
      <c r="X28" s="408"/>
      <c r="Y28" s="408"/>
      <c r="Z28" s="81" t="s">
        <v>69</v>
      </c>
      <c r="AA28" s="82">
        <v>251</v>
      </c>
      <c r="AB28" s="83">
        <f>+K28</f>
        <v>1047</v>
      </c>
      <c r="AC28" s="84">
        <f t="shared" ref="AC28:AC36" si="7">ROUND(X28*AB28,0)</f>
        <v>0</v>
      </c>
      <c r="AD28" s="9"/>
    </row>
    <row r="29" spans="1:30" x14ac:dyDescent="0.3">
      <c r="A29" s="1" t="s">
        <v>70</v>
      </c>
      <c r="B29" s="415"/>
      <c r="C29" s="416"/>
      <c r="D29" s="14">
        <v>0</v>
      </c>
      <c r="E29" s="14">
        <v>0</v>
      </c>
      <c r="F29" s="85">
        <v>0</v>
      </c>
      <c r="G29" s="47">
        <f t="shared" si="6"/>
        <v>0</v>
      </c>
      <c r="H29" s="76"/>
      <c r="I29" s="52" t="s">
        <v>69</v>
      </c>
      <c r="J29" s="52">
        <v>252</v>
      </c>
      <c r="K29" s="78">
        <v>3380</v>
      </c>
      <c r="L29" s="329">
        <f t="shared" ref="L29:L36" si="8">SUM(G29*K29)</f>
        <v>0</v>
      </c>
      <c r="N29" s="2">
        <v>5101</v>
      </c>
      <c r="O29" s="54">
        <v>252</v>
      </c>
      <c r="P29" s="79"/>
      <c r="Q29" s="80"/>
      <c r="V29" s="419"/>
      <c r="W29" s="419"/>
      <c r="X29" s="408"/>
      <c r="Y29" s="408"/>
      <c r="Z29" s="82" t="s">
        <v>69</v>
      </c>
      <c r="AA29" s="82">
        <v>252</v>
      </c>
      <c r="AB29" s="83">
        <f t="shared" ref="AB29:AB36" si="9">+K29</f>
        <v>3380</v>
      </c>
      <c r="AC29" s="84">
        <f t="shared" si="7"/>
        <v>0</v>
      </c>
      <c r="AD29" s="9"/>
    </row>
    <row r="30" spans="1:30" x14ac:dyDescent="0.3">
      <c r="A30" s="1" t="s">
        <v>71</v>
      </c>
      <c r="B30" s="415"/>
      <c r="C30" s="416"/>
      <c r="D30" s="14">
        <v>0</v>
      </c>
      <c r="E30" s="14">
        <v>0</v>
      </c>
      <c r="F30" s="85">
        <v>0</v>
      </c>
      <c r="G30" s="47">
        <f t="shared" si="6"/>
        <v>0</v>
      </c>
      <c r="H30" s="76"/>
      <c r="I30" s="52" t="s">
        <v>69</v>
      </c>
      <c r="J30" s="52">
        <v>253</v>
      </c>
      <c r="K30" s="78">
        <v>6896</v>
      </c>
      <c r="L30" s="329">
        <f t="shared" si="8"/>
        <v>0</v>
      </c>
      <c r="N30" s="2">
        <v>5101</v>
      </c>
      <c r="O30" s="54">
        <v>253</v>
      </c>
      <c r="P30" s="79"/>
      <c r="Q30" s="65"/>
      <c r="V30" s="419"/>
      <c r="W30" s="419"/>
      <c r="X30" s="408"/>
      <c r="Y30" s="408"/>
      <c r="Z30" s="82" t="s">
        <v>69</v>
      </c>
      <c r="AA30" s="82">
        <v>253</v>
      </c>
      <c r="AB30" s="83">
        <f t="shared" si="9"/>
        <v>6896</v>
      </c>
      <c r="AC30" s="84">
        <f t="shared" si="7"/>
        <v>0</v>
      </c>
      <c r="AD30" s="9"/>
    </row>
    <row r="31" spans="1:30" x14ac:dyDescent="0.3">
      <c r="A31" s="1" t="s">
        <v>72</v>
      </c>
      <c r="B31" s="415"/>
      <c r="C31" s="416"/>
      <c r="D31" s="14">
        <v>0</v>
      </c>
      <c r="E31" s="14">
        <v>0</v>
      </c>
      <c r="F31" s="85">
        <v>0</v>
      </c>
      <c r="G31" s="47">
        <f t="shared" si="6"/>
        <v>0</v>
      </c>
      <c r="H31" s="76"/>
      <c r="I31" s="86" t="s">
        <v>73</v>
      </c>
      <c r="J31" s="52">
        <v>251</v>
      </c>
      <c r="K31" s="78">
        <v>1173</v>
      </c>
      <c r="L31" s="329">
        <f t="shared" si="8"/>
        <v>0</v>
      </c>
      <c r="N31" s="2">
        <v>5102</v>
      </c>
      <c r="O31" s="54">
        <v>251</v>
      </c>
      <c r="P31" s="79"/>
      <c r="Q31" s="65"/>
      <c r="V31" s="419"/>
      <c r="W31" s="419"/>
      <c r="X31" s="408"/>
      <c r="Y31" s="408"/>
      <c r="Z31" s="87" t="s">
        <v>73</v>
      </c>
      <c r="AA31" s="82">
        <v>251</v>
      </c>
      <c r="AB31" s="83">
        <f t="shared" si="9"/>
        <v>1173</v>
      </c>
      <c r="AC31" s="84">
        <f t="shared" si="7"/>
        <v>0</v>
      </c>
      <c r="AD31" s="9"/>
    </row>
    <row r="32" spans="1:30" x14ac:dyDescent="0.3">
      <c r="A32" s="1" t="s">
        <v>74</v>
      </c>
      <c r="B32" s="415"/>
      <c r="C32" s="416"/>
      <c r="D32" s="14">
        <v>0</v>
      </c>
      <c r="E32" s="14">
        <v>0</v>
      </c>
      <c r="F32" s="85">
        <v>0</v>
      </c>
      <c r="G32" s="47">
        <f t="shared" si="6"/>
        <v>0</v>
      </c>
      <c r="H32" s="76"/>
      <c r="I32" s="86" t="s">
        <v>73</v>
      </c>
      <c r="J32" s="52">
        <v>252</v>
      </c>
      <c r="K32" s="78">
        <v>3506</v>
      </c>
      <c r="L32" s="329">
        <f t="shared" si="8"/>
        <v>0</v>
      </c>
      <c r="N32" s="2">
        <v>5102</v>
      </c>
      <c r="O32" s="54">
        <v>252</v>
      </c>
      <c r="P32" s="79"/>
      <c r="Q32" s="54"/>
      <c r="V32" s="419"/>
      <c r="W32" s="419"/>
      <c r="X32" s="408"/>
      <c r="Y32" s="408"/>
      <c r="Z32" s="87" t="s">
        <v>73</v>
      </c>
      <c r="AA32" s="82">
        <v>252</v>
      </c>
      <c r="AB32" s="83">
        <f t="shared" si="9"/>
        <v>3506</v>
      </c>
      <c r="AC32" s="84">
        <f t="shared" si="7"/>
        <v>0</v>
      </c>
      <c r="AD32" s="9"/>
    </row>
    <row r="33" spans="1:30" x14ac:dyDescent="0.3">
      <c r="A33" s="1" t="s">
        <v>75</v>
      </c>
      <c r="B33" s="415"/>
      <c r="C33" s="416"/>
      <c r="D33" s="14">
        <v>0</v>
      </c>
      <c r="E33" s="14">
        <v>0</v>
      </c>
      <c r="F33" s="85">
        <v>0</v>
      </c>
      <c r="G33" s="47">
        <f t="shared" si="6"/>
        <v>0</v>
      </c>
      <c r="H33" s="76"/>
      <c r="I33" s="86" t="s">
        <v>73</v>
      </c>
      <c r="J33" s="52">
        <v>253</v>
      </c>
      <c r="K33" s="78">
        <v>7023</v>
      </c>
      <c r="L33" s="329">
        <f t="shared" si="8"/>
        <v>0</v>
      </c>
      <c r="N33" s="2">
        <v>5102</v>
      </c>
      <c r="O33" s="54">
        <v>253</v>
      </c>
      <c r="P33" s="79"/>
      <c r="Q33" s="80"/>
      <c r="V33" s="419"/>
      <c r="W33" s="419"/>
      <c r="X33" s="408"/>
      <c r="Y33" s="408"/>
      <c r="Z33" s="87" t="s">
        <v>73</v>
      </c>
      <c r="AA33" s="82">
        <v>253</v>
      </c>
      <c r="AB33" s="83">
        <f t="shared" si="9"/>
        <v>7023</v>
      </c>
      <c r="AC33" s="84">
        <f t="shared" si="7"/>
        <v>0</v>
      </c>
      <c r="AD33" s="9"/>
    </row>
    <row r="34" spans="1:30" x14ac:dyDescent="0.3">
      <c r="A34" s="1" t="s">
        <v>76</v>
      </c>
      <c r="B34" s="415"/>
      <c r="C34" s="416"/>
      <c r="D34" s="14">
        <v>0</v>
      </c>
      <c r="E34" s="14">
        <v>0</v>
      </c>
      <c r="F34" s="85">
        <v>0</v>
      </c>
      <c r="G34" s="47">
        <f t="shared" si="6"/>
        <v>0</v>
      </c>
      <c r="H34" s="76"/>
      <c r="I34" s="86" t="s">
        <v>77</v>
      </c>
      <c r="J34" s="52">
        <v>251</v>
      </c>
      <c r="K34" s="78">
        <v>835</v>
      </c>
      <c r="L34" s="329">
        <f t="shared" si="8"/>
        <v>0</v>
      </c>
      <c r="N34" s="2">
        <v>5103</v>
      </c>
      <c r="O34" s="54">
        <v>251</v>
      </c>
      <c r="P34" s="79"/>
      <c r="Q34" s="80"/>
      <c r="V34" s="419"/>
      <c r="W34" s="419"/>
      <c r="X34" s="408"/>
      <c r="Y34" s="408"/>
      <c r="Z34" s="87" t="s">
        <v>77</v>
      </c>
      <c r="AA34" s="82">
        <v>251</v>
      </c>
      <c r="AB34" s="83">
        <f t="shared" si="9"/>
        <v>835</v>
      </c>
      <c r="AC34" s="84">
        <f t="shared" si="7"/>
        <v>0</v>
      </c>
      <c r="AD34" s="9"/>
    </row>
    <row r="35" spans="1:30" x14ac:dyDescent="0.3">
      <c r="A35" s="1" t="s">
        <v>78</v>
      </c>
      <c r="B35" s="415"/>
      <c r="C35" s="416"/>
      <c r="D35" s="14">
        <v>0</v>
      </c>
      <c r="E35" s="14">
        <v>0</v>
      </c>
      <c r="F35" s="85">
        <v>0</v>
      </c>
      <c r="G35" s="47">
        <f t="shared" si="6"/>
        <v>0</v>
      </c>
      <c r="H35" s="76"/>
      <c r="I35" s="86" t="s">
        <v>77</v>
      </c>
      <c r="J35" s="52">
        <v>252</v>
      </c>
      <c r="K35" s="78">
        <v>3168</v>
      </c>
      <c r="L35" s="329">
        <f t="shared" si="8"/>
        <v>0</v>
      </c>
      <c r="N35" s="2">
        <v>5103</v>
      </c>
      <c r="O35" s="54">
        <v>252</v>
      </c>
      <c r="P35" s="79"/>
      <c r="Q35" s="88"/>
      <c r="V35" s="419"/>
      <c r="W35" s="419"/>
      <c r="X35" s="408"/>
      <c r="Y35" s="408"/>
      <c r="Z35" s="87" t="s">
        <v>77</v>
      </c>
      <c r="AA35" s="82">
        <v>252</v>
      </c>
      <c r="AB35" s="83">
        <f t="shared" si="9"/>
        <v>3168</v>
      </c>
      <c r="AC35" s="84">
        <f t="shared" si="7"/>
        <v>0</v>
      </c>
      <c r="AD35" s="9"/>
    </row>
    <row r="36" spans="1:30" ht="16.2" thickBot="1" x14ac:dyDescent="0.35">
      <c r="A36" s="1" t="s">
        <v>79</v>
      </c>
      <c r="B36" s="417"/>
      <c r="C36" s="418"/>
      <c r="D36" s="14">
        <v>31.76</v>
      </c>
      <c r="E36" s="14">
        <v>35.06</v>
      </c>
      <c r="F36" s="85">
        <v>0</v>
      </c>
      <c r="G36" s="47">
        <f t="shared" si="6"/>
        <v>66.820000000000007</v>
      </c>
      <c r="H36" s="76"/>
      <c r="I36" s="86" t="s">
        <v>77</v>
      </c>
      <c r="J36" s="52">
        <v>253</v>
      </c>
      <c r="K36" s="78">
        <v>6685</v>
      </c>
      <c r="L36" s="329">
        <f t="shared" si="8"/>
        <v>446691.70000000007</v>
      </c>
      <c r="N36" s="2">
        <v>5103</v>
      </c>
      <c r="O36" s="54">
        <v>253</v>
      </c>
      <c r="P36" s="79"/>
      <c r="Q36" s="89"/>
      <c r="V36" s="419"/>
      <c r="W36" s="419"/>
      <c r="X36" s="409"/>
      <c r="Y36" s="409"/>
      <c r="Z36" s="87" t="s">
        <v>77</v>
      </c>
      <c r="AA36" s="82">
        <v>253</v>
      </c>
      <c r="AB36" s="83">
        <f t="shared" si="9"/>
        <v>6685</v>
      </c>
      <c r="AC36" s="90">
        <f t="shared" si="7"/>
        <v>0</v>
      </c>
      <c r="AD36" s="9"/>
    </row>
    <row r="37" spans="1:30" ht="18.75" customHeight="1" x14ac:dyDescent="0.3">
      <c r="B37" s="14" t="s">
        <v>80</v>
      </c>
      <c r="C37" s="14"/>
      <c r="D37" s="61">
        <f t="shared" ref="D37:E37" si="10">SUM(D28:D36)</f>
        <v>31.76</v>
      </c>
      <c r="E37" s="61">
        <f t="shared" si="10"/>
        <v>35.06</v>
      </c>
      <c r="F37" s="61"/>
      <c r="G37" s="61">
        <f>SUM(G28:G36)</f>
        <v>66.820000000000007</v>
      </c>
      <c r="H37" s="62"/>
      <c r="I37" s="14" t="s">
        <v>81</v>
      </c>
      <c r="J37" s="14"/>
      <c r="K37" s="14"/>
      <c r="L37" s="329">
        <f>SUM(L28:L36)</f>
        <v>446691.70000000007</v>
      </c>
      <c r="N37" s="54"/>
      <c r="O37" s="65"/>
      <c r="P37" s="54"/>
      <c r="Q37" s="54"/>
      <c r="V37" s="410" t="s">
        <v>80</v>
      </c>
      <c r="W37" s="410"/>
      <c r="X37" s="411">
        <f>SUM(X28:X36)</f>
        <v>0</v>
      </c>
      <c r="Y37" s="411"/>
      <c r="Z37" s="410" t="s">
        <v>81</v>
      </c>
      <c r="AA37" s="410"/>
      <c r="AB37" s="410"/>
      <c r="AC37" s="56">
        <f>SUM(AC28:AC36)</f>
        <v>0</v>
      </c>
      <c r="AD37" s="9"/>
    </row>
    <row r="38" spans="1:30" ht="30.75" customHeight="1" x14ac:dyDescent="0.3">
      <c r="B38" s="91" t="s">
        <v>82</v>
      </c>
      <c r="C38" s="91"/>
      <c r="D38" s="91"/>
      <c r="E38" s="91"/>
      <c r="F38" s="91"/>
      <c r="G38" s="91"/>
      <c r="H38" s="92"/>
      <c r="I38" s="91"/>
      <c r="J38" s="91"/>
      <c r="K38" s="91"/>
      <c r="L38" s="339"/>
      <c r="M38" s="65"/>
      <c r="N38" s="54"/>
      <c r="O38" s="65"/>
      <c r="P38" s="54"/>
      <c r="Q38" s="54"/>
      <c r="V38" s="398" t="s">
        <v>82</v>
      </c>
      <c r="W38" s="398"/>
      <c r="X38" s="398"/>
      <c r="Y38" s="398"/>
      <c r="Z38" s="398"/>
      <c r="AA38" s="398"/>
      <c r="AB38" s="398"/>
      <c r="AC38" s="398"/>
      <c r="AD38" s="93"/>
    </row>
    <row r="39" spans="1:30" ht="15.75" customHeight="1" x14ac:dyDescent="0.3">
      <c r="B39" s="94" t="s">
        <v>83</v>
      </c>
      <c r="C39" s="94"/>
      <c r="D39" s="94"/>
      <c r="E39" s="94"/>
      <c r="F39" s="94"/>
      <c r="G39" s="95">
        <v>34651002</v>
      </c>
      <c r="H39" s="95"/>
      <c r="I39" s="14" t="s">
        <v>84</v>
      </c>
      <c r="J39" s="14"/>
      <c r="K39" s="14"/>
      <c r="L39" s="334"/>
      <c r="O39" s="1"/>
      <c r="V39" s="403" t="s">
        <v>83</v>
      </c>
      <c r="W39" s="403"/>
      <c r="X39" s="404">
        <f>+G39</f>
        <v>34651002</v>
      </c>
      <c r="Y39" s="404"/>
      <c r="Z39" s="405" t="s">
        <v>84</v>
      </c>
      <c r="AA39" s="405"/>
      <c r="AB39" s="405"/>
      <c r="AC39" s="405"/>
      <c r="AD39" s="9"/>
    </row>
    <row r="40" spans="1:30" ht="15.75" customHeight="1" x14ac:dyDescent="0.3">
      <c r="B40" s="96" t="s">
        <v>85</v>
      </c>
      <c r="C40" s="96"/>
      <c r="D40" s="96"/>
      <c r="E40" s="96"/>
      <c r="F40" s="96"/>
      <c r="G40" s="97">
        <v>181379.8</v>
      </c>
      <c r="H40" s="97"/>
      <c r="I40" s="97"/>
      <c r="J40" s="97"/>
      <c r="K40" s="51">
        <f>ROUND(+G39/G40,0)</f>
        <v>191</v>
      </c>
      <c r="L40" s="329">
        <f>SUM(K40*$G$26)</f>
        <v>16999</v>
      </c>
      <c r="N40" s="98"/>
      <c r="O40" s="98"/>
      <c r="P40" s="98"/>
      <c r="Q40" s="98"/>
      <c r="V40" s="406" t="s">
        <v>85</v>
      </c>
      <c r="W40" s="406"/>
      <c r="X40" s="407">
        <f>+G40</f>
        <v>181379.8</v>
      </c>
      <c r="Y40" s="407"/>
      <c r="Z40" s="407"/>
      <c r="AA40" s="407"/>
      <c r="AB40" s="56">
        <f>ROUND(X39/X40,0)</f>
        <v>191</v>
      </c>
      <c r="AC40" s="56">
        <f>ROUND(AB40*$X$26,0)</f>
        <v>16999</v>
      </c>
      <c r="AD40" s="9"/>
    </row>
    <row r="41" spans="1:30" ht="15.75" customHeight="1" x14ac:dyDescent="0.3">
      <c r="B41" s="99" t="s">
        <v>86</v>
      </c>
      <c r="C41" s="99"/>
      <c r="D41" s="99"/>
      <c r="E41" s="99"/>
      <c r="F41" s="99"/>
      <c r="G41" s="99"/>
      <c r="H41" s="99"/>
      <c r="I41" s="99"/>
      <c r="J41" s="99"/>
      <c r="K41" s="99"/>
      <c r="L41" s="340"/>
      <c r="N41" s="65"/>
      <c r="O41" s="100"/>
      <c r="P41" s="65"/>
      <c r="Q41" s="65"/>
      <c r="V41" s="397" t="s">
        <v>86</v>
      </c>
      <c r="W41" s="397"/>
      <c r="X41" s="397"/>
      <c r="Y41" s="397"/>
      <c r="Z41" s="397"/>
      <c r="AA41" s="397"/>
      <c r="AB41" s="397"/>
      <c r="AC41" s="397"/>
      <c r="AD41" s="9"/>
    </row>
    <row r="42" spans="1:30" ht="28.5" customHeight="1" x14ac:dyDescent="0.3">
      <c r="B42" s="91" t="s">
        <v>87</v>
      </c>
      <c r="C42" s="91"/>
      <c r="D42" s="91"/>
      <c r="E42" s="91"/>
      <c r="F42" s="91"/>
      <c r="G42" s="91"/>
      <c r="H42" s="91"/>
      <c r="I42" s="91"/>
      <c r="J42" s="91"/>
      <c r="K42" s="91"/>
      <c r="L42" s="339"/>
      <c r="M42" s="98"/>
      <c r="O42" s="1"/>
      <c r="V42" s="398" t="s">
        <v>87</v>
      </c>
      <c r="W42" s="398"/>
      <c r="X42" s="398"/>
      <c r="Y42" s="398"/>
      <c r="Z42" s="398"/>
      <c r="AA42" s="398"/>
      <c r="AB42" s="398"/>
      <c r="AC42" s="398"/>
      <c r="AD42" s="101"/>
    </row>
    <row r="43" spans="1:30" x14ac:dyDescent="0.3">
      <c r="B43" s="102" t="s">
        <v>88</v>
      </c>
      <c r="C43" s="102"/>
      <c r="D43" s="102"/>
      <c r="E43" s="102"/>
      <c r="F43" s="102"/>
      <c r="G43" s="102"/>
      <c r="H43" s="102"/>
      <c r="I43" s="102"/>
      <c r="J43" s="102"/>
      <c r="K43" s="102"/>
      <c r="L43" s="341"/>
      <c r="M43" s="103"/>
      <c r="N43" s="65"/>
      <c r="O43" s="65"/>
      <c r="P43" s="65"/>
      <c r="Q43" s="65"/>
      <c r="V43" s="399" t="s">
        <v>88</v>
      </c>
      <c r="W43" s="399"/>
      <c r="X43" s="399"/>
      <c r="Y43" s="399"/>
      <c r="Z43" s="399"/>
      <c r="AA43" s="399"/>
      <c r="AB43" s="399"/>
      <c r="AC43" s="399"/>
      <c r="AD43" s="104"/>
    </row>
    <row r="44" spans="1:30" ht="24" customHeight="1" x14ac:dyDescent="0.3">
      <c r="B44" s="60" t="s">
        <v>89</v>
      </c>
      <c r="C44" s="60"/>
      <c r="D44" s="60"/>
      <c r="E44" s="60"/>
      <c r="F44" s="60"/>
      <c r="G44" s="60"/>
      <c r="H44" s="60"/>
      <c r="I44" s="60"/>
      <c r="J44" s="60"/>
      <c r="K44" s="60"/>
      <c r="L44" s="330">
        <f>SUM(L26,L37,L40)</f>
        <v>1068494.804600927</v>
      </c>
      <c r="O44" s="1"/>
      <c r="V44" s="400" t="s">
        <v>89</v>
      </c>
      <c r="W44" s="400"/>
      <c r="X44" s="400"/>
      <c r="Y44" s="400"/>
      <c r="Z44" s="400"/>
      <c r="AA44" s="400"/>
      <c r="AB44" s="400"/>
      <c r="AC44" s="105">
        <f>SUM(AC26,AC37,AC40)</f>
        <v>386233</v>
      </c>
      <c r="AD44" s="9"/>
    </row>
    <row r="45" spans="1:30" ht="30.75" customHeight="1" x14ac:dyDescent="0.3">
      <c r="B45" s="91" t="s">
        <v>90</v>
      </c>
      <c r="C45" s="91"/>
      <c r="D45" s="91"/>
      <c r="E45" s="91"/>
      <c r="F45" s="91"/>
      <c r="G45" s="91"/>
      <c r="H45" s="91"/>
      <c r="I45" s="91"/>
      <c r="J45" s="91"/>
      <c r="K45" s="91"/>
      <c r="L45" s="339"/>
      <c r="M45" s="106"/>
      <c r="O45" s="1"/>
      <c r="V45" s="398" t="s">
        <v>90</v>
      </c>
      <c r="W45" s="398"/>
      <c r="X45" s="398"/>
      <c r="Y45" s="398"/>
      <c r="Z45" s="398"/>
      <c r="AA45" s="398"/>
      <c r="AB45" s="398"/>
      <c r="AC45" s="398"/>
      <c r="AD45" s="107"/>
    </row>
    <row r="46" spans="1:30" ht="18.75" customHeight="1" x14ac:dyDescent="0.3">
      <c r="B46" s="1"/>
      <c r="C46" s="108" t="s">
        <v>91</v>
      </c>
      <c r="D46" s="108"/>
      <c r="E46" s="108"/>
      <c r="F46" s="108"/>
      <c r="G46" s="108" t="s">
        <v>92</v>
      </c>
      <c r="H46" s="109"/>
      <c r="I46" s="110" t="s">
        <v>93</v>
      </c>
      <c r="J46" s="111"/>
      <c r="K46" s="111"/>
      <c r="L46" s="342"/>
      <c r="M46" s="112"/>
      <c r="O46" s="1"/>
      <c r="V46" s="9"/>
      <c r="W46" s="113" t="s">
        <v>91</v>
      </c>
      <c r="X46" s="401" t="s">
        <v>94</v>
      </c>
      <c r="Y46" s="401"/>
      <c r="Z46" s="402" t="s">
        <v>93</v>
      </c>
      <c r="AA46" s="402"/>
      <c r="AB46" s="402"/>
      <c r="AC46" s="402"/>
      <c r="AD46" s="115"/>
    </row>
    <row r="47" spans="1:30" ht="18.75" customHeight="1" x14ac:dyDescent="0.3">
      <c r="B47" s="98" t="s">
        <v>95</v>
      </c>
      <c r="C47" s="116">
        <f>K10+K11+K16+K19+K22</f>
        <v>0</v>
      </c>
      <c r="D47" s="116"/>
      <c r="E47" s="116"/>
      <c r="F47" s="116"/>
      <c r="G47" s="117">
        <f>K7</f>
        <v>1.0289999999999999</v>
      </c>
      <c r="H47" s="117"/>
      <c r="I47" s="118">
        <v>1325.01</v>
      </c>
      <c r="J47" s="119" t="s">
        <v>96</v>
      </c>
      <c r="K47" s="120">
        <f>ROUND(C47*G47*I47,0)</f>
        <v>0</v>
      </c>
      <c r="L47" s="343"/>
      <c r="O47" s="1"/>
      <c r="V47" s="101" t="s">
        <v>95</v>
      </c>
      <c r="W47" s="121">
        <f>AB10+AB11+AB16+AB19+AB22</f>
        <v>0</v>
      </c>
      <c r="X47" s="393">
        <f>AB7</f>
        <v>1.0289999999999999</v>
      </c>
      <c r="Y47" s="393"/>
      <c r="Z47" s="122">
        <f>+I47</f>
        <v>1325.01</v>
      </c>
      <c r="AA47" s="123" t="s">
        <v>96</v>
      </c>
      <c r="AB47" s="124">
        <f>ROUND(W47*X47*Z47,0)</f>
        <v>0</v>
      </c>
      <c r="AC47" s="125"/>
      <c r="AD47" s="9"/>
    </row>
    <row r="48" spans="1:30" ht="18" customHeight="1" x14ac:dyDescent="0.3">
      <c r="B48" s="126" t="s">
        <v>73</v>
      </c>
      <c r="C48" s="116">
        <f>K12+K13+K17+K20+K23</f>
        <v>0</v>
      </c>
      <c r="D48" s="116"/>
      <c r="E48" s="116"/>
      <c r="F48" s="116"/>
      <c r="G48" s="117">
        <f>K7</f>
        <v>1.0289999999999999</v>
      </c>
      <c r="H48" s="117"/>
      <c r="I48" s="118">
        <v>903.8</v>
      </c>
      <c r="J48" s="119" t="s">
        <v>96</v>
      </c>
      <c r="K48" s="120">
        <f>ROUND(C48*G48*I48,0)</f>
        <v>0</v>
      </c>
      <c r="L48" s="344"/>
      <c r="O48" s="1"/>
      <c r="V48" s="127" t="s">
        <v>73</v>
      </c>
      <c r="W48" s="121">
        <f>AB12+AB13+AB17+AB20+AB23</f>
        <v>0</v>
      </c>
      <c r="X48" s="393">
        <f>AB7</f>
        <v>1.0289999999999999</v>
      </c>
      <c r="Y48" s="393"/>
      <c r="Z48" s="122">
        <f>+I48</f>
        <v>903.8</v>
      </c>
      <c r="AA48" s="123" t="s">
        <v>96</v>
      </c>
      <c r="AB48" s="124">
        <f>ROUND(W48*X48*Z48,0)</f>
        <v>0</v>
      </c>
      <c r="AC48" s="128"/>
      <c r="AD48" s="9"/>
    </row>
    <row r="49" spans="2:30" ht="19.5" customHeight="1" thickBot="1" x14ac:dyDescent="0.4">
      <c r="B49" s="129" t="s">
        <v>77</v>
      </c>
      <c r="C49" s="130">
        <f>K14+K15+K18+K21+K24+K25</f>
        <v>145.78190000000001</v>
      </c>
      <c r="D49" s="116"/>
      <c r="E49" s="116"/>
      <c r="F49" s="116"/>
      <c r="G49" s="117">
        <f>K7</f>
        <v>1.0289999999999999</v>
      </c>
      <c r="H49" s="117"/>
      <c r="I49" s="118">
        <v>905.98</v>
      </c>
      <c r="J49" s="119" t="s">
        <v>96</v>
      </c>
      <c r="K49" s="120">
        <f>ROUND(C49*G49*I49,0)</f>
        <v>135906</v>
      </c>
      <c r="L49" s="344"/>
      <c r="M49" s="103"/>
      <c r="N49" s="131"/>
      <c r="O49" s="132"/>
      <c r="P49" s="65"/>
      <c r="Q49" s="133"/>
      <c r="V49" s="134" t="s">
        <v>77</v>
      </c>
      <c r="W49" s="135">
        <f>AB14+AB15+AB18+AB21+AB24+AB25</f>
        <v>89</v>
      </c>
      <c r="X49" s="393">
        <f>AB7</f>
        <v>1.0289999999999999</v>
      </c>
      <c r="Y49" s="393"/>
      <c r="Z49" s="122">
        <f>+I49</f>
        <v>905.98</v>
      </c>
      <c r="AA49" s="123" t="s">
        <v>96</v>
      </c>
      <c r="AB49" s="124">
        <f>ROUND(W49*X49*Z49,0)</f>
        <v>82971</v>
      </c>
      <c r="AC49" s="128"/>
      <c r="AD49" s="104"/>
    </row>
    <row r="50" spans="2:30" ht="24" customHeight="1" thickBot="1" x14ac:dyDescent="0.35">
      <c r="B50" s="136" t="s">
        <v>97</v>
      </c>
      <c r="C50" s="137">
        <f>SUM(C47:C49)</f>
        <v>145.78190000000001</v>
      </c>
      <c r="D50" s="138"/>
      <c r="E50" s="139"/>
      <c r="F50" s="139"/>
      <c r="G50" s="140" t="s">
        <v>98</v>
      </c>
      <c r="H50" s="140"/>
      <c r="I50" s="140"/>
      <c r="J50" s="140"/>
      <c r="K50" s="140"/>
      <c r="L50" s="329">
        <f>IF(B2=75,0,K49+K48+K47)</f>
        <v>135906</v>
      </c>
      <c r="N50" s="3"/>
      <c r="O50" s="1"/>
      <c r="V50" s="141" t="s">
        <v>97</v>
      </c>
      <c r="W50" s="142">
        <f>SUM(W47:W49)</f>
        <v>89</v>
      </c>
      <c r="X50" s="394" t="s">
        <v>98</v>
      </c>
      <c r="Y50" s="395"/>
      <c r="Z50" s="395"/>
      <c r="AA50" s="395"/>
      <c r="AB50" s="395"/>
      <c r="AC50" s="56">
        <f>IF(V2=75,0,AB49+AB48+AB47)</f>
        <v>82971</v>
      </c>
      <c r="AD50" s="9"/>
    </row>
    <row r="51" spans="2:30" ht="19.5" customHeight="1" x14ac:dyDescent="0.35">
      <c r="B51" s="144" t="s">
        <v>99</v>
      </c>
      <c r="C51" s="144"/>
      <c r="D51" s="144"/>
      <c r="E51" s="144"/>
      <c r="F51" s="144"/>
      <c r="G51" s="144"/>
      <c r="H51" s="144"/>
      <c r="I51" s="144"/>
      <c r="J51" s="144"/>
      <c r="K51" s="144"/>
      <c r="L51" s="345"/>
      <c r="M51" s="131"/>
      <c r="N51" s="65"/>
      <c r="O51" s="1"/>
      <c r="V51" s="396" t="s">
        <v>99</v>
      </c>
      <c r="W51" s="396"/>
      <c r="X51" s="396"/>
      <c r="Y51" s="396"/>
      <c r="Z51" s="396"/>
      <c r="AA51" s="396"/>
      <c r="AB51" s="396"/>
      <c r="AC51" s="396"/>
      <c r="AD51" s="145"/>
    </row>
    <row r="52" spans="2:30" ht="27.75" customHeight="1" x14ac:dyDescent="0.3">
      <c r="B52" s="14" t="s">
        <v>100</v>
      </c>
      <c r="C52" s="14"/>
      <c r="D52" s="14"/>
      <c r="E52" s="14"/>
      <c r="F52" s="14"/>
      <c r="G52" s="14"/>
      <c r="H52" s="14"/>
      <c r="I52" s="14"/>
      <c r="J52" s="14"/>
      <c r="K52" s="14"/>
      <c r="L52" s="334"/>
      <c r="O52" s="1"/>
      <c r="V52" s="378" t="s">
        <v>100</v>
      </c>
      <c r="W52" s="378"/>
      <c r="X52" s="378"/>
      <c r="Y52" s="378"/>
      <c r="Z52" s="378"/>
      <c r="AA52" s="378"/>
      <c r="AB52" s="378"/>
      <c r="AC52" s="378"/>
      <c r="AD52" s="9"/>
    </row>
    <row r="53" spans="2:30" x14ac:dyDescent="0.3">
      <c r="B53" s="14" t="s">
        <v>101</v>
      </c>
      <c r="C53" s="14"/>
      <c r="D53" s="14"/>
      <c r="E53" s="14"/>
      <c r="F53" s="14"/>
      <c r="G53" s="146">
        <f>K26</f>
        <v>145.78190000000001</v>
      </c>
      <c r="H53" s="57" t="s">
        <v>102</v>
      </c>
      <c r="I53" s="57"/>
      <c r="J53" s="147">
        <v>198050.23</v>
      </c>
      <c r="K53" s="147"/>
      <c r="L53" s="346"/>
      <c r="N53" s="3"/>
      <c r="O53" s="1"/>
      <c r="V53" s="388" t="s">
        <v>101</v>
      </c>
      <c r="W53" s="388"/>
      <c r="X53" s="148">
        <f>AB26</f>
        <v>89</v>
      </c>
      <c r="Y53" s="389" t="s">
        <v>102</v>
      </c>
      <c r="Z53" s="389"/>
      <c r="AA53" s="390">
        <f>+J53</f>
        <v>198050.23</v>
      </c>
      <c r="AB53" s="390"/>
      <c r="AC53" s="390"/>
      <c r="AD53" s="9"/>
    </row>
    <row r="54" spans="2:30" x14ac:dyDescent="0.3">
      <c r="B54" s="14" t="s">
        <v>103</v>
      </c>
      <c r="C54" s="14"/>
      <c r="D54" s="14"/>
      <c r="E54" s="14"/>
      <c r="F54" s="14"/>
      <c r="G54" s="14"/>
      <c r="H54" s="14"/>
      <c r="I54" s="14"/>
      <c r="J54" s="14"/>
      <c r="K54" s="149">
        <f>ROUND(G53/J53,6)</f>
        <v>7.36E-4</v>
      </c>
      <c r="L54" s="334"/>
      <c r="N54" s="65"/>
      <c r="O54" s="1"/>
      <c r="V54" s="388" t="s">
        <v>103</v>
      </c>
      <c r="W54" s="388"/>
      <c r="X54" s="388"/>
      <c r="Y54" s="388"/>
      <c r="Z54" s="388"/>
      <c r="AA54" s="388"/>
      <c r="AB54" s="391">
        <f>ROUND(X53/AA53,6)</f>
        <v>4.4900000000000002E-4</v>
      </c>
      <c r="AC54" s="391"/>
      <c r="AD54" s="9"/>
    </row>
    <row r="55" spans="2:30" ht="24" customHeight="1" x14ac:dyDescent="0.3">
      <c r="B55" s="14" t="s">
        <v>104</v>
      </c>
      <c r="C55" s="14"/>
      <c r="D55" s="14"/>
      <c r="E55" s="14"/>
      <c r="F55" s="14"/>
      <c r="G55" s="14"/>
      <c r="H55" s="14"/>
      <c r="I55" s="14"/>
      <c r="J55" s="14"/>
      <c r="K55" s="14"/>
      <c r="L55" s="334"/>
      <c r="O55" s="1"/>
      <c r="V55" s="378" t="s">
        <v>104</v>
      </c>
      <c r="W55" s="378"/>
      <c r="X55" s="378"/>
      <c r="Y55" s="378"/>
      <c r="Z55" s="378"/>
      <c r="AA55" s="378"/>
      <c r="AB55" s="378"/>
      <c r="AC55" s="378"/>
      <c r="AD55" s="9"/>
    </row>
    <row r="56" spans="2:30" x14ac:dyDescent="0.3">
      <c r="B56" s="14" t="s">
        <v>105</v>
      </c>
      <c r="C56" s="14"/>
      <c r="D56" s="14"/>
      <c r="E56" s="14"/>
      <c r="F56" s="14"/>
      <c r="G56" s="150">
        <f>G26</f>
        <v>89</v>
      </c>
      <c r="H56" s="57" t="s">
        <v>106</v>
      </c>
      <c r="I56" s="57"/>
      <c r="J56" s="147">
        <f>+G40</f>
        <v>181379.8</v>
      </c>
      <c r="K56" s="147"/>
      <c r="L56" s="346"/>
      <c r="O56" s="1"/>
      <c r="V56" s="388" t="s">
        <v>105</v>
      </c>
      <c r="W56" s="388"/>
      <c r="X56" s="151">
        <f>X26</f>
        <v>89</v>
      </c>
      <c r="Y56" s="389" t="s">
        <v>106</v>
      </c>
      <c r="Z56" s="389"/>
      <c r="AA56" s="390">
        <f>+J56</f>
        <v>181379.8</v>
      </c>
      <c r="AB56" s="390"/>
      <c r="AC56" s="390"/>
      <c r="AD56" s="9"/>
    </row>
    <row r="57" spans="2:30" x14ac:dyDescent="0.3">
      <c r="B57" s="14" t="s">
        <v>107</v>
      </c>
      <c r="C57" s="14"/>
      <c r="D57" s="14"/>
      <c r="E57" s="14"/>
      <c r="F57" s="14"/>
      <c r="G57" s="14"/>
      <c r="H57" s="14"/>
      <c r="I57" s="14"/>
      <c r="J57" s="14"/>
      <c r="K57" s="149">
        <f>ROUND(G56/J56,6)</f>
        <v>4.9100000000000001E-4</v>
      </c>
      <c r="L57" s="334"/>
      <c r="O57" s="1"/>
      <c r="V57" s="388" t="s">
        <v>107</v>
      </c>
      <c r="W57" s="388"/>
      <c r="X57" s="388"/>
      <c r="Y57" s="388"/>
      <c r="Z57" s="388"/>
      <c r="AA57" s="388"/>
      <c r="AB57" s="391">
        <f>ROUND(X56/AA56,6)</f>
        <v>4.9100000000000001E-4</v>
      </c>
      <c r="AC57" s="391"/>
      <c r="AD57" s="9"/>
    </row>
    <row r="58" spans="2:30" ht="20.25" customHeight="1" x14ac:dyDescent="0.3">
      <c r="B58" s="152" t="s">
        <v>108</v>
      </c>
      <c r="C58" s="152"/>
      <c r="D58" s="152"/>
      <c r="E58" s="152"/>
      <c r="F58" s="152"/>
      <c r="G58" s="152"/>
      <c r="H58" s="152"/>
      <c r="I58" s="152"/>
      <c r="J58" s="152"/>
      <c r="K58" s="152"/>
      <c r="L58" s="344"/>
      <c r="N58" s="20"/>
      <c r="O58" s="20"/>
      <c r="V58" s="392" t="s">
        <v>109</v>
      </c>
      <c r="W58" s="392"/>
      <c r="X58" s="392"/>
      <c r="Y58" s="379">
        <f>X65+X64+X62+X61+X60</f>
        <v>4230917</v>
      </c>
      <c r="Z58" s="379"/>
      <c r="AA58" s="153" t="s">
        <v>110</v>
      </c>
      <c r="AB58" s="154">
        <f>AB54</f>
        <v>4.4900000000000002E-4</v>
      </c>
      <c r="AC58" s="56">
        <f>ROUND(Y58*AB58,0)</f>
        <v>1900</v>
      </c>
      <c r="AD58" s="9"/>
    </row>
    <row r="59" spans="2:30" x14ac:dyDescent="0.3">
      <c r="B59" s="60" t="s">
        <v>109</v>
      </c>
      <c r="C59" s="60"/>
      <c r="D59" s="60"/>
      <c r="E59" s="60"/>
      <c r="F59" s="60"/>
      <c r="G59" s="60"/>
      <c r="H59" s="155" t="s">
        <v>21</v>
      </c>
      <c r="I59" s="120">
        <v>4230917</v>
      </c>
      <c r="J59" s="156" t="s">
        <v>110</v>
      </c>
      <c r="K59" s="157">
        <f>K54</f>
        <v>7.36E-4</v>
      </c>
      <c r="L59" s="329">
        <f>SUM(I59*K59)</f>
        <v>3113.9549120000001</v>
      </c>
      <c r="O59" s="1"/>
      <c r="P59" s="156"/>
      <c r="Q59" s="156"/>
      <c r="V59" s="385" t="s">
        <v>111</v>
      </c>
      <c r="W59" s="385"/>
      <c r="X59" s="385"/>
      <c r="Y59" s="385"/>
      <c r="Z59" s="385"/>
      <c r="AA59" s="385"/>
      <c r="AB59" s="385"/>
      <c r="AC59" s="385"/>
      <c r="AD59" s="9"/>
    </row>
    <row r="60" spans="2:30" x14ac:dyDescent="0.3">
      <c r="B60" s="60" t="s">
        <v>111</v>
      </c>
      <c r="C60" s="60"/>
      <c r="D60" s="60"/>
      <c r="E60" s="60"/>
      <c r="F60" s="60"/>
      <c r="G60" s="60"/>
      <c r="H60" s="60"/>
      <c r="I60" s="60"/>
      <c r="J60" s="60"/>
      <c r="K60" s="60"/>
      <c r="L60" s="344"/>
      <c r="O60" s="1"/>
      <c r="P60" s="156"/>
      <c r="Q60" s="156"/>
      <c r="V60" s="386" t="s">
        <v>112</v>
      </c>
      <c r="W60" s="386"/>
      <c r="X60" s="387">
        <f>+G61</f>
        <v>0</v>
      </c>
      <c r="Y60" s="387"/>
      <c r="Z60" s="387"/>
      <c r="AA60" s="387"/>
      <c r="AB60" s="387"/>
      <c r="AC60" s="387"/>
      <c r="AD60" s="9"/>
    </row>
    <row r="61" spans="2:30" ht="15" customHeight="1" x14ac:dyDescent="0.3">
      <c r="B61" s="158" t="s">
        <v>112</v>
      </c>
      <c r="C61" s="60"/>
      <c r="D61" s="60"/>
      <c r="E61" s="60"/>
      <c r="F61" s="60"/>
      <c r="G61" s="159">
        <v>0</v>
      </c>
      <c r="H61" s="159"/>
      <c r="I61" s="159"/>
      <c r="J61" s="159"/>
      <c r="K61" s="159"/>
      <c r="L61" s="344"/>
      <c r="O61" s="1"/>
      <c r="P61" s="156"/>
      <c r="Q61" s="156"/>
      <c r="V61" s="386" t="s">
        <v>113</v>
      </c>
      <c r="W61" s="386"/>
      <c r="X61" s="387">
        <f>+G62</f>
        <v>0</v>
      </c>
      <c r="Y61" s="387"/>
      <c r="Z61" s="387"/>
      <c r="AA61" s="387"/>
      <c r="AB61" s="387"/>
      <c r="AC61" s="387"/>
      <c r="AD61" s="9"/>
    </row>
    <row r="62" spans="2:30" ht="13.5" customHeight="1" x14ac:dyDescent="0.3">
      <c r="B62" s="158" t="s">
        <v>113</v>
      </c>
      <c r="C62" s="60"/>
      <c r="D62" s="60"/>
      <c r="E62" s="60"/>
      <c r="F62" s="60"/>
      <c r="G62" s="159">
        <v>0</v>
      </c>
      <c r="H62" s="159"/>
      <c r="I62" s="159"/>
      <c r="J62" s="159"/>
      <c r="K62" s="159"/>
      <c r="L62" s="344"/>
      <c r="N62" s="156"/>
      <c r="O62" s="156"/>
      <c r="P62" s="156"/>
      <c r="Q62" s="156"/>
      <c r="V62" s="386" t="s">
        <v>114</v>
      </c>
      <c r="W62" s="386"/>
      <c r="X62" s="387">
        <v>0</v>
      </c>
      <c r="Y62" s="387"/>
      <c r="Z62" s="387"/>
      <c r="AA62" s="387"/>
      <c r="AB62" s="387"/>
      <c r="AC62" s="387"/>
      <c r="AD62" s="9"/>
    </row>
    <row r="63" spans="2:30" ht="13.5" hidden="1" customHeight="1" x14ac:dyDescent="0.3">
      <c r="B63" s="60" t="s">
        <v>114</v>
      </c>
      <c r="C63" s="60"/>
      <c r="D63" s="60"/>
      <c r="E63" s="60"/>
      <c r="F63" s="60"/>
      <c r="G63" s="159">
        <v>0</v>
      </c>
      <c r="H63" s="159"/>
      <c r="I63" s="159"/>
      <c r="J63" s="159"/>
      <c r="K63" s="159"/>
      <c r="L63" s="344"/>
      <c r="O63" s="1"/>
      <c r="P63" s="156"/>
      <c r="Q63" s="156"/>
      <c r="V63" s="385" t="s">
        <v>115</v>
      </c>
      <c r="W63" s="385"/>
      <c r="X63" s="385"/>
      <c r="Y63" s="385"/>
      <c r="Z63" s="385"/>
      <c r="AA63" s="385"/>
      <c r="AB63" s="385"/>
      <c r="AC63" s="385"/>
      <c r="AD63" s="107"/>
    </row>
    <row r="64" spans="2:30" ht="13.5" customHeight="1" x14ac:dyDescent="0.3">
      <c r="B64" s="60" t="s">
        <v>115</v>
      </c>
      <c r="C64" s="60"/>
      <c r="D64" s="60"/>
      <c r="E64" s="60"/>
      <c r="F64" s="60"/>
      <c r="G64" s="60"/>
      <c r="H64" s="60"/>
      <c r="I64" s="60"/>
      <c r="J64" s="60"/>
      <c r="K64" s="60"/>
      <c r="L64" s="344"/>
      <c r="M64" s="106"/>
      <c r="N64" s="20"/>
      <c r="O64" s="1"/>
      <c r="V64" s="386" t="s">
        <v>116</v>
      </c>
      <c r="W64" s="386"/>
      <c r="X64" s="387">
        <f>+G65</f>
        <v>4230917</v>
      </c>
      <c r="Y64" s="387"/>
      <c r="Z64" s="387"/>
      <c r="AA64" s="387"/>
      <c r="AB64" s="387"/>
      <c r="AC64" s="387"/>
      <c r="AD64" s="9"/>
    </row>
    <row r="65" spans="1:30" ht="12.75" customHeight="1" x14ac:dyDescent="0.3">
      <c r="B65" s="158" t="s">
        <v>116</v>
      </c>
      <c r="C65" s="60"/>
      <c r="D65" s="60"/>
      <c r="E65" s="60"/>
      <c r="F65" s="60"/>
      <c r="G65" s="159">
        <f>+I59</f>
        <v>4230917</v>
      </c>
      <c r="H65" s="159"/>
      <c r="I65" s="159"/>
      <c r="J65" s="159"/>
      <c r="K65" s="159"/>
      <c r="L65" s="344"/>
      <c r="O65" s="1"/>
      <c r="V65" s="386" t="s">
        <v>117</v>
      </c>
      <c r="W65" s="386"/>
      <c r="X65" s="387">
        <f>+G66</f>
        <v>0</v>
      </c>
      <c r="Y65" s="387"/>
      <c r="Z65" s="387"/>
      <c r="AA65" s="387"/>
      <c r="AB65" s="387"/>
      <c r="AC65" s="387"/>
      <c r="AD65" s="22"/>
    </row>
    <row r="66" spans="1:30" ht="15" customHeight="1" x14ac:dyDescent="0.3">
      <c r="B66" s="158" t="s">
        <v>117</v>
      </c>
      <c r="C66" s="60"/>
      <c r="D66" s="60"/>
      <c r="E66" s="60"/>
      <c r="F66" s="60"/>
      <c r="G66" s="159">
        <v>0</v>
      </c>
      <c r="H66" s="159"/>
      <c r="I66" s="159"/>
      <c r="J66" s="159"/>
      <c r="K66" s="159"/>
      <c r="L66" s="344"/>
      <c r="M66" s="20"/>
      <c r="N66" s="3"/>
      <c r="O66" s="160"/>
      <c r="P66" s="160"/>
      <c r="Q66" s="160"/>
      <c r="V66" s="378" t="s">
        <v>118</v>
      </c>
      <c r="W66" s="378"/>
      <c r="X66" s="378"/>
      <c r="Y66" s="379">
        <f>+I67</f>
        <v>103698709</v>
      </c>
      <c r="Z66" s="379"/>
      <c r="AA66" s="153" t="s">
        <v>110</v>
      </c>
      <c r="AB66" s="154">
        <f>AB54</f>
        <v>4.4900000000000002E-4</v>
      </c>
      <c r="AC66" s="56">
        <f>ROUND(Y66*AB66,0)</f>
        <v>46561</v>
      </c>
      <c r="AD66" s="9"/>
    </row>
    <row r="67" spans="1:30" ht="20.25" customHeight="1" x14ac:dyDescent="0.3">
      <c r="B67" s="14" t="s">
        <v>118</v>
      </c>
      <c r="C67" s="14"/>
      <c r="D67" s="14"/>
      <c r="E67" s="14"/>
      <c r="F67" s="14"/>
      <c r="H67" s="155" t="s">
        <v>23</v>
      </c>
      <c r="I67" s="120">
        <v>103698709</v>
      </c>
      <c r="J67" s="156" t="s">
        <v>110</v>
      </c>
      <c r="K67" s="157">
        <f>K54</f>
        <v>7.36E-4</v>
      </c>
      <c r="L67" s="329">
        <f>SUM(I67*K67)</f>
        <v>76322.249823999999</v>
      </c>
      <c r="O67" s="1"/>
      <c r="V67" s="378" t="s">
        <v>119</v>
      </c>
      <c r="W67" s="378"/>
      <c r="X67" s="378"/>
      <c r="Y67" s="378"/>
      <c r="Z67" s="378"/>
      <c r="AA67" s="378"/>
      <c r="AB67" s="378"/>
      <c r="AC67" s="378"/>
      <c r="AD67" s="9"/>
    </row>
    <row r="68" spans="1:30" ht="20.25" customHeight="1" x14ac:dyDescent="0.3">
      <c r="B68" s="14" t="s">
        <v>119</v>
      </c>
      <c r="C68" s="14"/>
      <c r="D68" s="14"/>
      <c r="E68" s="14"/>
      <c r="F68" s="14"/>
      <c r="H68" s="14"/>
      <c r="I68" s="14"/>
      <c r="J68" s="52"/>
      <c r="K68" s="14"/>
      <c r="L68" s="334"/>
      <c r="O68" s="1"/>
      <c r="V68" s="383" t="s">
        <v>120</v>
      </c>
      <c r="W68" s="383"/>
      <c r="X68" s="383"/>
      <c r="Y68" s="379">
        <f>+I69</f>
        <v>0</v>
      </c>
      <c r="Z68" s="379"/>
      <c r="AA68" s="153" t="s">
        <v>110</v>
      </c>
      <c r="AB68" s="154">
        <f>AB57</f>
        <v>4.9100000000000001E-4</v>
      </c>
      <c r="AC68" s="56">
        <f>ROUND(Y68*AB68,0)</f>
        <v>0</v>
      </c>
      <c r="AD68" s="9"/>
    </row>
    <row r="69" spans="1:30" ht="15" customHeight="1" x14ac:dyDescent="0.3">
      <c r="B69" s="161" t="s">
        <v>120</v>
      </c>
      <c r="C69" s="14"/>
      <c r="D69" s="14"/>
      <c r="E69" s="14"/>
      <c r="F69" s="14"/>
      <c r="H69" s="155" t="s">
        <v>22</v>
      </c>
      <c r="I69" s="120">
        <v>0</v>
      </c>
      <c r="J69" s="156" t="s">
        <v>110</v>
      </c>
      <c r="K69" s="157">
        <f>K57</f>
        <v>4.9100000000000001E-4</v>
      </c>
      <c r="L69" s="329">
        <f t="shared" ref="L69:L72" si="11">SUM(I69*K69)</f>
        <v>0</v>
      </c>
      <c r="O69" s="1"/>
      <c r="V69" s="378" t="s">
        <v>121</v>
      </c>
      <c r="W69" s="378"/>
      <c r="X69" s="378"/>
      <c r="Y69" s="384">
        <f>+I70</f>
        <v>0</v>
      </c>
      <c r="Z69" s="384"/>
      <c r="AA69" s="153" t="s">
        <v>110</v>
      </c>
      <c r="AB69" s="154">
        <f>AB54</f>
        <v>4.4900000000000002E-4</v>
      </c>
      <c r="AC69" s="56">
        <f>ROUND(Y69*AB69,0)</f>
        <v>0</v>
      </c>
      <c r="AD69" s="9"/>
    </row>
    <row r="70" spans="1:30" ht="20.25" customHeight="1" x14ac:dyDescent="0.3">
      <c r="B70" s="14" t="s">
        <v>121</v>
      </c>
      <c r="C70" s="14"/>
      <c r="D70" s="14"/>
      <c r="E70" s="14"/>
      <c r="F70" s="14"/>
      <c r="H70" s="155" t="s">
        <v>21</v>
      </c>
      <c r="I70" s="120">
        <v>0</v>
      </c>
      <c r="J70" s="156" t="s">
        <v>110</v>
      </c>
      <c r="K70" s="157">
        <f>K54</f>
        <v>7.36E-4</v>
      </c>
      <c r="L70" s="329">
        <f t="shared" si="11"/>
        <v>0</v>
      </c>
      <c r="O70" s="1"/>
      <c r="V70" s="378" t="s">
        <v>122</v>
      </c>
      <c r="W70" s="378"/>
      <c r="X70" s="378"/>
      <c r="Y70" s="380">
        <f>+I71</f>
        <v>1865769</v>
      </c>
      <c r="Z70" s="380"/>
      <c r="AA70" s="153" t="s">
        <v>110</v>
      </c>
      <c r="AB70" s="154">
        <f>AB54</f>
        <v>4.4900000000000002E-4</v>
      </c>
      <c r="AC70" s="56">
        <f>ROUND(Y70*AB70,0)</f>
        <v>838</v>
      </c>
      <c r="AD70" s="9"/>
    </row>
    <row r="71" spans="1:30" ht="20.25" customHeight="1" x14ac:dyDescent="0.3">
      <c r="B71" s="14" t="s">
        <v>122</v>
      </c>
      <c r="C71" s="14"/>
      <c r="D71" s="14"/>
      <c r="E71" s="14"/>
      <c r="F71" s="14"/>
      <c r="H71" s="155" t="s">
        <v>21</v>
      </c>
      <c r="I71" s="120">
        <v>1865769</v>
      </c>
      <c r="J71" s="156" t="s">
        <v>110</v>
      </c>
      <c r="K71" s="157">
        <f>K54</f>
        <v>7.36E-4</v>
      </c>
      <c r="L71" s="329">
        <f t="shared" si="11"/>
        <v>1373.2059839999999</v>
      </c>
      <c r="O71" s="1"/>
      <c r="V71" s="378" t="s">
        <v>123</v>
      </c>
      <c r="W71" s="378"/>
      <c r="X71" s="378"/>
      <c r="Y71" s="380">
        <f>+I72</f>
        <v>13963927</v>
      </c>
      <c r="Z71" s="380"/>
      <c r="AA71" s="153" t="s">
        <v>110</v>
      </c>
      <c r="AB71" s="154">
        <f>AB57</f>
        <v>4.9100000000000001E-4</v>
      </c>
      <c r="AC71" s="56">
        <f>ROUND(Y71*AB71,0)</f>
        <v>6856</v>
      </c>
      <c r="AD71" s="9"/>
    </row>
    <row r="72" spans="1:30" ht="21" customHeight="1" x14ac:dyDescent="0.35">
      <c r="B72" s="14" t="s">
        <v>123</v>
      </c>
      <c r="C72" s="14"/>
      <c r="D72" s="14"/>
      <c r="E72" s="14"/>
      <c r="F72" s="14"/>
      <c r="H72" s="155" t="s">
        <v>22</v>
      </c>
      <c r="I72" s="120">
        <v>13963927</v>
      </c>
      <c r="J72" s="156" t="s">
        <v>110</v>
      </c>
      <c r="K72" s="157">
        <f>K57</f>
        <v>4.9100000000000001E-4</v>
      </c>
      <c r="L72" s="329">
        <f t="shared" si="11"/>
        <v>6856.288157</v>
      </c>
      <c r="O72" s="1"/>
      <c r="V72" s="381" t="s">
        <v>124</v>
      </c>
      <c r="W72" s="381"/>
      <c r="X72" s="381"/>
      <c r="Y72" s="381"/>
      <c r="Z72" s="381"/>
      <c r="AA72" s="381"/>
      <c r="AB72" s="381"/>
      <c r="AC72" s="59"/>
      <c r="AD72" s="9"/>
    </row>
    <row r="73" spans="1:30" ht="17.25" customHeight="1" x14ac:dyDescent="0.35">
      <c r="B73" s="14" t="s">
        <v>124</v>
      </c>
      <c r="C73" s="14"/>
      <c r="D73" s="14"/>
      <c r="E73" s="14"/>
      <c r="F73" s="14"/>
      <c r="H73" s="14"/>
      <c r="I73" s="14"/>
      <c r="J73" s="52"/>
      <c r="K73" s="14"/>
      <c r="L73" s="347"/>
      <c r="O73" s="1"/>
      <c r="V73" s="378" t="s">
        <v>125</v>
      </c>
      <c r="W73" s="378"/>
      <c r="X73" s="378"/>
      <c r="Y73" s="378"/>
      <c r="Z73" s="378"/>
      <c r="AA73" s="378"/>
      <c r="AB73" s="378"/>
      <c r="AC73" s="378"/>
      <c r="AD73" s="9"/>
    </row>
    <row r="74" spans="1:30" ht="31.2" x14ac:dyDescent="0.3">
      <c r="B74" s="14" t="s">
        <v>125</v>
      </c>
      <c r="C74" s="14"/>
      <c r="D74" s="30" t="s">
        <v>126</v>
      </c>
      <c r="E74" s="30" t="s">
        <v>127</v>
      </c>
      <c r="F74" s="30"/>
      <c r="H74" s="155" t="s">
        <v>24</v>
      </c>
      <c r="I74" s="18"/>
      <c r="J74" s="155"/>
      <c r="K74" s="18"/>
      <c r="L74" s="343"/>
      <c r="O74" s="1"/>
      <c r="V74" s="382" t="s">
        <v>128</v>
      </c>
      <c r="W74" s="382"/>
      <c r="X74" s="162" t="s">
        <v>129</v>
      </c>
      <c r="Y74" s="163"/>
      <c r="Z74" s="164">
        <f>+I75</f>
        <v>91</v>
      </c>
      <c r="AA74" s="165" t="s">
        <v>130</v>
      </c>
      <c r="AB74" s="166">
        <f>+K75</f>
        <v>361</v>
      </c>
      <c r="AC74" s="56">
        <f>ROUND(AB74*Z74,0)</f>
        <v>32851</v>
      </c>
      <c r="AD74" s="9"/>
    </row>
    <row r="75" spans="1:30" ht="19.5" customHeight="1" x14ac:dyDescent="0.3">
      <c r="A75" s="1" t="s">
        <v>131</v>
      </c>
      <c r="B75" s="167" t="s">
        <v>128</v>
      </c>
      <c r="C75" s="168" t="s">
        <v>129</v>
      </c>
      <c r="D75" s="167">
        <v>93</v>
      </c>
      <c r="E75" s="167">
        <v>89</v>
      </c>
      <c r="F75" s="167">
        <v>0</v>
      </c>
      <c r="G75" s="169">
        <f>IF($B$154&lt;8,D75,E75)</f>
        <v>89</v>
      </c>
      <c r="H75" s="170"/>
      <c r="I75" s="171">
        <f>AVERAGE(G75,D75)</f>
        <v>91</v>
      </c>
      <c r="J75" s="172" t="s">
        <v>130</v>
      </c>
      <c r="K75" s="173">
        <v>361</v>
      </c>
      <c r="L75" s="329">
        <f t="shared" ref="L75:L78" si="12">SUM(I75*K75)</f>
        <v>32851</v>
      </c>
      <c r="N75" s="1">
        <v>7802</v>
      </c>
      <c r="O75" s="1">
        <v>0</v>
      </c>
      <c r="V75" s="382" t="s">
        <v>128</v>
      </c>
      <c r="W75" s="382"/>
      <c r="X75" s="162" t="s">
        <v>132</v>
      </c>
      <c r="Y75" s="174"/>
      <c r="Z75" s="175">
        <f>+I76</f>
        <v>0</v>
      </c>
      <c r="AA75" s="165" t="s">
        <v>130</v>
      </c>
      <c r="AB75" s="176">
        <f>+K76</f>
        <v>1357</v>
      </c>
      <c r="AC75" s="56">
        <f>ROUND(AB75*Z75,0)</f>
        <v>0</v>
      </c>
      <c r="AD75" s="9"/>
    </row>
    <row r="76" spans="1:30" ht="19.5" customHeight="1" x14ac:dyDescent="0.3">
      <c r="A76" s="1" t="s">
        <v>133</v>
      </c>
      <c r="B76" s="167" t="s">
        <v>128</v>
      </c>
      <c r="C76" s="168" t="s">
        <v>132</v>
      </c>
      <c r="D76" s="167">
        <v>0</v>
      </c>
      <c r="E76" s="167">
        <v>0</v>
      </c>
      <c r="F76" s="167">
        <v>0</v>
      </c>
      <c r="G76" s="169">
        <f>IF($B$154&lt;8,D76,E76)</f>
        <v>0</v>
      </c>
      <c r="H76" s="170"/>
      <c r="I76" s="171">
        <f>AVERAGE(G76,D76)</f>
        <v>0</v>
      </c>
      <c r="J76" s="172" t="s">
        <v>130</v>
      </c>
      <c r="K76" s="177">
        <v>1357</v>
      </c>
      <c r="L76" s="329">
        <f t="shared" si="12"/>
        <v>0</v>
      </c>
      <c r="N76" s="1">
        <v>7802</v>
      </c>
      <c r="O76" s="1">
        <v>110</v>
      </c>
      <c r="V76" s="378" t="str">
        <f>+B77</f>
        <v>14.  Digital Classrooms Allocation (UFTE share)</v>
      </c>
      <c r="W76" s="378"/>
      <c r="X76" s="378"/>
      <c r="Y76" s="379">
        <f>+I77</f>
        <v>1716988</v>
      </c>
      <c r="Z76" s="379"/>
      <c r="AA76" s="165" t="s">
        <v>130</v>
      </c>
      <c r="AB76" s="154">
        <f>AB57</f>
        <v>4.9100000000000001E-4</v>
      </c>
      <c r="AC76" s="56">
        <f>ROUND(Y76*AB76,0)</f>
        <v>843</v>
      </c>
      <c r="AD76" s="9"/>
    </row>
    <row r="77" spans="1:30" ht="26.25" customHeight="1" x14ac:dyDescent="0.3">
      <c r="B77" s="14" t="s">
        <v>134</v>
      </c>
      <c r="C77" s="14"/>
      <c r="D77" s="14"/>
      <c r="E77" s="14"/>
      <c r="F77" s="14"/>
      <c r="H77" s="155" t="s">
        <v>25</v>
      </c>
      <c r="I77" s="178">
        <v>1716988</v>
      </c>
      <c r="J77" s="156" t="s">
        <v>110</v>
      </c>
      <c r="K77" s="157">
        <f>K57</f>
        <v>4.9100000000000001E-4</v>
      </c>
      <c r="L77" s="329">
        <v>0</v>
      </c>
      <c r="O77" s="1"/>
      <c r="V77" s="378" t="str">
        <f>+B78</f>
        <v>15.  Florida Teachers Classroom Supply Assistance Program</v>
      </c>
      <c r="W77" s="378"/>
      <c r="X77" s="378"/>
      <c r="Y77" s="379">
        <f>+I78</f>
        <v>0</v>
      </c>
      <c r="Z77" s="379"/>
      <c r="AA77" s="165" t="s">
        <v>130</v>
      </c>
      <c r="AB77" s="154">
        <f>AB54</f>
        <v>4.4900000000000002E-4</v>
      </c>
      <c r="AC77" s="56">
        <f>ROUND(Y77*AB77,0)</f>
        <v>0</v>
      </c>
      <c r="AD77" s="9"/>
    </row>
    <row r="78" spans="1:30" ht="26.25" customHeight="1" x14ac:dyDescent="0.3">
      <c r="B78" s="377" t="s">
        <v>135</v>
      </c>
      <c r="C78" s="377"/>
      <c r="D78" s="377"/>
      <c r="E78" s="14"/>
      <c r="F78" s="14"/>
      <c r="H78" s="155" t="s">
        <v>136</v>
      </c>
      <c r="I78" s="179">
        <v>0</v>
      </c>
      <c r="J78" s="156" t="s">
        <v>110</v>
      </c>
      <c r="K78" s="157">
        <f>K54</f>
        <v>7.36E-4</v>
      </c>
      <c r="L78" s="329">
        <f t="shared" si="12"/>
        <v>0</v>
      </c>
      <c r="O78" s="1"/>
      <c r="V78" s="378" t="str">
        <f t="shared" ref="V78" si="13">+B79</f>
        <v>16.  Food Service Allocation</v>
      </c>
      <c r="W78" s="378"/>
      <c r="X78" s="378"/>
      <c r="Y78" s="180"/>
      <c r="Z78" s="180"/>
      <c r="AA78" s="180"/>
      <c r="AB78" s="180"/>
      <c r="AC78" s="124"/>
      <c r="AD78" s="9"/>
    </row>
    <row r="79" spans="1:30" ht="21" customHeight="1" x14ac:dyDescent="0.3">
      <c r="B79" s="377" t="s">
        <v>137</v>
      </c>
      <c r="C79" s="377"/>
      <c r="D79" s="377"/>
      <c r="E79" s="14"/>
      <c r="F79" s="14"/>
      <c r="H79" s="155" t="s">
        <v>138</v>
      </c>
      <c r="I79" s="18"/>
      <c r="J79" s="18"/>
      <c r="K79" s="18"/>
      <c r="L79" s="329"/>
      <c r="N79" s="181"/>
      <c r="O79" s="1"/>
      <c r="Q79" s="155"/>
      <c r="V79" s="378"/>
      <c r="W79" s="378"/>
      <c r="X79" s="378"/>
      <c r="Y79" s="180"/>
      <c r="Z79" s="180"/>
      <c r="AA79" s="180"/>
      <c r="AB79" s="180"/>
      <c r="AC79" s="182"/>
      <c r="AD79" s="9"/>
    </row>
    <row r="80" spans="1:30" ht="21" customHeight="1" x14ac:dyDescent="0.3">
      <c r="B80" s="377"/>
      <c r="C80" s="377"/>
      <c r="D80" s="377"/>
      <c r="E80" s="14"/>
      <c r="F80" s="14"/>
      <c r="H80" s="183"/>
      <c r="I80" s="184"/>
      <c r="J80" s="184"/>
      <c r="K80" s="184"/>
      <c r="L80" s="347"/>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7"/>
      <c r="M81" s="186"/>
      <c r="N81" s="185"/>
      <c r="O81" s="1"/>
      <c r="Q81" s="155"/>
      <c r="V81" s="180" t="s">
        <v>139</v>
      </c>
      <c r="W81" s="180"/>
      <c r="X81" s="180"/>
      <c r="Y81" s="180"/>
      <c r="Z81" s="180"/>
      <c r="AA81" s="180"/>
      <c r="AB81" s="180"/>
      <c r="AC81" s="187">
        <f>SUM(AC44:AC80)</f>
        <v>559053</v>
      </c>
      <c r="AD81" s="188"/>
    </row>
    <row r="82" spans="1:30" ht="22.5" customHeight="1" thickTop="1" thickBot="1" x14ac:dyDescent="0.35">
      <c r="B82" s="14" t="s">
        <v>140</v>
      </c>
      <c r="C82" s="14"/>
      <c r="D82" s="14"/>
      <c r="E82" s="14"/>
      <c r="F82" s="14"/>
      <c r="G82" s="14"/>
      <c r="H82" s="14"/>
      <c r="I82" s="14"/>
      <c r="J82" s="14"/>
      <c r="K82" s="14"/>
      <c r="L82" s="348">
        <f>SUM(L44:L81)</f>
        <v>1324917.5034779271</v>
      </c>
      <c r="M82" s="189"/>
      <c r="N82" s="190"/>
      <c r="O82" s="1"/>
      <c r="Q82" s="155"/>
      <c r="V82" s="180"/>
      <c r="W82" s="180"/>
      <c r="X82" s="180"/>
      <c r="Y82" s="180"/>
      <c r="Z82" s="180"/>
      <c r="AA82" s="180"/>
      <c r="AB82" s="180"/>
      <c r="AC82" s="191"/>
      <c r="AD82" s="188"/>
    </row>
    <row r="83" spans="1:30" ht="27.75" customHeight="1" thickTop="1" x14ac:dyDescent="0.3">
      <c r="B83" s="14" t="s">
        <v>141</v>
      </c>
      <c r="C83" s="14"/>
      <c r="D83" s="14"/>
      <c r="E83" s="14"/>
      <c r="F83" s="14"/>
      <c r="G83" s="14"/>
      <c r="H83" s="14"/>
      <c r="I83" s="14"/>
      <c r="J83" s="14"/>
      <c r="K83" s="52" t="s">
        <v>142</v>
      </c>
      <c r="L83" s="343" t="s">
        <v>143</v>
      </c>
      <c r="M83" s="189"/>
      <c r="N83" s="190"/>
      <c r="O83" s="1"/>
      <c r="Q83" s="155"/>
      <c r="V83" s="9" t="s">
        <v>144</v>
      </c>
      <c r="W83" s="9"/>
      <c r="X83" s="9"/>
      <c r="Y83" s="9"/>
      <c r="Z83" s="9"/>
      <c r="AA83" s="9"/>
      <c r="AB83" s="9"/>
      <c r="AC83" s="9"/>
      <c r="AD83" s="192"/>
    </row>
    <row r="84" spans="1:30" ht="18.75" customHeight="1" thickBot="1" x14ac:dyDescent="0.35">
      <c r="B84" s="14" t="s">
        <v>145</v>
      </c>
      <c r="C84" s="14"/>
      <c r="D84" s="14"/>
      <c r="E84" s="14"/>
      <c r="F84" s="14"/>
      <c r="G84" s="14"/>
      <c r="H84" s="14"/>
      <c r="I84" s="14"/>
      <c r="J84" s="14"/>
      <c r="K84" s="193">
        <f>IF(G26=0,"",IF((G11+G13+SUM(G15:G21))/G26&gt;0.75,1,""))</f>
        <v>1</v>
      </c>
      <c r="L84" s="348">
        <f>'2521'!AC81</f>
        <v>559053</v>
      </c>
      <c r="M84" s="189"/>
      <c r="N84" s="190"/>
      <c r="O84" s="1"/>
      <c r="Q84" s="155"/>
      <c r="V84" s="194" t="s">
        <v>146</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147</v>
      </c>
      <c r="W85" s="194"/>
      <c r="X85" s="194"/>
      <c r="Y85" s="194"/>
      <c r="Z85" s="194"/>
      <c r="AA85" s="194"/>
      <c r="AB85" s="194"/>
      <c r="AC85" s="194"/>
      <c r="AD85" s="192"/>
    </row>
    <row r="86" spans="1:30" ht="18.75" customHeight="1" x14ac:dyDescent="0.3">
      <c r="B86" s="2" t="s">
        <v>148</v>
      </c>
      <c r="C86" s="14"/>
      <c r="D86" s="14"/>
      <c r="E86" s="14"/>
      <c r="F86" s="14"/>
      <c r="G86" s="14"/>
      <c r="H86" s="14"/>
      <c r="I86" s="14"/>
      <c r="J86" s="195" t="s">
        <v>149</v>
      </c>
      <c r="K86" s="196">
        <f>IF(K84=1,L84,L82)</f>
        <v>559053</v>
      </c>
      <c r="L86" s="329">
        <f>IF(G26=0,0,IF(G26&gt;250,-(((250/G26)*K86)*IF(M86="H",0.02,0.05)),IF(M86="H",-0.02*K86,-0.05*K86)))</f>
        <v>-27952.65</v>
      </c>
      <c r="M86" s="189" t="str">
        <f>IF(B123="2801","H",IF(B123="2911","H",IF(B123="3382","H",IF(B123="3396","H"," "))))</f>
        <v xml:space="preserve"> </v>
      </c>
      <c r="N86" s="190"/>
      <c r="O86" s="1"/>
      <c r="Q86" s="155"/>
      <c r="V86" s="194" t="s">
        <v>150</v>
      </c>
      <c r="W86" s="194"/>
      <c r="X86" s="194"/>
      <c r="Y86" s="194"/>
      <c r="Z86" s="194"/>
      <c r="AA86" s="194"/>
      <c r="AB86" s="194"/>
      <c r="AC86" s="194"/>
      <c r="AD86" s="192"/>
    </row>
    <row r="87" spans="1:30" ht="18.75" customHeight="1" x14ac:dyDescent="0.3">
      <c r="B87" s="2" t="s">
        <v>151</v>
      </c>
      <c r="C87" s="14"/>
      <c r="D87" s="14"/>
      <c r="E87" s="14"/>
      <c r="F87" s="14"/>
      <c r="G87" s="14"/>
      <c r="H87" s="14"/>
      <c r="I87" s="14"/>
      <c r="J87" s="14"/>
      <c r="K87" s="197"/>
      <c r="L87" s="343">
        <f>L82+L86</f>
        <v>1296964.8534779272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152</v>
      </c>
      <c r="B89" s="14" t="s">
        <v>153</v>
      </c>
      <c r="C89" s="14"/>
      <c r="D89" s="14"/>
      <c r="E89" s="14"/>
      <c r="F89" s="14">
        <v>0</v>
      </c>
      <c r="G89" s="14"/>
      <c r="H89" s="14"/>
      <c r="I89" s="14"/>
      <c r="J89" s="14"/>
      <c r="K89" s="197"/>
      <c r="L89" s="329">
        <v>-261348</v>
      </c>
      <c r="M89" s="189"/>
      <c r="N89" s="190"/>
      <c r="O89" s="1"/>
      <c r="Q89" s="155"/>
      <c r="V89" s="186">
        <v>2801</v>
      </c>
      <c r="W89" s="186"/>
      <c r="X89" s="186"/>
      <c r="Y89" s="186"/>
      <c r="Z89" s="186"/>
      <c r="AA89" s="186"/>
      <c r="AB89" s="186"/>
      <c r="AC89" s="186"/>
      <c r="AD89" s="198"/>
    </row>
    <row r="90" spans="1:30" ht="18.75" customHeight="1" x14ac:dyDescent="0.3">
      <c r="B90" s="14" t="s">
        <v>154</v>
      </c>
      <c r="C90" s="14"/>
      <c r="D90" s="14"/>
      <c r="E90" s="14"/>
      <c r="F90" s="14"/>
      <c r="G90" s="14"/>
      <c r="H90" s="14"/>
      <c r="I90" s="14"/>
      <c r="J90" s="14"/>
      <c r="K90" s="197"/>
      <c r="L90" s="343">
        <f>L87+L89</f>
        <v>1035616.8534779272</v>
      </c>
      <c r="M90" s="189"/>
      <c r="N90" s="190"/>
      <c r="O90" s="1"/>
      <c r="Q90" s="155"/>
      <c r="V90" s="186">
        <v>2911</v>
      </c>
      <c r="W90" s="200"/>
      <c r="X90" s="200"/>
      <c r="Y90" s="200"/>
      <c r="Z90" s="200"/>
      <c r="AA90" s="200"/>
      <c r="AB90" s="200"/>
      <c r="AC90" s="200"/>
      <c r="AD90" s="198"/>
    </row>
    <row r="91" spans="1:30" ht="18.75" customHeight="1" x14ac:dyDescent="0.3">
      <c r="B91" s="14" t="s">
        <v>155</v>
      </c>
      <c r="C91" s="14"/>
      <c r="D91" s="14"/>
      <c r="E91" s="14"/>
      <c r="F91" s="14"/>
      <c r="G91" s="14"/>
      <c r="H91" s="14"/>
      <c r="I91" s="14"/>
      <c r="J91" s="14"/>
      <c r="K91" s="197"/>
      <c r="L91" s="351">
        <v>10</v>
      </c>
      <c r="M91" s="189"/>
      <c r="N91" s="190"/>
      <c r="O91" s="1"/>
      <c r="Q91" s="155"/>
      <c r="V91" s="186">
        <v>3382</v>
      </c>
      <c r="W91" s="200"/>
      <c r="X91" s="200"/>
      <c r="Y91" s="200"/>
      <c r="Z91" s="200"/>
      <c r="AA91" s="200"/>
      <c r="AB91" s="200"/>
      <c r="AC91" s="200"/>
      <c r="AD91" s="198"/>
    </row>
    <row r="92" spans="1:30" ht="18.75" customHeight="1" thickBot="1" x14ac:dyDescent="0.35">
      <c r="B92" s="14" t="s">
        <v>156</v>
      </c>
      <c r="C92" s="14"/>
      <c r="D92" s="14"/>
      <c r="E92" s="14"/>
      <c r="F92" s="14"/>
      <c r="G92" s="14"/>
      <c r="H92" s="14"/>
      <c r="I92" s="14"/>
      <c r="J92" s="14"/>
      <c r="K92" s="197"/>
      <c r="L92" s="349">
        <f>L90/L91</f>
        <v>103561.68534779272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157</v>
      </c>
      <c r="C94" s="14"/>
      <c r="D94" s="14"/>
      <c r="E94" s="14"/>
      <c r="G94" s="14"/>
      <c r="H94" s="14"/>
      <c r="I94" s="14"/>
      <c r="J94" s="14"/>
      <c r="L94" s="348">
        <f>IF(M86="H",(K86*0.02)+L86,(K86*0.05)+L86)</f>
        <v>0</v>
      </c>
      <c r="M94" s="189"/>
      <c r="V94" s="205"/>
      <c r="W94" s="205"/>
      <c r="X94" s="205"/>
      <c r="Y94" s="205"/>
      <c r="Z94" s="205"/>
      <c r="AA94" s="205"/>
      <c r="AB94" s="205"/>
      <c r="AC94" s="205"/>
      <c r="AD94" s="198"/>
    </row>
    <row r="95" spans="1:30" ht="21.75" customHeight="1" thickTop="1" x14ac:dyDescent="0.3">
      <c r="B95" s="206" t="s">
        <v>158</v>
      </c>
      <c r="C95" s="206"/>
      <c r="D95" s="206"/>
      <c r="E95" s="206"/>
      <c r="F95" s="206"/>
      <c r="G95" s="206"/>
      <c r="H95" s="206"/>
      <c r="I95" s="206"/>
      <c r="J95" s="206"/>
      <c r="K95" s="206"/>
      <c r="L95" s="350"/>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159</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160</v>
      </c>
      <c r="C100" s="208" t="s">
        <v>161</v>
      </c>
      <c r="V100" s="207"/>
    </row>
    <row r="101" spans="2:30" hidden="1" x14ac:dyDescent="0.3">
      <c r="B101" s="212" t="s">
        <v>162</v>
      </c>
      <c r="C101" s="208" t="s">
        <v>163</v>
      </c>
      <c r="V101" s="207"/>
    </row>
    <row r="102" spans="2:30" hidden="1" x14ac:dyDescent="0.3">
      <c r="B102" s="212" t="s">
        <v>164</v>
      </c>
      <c r="C102" s="208" t="s">
        <v>165</v>
      </c>
      <c r="V102" s="207"/>
      <c r="W102" s="213"/>
      <c r="X102" s="213"/>
      <c r="Y102" s="213"/>
      <c r="Z102" s="213"/>
      <c r="AA102" s="213"/>
      <c r="AB102" s="213"/>
      <c r="AC102" s="213"/>
      <c r="AD102" s="213"/>
    </row>
    <row r="103" spans="2:30" hidden="1" x14ac:dyDescent="0.3">
      <c r="B103" s="212" t="s">
        <v>166</v>
      </c>
      <c r="C103" s="208" t="s">
        <v>167</v>
      </c>
      <c r="V103" s="207"/>
    </row>
    <row r="104" spans="2:30" hidden="1" x14ac:dyDescent="0.3">
      <c r="B104" s="214"/>
      <c r="C104" s="208" t="s">
        <v>168</v>
      </c>
      <c r="V104" s="207"/>
    </row>
    <row r="105" spans="2:30" hidden="1" x14ac:dyDescent="0.3">
      <c r="B105" s="212" t="s">
        <v>169</v>
      </c>
      <c r="C105" s="208" t="s">
        <v>170</v>
      </c>
      <c r="V105" s="207"/>
    </row>
    <row r="106" spans="2:30" hidden="1" x14ac:dyDescent="0.3">
      <c r="B106" s="212" t="s">
        <v>171</v>
      </c>
      <c r="C106" s="208" t="s">
        <v>172</v>
      </c>
      <c r="V106" s="207"/>
    </row>
    <row r="107" spans="2:30" hidden="1" x14ac:dyDescent="0.3">
      <c r="B107" s="212" t="s">
        <v>273</v>
      </c>
      <c r="C107" s="208" t="s">
        <v>174</v>
      </c>
      <c r="V107" s="207"/>
    </row>
    <row r="108" spans="2:30" hidden="1" x14ac:dyDescent="0.3">
      <c r="B108" s="212" t="s">
        <v>175</v>
      </c>
      <c r="C108" s="208" t="s">
        <v>176</v>
      </c>
      <c r="V108" s="207"/>
    </row>
    <row r="109" spans="2:30" hidden="1" x14ac:dyDescent="0.3">
      <c r="B109" s="212" t="s">
        <v>177</v>
      </c>
      <c r="C109" s="208" t="s">
        <v>178</v>
      </c>
      <c r="V109" s="207"/>
    </row>
    <row r="110" spans="2:30" hidden="1" x14ac:dyDescent="0.3">
      <c r="B110" s="214"/>
      <c r="C110" s="208"/>
      <c r="V110" s="207"/>
    </row>
    <row r="111" spans="2:30" hidden="1" x14ac:dyDescent="0.3">
      <c r="B111" s="212" t="s">
        <v>179</v>
      </c>
      <c r="C111" s="208" t="s">
        <v>180</v>
      </c>
      <c r="V111" s="207"/>
    </row>
    <row r="112" spans="2:30" hidden="1" x14ac:dyDescent="0.3">
      <c r="B112" s="212" t="s">
        <v>179</v>
      </c>
      <c r="C112" s="208" t="s">
        <v>181</v>
      </c>
    </row>
    <row r="113" spans="2:3" hidden="1" x14ac:dyDescent="0.3">
      <c r="B113" s="212" t="s">
        <v>182</v>
      </c>
      <c r="C113" s="208" t="s">
        <v>183</v>
      </c>
    </row>
    <row r="114" spans="2:3" hidden="1" x14ac:dyDescent="0.3">
      <c r="B114" s="212" t="s">
        <v>184</v>
      </c>
      <c r="C114" s="208" t="s">
        <v>185</v>
      </c>
    </row>
    <row r="115" spans="2:3" hidden="1" x14ac:dyDescent="0.3">
      <c r="B115" s="212" t="s">
        <v>182</v>
      </c>
      <c r="C115" s="208" t="s">
        <v>186</v>
      </c>
    </row>
    <row r="116" spans="2:3" hidden="1" x14ac:dyDescent="0.3">
      <c r="B116" s="212" t="s">
        <v>187</v>
      </c>
      <c r="C116" s="208" t="s">
        <v>188</v>
      </c>
    </row>
    <row r="117" spans="2:3" hidden="1" x14ac:dyDescent="0.3">
      <c r="B117" s="212" t="s">
        <v>189</v>
      </c>
      <c r="C117" s="208" t="s">
        <v>190</v>
      </c>
    </row>
    <row r="118" spans="2:3" hidden="1" x14ac:dyDescent="0.3">
      <c r="B118" s="214" t="s">
        <v>191</v>
      </c>
      <c r="C118" s="208" t="s">
        <v>192</v>
      </c>
    </row>
    <row r="119" spans="2:3" hidden="1" x14ac:dyDescent="0.3">
      <c r="B119" s="214"/>
      <c r="C119" s="208"/>
    </row>
    <row r="120" spans="2:3" hidden="1" x14ac:dyDescent="0.3">
      <c r="B120" s="212" t="s">
        <v>160</v>
      </c>
      <c r="C120" s="208" t="s">
        <v>193</v>
      </c>
    </row>
    <row r="121" spans="2:3" hidden="1" x14ac:dyDescent="0.3">
      <c r="B121" s="212" t="s">
        <v>194</v>
      </c>
      <c r="C121" s="208" t="s">
        <v>195</v>
      </c>
    </row>
    <row r="122" spans="2:3" hidden="1" x14ac:dyDescent="0.3">
      <c r="B122" s="212" t="s">
        <v>196</v>
      </c>
      <c r="C122" s="208" t="s">
        <v>197</v>
      </c>
    </row>
    <row r="123" spans="2:3" hidden="1" x14ac:dyDescent="0.3">
      <c r="B123" s="212" t="s">
        <v>274</v>
      </c>
      <c r="C123" s="208" t="s">
        <v>199</v>
      </c>
    </row>
    <row r="124" spans="2:3" hidden="1" x14ac:dyDescent="0.3">
      <c r="B124" s="212" t="s">
        <v>275</v>
      </c>
      <c r="C124" s="208" t="s">
        <v>201</v>
      </c>
    </row>
    <row r="125" spans="2:3" hidden="1" x14ac:dyDescent="0.3">
      <c r="B125" s="212" t="s">
        <v>202</v>
      </c>
      <c r="C125" s="208" t="s">
        <v>203</v>
      </c>
    </row>
    <row r="126" spans="2:3" hidden="1" x14ac:dyDescent="0.3">
      <c r="B126" s="212" t="s">
        <v>202</v>
      </c>
      <c r="C126" s="208" t="s">
        <v>204</v>
      </c>
    </row>
    <row r="127" spans="2:3" hidden="1" x14ac:dyDescent="0.3">
      <c r="B127" s="212" t="s">
        <v>202</v>
      </c>
      <c r="C127" s="208" t="s">
        <v>205</v>
      </c>
    </row>
    <row r="128" spans="2:3" hidden="1" x14ac:dyDescent="0.3">
      <c r="B128" s="212" t="s">
        <v>202</v>
      </c>
      <c r="C128" s="208" t="s">
        <v>206</v>
      </c>
    </row>
    <row r="129" spans="1:5" hidden="1" x14ac:dyDescent="0.3">
      <c r="B129" s="212" t="s">
        <v>166</v>
      </c>
      <c r="C129" s="208" t="s">
        <v>207</v>
      </c>
    </row>
    <row r="130" spans="1:5" hidden="1" x14ac:dyDescent="0.3">
      <c r="B130" s="212" t="s">
        <v>208</v>
      </c>
      <c r="C130" s="208" t="s">
        <v>209</v>
      </c>
    </row>
    <row r="131" spans="1:5" hidden="1" x14ac:dyDescent="0.3">
      <c r="B131" s="212" t="s">
        <v>202</v>
      </c>
      <c r="C131" s="208" t="s">
        <v>210</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211</v>
      </c>
    </row>
    <row r="137" spans="1:5" x14ac:dyDescent="0.3">
      <c r="B137" s="208"/>
      <c r="C137" s="216"/>
    </row>
    <row r="138" spans="1:5" x14ac:dyDescent="0.3">
      <c r="B138" s="208"/>
      <c r="C138" s="208"/>
    </row>
    <row r="139" spans="1:5" hidden="1" x14ac:dyDescent="0.3">
      <c r="B139" s="217" t="s">
        <v>159</v>
      </c>
      <c r="C139" s="218"/>
      <c r="D139" s="218"/>
      <c r="E139" s="219"/>
    </row>
    <row r="140" spans="1:5" hidden="1" x14ac:dyDescent="0.3">
      <c r="B140" s="220"/>
      <c r="C140" s="218"/>
      <c r="D140" s="218"/>
      <c r="E140" s="219"/>
    </row>
    <row r="141" spans="1:5" hidden="1" x14ac:dyDescent="0.3">
      <c r="A141" s="217" t="s">
        <v>212</v>
      </c>
      <c r="B141" s="221" t="s">
        <v>160</v>
      </c>
      <c r="C141" s="222" t="s">
        <v>161</v>
      </c>
      <c r="D141" s="218"/>
    </row>
    <row r="142" spans="1:5" hidden="1" x14ac:dyDescent="0.3">
      <c r="A142" s="217" t="s">
        <v>213</v>
      </c>
      <c r="B142" s="221" t="s">
        <v>162</v>
      </c>
      <c r="C142" s="222" t="s">
        <v>163</v>
      </c>
      <c r="D142" s="218"/>
    </row>
    <row r="143" spans="1:5" hidden="1" x14ac:dyDescent="0.3">
      <c r="A143" s="217" t="s">
        <v>214</v>
      </c>
      <c r="B143" s="221" t="s">
        <v>164</v>
      </c>
      <c r="C143" s="222" t="s">
        <v>165</v>
      </c>
      <c r="D143" s="218"/>
    </row>
    <row r="144" spans="1:5" hidden="1" x14ac:dyDescent="0.3">
      <c r="A144" s="217" t="s">
        <v>215</v>
      </c>
      <c r="B144" s="221" t="s">
        <v>166</v>
      </c>
      <c r="C144" s="222" t="s">
        <v>167</v>
      </c>
      <c r="D144" s="218"/>
    </row>
    <row r="145" spans="1:4" hidden="1" x14ac:dyDescent="0.3">
      <c r="A145" s="217"/>
      <c r="B145" s="217"/>
      <c r="C145" s="222" t="s">
        <v>168</v>
      </c>
      <c r="D145" s="218"/>
    </row>
    <row r="146" spans="1:4" hidden="1" x14ac:dyDescent="0.3">
      <c r="A146" s="217" t="s">
        <v>216</v>
      </c>
      <c r="B146" s="221" t="s">
        <v>169</v>
      </c>
      <c r="C146" s="222" t="s">
        <v>170</v>
      </c>
      <c r="D146" s="218"/>
    </row>
    <row r="147" spans="1:4" hidden="1" x14ac:dyDescent="0.3">
      <c r="A147" s="217" t="s">
        <v>217</v>
      </c>
      <c r="B147" s="221" t="s">
        <v>171</v>
      </c>
      <c r="C147" s="222" t="s">
        <v>218</v>
      </c>
      <c r="D147" s="218"/>
    </row>
    <row r="148" spans="1:4" hidden="1" x14ac:dyDescent="0.3">
      <c r="A148" s="217" t="s">
        <v>219</v>
      </c>
      <c r="B148" s="221" t="s">
        <v>273</v>
      </c>
      <c r="C148" s="222" t="s">
        <v>174</v>
      </c>
      <c r="D148" s="218"/>
    </row>
    <row r="149" spans="1:4" hidden="1" x14ac:dyDescent="0.3">
      <c r="A149" s="217" t="s">
        <v>220</v>
      </c>
      <c r="B149" s="221" t="s">
        <v>175</v>
      </c>
      <c r="C149" s="222" t="s">
        <v>221</v>
      </c>
      <c r="D149" s="218"/>
    </row>
    <row r="150" spans="1:4" hidden="1" x14ac:dyDescent="0.3">
      <c r="A150" s="217" t="s">
        <v>222</v>
      </c>
      <c r="B150" s="221" t="s">
        <v>177</v>
      </c>
      <c r="C150" s="222" t="s">
        <v>223</v>
      </c>
      <c r="D150" s="218"/>
    </row>
    <row r="151" spans="1:4" hidden="1" x14ac:dyDescent="0.3">
      <c r="A151" s="217"/>
      <c r="B151" s="217"/>
      <c r="C151" s="222"/>
      <c r="D151" s="218"/>
    </row>
    <row r="152" spans="1:4" hidden="1" x14ac:dyDescent="0.3">
      <c r="A152" s="217" t="s">
        <v>224</v>
      </c>
      <c r="B152" s="221" t="s">
        <v>179</v>
      </c>
      <c r="C152" s="222" t="s">
        <v>225</v>
      </c>
      <c r="D152" s="218"/>
    </row>
    <row r="153" spans="1:4" hidden="1" x14ac:dyDescent="0.3">
      <c r="A153" s="217" t="s">
        <v>226</v>
      </c>
      <c r="B153" s="221" t="s">
        <v>179</v>
      </c>
      <c r="C153" s="222" t="s">
        <v>227</v>
      </c>
      <c r="D153" s="218"/>
    </row>
    <row r="154" spans="1:4" hidden="1" x14ac:dyDescent="0.3">
      <c r="A154" s="217" t="s">
        <v>228</v>
      </c>
      <c r="B154" s="221" t="s">
        <v>182</v>
      </c>
      <c r="C154" s="222" t="s">
        <v>183</v>
      </c>
      <c r="D154" s="218"/>
    </row>
    <row r="155" spans="1:4" hidden="1" x14ac:dyDescent="0.3">
      <c r="A155" s="217" t="s">
        <v>229</v>
      </c>
      <c r="B155" s="221" t="s">
        <v>184</v>
      </c>
      <c r="C155" s="222" t="s">
        <v>230</v>
      </c>
      <c r="D155" s="218"/>
    </row>
    <row r="156" spans="1:4" hidden="1" x14ac:dyDescent="0.3">
      <c r="A156" s="217" t="s">
        <v>231</v>
      </c>
      <c r="B156" s="221" t="s">
        <v>182</v>
      </c>
      <c r="C156" s="222" t="s">
        <v>232</v>
      </c>
      <c r="D156" s="218"/>
    </row>
    <row r="157" spans="1:4" hidden="1" x14ac:dyDescent="0.3">
      <c r="A157" s="217" t="s">
        <v>233</v>
      </c>
      <c r="B157" s="221" t="s">
        <v>187</v>
      </c>
      <c r="C157" s="222" t="s">
        <v>234</v>
      </c>
      <c r="D157" s="218"/>
    </row>
    <row r="158" spans="1:4" hidden="1" x14ac:dyDescent="0.3">
      <c r="A158" s="217" t="s">
        <v>235</v>
      </c>
      <c r="B158" s="221" t="s">
        <v>189</v>
      </c>
      <c r="C158" s="222" t="s">
        <v>234</v>
      </c>
      <c r="D158" s="218"/>
    </row>
    <row r="159" spans="1:4" hidden="1" x14ac:dyDescent="0.3">
      <c r="A159" s="217" t="s">
        <v>236</v>
      </c>
      <c r="B159" s="221" t="s">
        <v>179</v>
      </c>
      <c r="C159" s="222" t="s">
        <v>192</v>
      </c>
      <c r="D159" s="218"/>
    </row>
    <row r="160" spans="1:4" hidden="1" x14ac:dyDescent="0.3">
      <c r="A160" s="217"/>
      <c r="B160" s="217"/>
      <c r="C160" s="222"/>
      <c r="D160" s="218"/>
    </row>
    <row r="161" spans="1:4" hidden="1" x14ac:dyDescent="0.3">
      <c r="A161" s="217" t="s">
        <v>237</v>
      </c>
      <c r="B161" s="221" t="s">
        <v>160</v>
      </c>
      <c r="C161" s="222" t="s">
        <v>238</v>
      </c>
      <c r="D161" s="218"/>
    </row>
    <row r="162" spans="1:4" hidden="1" x14ac:dyDescent="0.3">
      <c r="A162" s="217" t="s">
        <v>239</v>
      </c>
      <c r="B162" s="221" t="s">
        <v>194</v>
      </c>
      <c r="C162" s="222" t="s">
        <v>240</v>
      </c>
      <c r="D162" s="218"/>
    </row>
    <row r="163" spans="1:4" hidden="1" x14ac:dyDescent="0.3">
      <c r="A163" s="217" t="s">
        <v>241</v>
      </c>
      <c r="B163" s="221" t="s">
        <v>196</v>
      </c>
      <c r="C163" s="222" t="s">
        <v>242</v>
      </c>
      <c r="D163" s="218"/>
    </row>
    <row r="164" spans="1:4" hidden="1" x14ac:dyDescent="0.3">
      <c r="A164" s="217" t="s">
        <v>243</v>
      </c>
      <c r="B164" s="221" t="s">
        <v>274</v>
      </c>
      <c r="C164" s="222" t="s">
        <v>244</v>
      </c>
      <c r="D164" s="218"/>
    </row>
    <row r="165" spans="1:4" hidden="1" x14ac:dyDescent="0.3">
      <c r="A165" s="217" t="s">
        <v>245</v>
      </c>
      <c r="B165" s="221" t="s">
        <v>275</v>
      </c>
      <c r="C165" s="222" t="s">
        <v>246</v>
      </c>
      <c r="D165" s="218"/>
    </row>
    <row r="166" spans="1:4" hidden="1" x14ac:dyDescent="0.3">
      <c r="A166" s="217" t="s">
        <v>247</v>
      </c>
      <c r="B166" s="221" t="s">
        <v>202</v>
      </c>
      <c r="C166" s="222" t="s">
        <v>248</v>
      </c>
      <c r="D166" s="218"/>
    </row>
    <row r="167" spans="1:4" hidden="1" x14ac:dyDescent="0.3">
      <c r="A167" s="217" t="s">
        <v>249</v>
      </c>
      <c r="B167" s="221" t="s">
        <v>202</v>
      </c>
      <c r="C167" s="222" t="s">
        <v>250</v>
      </c>
      <c r="D167" s="218"/>
    </row>
    <row r="168" spans="1:4" hidden="1" x14ac:dyDescent="0.3">
      <c r="A168" s="217" t="s">
        <v>251</v>
      </c>
      <c r="B168" s="221" t="s">
        <v>202</v>
      </c>
      <c r="C168" s="222" t="s">
        <v>252</v>
      </c>
      <c r="D168" s="218"/>
    </row>
    <row r="169" spans="1:4" hidden="1" x14ac:dyDescent="0.3">
      <c r="A169" s="217" t="s">
        <v>253</v>
      </c>
      <c r="B169" s="221" t="s">
        <v>202</v>
      </c>
      <c r="C169" s="222" t="s">
        <v>254</v>
      </c>
      <c r="D169" s="218"/>
    </row>
    <row r="170" spans="1:4" hidden="1" x14ac:dyDescent="0.3">
      <c r="A170" s="217" t="s">
        <v>255</v>
      </c>
      <c r="B170" s="221" t="s">
        <v>166</v>
      </c>
      <c r="C170" s="222" t="s">
        <v>207</v>
      </c>
      <c r="D170" s="218"/>
    </row>
    <row r="171" spans="1:4" hidden="1" x14ac:dyDescent="0.3">
      <c r="A171" s="217" t="s">
        <v>256</v>
      </c>
      <c r="B171" s="221" t="s">
        <v>208</v>
      </c>
      <c r="C171" s="222" t="s">
        <v>209</v>
      </c>
      <c r="D171" s="218"/>
    </row>
    <row r="172" spans="1:4" hidden="1" x14ac:dyDescent="0.3">
      <c r="A172" s="217" t="s">
        <v>257</v>
      </c>
      <c r="B172" s="221" t="s">
        <v>202</v>
      </c>
      <c r="C172" s="222" t="s">
        <v>258</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259</v>
      </c>
      <c r="C176" s="224">
        <f>NvsElapsedTime</f>
        <v>1.15740767796524E-5</v>
      </c>
      <c r="D176" s="218"/>
    </row>
    <row r="177" spans="2:5" hidden="1" x14ac:dyDescent="0.3">
      <c r="B177" s="217" t="s">
        <v>260</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2503</vt:i4>
      </vt:variant>
    </vt:vector>
  </HeadingPairs>
  <TitlesOfParts>
    <vt:vector size="255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2014-09-17T12:23:51Z</cp:lastPrinted>
  <dcterms:created xsi:type="dcterms:W3CDTF">2009-05-22T13:49:02Z</dcterms:created>
  <dcterms:modified xsi:type="dcterms:W3CDTF">2015-01-20T18:26:36Z</dcterms:modified>
</cp:coreProperties>
</file>