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6768" yWindow="-60" windowWidth="8460" windowHeight="9072" tabRatio="849" firstSheet="1" activeTab="1"/>
  </bookViews>
  <sheets>
    <sheet name="Consolidated" sheetId="105" r:id="rId1"/>
    <sheet name="Net Payment" sheetId="107" r:id="rId2"/>
    <sheet name="Charter Schools" sheetId="98" r:id="rId3"/>
    <sheet name="Notes" sheetId="101" r:id="rId4"/>
    <sheet name="0054" sheetId="33" r:id="rId5"/>
    <sheet name="0642" sheetId="34" r:id="rId6"/>
    <sheet name="0664" sheetId="35" r:id="rId7"/>
    <sheet name="1461" sheetId="36" r:id="rId8"/>
    <sheet name="1571" sheetId="37" r:id="rId9"/>
    <sheet name="2521" sheetId="38" r:id="rId10"/>
    <sheet name="2531" sheetId="39" r:id="rId11"/>
    <sheet name="2641" sheetId="40" r:id="rId12"/>
    <sheet name="2791" sheetId="42" r:id="rId13"/>
    <sheet name="2801" sheetId="43" r:id="rId14"/>
    <sheet name="2911" sheetId="44" r:id="rId15"/>
    <sheet name="2941" sheetId="45" r:id="rId16"/>
    <sheet name="3083" sheetId="46" r:id="rId17"/>
    <sheet name="3345" sheetId="48" r:id="rId18"/>
    <sheet name="3347" sheetId="49" r:id="rId19"/>
    <sheet name="3381" sheetId="50" r:id="rId20"/>
    <sheet name="3382" sheetId="51" r:id="rId21"/>
    <sheet name="3385" sheetId="53" r:id="rId22"/>
    <sheet name="3386" sheetId="54" r:id="rId23"/>
    <sheet name="3391" sheetId="55" r:id="rId24"/>
    <sheet name="3394" sheetId="57" r:id="rId25"/>
    <sheet name="3395" sheetId="58" r:id="rId26"/>
    <sheet name="3396" sheetId="59" r:id="rId27"/>
    <sheet name="3398" sheetId="60" r:id="rId28"/>
    <sheet name="3400" sheetId="61" r:id="rId29"/>
    <sheet name="3401" sheetId="62" r:id="rId30"/>
    <sheet name="3413" sheetId="64" r:id="rId31"/>
    <sheet name="3421" sheetId="65" r:id="rId32"/>
    <sheet name="3431" sheetId="66" r:id="rId33"/>
    <sheet name="3441" sheetId="69" r:id="rId34"/>
    <sheet name="3443" sheetId="70" r:id="rId35"/>
    <sheet name="3924" sheetId="104" r:id="rId36"/>
    <sheet name="3941" sheetId="71" r:id="rId37"/>
    <sheet name="3961" sheetId="73" r:id="rId38"/>
    <sheet name="3971" sheetId="74" r:id="rId39"/>
    <sheet name="4000" sheetId="75" r:id="rId40"/>
    <sheet name="4001" sheetId="93" r:id="rId41"/>
    <sheet name="4002" sheetId="76" r:id="rId42"/>
    <sheet name="4010" sheetId="77" r:id="rId43"/>
    <sheet name="4012" sheetId="79" r:id="rId44"/>
    <sheet name="4013" sheetId="80" r:id="rId45"/>
    <sheet name="4020" sheetId="81" r:id="rId46"/>
    <sheet name="4021" sheetId="88" r:id="rId47"/>
    <sheet name="4037" sheetId="82" r:id="rId48"/>
    <sheet name="4040" sheetId="97" r:id="rId49"/>
    <sheet name="4041" sheetId="84" r:id="rId50"/>
    <sheet name="4050" sheetId="92" r:id="rId51"/>
    <sheet name="4051" sheetId="91" r:id="rId52"/>
    <sheet name="4061" sheetId="102" r:id="rId53"/>
    <sheet name="4070" sheetId="106" r:id="rId54"/>
    <sheet name="4072" sheetId="96" r:id="rId55"/>
    <sheet name="Sheet2" sheetId="110" r:id="rId56"/>
  </sheets>
  <externalReferences>
    <externalReference r:id="rId57"/>
    <externalReference r:id="rId58"/>
    <externalReference r:id="rId59"/>
  </externalReferences>
  <definedNames>
    <definedName name="_1.__2009_10_FEFP_State_and_Local_Funding" localSheetId="4">'0054'!$B$6</definedName>
    <definedName name="_1.__2009_10_FEFP_State_and_Local_Funding" localSheetId="5">'0642'!$B$6</definedName>
    <definedName name="_1.__2009_10_FEFP_State_and_Local_Funding" localSheetId="6">'0664'!$B$6</definedName>
    <definedName name="_1.__2009_10_FEFP_State_and_Local_Funding" localSheetId="7">'1461'!$B$6</definedName>
    <definedName name="_1.__2009_10_FEFP_State_and_Local_Funding" localSheetId="8">'1571'!$B$6</definedName>
    <definedName name="_1.__2009_10_FEFP_State_and_Local_Funding" localSheetId="9">'2521'!$B$6</definedName>
    <definedName name="_1.__2009_10_FEFP_State_and_Local_Funding" localSheetId="10">'2531'!$B$6</definedName>
    <definedName name="_1.__2009_10_FEFP_State_and_Local_Funding" localSheetId="11">'2641'!$B$6</definedName>
    <definedName name="_1.__2009_10_FEFP_State_and_Local_Funding" localSheetId="12">'2791'!$B$6</definedName>
    <definedName name="_1.__2009_10_FEFP_State_and_Local_Funding" localSheetId="13">'2801'!$B$6</definedName>
    <definedName name="_1.__2009_10_FEFP_State_and_Local_Funding" localSheetId="14">'2911'!$B$6</definedName>
    <definedName name="_1.__2009_10_FEFP_State_and_Local_Funding" localSheetId="15">'2941'!$B$6</definedName>
    <definedName name="_1.__2009_10_FEFP_State_and_Local_Funding" localSheetId="16">'3083'!$B$6</definedName>
    <definedName name="_1.__2009_10_FEFP_State_and_Local_Funding" localSheetId="17">'3345'!$B$6</definedName>
    <definedName name="_1.__2009_10_FEFP_State_and_Local_Funding" localSheetId="18">'3347'!$B$6</definedName>
    <definedName name="_1.__2009_10_FEFP_State_and_Local_Funding" localSheetId="19">'3381'!$B$6</definedName>
    <definedName name="_1.__2009_10_FEFP_State_and_Local_Funding" localSheetId="20">'3382'!$B$6</definedName>
    <definedName name="_1.__2009_10_FEFP_State_and_Local_Funding" localSheetId="21">'3385'!$B$6</definedName>
    <definedName name="_1.__2009_10_FEFP_State_and_Local_Funding" localSheetId="22">'3386'!$B$6</definedName>
    <definedName name="_1.__2009_10_FEFP_State_and_Local_Funding" localSheetId="23">'3391'!$B$6</definedName>
    <definedName name="_1.__2009_10_FEFP_State_and_Local_Funding" localSheetId="24">'3394'!$B$6</definedName>
    <definedName name="_1.__2009_10_FEFP_State_and_Local_Funding" localSheetId="25">'3395'!$B$6</definedName>
    <definedName name="_1.__2009_10_FEFP_State_and_Local_Funding" localSheetId="26">'3396'!$B$6</definedName>
    <definedName name="_1.__2009_10_FEFP_State_and_Local_Funding" localSheetId="27">'3398'!$B$6</definedName>
    <definedName name="_1.__2009_10_FEFP_State_and_Local_Funding" localSheetId="28">'3400'!$B$6</definedName>
    <definedName name="_1.__2009_10_FEFP_State_and_Local_Funding" localSheetId="29">'3401'!$B$6</definedName>
    <definedName name="_1.__2009_10_FEFP_State_and_Local_Funding" localSheetId="30">'3413'!$B$6</definedName>
    <definedName name="_1.__2009_10_FEFP_State_and_Local_Funding" localSheetId="31">'3421'!$B$6</definedName>
    <definedName name="_1.__2009_10_FEFP_State_and_Local_Funding" localSheetId="32">'3431'!$B$6</definedName>
    <definedName name="_1.__2009_10_FEFP_State_and_Local_Funding" localSheetId="33">'3441'!$B$6</definedName>
    <definedName name="_1.__2009_10_FEFP_State_and_Local_Funding" localSheetId="34">'3443'!$B$6</definedName>
    <definedName name="_1.__2009_10_FEFP_State_and_Local_Funding" localSheetId="35">'3924'!$B$6</definedName>
    <definedName name="_1.__2009_10_FEFP_State_and_Local_Funding" localSheetId="36">'3941'!$B$6</definedName>
    <definedName name="_1.__2009_10_FEFP_State_and_Local_Funding" localSheetId="37">'3961'!$B$6</definedName>
    <definedName name="_1.__2009_10_FEFP_State_and_Local_Funding" localSheetId="38">'3971'!$B$6</definedName>
    <definedName name="_1.__2009_10_FEFP_State_and_Local_Funding" localSheetId="39">'4000'!$B$6</definedName>
    <definedName name="_1.__2009_10_FEFP_State_and_Local_Funding" localSheetId="40">'4001'!$B$6</definedName>
    <definedName name="_1.__2009_10_FEFP_State_and_Local_Funding" localSheetId="41">'4002'!$B$6</definedName>
    <definedName name="_1.__2009_10_FEFP_State_and_Local_Funding" localSheetId="42">'4010'!$B$6</definedName>
    <definedName name="_1.__2009_10_FEFP_State_and_Local_Funding" localSheetId="43">'4012'!$B$6</definedName>
    <definedName name="_1.__2009_10_FEFP_State_and_Local_Funding" localSheetId="44">'4013'!$B$6</definedName>
    <definedName name="_1.__2009_10_FEFP_State_and_Local_Funding" localSheetId="45">'4020'!$B$6</definedName>
    <definedName name="_1.__2009_10_FEFP_State_and_Local_Funding" localSheetId="46">'4021'!$B$6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 localSheetId="50">'4050'!$B$6</definedName>
    <definedName name="_1.__2009_10_FEFP_State_and_Local_Funding" localSheetId="51">'4051'!$B$6</definedName>
    <definedName name="_1.__2009_10_FEFP_State_and_Local_Funding" localSheetId="52">'4061'!$B$6</definedName>
    <definedName name="_1.__2009_10_FEFP_State_and_Local_Funding" localSheetId="53">'4070'!$B$6</definedName>
    <definedName name="_1.__2009_10_FEFP_State_and_Local_Funding" localSheetId="54">'4072'!$B$6</definedName>
    <definedName name="_1.__2009_10_FEFP_State_and_Local_Funding" localSheetId="2">#REF!</definedName>
    <definedName name="_1.__2009_10_FEFP_State_and_Local_Funding" localSheetId="0">Consolidated!$B$6</definedName>
    <definedName name="_1.__2009_10_FEFP_State_and_Local_Funding" localSheetId="1">#REF!</definedName>
    <definedName name="_1.__2009_10_FEFP_State_and_Local_Funding" localSheetId="3">Notes!#REF!</definedName>
    <definedName name="_1.__2009_10_FEFP_State_and_Local_Funding">#REF!</definedName>
    <definedName name="_1.__2010_11_FEFP_State_and_Local_Funding" localSheetId="4">'0054'!$B$6</definedName>
    <definedName name="_1.__2010_11_FEFP_State_and_Local_Funding" localSheetId="5">'0642'!$B$6</definedName>
    <definedName name="_1.__2010_11_FEFP_State_and_Local_Funding" localSheetId="6">'0664'!$B$6</definedName>
    <definedName name="_1.__2010_11_FEFP_State_and_Local_Funding" localSheetId="7">'1461'!$B$6</definedName>
    <definedName name="_1.__2010_11_FEFP_State_and_Local_Funding" localSheetId="8">'1571'!$B$6</definedName>
    <definedName name="_1.__2010_11_FEFP_State_and_Local_Funding" localSheetId="9">'2521'!$B$6</definedName>
    <definedName name="_1.__2010_11_FEFP_State_and_Local_Funding" localSheetId="10">'2531'!$B$6</definedName>
    <definedName name="_1.__2010_11_FEFP_State_and_Local_Funding" localSheetId="11">'2641'!$B$6</definedName>
    <definedName name="_1.__2010_11_FEFP_State_and_Local_Funding" localSheetId="12">'2791'!$B$6</definedName>
    <definedName name="_1.__2010_11_FEFP_State_and_Local_Funding" localSheetId="13">'2801'!$B$6</definedName>
    <definedName name="_1.__2010_11_FEFP_State_and_Local_Funding" localSheetId="14">'2911'!$B$6</definedName>
    <definedName name="_1.__2010_11_FEFP_State_and_Local_Funding" localSheetId="15">'2941'!$B$6</definedName>
    <definedName name="_1.__2010_11_FEFP_State_and_Local_Funding" localSheetId="16">'3083'!$B$6</definedName>
    <definedName name="_1.__2010_11_FEFP_State_and_Local_Funding" localSheetId="17">'3345'!$B$6</definedName>
    <definedName name="_1.__2010_11_FEFP_State_and_Local_Funding" localSheetId="18">'3347'!$B$6</definedName>
    <definedName name="_1.__2010_11_FEFP_State_and_Local_Funding" localSheetId="19">'3381'!$B$6</definedName>
    <definedName name="_1.__2010_11_FEFP_State_and_Local_Funding" localSheetId="20">'3382'!$B$6</definedName>
    <definedName name="_1.__2010_11_FEFP_State_and_Local_Funding" localSheetId="21">'3385'!$B$6</definedName>
    <definedName name="_1.__2010_11_FEFP_State_and_Local_Funding" localSheetId="22">'3386'!$B$6</definedName>
    <definedName name="_1.__2010_11_FEFP_State_and_Local_Funding" localSheetId="23">'3391'!$B$6</definedName>
    <definedName name="_1.__2010_11_FEFP_State_and_Local_Funding" localSheetId="24">'3394'!$B$6</definedName>
    <definedName name="_1.__2010_11_FEFP_State_and_Local_Funding" localSheetId="25">'3395'!$B$6</definedName>
    <definedName name="_1.__2010_11_FEFP_State_and_Local_Funding" localSheetId="26">'3396'!$B$6</definedName>
    <definedName name="_1.__2010_11_FEFP_State_and_Local_Funding" localSheetId="27">'3398'!$B$6</definedName>
    <definedName name="_1.__2010_11_FEFP_State_and_Local_Funding" localSheetId="28">'3400'!$B$6</definedName>
    <definedName name="_1.__2010_11_FEFP_State_and_Local_Funding" localSheetId="29">'3401'!$B$6</definedName>
    <definedName name="_1.__2010_11_FEFP_State_and_Local_Funding" localSheetId="30">'3413'!$B$6</definedName>
    <definedName name="_1.__2010_11_FEFP_State_and_Local_Funding" localSheetId="31">'3421'!$B$6</definedName>
    <definedName name="_1.__2010_11_FEFP_State_and_Local_Funding" localSheetId="32">'3431'!$B$6</definedName>
    <definedName name="_1.__2010_11_FEFP_State_and_Local_Funding" localSheetId="33">'3441'!$B$6</definedName>
    <definedName name="_1.__2010_11_FEFP_State_and_Local_Funding" localSheetId="34">'3443'!$B$6</definedName>
    <definedName name="_1.__2010_11_FEFP_State_and_Local_Funding" localSheetId="35">'3924'!$B$6</definedName>
    <definedName name="_1.__2010_11_FEFP_State_and_Local_Funding" localSheetId="36">'3941'!$B$6</definedName>
    <definedName name="_1.__2010_11_FEFP_State_and_Local_Funding" localSheetId="37">'3961'!$B$6</definedName>
    <definedName name="_1.__2010_11_FEFP_State_and_Local_Funding" localSheetId="38">'3971'!$B$6</definedName>
    <definedName name="_1.__2010_11_FEFP_State_and_Local_Funding" localSheetId="39">'4000'!$B$6</definedName>
    <definedName name="_1.__2010_11_FEFP_State_and_Local_Funding" localSheetId="40">'4001'!$B$6</definedName>
    <definedName name="_1.__2010_11_FEFP_State_and_Local_Funding" localSheetId="41">'4002'!$B$6</definedName>
    <definedName name="_1.__2010_11_FEFP_State_and_Local_Funding" localSheetId="42">'4010'!$B$6</definedName>
    <definedName name="_1.__2010_11_FEFP_State_and_Local_Funding" localSheetId="43">'4012'!$B$6</definedName>
    <definedName name="_1.__2010_11_FEFP_State_and_Local_Funding" localSheetId="44">'4013'!$B$6</definedName>
    <definedName name="_1.__2010_11_FEFP_State_and_Local_Funding" localSheetId="45">'4020'!$B$6</definedName>
    <definedName name="_1.__2010_11_FEFP_State_and_Local_Funding" localSheetId="46">'4021'!$B$6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 localSheetId="50">'4050'!$B$6</definedName>
    <definedName name="_1.__2010_11_FEFP_State_and_Local_Funding" localSheetId="51">'4051'!$B$6</definedName>
    <definedName name="_1.__2010_11_FEFP_State_and_Local_Funding" localSheetId="52">'4061'!$B$6</definedName>
    <definedName name="_1.__2010_11_FEFP_State_and_Local_Funding" localSheetId="53">'4070'!$B$6</definedName>
    <definedName name="_1.__2010_11_FEFP_State_and_Local_Funding" localSheetId="54">'4072'!$B$6</definedName>
    <definedName name="_1.__2010_11_FEFP_State_and_Local_Funding" localSheetId="2">#REF!</definedName>
    <definedName name="_1.__2010_11_FEFP_State_and_Local_Funding" localSheetId="0">Consolidated!$B$6</definedName>
    <definedName name="_1.__2010_11_FEFP_State_and_Local_Funding" localSheetId="1">#REF!</definedName>
    <definedName name="_1.__2010_11_FEFP_State_and_Local_Funding" localSheetId="3">Notes!#REF!</definedName>
    <definedName name="_1.__2010_11_FEFP_State_and_Local_Funding">#REF!</definedName>
    <definedName name="_101_Basic_K_3" localSheetId="4">'0054'!$B$10</definedName>
    <definedName name="_101_Basic_K_3" localSheetId="5">'0642'!$B$10</definedName>
    <definedName name="_101_Basic_K_3" localSheetId="6">'0664'!$B$10</definedName>
    <definedName name="_101_Basic_K_3" localSheetId="7">'1461'!$B$10</definedName>
    <definedName name="_101_Basic_K_3" localSheetId="8">'1571'!$B$10</definedName>
    <definedName name="_101_Basic_K_3" localSheetId="9">'2521'!$B$10</definedName>
    <definedName name="_101_Basic_K_3" localSheetId="10">'2531'!$B$10</definedName>
    <definedName name="_101_Basic_K_3" localSheetId="11">'2641'!$B$10</definedName>
    <definedName name="_101_Basic_K_3" localSheetId="12">'2791'!$B$10</definedName>
    <definedName name="_101_Basic_K_3" localSheetId="13">'2801'!$B$10</definedName>
    <definedName name="_101_Basic_K_3" localSheetId="14">'2911'!$B$10</definedName>
    <definedName name="_101_Basic_K_3" localSheetId="15">'2941'!$B$10</definedName>
    <definedName name="_101_Basic_K_3" localSheetId="16">'3083'!$B$10</definedName>
    <definedName name="_101_Basic_K_3" localSheetId="17">'3345'!$B$10</definedName>
    <definedName name="_101_Basic_K_3" localSheetId="18">'3347'!$B$10</definedName>
    <definedName name="_101_Basic_K_3" localSheetId="19">'3381'!$B$10</definedName>
    <definedName name="_101_Basic_K_3" localSheetId="20">'3382'!$B$10</definedName>
    <definedName name="_101_Basic_K_3" localSheetId="21">'3385'!$B$10</definedName>
    <definedName name="_101_Basic_K_3" localSheetId="22">'3386'!$B$10</definedName>
    <definedName name="_101_Basic_K_3" localSheetId="23">'3391'!$B$10</definedName>
    <definedName name="_101_Basic_K_3" localSheetId="24">'3394'!$B$10</definedName>
    <definedName name="_101_Basic_K_3" localSheetId="25">'3395'!$B$10</definedName>
    <definedName name="_101_Basic_K_3" localSheetId="26">'3396'!$B$10</definedName>
    <definedName name="_101_Basic_K_3" localSheetId="27">'3398'!$B$10</definedName>
    <definedName name="_101_Basic_K_3" localSheetId="28">'3400'!$B$10</definedName>
    <definedName name="_101_Basic_K_3" localSheetId="29">'3401'!$B$10</definedName>
    <definedName name="_101_Basic_K_3" localSheetId="30">'3413'!$B$10</definedName>
    <definedName name="_101_Basic_K_3" localSheetId="31">'3421'!$B$10</definedName>
    <definedName name="_101_Basic_K_3" localSheetId="32">'3431'!$B$10</definedName>
    <definedName name="_101_Basic_K_3" localSheetId="33">'3441'!$B$10</definedName>
    <definedName name="_101_Basic_K_3" localSheetId="34">'3443'!$B$10</definedName>
    <definedName name="_101_Basic_K_3" localSheetId="35">'3924'!$B$10</definedName>
    <definedName name="_101_Basic_K_3" localSheetId="36">'3941'!$B$10</definedName>
    <definedName name="_101_Basic_K_3" localSheetId="37">'3961'!$B$10</definedName>
    <definedName name="_101_Basic_K_3" localSheetId="38">'3971'!$B$10</definedName>
    <definedName name="_101_Basic_K_3" localSheetId="39">'4000'!$B$10</definedName>
    <definedName name="_101_Basic_K_3" localSheetId="40">'4001'!$B$10</definedName>
    <definedName name="_101_Basic_K_3" localSheetId="41">'4002'!$B$10</definedName>
    <definedName name="_101_Basic_K_3" localSheetId="42">'4010'!$B$10</definedName>
    <definedName name="_101_Basic_K_3" localSheetId="43">'4012'!$B$10</definedName>
    <definedName name="_101_Basic_K_3" localSheetId="44">'4013'!$B$10</definedName>
    <definedName name="_101_Basic_K_3" localSheetId="45">'4020'!$B$10</definedName>
    <definedName name="_101_Basic_K_3" localSheetId="46">'4021'!$B$10</definedName>
    <definedName name="_101_Basic_K_3" localSheetId="47">'4037'!$B$10</definedName>
    <definedName name="_101_Basic_K_3" localSheetId="48">#REF!</definedName>
    <definedName name="_101_Basic_K_3" localSheetId="49">'4041'!$B$10</definedName>
    <definedName name="_101_Basic_K_3" localSheetId="50">'4050'!$B$10</definedName>
    <definedName name="_101_Basic_K_3" localSheetId="51">'4051'!$B$10</definedName>
    <definedName name="_101_Basic_K_3" localSheetId="52">'4061'!$B$10</definedName>
    <definedName name="_101_Basic_K_3" localSheetId="53">'4070'!$B$10</definedName>
    <definedName name="_101_Basic_K_3" localSheetId="54">'4072'!$B$10</definedName>
    <definedName name="_101_Basic_K_3" localSheetId="2">#REF!</definedName>
    <definedName name="_101_Basic_K_3" localSheetId="0">Consolidated!$B$10</definedName>
    <definedName name="_101_Basic_K_3" localSheetId="1">#REF!</definedName>
    <definedName name="_101_Basic_K_3" localSheetId="3">Notes!#REF!</definedName>
    <definedName name="_101_Basic_K_3">#REF!</definedName>
    <definedName name="_102_Basic_4_8" localSheetId="4">'0054'!$B$12</definedName>
    <definedName name="_102_Basic_4_8" localSheetId="5">'0642'!$B$12</definedName>
    <definedName name="_102_Basic_4_8" localSheetId="6">'0664'!$B$12</definedName>
    <definedName name="_102_Basic_4_8" localSheetId="7">'1461'!$B$12</definedName>
    <definedName name="_102_Basic_4_8" localSheetId="8">'1571'!$B$12</definedName>
    <definedName name="_102_Basic_4_8" localSheetId="9">'2521'!$B$12</definedName>
    <definedName name="_102_Basic_4_8" localSheetId="10">'2531'!$B$12</definedName>
    <definedName name="_102_Basic_4_8" localSheetId="11">'2641'!$B$12</definedName>
    <definedName name="_102_Basic_4_8" localSheetId="12">'2791'!$B$12</definedName>
    <definedName name="_102_Basic_4_8" localSheetId="13">'2801'!$B$12</definedName>
    <definedName name="_102_Basic_4_8" localSheetId="14">'2911'!$B$12</definedName>
    <definedName name="_102_Basic_4_8" localSheetId="15">'2941'!$B$12</definedName>
    <definedName name="_102_Basic_4_8" localSheetId="16">'3083'!$B$12</definedName>
    <definedName name="_102_Basic_4_8" localSheetId="17">'3345'!$B$12</definedName>
    <definedName name="_102_Basic_4_8" localSheetId="18">'3347'!$B$12</definedName>
    <definedName name="_102_Basic_4_8" localSheetId="19">'3381'!$B$12</definedName>
    <definedName name="_102_Basic_4_8" localSheetId="20">'3382'!$B$12</definedName>
    <definedName name="_102_Basic_4_8" localSheetId="21">'3385'!$B$12</definedName>
    <definedName name="_102_Basic_4_8" localSheetId="22">'3386'!$B$12</definedName>
    <definedName name="_102_Basic_4_8" localSheetId="23">'3391'!$B$12</definedName>
    <definedName name="_102_Basic_4_8" localSheetId="24">'3394'!$B$12</definedName>
    <definedName name="_102_Basic_4_8" localSheetId="25">'3395'!$B$12</definedName>
    <definedName name="_102_Basic_4_8" localSheetId="26">'3396'!$B$12</definedName>
    <definedName name="_102_Basic_4_8" localSheetId="27">'3398'!$B$12</definedName>
    <definedName name="_102_Basic_4_8" localSheetId="28">'3400'!$B$12</definedName>
    <definedName name="_102_Basic_4_8" localSheetId="29">'3401'!$B$12</definedName>
    <definedName name="_102_Basic_4_8" localSheetId="30">'3413'!$B$12</definedName>
    <definedName name="_102_Basic_4_8" localSheetId="31">'3421'!$B$12</definedName>
    <definedName name="_102_Basic_4_8" localSheetId="32">'3431'!$B$12</definedName>
    <definedName name="_102_Basic_4_8" localSheetId="33">'3441'!$B$12</definedName>
    <definedName name="_102_Basic_4_8" localSheetId="34">'3443'!$B$12</definedName>
    <definedName name="_102_Basic_4_8" localSheetId="35">'3924'!$B$12</definedName>
    <definedName name="_102_Basic_4_8" localSheetId="36">'3941'!$B$12</definedName>
    <definedName name="_102_Basic_4_8" localSheetId="37">'3961'!$B$12</definedName>
    <definedName name="_102_Basic_4_8" localSheetId="38">'3971'!$B$12</definedName>
    <definedName name="_102_Basic_4_8" localSheetId="39">'4000'!$B$12</definedName>
    <definedName name="_102_Basic_4_8" localSheetId="40">'4001'!$B$12</definedName>
    <definedName name="_102_Basic_4_8" localSheetId="41">'4002'!$B$12</definedName>
    <definedName name="_102_Basic_4_8" localSheetId="42">'4010'!$B$12</definedName>
    <definedName name="_102_Basic_4_8" localSheetId="43">'4012'!$B$12</definedName>
    <definedName name="_102_Basic_4_8" localSheetId="44">'4013'!$B$12</definedName>
    <definedName name="_102_Basic_4_8" localSheetId="45">'4020'!$B$12</definedName>
    <definedName name="_102_Basic_4_8" localSheetId="46">'4021'!$B$12</definedName>
    <definedName name="_102_Basic_4_8" localSheetId="47">'4037'!$B$12</definedName>
    <definedName name="_102_Basic_4_8" localSheetId="48">#REF!</definedName>
    <definedName name="_102_Basic_4_8" localSheetId="49">'4041'!$B$12</definedName>
    <definedName name="_102_Basic_4_8" localSheetId="50">'4050'!$B$12</definedName>
    <definedName name="_102_Basic_4_8" localSheetId="51">'4051'!$B$12</definedName>
    <definedName name="_102_Basic_4_8" localSheetId="52">'4061'!$B$12</definedName>
    <definedName name="_102_Basic_4_8" localSheetId="53">'4070'!$B$12</definedName>
    <definedName name="_102_Basic_4_8" localSheetId="54">'4072'!$B$12</definedName>
    <definedName name="_102_Basic_4_8" localSheetId="2">#REF!</definedName>
    <definedName name="_102_Basic_4_8" localSheetId="0">Consolidated!$B$12</definedName>
    <definedName name="_102_Basic_4_8" localSheetId="1">#REF!</definedName>
    <definedName name="_102_Basic_4_8" localSheetId="3">Notes!#REF!</definedName>
    <definedName name="_102_Basic_4_8">#REF!</definedName>
    <definedName name="_103_Basic_9_12" localSheetId="4">'0054'!$B$14</definedName>
    <definedName name="_103_Basic_9_12" localSheetId="5">'0642'!$B$14</definedName>
    <definedName name="_103_Basic_9_12" localSheetId="6">'0664'!$B$14</definedName>
    <definedName name="_103_Basic_9_12" localSheetId="7">'1461'!$B$14</definedName>
    <definedName name="_103_Basic_9_12" localSheetId="8">'1571'!$B$14</definedName>
    <definedName name="_103_Basic_9_12" localSheetId="9">'2521'!$B$14</definedName>
    <definedName name="_103_Basic_9_12" localSheetId="10">'2531'!$B$14</definedName>
    <definedName name="_103_Basic_9_12" localSheetId="11">'2641'!$B$14</definedName>
    <definedName name="_103_Basic_9_12" localSheetId="12">'2791'!$B$14</definedName>
    <definedName name="_103_Basic_9_12" localSheetId="13">'2801'!$B$14</definedName>
    <definedName name="_103_Basic_9_12" localSheetId="14">'2911'!$B$14</definedName>
    <definedName name="_103_Basic_9_12" localSheetId="15">'2941'!$B$14</definedName>
    <definedName name="_103_Basic_9_12" localSheetId="16">'3083'!$B$14</definedName>
    <definedName name="_103_Basic_9_12" localSheetId="17">'3345'!$B$14</definedName>
    <definedName name="_103_Basic_9_12" localSheetId="18">'3347'!$B$14</definedName>
    <definedName name="_103_Basic_9_12" localSheetId="19">'3381'!$B$14</definedName>
    <definedName name="_103_Basic_9_12" localSheetId="20">'3382'!$B$14</definedName>
    <definedName name="_103_Basic_9_12" localSheetId="21">'3385'!$B$14</definedName>
    <definedName name="_103_Basic_9_12" localSheetId="22">'3386'!$B$14</definedName>
    <definedName name="_103_Basic_9_12" localSheetId="23">'3391'!$B$14</definedName>
    <definedName name="_103_Basic_9_12" localSheetId="24">'3394'!$B$14</definedName>
    <definedName name="_103_Basic_9_12" localSheetId="25">'3395'!$B$14</definedName>
    <definedName name="_103_Basic_9_12" localSheetId="26">'3396'!$B$14</definedName>
    <definedName name="_103_Basic_9_12" localSheetId="27">'3398'!$B$14</definedName>
    <definedName name="_103_Basic_9_12" localSheetId="28">'3400'!$B$14</definedName>
    <definedName name="_103_Basic_9_12" localSheetId="29">'3401'!$B$14</definedName>
    <definedName name="_103_Basic_9_12" localSheetId="30">'3413'!$B$14</definedName>
    <definedName name="_103_Basic_9_12" localSheetId="31">'3421'!$B$14</definedName>
    <definedName name="_103_Basic_9_12" localSheetId="32">'3431'!$B$14</definedName>
    <definedName name="_103_Basic_9_12" localSheetId="33">'3441'!$B$14</definedName>
    <definedName name="_103_Basic_9_12" localSheetId="34">'3443'!$B$14</definedName>
    <definedName name="_103_Basic_9_12" localSheetId="35">'3924'!$B$14</definedName>
    <definedName name="_103_Basic_9_12" localSheetId="36">'3941'!$B$14</definedName>
    <definedName name="_103_Basic_9_12" localSheetId="37">'3961'!$B$14</definedName>
    <definedName name="_103_Basic_9_12" localSheetId="38">'3971'!$B$14</definedName>
    <definedName name="_103_Basic_9_12" localSheetId="39">'4000'!$B$14</definedName>
    <definedName name="_103_Basic_9_12" localSheetId="40">'4001'!$B$14</definedName>
    <definedName name="_103_Basic_9_12" localSheetId="41">'4002'!$B$14</definedName>
    <definedName name="_103_Basic_9_12" localSheetId="42">'4010'!$B$14</definedName>
    <definedName name="_103_Basic_9_12" localSheetId="43">'4012'!$B$14</definedName>
    <definedName name="_103_Basic_9_12" localSheetId="44">'4013'!$B$14</definedName>
    <definedName name="_103_Basic_9_12" localSheetId="45">'4020'!$B$14</definedName>
    <definedName name="_103_Basic_9_12" localSheetId="46">'4021'!$B$14</definedName>
    <definedName name="_103_Basic_9_12" localSheetId="47">'4037'!$B$14</definedName>
    <definedName name="_103_Basic_9_12" localSheetId="48">#REF!</definedName>
    <definedName name="_103_Basic_9_12" localSheetId="49">'4041'!$B$14</definedName>
    <definedName name="_103_Basic_9_12" localSheetId="50">'4050'!$B$14</definedName>
    <definedName name="_103_Basic_9_12" localSheetId="51">'4051'!$B$14</definedName>
    <definedName name="_103_Basic_9_12" localSheetId="52">'4061'!$B$14</definedName>
    <definedName name="_103_Basic_9_12" localSheetId="53">'4070'!$B$14</definedName>
    <definedName name="_103_Basic_9_12" localSheetId="54">'4072'!$B$14</definedName>
    <definedName name="_103_Basic_9_12" localSheetId="2">#REF!</definedName>
    <definedName name="_103_Basic_9_12" localSheetId="0">Consolidated!$B$14</definedName>
    <definedName name="_103_Basic_9_12" localSheetId="1">#REF!</definedName>
    <definedName name="_103_Basic_9_12" localSheetId="3">Notes!#REF!</definedName>
    <definedName name="_103_Basic_9_12">#REF!</definedName>
    <definedName name="_111_Basic_K_3_with_ESE_Services" localSheetId="4">'0054'!$B$11</definedName>
    <definedName name="_111_Basic_K_3_with_ESE_Services" localSheetId="5">'0642'!$B$11</definedName>
    <definedName name="_111_Basic_K_3_with_ESE_Services" localSheetId="6">'0664'!$B$11</definedName>
    <definedName name="_111_Basic_K_3_with_ESE_Services" localSheetId="7">'1461'!$B$11</definedName>
    <definedName name="_111_Basic_K_3_with_ESE_Services" localSheetId="8">'1571'!$B$11</definedName>
    <definedName name="_111_Basic_K_3_with_ESE_Services" localSheetId="9">'2521'!$B$11</definedName>
    <definedName name="_111_Basic_K_3_with_ESE_Services" localSheetId="10">'2531'!$B$11</definedName>
    <definedName name="_111_Basic_K_3_with_ESE_Services" localSheetId="11">'2641'!$B$11</definedName>
    <definedName name="_111_Basic_K_3_with_ESE_Services" localSheetId="12">'2791'!$B$11</definedName>
    <definedName name="_111_Basic_K_3_with_ESE_Services" localSheetId="13">'2801'!$B$11</definedName>
    <definedName name="_111_Basic_K_3_with_ESE_Services" localSheetId="14">'2911'!$B$11</definedName>
    <definedName name="_111_Basic_K_3_with_ESE_Services" localSheetId="15">'2941'!$B$11</definedName>
    <definedName name="_111_Basic_K_3_with_ESE_Services" localSheetId="16">'3083'!$B$11</definedName>
    <definedName name="_111_Basic_K_3_with_ESE_Services" localSheetId="17">'3345'!$B$11</definedName>
    <definedName name="_111_Basic_K_3_with_ESE_Services" localSheetId="18">'3347'!$B$11</definedName>
    <definedName name="_111_Basic_K_3_with_ESE_Services" localSheetId="19">'3381'!$B$11</definedName>
    <definedName name="_111_Basic_K_3_with_ESE_Services" localSheetId="20">'3382'!$B$11</definedName>
    <definedName name="_111_Basic_K_3_with_ESE_Services" localSheetId="21">'3385'!$B$11</definedName>
    <definedName name="_111_Basic_K_3_with_ESE_Services" localSheetId="22">'3386'!$B$11</definedName>
    <definedName name="_111_Basic_K_3_with_ESE_Services" localSheetId="23">'3391'!$B$11</definedName>
    <definedName name="_111_Basic_K_3_with_ESE_Services" localSheetId="24">'3394'!$B$11</definedName>
    <definedName name="_111_Basic_K_3_with_ESE_Services" localSheetId="25">'3395'!$B$11</definedName>
    <definedName name="_111_Basic_K_3_with_ESE_Services" localSheetId="26">'3396'!$B$11</definedName>
    <definedName name="_111_Basic_K_3_with_ESE_Services" localSheetId="27">'3398'!$B$11</definedName>
    <definedName name="_111_Basic_K_3_with_ESE_Services" localSheetId="28">'3400'!$B$11</definedName>
    <definedName name="_111_Basic_K_3_with_ESE_Services" localSheetId="29">'3401'!$B$11</definedName>
    <definedName name="_111_Basic_K_3_with_ESE_Services" localSheetId="30">'3413'!$B$11</definedName>
    <definedName name="_111_Basic_K_3_with_ESE_Services" localSheetId="31">'3421'!$B$11</definedName>
    <definedName name="_111_Basic_K_3_with_ESE_Services" localSheetId="32">'3431'!$B$11</definedName>
    <definedName name="_111_Basic_K_3_with_ESE_Services" localSheetId="33">'3441'!$B$11</definedName>
    <definedName name="_111_Basic_K_3_with_ESE_Services" localSheetId="34">'3443'!$B$11</definedName>
    <definedName name="_111_Basic_K_3_with_ESE_Services" localSheetId="35">'3924'!$B$11</definedName>
    <definedName name="_111_Basic_K_3_with_ESE_Services" localSheetId="36">'3941'!$B$11</definedName>
    <definedName name="_111_Basic_K_3_with_ESE_Services" localSheetId="37">'3961'!$B$11</definedName>
    <definedName name="_111_Basic_K_3_with_ESE_Services" localSheetId="38">'3971'!$B$11</definedName>
    <definedName name="_111_Basic_K_3_with_ESE_Services" localSheetId="39">'4000'!$B$11</definedName>
    <definedName name="_111_Basic_K_3_with_ESE_Services" localSheetId="40">'4001'!$B$11</definedName>
    <definedName name="_111_Basic_K_3_with_ESE_Services" localSheetId="41">'4002'!$B$11</definedName>
    <definedName name="_111_Basic_K_3_with_ESE_Services" localSheetId="42">'4010'!$B$11</definedName>
    <definedName name="_111_Basic_K_3_with_ESE_Services" localSheetId="43">'4012'!$B$11</definedName>
    <definedName name="_111_Basic_K_3_with_ESE_Services" localSheetId="44">'4013'!$B$11</definedName>
    <definedName name="_111_Basic_K_3_with_ESE_Services" localSheetId="45">'4020'!$B$11</definedName>
    <definedName name="_111_Basic_K_3_with_ESE_Services" localSheetId="46">'4021'!$B$11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 localSheetId="50">'4050'!$B$11</definedName>
    <definedName name="_111_Basic_K_3_with_ESE_Services" localSheetId="51">'4051'!$B$11</definedName>
    <definedName name="_111_Basic_K_3_with_ESE_Services" localSheetId="52">'4061'!$B$11</definedName>
    <definedName name="_111_Basic_K_3_with_ESE_Services" localSheetId="53">'4070'!$B$11</definedName>
    <definedName name="_111_Basic_K_3_with_ESE_Services" localSheetId="54">'4072'!$B$11</definedName>
    <definedName name="_111_Basic_K_3_with_ESE_Services" localSheetId="2">#REF!</definedName>
    <definedName name="_111_Basic_K_3_with_ESE_Services" localSheetId="0">Consolidated!$B$11</definedName>
    <definedName name="_111_Basic_K_3_with_ESE_Services" localSheetId="1">#REF!</definedName>
    <definedName name="_111_Basic_K_3_with_ESE_Services" localSheetId="3">Notes!#REF!</definedName>
    <definedName name="_111_Basic_K_3_with_ESE_Services">#REF!</definedName>
    <definedName name="_112_Basic_4_8_with_ESE_Services" localSheetId="4">'0054'!$B$13</definedName>
    <definedName name="_112_Basic_4_8_with_ESE_Services" localSheetId="5">'0642'!$B$13</definedName>
    <definedName name="_112_Basic_4_8_with_ESE_Services" localSheetId="6">'0664'!$B$13</definedName>
    <definedName name="_112_Basic_4_8_with_ESE_Services" localSheetId="7">'1461'!$B$13</definedName>
    <definedName name="_112_Basic_4_8_with_ESE_Services" localSheetId="8">'1571'!$B$13</definedName>
    <definedName name="_112_Basic_4_8_with_ESE_Services" localSheetId="9">'2521'!$B$13</definedName>
    <definedName name="_112_Basic_4_8_with_ESE_Services" localSheetId="10">'2531'!$B$13</definedName>
    <definedName name="_112_Basic_4_8_with_ESE_Services" localSheetId="11">'2641'!$B$13</definedName>
    <definedName name="_112_Basic_4_8_with_ESE_Services" localSheetId="12">'2791'!$B$13</definedName>
    <definedName name="_112_Basic_4_8_with_ESE_Services" localSheetId="13">'2801'!$B$13</definedName>
    <definedName name="_112_Basic_4_8_with_ESE_Services" localSheetId="14">'2911'!$B$13</definedName>
    <definedName name="_112_Basic_4_8_with_ESE_Services" localSheetId="15">'2941'!$B$13</definedName>
    <definedName name="_112_Basic_4_8_with_ESE_Services" localSheetId="16">'3083'!$B$13</definedName>
    <definedName name="_112_Basic_4_8_with_ESE_Services" localSheetId="17">'3345'!$B$13</definedName>
    <definedName name="_112_Basic_4_8_with_ESE_Services" localSheetId="18">'3347'!$B$13</definedName>
    <definedName name="_112_Basic_4_8_with_ESE_Services" localSheetId="19">'3381'!$B$13</definedName>
    <definedName name="_112_Basic_4_8_with_ESE_Services" localSheetId="20">'3382'!$B$13</definedName>
    <definedName name="_112_Basic_4_8_with_ESE_Services" localSheetId="21">'3385'!$B$13</definedName>
    <definedName name="_112_Basic_4_8_with_ESE_Services" localSheetId="22">'3386'!$B$13</definedName>
    <definedName name="_112_Basic_4_8_with_ESE_Services" localSheetId="23">'3391'!$B$13</definedName>
    <definedName name="_112_Basic_4_8_with_ESE_Services" localSheetId="24">'3394'!$B$13</definedName>
    <definedName name="_112_Basic_4_8_with_ESE_Services" localSheetId="25">'3395'!$B$13</definedName>
    <definedName name="_112_Basic_4_8_with_ESE_Services" localSheetId="26">'3396'!$B$13</definedName>
    <definedName name="_112_Basic_4_8_with_ESE_Services" localSheetId="27">'3398'!$B$13</definedName>
    <definedName name="_112_Basic_4_8_with_ESE_Services" localSheetId="28">'3400'!$B$13</definedName>
    <definedName name="_112_Basic_4_8_with_ESE_Services" localSheetId="29">'3401'!$B$13</definedName>
    <definedName name="_112_Basic_4_8_with_ESE_Services" localSheetId="30">'3413'!$B$13</definedName>
    <definedName name="_112_Basic_4_8_with_ESE_Services" localSheetId="31">'3421'!$B$13</definedName>
    <definedName name="_112_Basic_4_8_with_ESE_Services" localSheetId="32">'3431'!$B$13</definedName>
    <definedName name="_112_Basic_4_8_with_ESE_Services" localSheetId="33">'3441'!$B$13</definedName>
    <definedName name="_112_Basic_4_8_with_ESE_Services" localSheetId="34">'3443'!$B$13</definedName>
    <definedName name="_112_Basic_4_8_with_ESE_Services" localSheetId="35">'3924'!$B$13</definedName>
    <definedName name="_112_Basic_4_8_with_ESE_Services" localSheetId="36">'3941'!$B$13</definedName>
    <definedName name="_112_Basic_4_8_with_ESE_Services" localSheetId="37">'3961'!$B$13</definedName>
    <definedName name="_112_Basic_4_8_with_ESE_Services" localSheetId="38">'3971'!$B$13</definedName>
    <definedName name="_112_Basic_4_8_with_ESE_Services" localSheetId="39">'4000'!$B$13</definedName>
    <definedName name="_112_Basic_4_8_with_ESE_Services" localSheetId="40">'4001'!$B$13</definedName>
    <definedName name="_112_Basic_4_8_with_ESE_Services" localSheetId="41">'4002'!$B$13</definedName>
    <definedName name="_112_Basic_4_8_with_ESE_Services" localSheetId="42">'4010'!$B$13</definedName>
    <definedName name="_112_Basic_4_8_with_ESE_Services" localSheetId="43">'4012'!$B$13</definedName>
    <definedName name="_112_Basic_4_8_with_ESE_Services" localSheetId="44">'4013'!$B$13</definedName>
    <definedName name="_112_Basic_4_8_with_ESE_Services" localSheetId="45">'4020'!$B$13</definedName>
    <definedName name="_112_Basic_4_8_with_ESE_Services" localSheetId="46">'4021'!$B$13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 localSheetId="50">'4050'!$B$13</definedName>
    <definedName name="_112_Basic_4_8_with_ESE_Services" localSheetId="51">'4051'!$B$13</definedName>
    <definedName name="_112_Basic_4_8_with_ESE_Services" localSheetId="52">'4061'!$B$13</definedName>
    <definedName name="_112_Basic_4_8_with_ESE_Services" localSheetId="53">'4070'!$B$13</definedName>
    <definedName name="_112_Basic_4_8_with_ESE_Services" localSheetId="54">'4072'!$B$13</definedName>
    <definedName name="_112_Basic_4_8_with_ESE_Services" localSheetId="2">#REF!</definedName>
    <definedName name="_112_Basic_4_8_with_ESE_Services" localSheetId="0">Consolidated!$B$13</definedName>
    <definedName name="_112_Basic_4_8_with_ESE_Services" localSheetId="1">#REF!</definedName>
    <definedName name="_112_Basic_4_8_with_ESE_Services" localSheetId="3">Notes!#REF!</definedName>
    <definedName name="_112_Basic_4_8_with_ESE_Services">#REF!</definedName>
    <definedName name="_113_Basic_9_12_with_ESE_Services" localSheetId="4">'0054'!$B$15</definedName>
    <definedName name="_113_Basic_9_12_with_ESE_Services" localSheetId="5">'0642'!$B$15</definedName>
    <definedName name="_113_Basic_9_12_with_ESE_Services" localSheetId="6">'0664'!$B$15</definedName>
    <definedName name="_113_Basic_9_12_with_ESE_Services" localSheetId="7">'1461'!$B$15</definedName>
    <definedName name="_113_Basic_9_12_with_ESE_Services" localSheetId="8">'1571'!$B$15</definedName>
    <definedName name="_113_Basic_9_12_with_ESE_Services" localSheetId="9">'2521'!$B$15</definedName>
    <definedName name="_113_Basic_9_12_with_ESE_Services" localSheetId="10">'2531'!$B$15</definedName>
    <definedName name="_113_Basic_9_12_with_ESE_Services" localSheetId="11">'2641'!$B$15</definedName>
    <definedName name="_113_Basic_9_12_with_ESE_Services" localSheetId="12">'2791'!$B$15</definedName>
    <definedName name="_113_Basic_9_12_with_ESE_Services" localSheetId="13">'2801'!$B$15</definedName>
    <definedName name="_113_Basic_9_12_with_ESE_Services" localSheetId="14">'2911'!$B$15</definedName>
    <definedName name="_113_Basic_9_12_with_ESE_Services" localSheetId="15">'2941'!$B$15</definedName>
    <definedName name="_113_Basic_9_12_with_ESE_Services" localSheetId="16">'3083'!$B$15</definedName>
    <definedName name="_113_Basic_9_12_with_ESE_Services" localSheetId="17">'3345'!$B$15</definedName>
    <definedName name="_113_Basic_9_12_with_ESE_Services" localSheetId="18">'3347'!$B$15</definedName>
    <definedName name="_113_Basic_9_12_with_ESE_Services" localSheetId="19">'3381'!$B$15</definedName>
    <definedName name="_113_Basic_9_12_with_ESE_Services" localSheetId="20">'3382'!$B$15</definedName>
    <definedName name="_113_Basic_9_12_with_ESE_Services" localSheetId="21">'3385'!$B$15</definedName>
    <definedName name="_113_Basic_9_12_with_ESE_Services" localSheetId="22">'3386'!$B$15</definedName>
    <definedName name="_113_Basic_9_12_with_ESE_Services" localSheetId="23">'3391'!$B$15</definedName>
    <definedName name="_113_Basic_9_12_with_ESE_Services" localSheetId="24">'3394'!$B$15</definedName>
    <definedName name="_113_Basic_9_12_with_ESE_Services" localSheetId="25">'3395'!$B$15</definedName>
    <definedName name="_113_Basic_9_12_with_ESE_Services" localSheetId="26">'3396'!$B$15</definedName>
    <definedName name="_113_Basic_9_12_with_ESE_Services" localSheetId="27">'3398'!$B$15</definedName>
    <definedName name="_113_Basic_9_12_with_ESE_Services" localSheetId="28">'3400'!$B$15</definedName>
    <definedName name="_113_Basic_9_12_with_ESE_Services" localSheetId="29">'3401'!$B$15</definedName>
    <definedName name="_113_Basic_9_12_with_ESE_Services" localSheetId="30">'3413'!$B$15</definedName>
    <definedName name="_113_Basic_9_12_with_ESE_Services" localSheetId="31">'3421'!$B$15</definedName>
    <definedName name="_113_Basic_9_12_with_ESE_Services" localSheetId="32">'3431'!$B$15</definedName>
    <definedName name="_113_Basic_9_12_with_ESE_Services" localSheetId="33">'3441'!$B$15</definedName>
    <definedName name="_113_Basic_9_12_with_ESE_Services" localSheetId="34">'3443'!$B$15</definedName>
    <definedName name="_113_Basic_9_12_with_ESE_Services" localSheetId="35">'3924'!$B$15</definedName>
    <definedName name="_113_Basic_9_12_with_ESE_Services" localSheetId="36">'3941'!$B$15</definedName>
    <definedName name="_113_Basic_9_12_with_ESE_Services" localSheetId="37">'3961'!$B$15</definedName>
    <definedName name="_113_Basic_9_12_with_ESE_Services" localSheetId="38">'3971'!$B$15</definedName>
    <definedName name="_113_Basic_9_12_with_ESE_Services" localSheetId="39">'4000'!$B$15</definedName>
    <definedName name="_113_Basic_9_12_with_ESE_Services" localSheetId="40">'4001'!$B$15</definedName>
    <definedName name="_113_Basic_9_12_with_ESE_Services" localSheetId="41">'4002'!$B$15</definedName>
    <definedName name="_113_Basic_9_12_with_ESE_Services" localSheetId="42">'4010'!$B$15</definedName>
    <definedName name="_113_Basic_9_12_with_ESE_Services" localSheetId="43">'4012'!$B$15</definedName>
    <definedName name="_113_Basic_9_12_with_ESE_Services" localSheetId="44">'4013'!$B$15</definedName>
    <definedName name="_113_Basic_9_12_with_ESE_Services" localSheetId="45">'4020'!$B$15</definedName>
    <definedName name="_113_Basic_9_12_with_ESE_Services" localSheetId="46">'4021'!$B$15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 localSheetId="50">'4050'!$B$15</definedName>
    <definedName name="_113_Basic_9_12_with_ESE_Services" localSheetId="51">'4051'!$B$15</definedName>
    <definedName name="_113_Basic_9_12_with_ESE_Services" localSheetId="52">'4061'!$B$15</definedName>
    <definedName name="_113_Basic_9_12_with_ESE_Services" localSheetId="53">'4070'!$B$15</definedName>
    <definedName name="_113_Basic_9_12_with_ESE_Services" localSheetId="54">'4072'!$B$15</definedName>
    <definedName name="_113_Basic_9_12_with_ESE_Services" localSheetId="2">#REF!</definedName>
    <definedName name="_113_Basic_9_12_with_ESE_Services" localSheetId="0">Consolidated!$B$15</definedName>
    <definedName name="_113_Basic_9_12_with_ESE_Services" localSheetId="1">#REF!</definedName>
    <definedName name="_113_Basic_9_12_with_ESE_Services" localSheetId="3">Notes!#REF!</definedName>
    <definedName name="_113_Basic_9_12_with_ESE_Services">#REF!</definedName>
    <definedName name="_130_ESOL__Grade_Level_4_8" localSheetId="4">'0054'!$B$23</definedName>
    <definedName name="_130_ESOL__Grade_Level_4_8" localSheetId="5">'0642'!$B$23</definedName>
    <definedName name="_130_ESOL__Grade_Level_4_8" localSheetId="6">'0664'!$B$23</definedName>
    <definedName name="_130_ESOL__Grade_Level_4_8" localSheetId="7">'1461'!$B$23</definedName>
    <definedName name="_130_ESOL__Grade_Level_4_8" localSheetId="8">'1571'!$B$23</definedName>
    <definedName name="_130_ESOL__Grade_Level_4_8" localSheetId="9">'2521'!$B$23</definedName>
    <definedName name="_130_ESOL__Grade_Level_4_8" localSheetId="10">'2531'!$B$23</definedName>
    <definedName name="_130_ESOL__Grade_Level_4_8" localSheetId="11">'2641'!$B$23</definedName>
    <definedName name="_130_ESOL__Grade_Level_4_8" localSheetId="12">'2791'!$B$23</definedName>
    <definedName name="_130_ESOL__Grade_Level_4_8" localSheetId="13">'2801'!$B$23</definedName>
    <definedName name="_130_ESOL__Grade_Level_4_8" localSheetId="14">'2911'!$B$23</definedName>
    <definedName name="_130_ESOL__Grade_Level_4_8" localSheetId="15">'2941'!$B$23</definedName>
    <definedName name="_130_ESOL__Grade_Level_4_8" localSheetId="16">'3083'!$B$23</definedName>
    <definedName name="_130_ESOL__Grade_Level_4_8" localSheetId="17">'3345'!$B$23</definedName>
    <definedName name="_130_ESOL__Grade_Level_4_8" localSheetId="18">'3347'!$B$23</definedName>
    <definedName name="_130_ESOL__Grade_Level_4_8" localSheetId="19">'3381'!$B$23</definedName>
    <definedName name="_130_ESOL__Grade_Level_4_8" localSheetId="20">'3382'!$B$23</definedName>
    <definedName name="_130_ESOL__Grade_Level_4_8" localSheetId="21">'3385'!$B$23</definedName>
    <definedName name="_130_ESOL__Grade_Level_4_8" localSheetId="22">'3386'!$B$23</definedName>
    <definedName name="_130_ESOL__Grade_Level_4_8" localSheetId="23">'3391'!$B$23</definedName>
    <definedName name="_130_ESOL__Grade_Level_4_8" localSheetId="24">'3394'!$B$23</definedName>
    <definedName name="_130_ESOL__Grade_Level_4_8" localSheetId="25">'3395'!$B$23</definedName>
    <definedName name="_130_ESOL__Grade_Level_4_8" localSheetId="26">'3396'!$B$23</definedName>
    <definedName name="_130_ESOL__Grade_Level_4_8" localSheetId="27">'3398'!$B$23</definedName>
    <definedName name="_130_ESOL__Grade_Level_4_8" localSheetId="28">'3400'!$B$23</definedName>
    <definedName name="_130_ESOL__Grade_Level_4_8" localSheetId="29">'3401'!$B$23</definedName>
    <definedName name="_130_ESOL__Grade_Level_4_8" localSheetId="30">'3413'!$B$23</definedName>
    <definedName name="_130_ESOL__Grade_Level_4_8" localSheetId="31">'3421'!$B$23</definedName>
    <definedName name="_130_ESOL__Grade_Level_4_8" localSheetId="32">'3431'!$B$23</definedName>
    <definedName name="_130_ESOL__Grade_Level_4_8" localSheetId="33">'3441'!$B$23</definedName>
    <definedName name="_130_ESOL__Grade_Level_4_8" localSheetId="34">'3443'!$B$23</definedName>
    <definedName name="_130_ESOL__Grade_Level_4_8" localSheetId="35">'3924'!$B$23</definedName>
    <definedName name="_130_ESOL__Grade_Level_4_8" localSheetId="36">'3941'!$B$23</definedName>
    <definedName name="_130_ESOL__Grade_Level_4_8" localSheetId="37">'3961'!$B$23</definedName>
    <definedName name="_130_ESOL__Grade_Level_4_8" localSheetId="38">'3971'!$B$23</definedName>
    <definedName name="_130_ESOL__Grade_Level_4_8" localSheetId="39">'4000'!$B$23</definedName>
    <definedName name="_130_ESOL__Grade_Level_4_8" localSheetId="40">'4001'!$B$23</definedName>
    <definedName name="_130_ESOL__Grade_Level_4_8" localSheetId="41">'4002'!$B$23</definedName>
    <definedName name="_130_ESOL__Grade_Level_4_8" localSheetId="42">'4010'!$B$23</definedName>
    <definedName name="_130_ESOL__Grade_Level_4_8" localSheetId="43">'4012'!$B$23</definedName>
    <definedName name="_130_ESOL__Grade_Level_4_8" localSheetId="44">'4013'!$B$23</definedName>
    <definedName name="_130_ESOL__Grade_Level_4_8" localSheetId="45">'4020'!$B$23</definedName>
    <definedName name="_130_ESOL__Grade_Level_4_8" localSheetId="46">'4021'!$B$23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 localSheetId="50">'4050'!$B$23</definedName>
    <definedName name="_130_ESOL__Grade_Level_4_8" localSheetId="51">'4051'!$B$23</definedName>
    <definedName name="_130_ESOL__Grade_Level_4_8" localSheetId="52">'4061'!$B$23</definedName>
    <definedName name="_130_ESOL__Grade_Level_4_8" localSheetId="53">'4070'!$B$23</definedName>
    <definedName name="_130_ESOL__Grade_Level_4_8" localSheetId="54">'4072'!$B$23</definedName>
    <definedName name="_130_ESOL__Grade_Level_4_8" localSheetId="2">#REF!</definedName>
    <definedName name="_130_ESOL__Grade_Level_4_8" localSheetId="0">Consolidated!$B$23</definedName>
    <definedName name="_130_ESOL__Grade_Level_4_8" localSheetId="1">#REF!</definedName>
    <definedName name="_130_ESOL__Grade_Level_4_8" localSheetId="3">Notes!#REF!</definedName>
    <definedName name="_130_ESOL__Grade_Level_4_8">#REF!</definedName>
    <definedName name="_130_ESOL__Grade_Level_9_12" localSheetId="4">'0054'!$B$24</definedName>
    <definedName name="_130_ESOL__Grade_Level_9_12" localSheetId="5">'0642'!$B$24</definedName>
    <definedName name="_130_ESOL__Grade_Level_9_12" localSheetId="6">'0664'!$B$24</definedName>
    <definedName name="_130_ESOL__Grade_Level_9_12" localSheetId="7">'1461'!$B$24</definedName>
    <definedName name="_130_ESOL__Grade_Level_9_12" localSheetId="8">'1571'!$B$24</definedName>
    <definedName name="_130_ESOL__Grade_Level_9_12" localSheetId="9">'2521'!$B$24</definedName>
    <definedName name="_130_ESOL__Grade_Level_9_12" localSheetId="10">'2531'!$B$24</definedName>
    <definedName name="_130_ESOL__Grade_Level_9_12" localSheetId="11">'2641'!$B$24</definedName>
    <definedName name="_130_ESOL__Grade_Level_9_12" localSheetId="12">'2791'!$B$24</definedName>
    <definedName name="_130_ESOL__Grade_Level_9_12" localSheetId="13">'2801'!$B$24</definedName>
    <definedName name="_130_ESOL__Grade_Level_9_12" localSheetId="14">'2911'!$B$24</definedName>
    <definedName name="_130_ESOL__Grade_Level_9_12" localSheetId="15">'2941'!$B$24</definedName>
    <definedName name="_130_ESOL__Grade_Level_9_12" localSheetId="16">'3083'!$B$24</definedName>
    <definedName name="_130_ESOL__Grade_Level_9_12" localSheetId="17">'3345'!$B$24</definedName>
    <definedName name="_130_ESOL__Grade_Level_9_12" localSheetId="18">'3347'!$B$24</definedName>
    <definedName name="_130_ESOL__Grade_Level_9_12" localSheetId="19">'3381'!$B$24</definedName>
    <definedName name="_130_ESOL__Grade_Level_9_12" localSheetId="20">'3382'!$B$24</definedName>
    <definedName name="_130_ESOL__Grade_Level_9_12" localSheetId="21">'3385'!$B$24</definedName>
    <definedName name="_130_ESOL__Grade_Level_9_12" localSheetId="22">'3386'!$B$24</definedName>
    <definedName name="_130_ESOL__Grade_Level_9_12" localSheetId="23">'3391'!$B$24</definedName>
    <definedName name="_130_ESOL__Grade_Level_9_12" localSheetId="24">'3394'!$B$24</definedName>
    <definedName name="_130_ESOL__Grade_Level_9_12" localSheetId="25">'3395'!$B$24</definedName>
    <definedName name="_130_ESOL__Grade_Level_9_12" localSheetId="26">'3396'!$B$24</definedName>
    <definedName name="_130_ESOL__Grade_Level_9_12" localSheetId="27">'3398'!$B$24</definedName>
    <definedName name="_130_ESOL__Grade_Level_9_12" localSheetId="28">'3400'!$B$24</definedName>
    <definedName name="_130_ESOL__Grade_Level_9_12" localSheetId="29">'3401'!$B$24</definedName>
    <definedName name="_130_ESOL__Grade_Level_9_12" localSheetId="30">'3413'!$B$24</definedName>
    <definedName name="_130_ESOL__Grade_Level_9_12" localSheetId="31">'3421'!$B$24</definedName>
    <definedName name="_130_ESOL__Grade_Level_9_12" localSheetId="32">'3431'!$B$24</definedName>
    <definedName name="_130_ESOL__Grade_Level_9_12" localSheetId="33">'3441'!$B$24</definedName>
    <definedName name="_130_ESOL__Grade_Level_9_12" localSheetId="34">'3443'!$B$24</definedName>
    <definedName name="_130_ESOL__Grade_Level_9_12" localSheetId="35">'3924'!$B$24</definedName>
    <definedName name="_130_ESOL__Grade_Level_9_12" localSheetId="36">'3941'!$B$24</definedName>
    <definedName name="_130_ESOL__Grade_Level_9_12" localSheetId="37">'3961'!$B$24</definedName>
    <definedName name="_130_ESOL__Grade_Level_9_12" localSheetId="38">'3971'!$B$24</definedName>
    <definedName name="_130_ESOL__Grade_Level_9_12" localSheetId="39">'4000'!$B$24</definedName>
    <definedName name="_130_ESOL__Grade_Level_9_12" localSheetId="40">'4001'!$B$24</definedName>
    <definedName name="_130_ESOL__Grade_Level_9_12" localSheetId="41">'4002'!$B$24</definedName>
    <definedName name="_130_ESOL__Grade_Level_9_12" localSheetId="42">'4010'!$B$24</definedName>
    <definedName name="_130_ESOL__Grade_Level_9_12" localSheetId="43">'4012'!$B$24</definedName>
    <definedName name="_130_ESOL__Grade_Level_9_12" localSheetId="44">'4013'!$B$24</definedName>
    <definedName name="_130_ESOL__Grade_Level_9_12" localSheetId="45">'4020'!$B$24</definedName>
    <definedName name="_130_ESOL__Grade_Level_9_12" localSheetId="46">'4021'!$B$24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 localSheetId="50">'4050'!$B$24</definedName>
    <definedName name="_130_ESOL__Grade_Level_9_12" localSheetId="51">'4051'!$B$24</definedName>
    <definedName name="_130_ESOL__Grade_Level_9_12" localSheetId="52">'4061'!$B$24</definedName>
    <definedName name="_130_ESOL__Grade_Level_9_12" localSheetId="53">'4070'!$B$24</definedName>
    <definedName name="_130_ESOL__Grade_Level_9_12" localSheetId="54">'4072'!$B$24</definedName>
    <definedName name="_130_ESOL__Grade_Level_9_12" localSheetId="2">#REF!</definedName>
    <definedName name="_130_ESOL__Grade_Level_9_12" localSheetId="0">Consolidated!$B$24</definedName>
    <definedName name="_130_ESOL__Grade_Level_9_12" localSheetId="1">#REF!</definedName>
    <definedName name="_130_ESOL__Grade_Level_9_12" localSheetId="3">Notes!#REF!</definedName>
    <definedName name="_130_ESOL__Grade_Level_9_12">#REF!</definedName>
    <definedName name="_130_ESOL__Grade_Level_PK_3" localSheetId="4">'0054'!$B$22</definedName>
    <definedName name="_130_ESOL__Grade_Level_PK_3" localSheetId="5">'0642'!$B$22</definedName>
    <definedName name="_130_ESOL__Grade_Level_PK_3" localSheetId="6">'0664'!$B$22</definedName>
    <definedName name="_130_ESOL__Grade_Level_PK_3" localSheetId="7">'1461'!$B$22</definedName>
    <definedName name="_130_ESOL__Grade_Level_PK_3" localSheetId="8">'1571'!$B$22</definedName>
    <definedName name="_130_ESOL__Grade_Level_PK_3" localSheetId="9">'2521'!$B$22</definedName>
    <definedName name="_130_ESOL__Grade_Level_PK_3" localSheetId="10">'2531'!$B$22</definedName>
    <definedName name="_130_ESOL__Grade_Level_PK_3" localSheetId="11">'2641'!$B$22</definedName>
    <definedName name="_130_ESOL__Grade_Level_PK_3" localSheetId="12">'2791'!$B$22</definedName>
    <definedName name="_130_ESOL__Grade_Level_PK_3" localSheetId="13">'2801'!$B$22</definedName>
    <definedName name="_130_ESOL__Grade_Level_PK_3" localSheetId="14">'2911'!$B$22</definedName>
    <definedName name="_130_ESOL__Grade_Level_PK_3" localSheetId="15">'2941'!$B$22</definedName>
    <definedName name="_130_ESOL__Grade_Level_PK_3" localSheetId="16">'3083'!$B$22</definedName>
    <definedName name="_130_ESOL__Grade_Level_PK_3" localSheetId="17">'3345'!$B$22</definedName>
    <definedName name="_130_ESOL__Grade_Level_PK_3" localSheetId="18">'3347'!$B$22</definedName>
    <definedName name="_130_ESOL__Grade_Level_PK_3" localSheetId="19">'3381'!$B$22</definedName>
    <definedName name="_130_ESOL__Grade_Level_PK_3" localSheetId="20">'3382'!$B$22</definedName>
    <definedName name="_130_ESOL__Grade_Level_PK_3" localSheetId="21">'3385'!$B$22</definedName>
    <definedName name="_130_ESOL__Grade_Level_PK_3" localSheetId="22">'3386'!$B$22</definedName>
    <definedName name="_130_ESOL__Grade_Level_PK_3" localSheetId="23">'3391'!$B$22</definedName>
    <definedName name="_130_ESOL__Grade_Level_PK_3" localSheetId="24">'3394'!$B$22</definedName>
    <definedName name="_130_ESOL__Grade_Level_PK_3" localSheetId="25">'3395'!$B$22</definedName>
    <definedName name="_130_ESOL__Grade_Level_PK_3" localSheetId="26">'3396'!$B$22</definedName>
    <definedName name="_130_ESOL__Grade_Level_PK_3" localSheetId="27">'3398'!$B$22</definedName>
    <definedName name="_130_ESOL__Grade_Level_PK_3" localSheetId="28">'3400'!$B$22</definedName>
    <definedName name="_130_ESOL__Grade_Level_PK_3" localSheetId="29">'3401'!$B$22</definedName>
    <definedName name="_130_ESOL__Grade_Level_PK_3" localSheetId="30">'3413'!$B$22</definedName>
    <definedName name="_130_ESOL__Grade_Level_PK_3" localSheetId="31">'3421'!$B$22</definedName>
    <definedName name="_130_ESOL__Grade_Level_PK_3" localSheetId="32">'3431'!$B$22</definedName>
    <definedName name="_130_ESOL__Grade_Level_PK_3" localSheetId="33">'3441'!$B$22</definedName>
    <definedName name="_130_ESOL__Grade_Level_PK_3" localSheetId="34">'3443'!$B$22</definedName>
    <definedName name="_130_ESOL__Grade_Level_PK_3" localSheetId="35">'3924'!$B$22</definedName>
    <definedName name="_130_ESOL__Grade_Level_PK_3" localSheetId="36">'3941'!$B$22</definedName>
    <definedName name="_130_ESOL__Grade_Level_PK_3" localSheetId="37">'3961'!$B$22</definedName>
    <definedName name="_130_ESOL__Grade_Level_PK_3" localSheetId="38">'3971'!$B$22</definedName>
    <definedName name="_130_ESOL__Grade_Level_PK_3" localSheetId="39">'4000'!$B$22</definedName>
    <definedName name="_130_ESOL__Grade_Level_PK_3" localSheetId="40">'4001'!$B$22</definedName>
    <definedName name="_130_ESOL__Grade_Level_PK_3" localSheetId="41">'4002'!$B$22</definedName>
    <definedName name="_130_ESOL__Grade_Level_PK_3" localSheetId="42">'4010'!$B$22</definedName>
    <definedName name="_130_ESOL__Grade_Level_PK_3" localSheetId="43">'4012'!$B$22</definedName>
    <definedName name="_130_ESOL__Grade_Level_PK_3" localSheetId="44">'4013'!$B$22</definedName>
    <definedName name="_130_ESOL__Grade_Level_PK_3" localSheetId="45">'4020'!$B$22</definedName>
    <definedName name="_130_ESOL__Grade_Level_PK_3" localSheetId="46">'4021'!$B$22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 localSheetId="50">'4050'!$B$22</definedName>
    <definedName name="_130_ESOL__Grade_Level_PK_3" localSheetId="51">'4051'!$B$22</definedName>
    <definedName name="_130_ESOL__Grade_Level_PK_3" localSheetId="52">'4061'!$B$22</definedName>
    <definedName name="_130_ESOL__Grade_Level_PK_3" localSheetId="53">'4070'!$B$22</definedName>
    <definedName name="_130_ESOL__Grade_Level_PK_3" localSheetId="54">'4072'!$B$22</definedName>
    <definedName name="_130_ESOL__Grade_Level_PK_3" localSheetId="2">#REF!</definedName>
    <definedName name="_130_ESOL__Grade_Level_PK_3" localSheetId="0">Consolidated!$B$22</definedName>
    <definedName name="_130_ESOL__Grade_Level_PK_3" localSheetId="1">#REF!</definedName>
    <definedName name="_130_ESOL__Grade_Level_PK_3" localSheetId="3">Notes!#REF!</definedName>
    <definedName name="_130_ESOL__Grade_Level_PK_3">#REF!</definedName>
    <definedName name="_2.__ESE_Guaranteed_Allocation" localSheetId="4">'0054'!$B$27</definedName>
    <definedName name="_2.__ESE_Guaranteed_Allocation" localSheetId="5">'0642'!$B$27</definedName>
    <definedName name="_2.__ESE_Guaranteed_Allocation" localSheetId="6">'0664'!$B$27</definedName>
    <definedName name="_2.__ESE_Guaranteed_Allocation" localSheetId="7">'1461'!$B$27</definedName>
    <definedName name="_2.__ESE_Guaranteed_Allocation" localSheetId="8">'1571'!$B$27</definedName>
    <definedName name="_2.__ESE_Guaranteed_Allocation" localSheetId="9">'2521'!$B$27</definedName>
    <definedName name="_2.__ESE_Guaranteed_Allocation" localSheetId="10">'2531'!$B$27</definedName>
    <definedName name="_2.__ESE_Guaranteed_Allocation" localSheetId="11">'2641'!$B$27</definedName>
    <definedName name="_2.__ESE_Guaranteed_Allocation" localSheetId="12">'2791'!$B$27</definedName>
    <definedName name="_2.__ESE_Guaranteed_Allocation" localSheetId="13">'2801'!$B$27</definedName>
    <definedName name="_2.__ESE_Guaranteed_Allocation" localSheetId="14">'2911'!$B$27</definedName>
    <definedName name="_2.__ESE_Guaranteed_Allocation" localSheetId="15">'2941'!$B$27</definedName>
    <definedName name="_2.__ESE_Guaranteed_Allocation" localSheetId="16">'3083'!$B$27</definedName>
    <definedName name="_2.__ESE_Guaranteed_Allocation" localSheetId="17">'3345'!$B$27</definedName>
    <definedName name="_2.__ESE_Guaranteed_Allocation" localSheetId="18">'3347'!$B$27</definedName>
    <definedName name="_2.__ESE_Guaranteed_Allocation" localSheetId="19">'3381'!$B$27</definedName>
    <definedName name="_2.__ESE_Guaranteed_Allocation" localSheetId="20">'3382'!$B$27</definedName>
    <definedName name="_2.__ESE_Guaranteed_Allocation" localSheetId="21">'3385'!$B$27</definedName>
    <definedName name="_2.__ESE_Guaranteed_Allocation" localSheetId="22">'3386'!$B$27</definedName>
    <definedName name="_2.__ESE_Guaranteed_Allocation" localSheetId="23">'3391'!$B$27</definedName>
    <definedName name="_2.__ESE_Guaranteed_Allocation" localSheetId="24">'3394'!$B$27</definedName>
    <definedName name="_2.__ESE_Guaranteed_Allocation" localSheetId="25">'3395'!$B$27</definedName>
    <definedName name="_2.__ESE_Guaranteed_Allocation" localSheetId="26">'3396'!$B$27</definedName>
    <definedName name="_2.__ESE_Guaranteed_Allocation" localSheetId="27">'3398'!$B$27</definedName>
    <definedName name="_2.__ESE_Guaranteed_Allocation" localSheetId="28">'3400'!$B$27</definedName>
    <definedName name="_2.__ESE_Guaranteed_Allocation" localSheetId="29">'3401'!$B$27</definedName>
    <definedName name="_2.__ESE_Guaranteed_Allocation" localSheetId="30">'3413'!$B$27</definedName>
    <definedName name="_2.__ESE_Guaranteed_Allocation" localSheetId="31">'3421'!$B$27</definedName>
    <definedName name="_2.__ESE_Guaranteed_Allocation" localSheetId="32">'3431'!$B$27</definedName>
    <definedName name="_2.__ESE_Guaranteed_Allocation" localSheetId="33">'3441'!$B$27</definedName>
    <definedName name="_2.__ESE_Guaranteed_Allocation" localSheetId="34">'3443'!$B$27</definedName>
    <definedName name="_2.__ESE_Guaranteed_Allocation" localSheetId="35">'3924'!$B$27</definedName>
    <definedName name="_2.__ESE_Guaranteed_Allocation" localSheetId="36">'3941'!$B$27</definedName>
    <definedName name="_2.__ESE_Guaranteed_Allocation" localSheetId="37">'3961'!$B$27</definedName>
    <definedName name="_2.__ESE_Guaranteed_Allocation" localSheetId="38">'3971'!$B$27</definedName>
    <definedName name="_2.__ESE_Guaranteed_Allocation" localSheetId="39">'4000'!$B$27</definedName>
    <definedName name="_2.__ESE_Guaranteed_Allocation" localSheetId="40">'4001'!$B$27</definedName>
    <definedName name="_2.__ESE_Guaranteed_Allocation" localSheetId="41">'4002'!$B$27</definedName>
    <definedName name="_2.__ESE_Guaranteed_Allocation" localSheetId="42">'4010'!$B$27</definedName>
    <definedName name="_2.__ESE_Guaranteed_Allocation" localSheetId="43">'4012'!$B$27</definedName>
    <definedName name="_2.__ESE_Guaranteed_Allocation" localSheetId="44">'4013'!$B$27</definedName>
    <definedName name="_2.__ESE_Guaranteed_Allocation" localSheetId="45">'4020'!$B$27</definedName>
    <definedName name="_2.__ESE_Guaranteed_Allocation" localSheetId="46">'4021'!$B$27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 localSheetId="50">'4050'!$B$27</definedName>
    <definedName name="_2.__ESE_Guaranteed_Allocation" localSheetId="51">'4051'!$B$27</definedName>
    <definedName name="_2.__ESE_Guaranteed_Allocation" localSheetId="52">'4061'!$B$27</definedName>
    <definedName name="_2.__ESE_Guaranteed_Allocation" localSheetId="53">'4070'!$B$27</definedName>
    <definedName name="_2.__ESE_Guaranteed_Allocation" localSheetId="54">'4072'!$B$27</definedName>
    <definedName name="_2.__ESE_Guaranteed_Allocation" localSheetId="2">#REF!</definedName>
    <definedName name="_2.__ESE_Guaranteed_Allocation" localSheetId="0">Consolidated!$B$27</definedName>
    <definedName name="_2.__ESE_Guaranteed_Allocation" localSheetId="1">#REF!</definedName>
    <definedName name="_2.__ESE_Guaranteed_Allocation" localSheetId="3">Notes!#REF!</definedName>
    <definedName name="_2.__ESE_Guaranteed_Allocation">#REF!</definedName>
    <definedName name="_2010_11_Base_Funding_WFTE_x_BSA_x_DCD" localSheetId="4">'0054'!$L$8</definedName>
    <definedName name="_2010_11_Base_Funding_WFTE_x_BSA_x_DCD" localSheetId="5">'0642'!$L$8</definedName>
    <definedName name="_2010_11_Base_Funding_WFTE_x_BSA_x_DCD" localSheetId="6">'0664'!$L$8</definedName>
    <definedName name="_2010_11_Base_Funding_WFTE_x_BSA_x_DCD" localSheetId="7">'1461'!$L$8</definedName>
    <definedName name="_2010_11_Base_Funding_WFTE_x_BSA_x_DCD" localSheetId="8">'1571'!$L$8</definedName>
    <definedName name="_2010_11_Base_Funding_WFTE_x_BSA_x_DCD" localSheetId="9">'2521'!$L$8</definedName>
    <definedName name="_2010_11_Base_Funding_WFTE_x_BSA_x_DCD" localSheetId="10">'2531'!$L$8</definedName>
    <definedName name="_2010_11_Base_Funding_WFTE_x_BSA_x_DCD" localSheetId="11">'2641'!$L$8</definedName>
    <definedName name="_2010_11_Base_Funding_WFTE_x_BSA_x_DCD" localSheetId="12">'2791'!$L$8</definedName>
    <definedName name="_2010_11_Base_Funding_WFTE_x_BSA_x_DCD" localSheetId="13">'2801'!$L$8</definedName>
    <definedName name="_2010_11_Base_Funding_WFTE_x_BSA_x_DCD" localSheetId="14">'2911'!$L$8</definedName>
    <definedName name="_2010_11_Base_Funding_WFTE_x_BSA_x_DCD" localSheetId="15">'2941'!$L$8</definedName>
    <definedName name="_2010_11_Base_Funding_WFTE_x_BSA_x_DCD" localSheetId="16">'3083'!$L$8</definedName>
    <definedName name="_2010_11_Base_Funding_WFTE_x_BSA_x_DCD" localSheetId="17">'3345'!$L$8</definedName>
    <definedName name="_2010_11_Base_Funding_WFTE_x_BSA_x_DCD" localSheetId="18">'3347'!$L$8</definedName>
    <definedName name="_2010_11_Base_Funding_WFTE_x_BSA_x_DCD" localSheetId="19">'3381'!$L$8</definedName>
    <definedName name="_2010_11_Base_Funding_WFTE_x_BSA_x_DCD" localSheetId="20">'3382'!$L$8</definedName>
    <definedName name="_2010_11_Base_Funding_WFTE_x_BSA_x_DCD" localSheetId="21">'3385'!$L$8</definedName>
    <definedName name="_2010_11_Base_Funding_WFTE_x_BSA_x_DCD" localSheetId="22">'3386'!$L$8</definedName>
    <definedName name="_2010_11_Base_Funding_WFTE_x_BSA_x_DCD" localSheetId="23">'3391'!$L$8</definedName>
    <definedName name="_2010_11_Base_Funding_WFTE_x_BSA_x_DCD" localSheetId="24">'3394'!$L$8</definedName>
    <definedName name="_2010_11_Base_Funding_WFTE_x_BSA_x_DCD" localSheetId="25">'3395'!$L$8</definedName>
    <definedName name="_2010_11_Base_Funding_WFTE_x_BSA_x_DCD" localSheetId="26">'3396'!$L$8</definedName>
    <definedName name="_2010_11_Base_Funding_WFTE_x_BSA_x_DCD" localSheetId="27">'3398'!$L$8</definedName>
    <definedName name="_2010_11_Base_Funding_WFTE_x_BSA_x_DCD" localSheetId="28">'3400'!$L$8</definedName>
    <definedName name="_2010_11_Base_Funding_WFTE_x_BSA_x_DCD" localSheetId="29">'3401'!$L$8</definedName>
    <definedName name="_2010_11_Base_Funding_WFTE_x_BSA_x_DCD" localSheetId="30">'3413'!$L$8</definedName>
    <definedName name="_2010_11_Base_Funding_WFTE_x_BSA_x_DCD" localSheetId="31">'3421'!$L$8</definedName>
    <definedName name="_2010_11_Base_Funding_WFTE_x_BSA_x_DCD" localSheetId="32">'3431'!$L$8</definedName>
    <definedName name="_2010_11_Base_Funding_WFTE_x_BSA_x_DCD" localSheetId="33">'3441'!$L$8</definedName>
    <definedName name="_2010_11_Base_Funding_WFTE_x_BSA_x_DCD" localSheetId="34">'3443'!$L$8</definedName>
    <definedName name="_2010_11_Base_Funding_WFTE_x_BSA_x_DCD" localSheetId="35">'3924'!$L$8</definedName>
    <definedName name="_2010_11_Base_Funding_WFTE_x_BSA_x_DCD" localSheetId="36">'3941'!$L$8</definedName>
    <definedName name="_2010_11_Base_Funding_WFTE_x_BSA_x_DCD" localSheetId="37">'3961'!$L$8</definedName>
    <definedName name="_2010_11_Base_Funding_WFTE_x_BSA_x_DCD" localSheetId="38">'3971'!$L$8</definedName>
    <definedName name="_2010_11_Base_Funding_WFTE_x_BSA_x_DCD" localSheetId="39">'4000'!$L$8</definedName>
    <definedName name="_2010_11_Base_Funding_WFTE_x_BSA_x_DCD" localSheetId="40">'4001'!$L$8</definedName>
    <definedName name="_2010_11_Base_Funding_WFTE_x_BSA_x_DCD" localSheetId="41">'4002'!$L$8</definedName>
    <definedName name="_2010_11_Base_Funding_WFTE_x_BSA_x_DCD" localSheetId="42">'4010'!$L$8</definedName>
    <definedName name="_2010_11_Base_Funding_WFTE_x_BSA_x_DCD" localSheetId="43">'4012'!$L$8</definedName>
    <definedName name="_2010_11_Base_Funding_WFTE_x_BSA_x_DCD" localSheetId="44">'4013'!$L$8</definedName>
    <definedName name="_2010_11_Base_Funding_WFTE_x_BSA_x_DCD" localSheetId="45">'4020'!$L$8</definedName>
    <definedName name="_2010_11_Base_Funding_WFTE_x_BSA_x_DCD" localSheetId="46">'4021'!$L$8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 localSheetId="50">'4050'!$L$8</definedName>
    <definedName name="_2010_11_Base_Funding_WFTE_x_BSA_x_DCD" localSheetId="51">'4051'!$L$8</definedName>
    <definedName name="_2010_11_Base_Funding_WFTE_x_BSA_x_DCD" localSheetId="52">'4061'!$L$8</definedName>
    <definedName name="_2010_11_Base_Funding_WFTE_x_BSA_x_DCD" localSheetId="53">'4070'!$L$8</definedName>
    <definedName name="_2010_11_Base_Funding_WFTE_x_BSA_x_DCD" localSheetId="54">'4072'!$L$8</definedName>
    <definedName name="_2010_11_Base_Funding_WFTE_x_BSA_x_DCD" localSheetId="2">#REF!</definedName>
    <definedName name="_2010_11_Base_Funding_WFTE_x_BSA_x_DCD" localSheetId="0">Consolidated!$L$8</definedName>
    <definedName name="_2010_11_Base_Funding_WFTE_x_BSA_x_DCD" localSheetId="1">#REF!</definedName>
    <definedName name="_2010_11_Base_Funding_WFTE_x_BSA_x_DCD" localSheetId="3">Notes!#REF!</definedName>
    <definedName name="_2010_11_Base_Funding_WFTE_x_BSA_x_DCD">#REF!</definedName>
    <definedName name="_254_ESE_Level_4__Grade_Level_4_8" localSheetId="4">'0054'!$B$17</definedName>
    <definedName name="_254_ESE_Level_4__Grade_Level_4_8" localSheetId="5">'0642'!$B$17</definedName>
    <definedName name="_254_ESE_Level_4__Grade_Level_4_8" localSheetId="6">'0664'!$B$17</definedName>
    <definedName name="_254_ESE_Level_4__Grade_Level_4_8" localSheetId="7">'1461'!$B$17</definedName>
    <definedName name="_254_ESE_Level_4__Grade_Level_4_8" localSheetId="8">'1571'!$B$17</definedName>
    <definedName name="_254_ESE_Level_4__Grade_Level_4_8" localSheetId="9">'2521'!$B$17</definedName>
    <definedName name="_254_ESE_Level_4__Grade_Level_4_8" localSheetId="10">'2531'!$B$17</definedName>
    <definedName name="_254_ESE_Level_4__Grade_Level_4_8" localSheetId="11">'2641'!$B$17</definedName>
    <definedName name="_254_ESE_Level_4__Grade_Level_4_8" localSheetId="12">'2791'!$B$17</definedName>
    <definedName name="_254_ESE_Level_4__Grade_Level_4_8" localSheetId="13">'2801'!$B$17</definedName>
    <definedName name="_254_ESE_Level_4__Grade_Level_4_8" localSheetId="14">'2911'!$B$17</definedName>
    <definedName name="_254_ESE_Level_4__Grade_Level_4_8" localSheetId="15">'2941'!$B$17</definedName>
    <definedName name="_254_ESE_Level_4__Grade_Level_4_8" localSheetId="16">'3083'!$B$17</definedName>
    <definedName name="_254_ESE_Level_4__Grade_Level_4_8" localSheetId="17">'3345'!$B$17</definedName>
    <definedName name="_254_ESE_Level_4__Grade_Level_4_8" localSheetId="18">'3347'!$B$17</definedName>
    <definedName name="_254_ESE_Level_4__Grade_Level_4_8" localSheetId="19">'3381'!$B$17</definedName>
    <definedName name="_254_ESE_Level_4__Grade_Level_4_8" localSheetId="20">'3382'!$B$17</definedName>
    <definedName name="_254_ESE_Level_4__Grade_Level_4_8" localSheetId="21">'3385'!$B$17</definedName>
    <definedName name="_254_ESE_Level_4__Grade_Level_4_8" localSheetId="22">'3386'!$B$17</definedName>
    <definedName name="_254_ESE_Level_4__Grade_Level_4_8" localSheetId="23">'3391'!$B$17</definedName>
    <definedName name="_254_ESE_Level_4__Grade_Level_4_8" localSheetId="24">'3394'!$B$17</definedName>
    <definedName name="_254_ESE_Level_4__Grade_Level_4_8" localSheetId="25">'3395'!$B$17</definedName>
    <definedName name="_254_ESE_Level_4__Grade_Level_4_8" localSheetId="26">'3396'!$B$17</definedName>
    <definedName name="_254_ESE_Level_4__Grade_Level_4_8" localSheetId="27">'3398'!$B$17</definedName>
    <definedName name="_254_ESE_Level_4__Grade_Level_4_8" localSheetId="28">'3400'!$B$17</definedName>
    <definedName name="_254_ESE_Level_4__Grade_Level_4_8" localSheetId="29">'3401'!$B$17</definedName>
    <definedName name="_254_ESE_Level_4__Grade_Level_4_8" localSheetId="30">'3413'!$B$17</definedName>
    <definedName name="_254_ESE_Level_4__Grade_Level_4_8" localSheetId="31">'3421'!$B$17</definedName>
    <definedName name="_254_ESE_Level_4__Grade_Level_4_8" localSheetId="32">'3431'!$B$17</definedName>
    <definedName name="_254_ESE_Level_4__Grade_Level_4_8" localSheetId="33">'3441'!$B$17</definedName>
    <definedName name="_254_ESE_Level_4__Grade_Level_4_8" localSheetId="34">'3443'!$B$17</definedName>
    <definedName name="_254_ESE_Level_4__Grade_Level_4_8" localSheetId="35">'3924'!$B$17</definedName>
    <definedName name="_254_ESE_Level_4__Grade_Level_4_8" localSheetId="36">'3941'!$B$17</definedName>
    <definedName name="_254_ESE_Level_4__Grade_Level_4_8" localSheetId="37">'3961'!$B$17</definedName>
    <definedName name="_254_ESE_Level_4__Grade_Level_4_8" localSheetId="38">'3971'!$B$17</definedName>
    <definedName name="_254_ESE_Level_4__Grade_Level_4_8" localSheetId="39">'4000'!$B$17</definedName>
    <definedName name="_254_ESE_Level_4__Grade_Level_4_8" localSheetId="40">'4001'!$B$17</definedName>
    <definedName name="_254_ESE_Level_4__Grade_Level_4_8" localSheetId="41">'4002'!$B$17</definedName>
    <definedName name="_254_ESE_Level_4__Grade_Level_4_8" localSheetId="42">'4010'!$B$17</definedName>
    <definedName name="_254_ESE_Level_4__Grade_Level_4_8" localSheetId="43">'4012'!$B$17</definedName>
    <definedName name="_254_ESE_Level_4__Grade_Level_4_8" localSheetId="44">'4013'!$B$17</definedName>
    <definedName name="_254_ESE_Level_4__Grade_Level_4_8" localSheetId="45">'4020'!$B$17</definedName>
    <definedName name="_254_ESE_Level_4__Grade_Level_4_8" localSheetId="46">'4021'!$B$17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 localSheetId="50">'4050'!$B$17</definedName>
    <definedName name="_254_ESE_Level_4__Grade_Level_4_8" localSheetId="51">'4051'!$B$17</definedName>
    <definedName name="_254_ESE_Level_4__Grade_Level_4_8" localSheetId="52">'4061'!$B$17</definedName>
    <definedName name="_254_ESE_Level_4__Grade_Level_4_8" localSheetId="53">'4070'!$B$17</definedName>
    <definedName name="_254_ESE_Level_4__Grade_Level_4_8" localSheetId="54">'4072'!$B$17</definedName>
    <definedName name="_254_ESE_Level_4__Grade_Level_4_8" localSheetId="2">#REF!</definedName>
    <definedName name="_254_ESE_Level_4__Grade_Level_4_8" localSheetId="0">Consolidated!$B$17</definedName>
    <definedName name="_254_ESE_Level_4__Grade_Level_4_8" localSheetId="1">#REF!</definedName>
    <definedName name="_254_ESE_Level_4__Grade_Level_4_8" localSheetId="3">Notes!#REF!</definedName>
    <definedName name="_254_ESE_Level_4__Grade_Level_4_8">#REF!</definedName>
    <definedName name="_254_ESE_Level_4__Grade_Level_9_12" localSheetId="4">'0054'!$B$18</definedName>
    <definedName name="_254_ESE_Level_4__Grade_Level_9_12" localSheetId="5">'0642'!$B$18</definedName>
    <definedName name="_254_ESE_Level_4__Grade_Level_9_12" localSheetId="6">'0664'!$B$18</definedName>
    <definedName name="_254_ESE_Level_4__Grade_Level_9_12" localSheetId="7">'1461'!$B$18</definedName>
    <definedName name="_254_ESE_Level_4__Grade_Level_9_12" localSheetId="8">'1571'!$B$18</definedName>
    <definedName name="_254_ESE_Level_4__Grade_Level_9_12" localSheetId="9">'2521'!$B$18</definedName>
    <definedName name="_254_ESE_Level_4__Grade_Level_9_12" localSheetId="10">'2531'!$B$18</definedName>
    <definedName name="_254_ESE_Level_4__Grade_Level_9_12" localSheetId="11">'2641'!$B$18</definedName>
    <definedName name="_254_ESE_Level_4__Grade_Level_9_12" localSheetId="12">'2791'!$B$18</definedName>
    <definedName name="_254_ESE_Level_4__Grade_Level_9_12" localSheetId="13">'2801'!$B$18</definedName>
    <definedName name="_254_ESE_Level_4__Grade_Level_9_12" localSheetId="14">'2911'!$B$18</definedName>
    <definedName name="_254_ESE_Level_4__Grade_Level_9_12" localSheetId="15">'2941'!$B$18</definedName>
    <definedName name="_254_ESE_Level_4__Grade_Level_9_12" localSheetId="16">'3083'!$B$18</definedName>
    <definedName name="_254_ESE_Level_4__Grade_Level_9_12" localSheetId="17">'3345'!$B$18</definedName>
    <definedName name="_254_ESE_Level_4__Grade_Level_9_12" localSheetId="18">'3347'!$B$18</definedName>
    <definedName name="_254_ESE_Level_4__Grade_Level_9_12" localSheetId="19">'3381'!$B$18</definedName>
    <definedName name="_254_ESE_Level_4__Grade_Level_9_12" localSheetId="20">'3382'!$B$18</definedName>
    <definedName name="_254_ESE_Level_4__Grade_Level_9_12" localSheetId="21">'3385'!$B$18</definedName>
    <definedName name="_254_ESE_Level_4__Grade_Level_9_12" localSheetId="22">'3386'!$B$18</definedName>
    <definedName name="_254_ESE_Level_4__Grade_Level_9_12" localSheetId="23">'3391'!$B$18</definedName>
    <definedName name="_254_ESE_Level_4__Grade_Level_9_12" localSheetId="24">'3394'!$B$18</definedName>
    <definedName name="_254_ESE_Level_4__Grade_Level_9_12" localSheetId="25">'3395'!$B$18</definedName>
    <definedName name="_254_ESE_Level_4__Grade_Level_9_12" localSheetId="26">'3396'!$B$18</definedName>
    <definedName name="_254_ESE_Level_4__Grade_Level_9_12" localSheetId="27">'3398'!$B$18</definedName>
    <definedName name="_254_ESE_Level_4__Grade_Level_9_12" localSheetId="28">'3400'!$B$18</definedName>
    <definedName name="_254_ESE_Level_4__Grade_Level_9_12" localSheetId="29">'3401'!$B$18</definedName>
    <definedName name="_254_ESE_Level_4__Grade_Level_9_12" localSheetId="30">'3413'!$B$18</definedName>
    <definedName name="_254_ESE_Level_4__Grade_Level_9_12" localSheetId="31">'3421'!$B$18</definedName>
    <definedName name="_254_ESE_Level_4__Grade_Level_9_12" localSheetId="32">'3431'!$B$18</definedName>
    <definedName name="_254_ESE_Level_4__Grade_Level_9_12" localSheetId="33">'3441'!$B$18</definedName>
    <definedName name="_254_ESE_Level_4__Grade_Level_9_12" localSheetId="34">'3443'!$B$18</definedName>
    <definedName name="_254_ESE_Level_4__Grade_Level_9_12" localSheetId="35">'3924'!$B$18</definedName>
    <definedName name="_254_ESE_Level_4__Grade_Level_9_12" localSheetId="36">'3941'!$B$18</definedName>
    <definedName name="_254_ESE_Level_4__Grade_Level_9_12" localSheetId="37">'3961'!$B$18</definedName>
    <definedName name="_254_ESE_Level_4__Grade_Level_9_12" localSheetId="38">'3971'!$B$18</definedName>
    <definedName name="_254_ESE_Level_4__Grade_Level_9_12" localSheetId="39">'4000'!$B$18</definedName>
    <definedName name="_254_ESE_Level_4__Grade_Level_9_12" localSheetId="40">'4001'!$B$18</definedName>
    <definedName name="_254_ESE_Level_4__Grade_Level_9_12" localSheetId="41">'4002'!$B$18</definedName>
    <definedName name="_254_ESE_Level_4__Grade_Level_9_12" localSheetId="42">'4010'!$B$18</definedName>
    <definedName name="_254_ESE_Level_4__Grade_Level_9_12" localSheetId="43">'4012'!$B$18</definedName>
    <definedName name="_254_ESE_Level_4__Grade_Level_9_12" localSheetId="44">'4013'!$B$18</definedName>
    <definedName name="_254_ESE_Level_4__Grade_Level_9_12" localSheetId="45">'4020'!$B$18</definedName>
    <definedName name="_254_ESE_Level_4__Grade_Level_9_12" localSheetId="46">'4021'!$B$18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 localSheetId="50">'4050'!$B$18</definedName>
    <definedName name="_254_ESE_Level_4__Grade_Level_9_12" localSheetId="51">'4051'!$B$18</definedName>
    <definedName name="_254_ESE_Level_4__Grade_Level_9_12" localSheetId="52">'4061'!$B$18</definedName>
    <definedName name="_254_ESE_Level_4__Grade_Level_9_12" localSheetId="53">'4070'!$B$18</definedName>
    <definedName name="_254_ESE_Level_4__Grade_Level_9_12" localSheetId="54">'4072'!$B$18</definedName>
    <definedName name="_254_ESE_Level_4__Grade_Level_9_12" localSheetId="2">#REF!</definedName>
    <definedName name="_254_ESE_Level_4__Grade_Level_9_12" localSheetId="0">Consolidated!$B$18</definedName>
    <definedName name="_254_ESE_Level_4__Grade_Level_9_12" localSheetId="1">#REF!</definedName>
    <definedName name="_254_ESE_Level_4__Grade_Level_9_12" localSheetId="3">Notes!#REF!</definedName>
    <definedName name="_254_ESE_Level_4__Grade_Level_9_12">#REF!</definedName>
    <definedName name="_254_ESE_Level_4__Grade_Level_PK_3" localSheetId="4">'0054'!$B$16</definedName>
    <definedName name="_254_ESE_Level_4__Grade_Level_PK_3" localSheetId="5">'0642'!$B$16</definedName>
    <definedName name="_254_ESE_Level_4__Grade_Level_PK_3" localSheetId="6">'0664'!$B$16</definedName>
    <definedName name="_254_ESE_Level_4__Grade_Level_PK_3" localSheetId="7">'1461'!$B$16</definedName>
    <definedName name="_254_ESE_Level_4__Grade_Level_PK_3" localSheetId="8">'1571'!$B$16</definedName>
    <definedName name="_254_ESE_Level_4__Grade_Level_PK_3" localSheetId="9">'2521'!$B$16</definedName>
    <definedName name="_254_ESE_Level_4__Grade_Level_PK_3" localSheetId="10">'2531'!$B$16</definedName>
    <definedName name="_254_ESE_Level_4__Grade_Level_PK_3" localSheetId="11">'2641'!$B$16</definedName>
    <definedName name="_254_ESE_Level_4__Grade_Level_PK_3" localSheetId="12">'2791'!$B$16</definedName>
    <definedName name="_254_ESE_Level_4__Grade_Level_PK_3" localSheetId="13">'2801'!$B$16</definedName>
    <definedName name="_254_ESE_Level_4__Grade_Level_PK_3" localSheetId="14">'2911'!$B$16</definedName>
    <definedName name="_254_ESE_Level_4__Grade_Level_PK_3" localSheetId="15">'2941'!$B$16</definedName>
    <definedName name="_254_ESE_Level_4__Grade_Level_PK_3" localSheetId="16">'3083'!$B$16</definedName>
    <definedName name="_254_ESE_Level_4__Grade_Level_PK_3" localSheetId="17">'3345'!$B$16</definedName>
    <definedName name="_254_ESE_Level_4__Grade_Level_PK_3" localSheetId="18">'3347'!$B$16</definedName>
    <definedName name="_254_ESE_Level_4__Grade_Level_PK_3" localSheetId="19">'3381'!$B$16</definedName>
    <definedName name="_254_ESE_Level_4__Grade_Level_PK_3" localSheetId="20">'3382'!$B$16</definedName>
    <definedName name="_254_ESE_Level_4__Grade_Level_PK_3" localSheetId="21">'3385'!$B$16</definedName>
    <definedName name="_254_ESE_Level_4__Grade_Level_PK_3" localSheetId="22">'3386'!$B$16</definedName>
    <definedName name="_254_ESE_Level_4__Grade_Level_PK_3" localSheetId="23">'3391'!$B$16</definedName>
    <definedName name="_254_ESE_Level_4__Grade_Level_PK_3" localSheetId="24">'3394'!$B$16</definedName>
    <definedName name="_254_ESE_Level_4__Grade_Level_PK_3" localSheetId="25">'3395'!$B$16</definedName>
    <definedName name="_254_ESE_Level_4__Grade_Level_PK_3" localSheetId="26">'3396'!$B$16</definedName>
    <definedName name="_254_ESE_Level_4__Grade_Level_PK_3" localSheetId="27">'3398'!$B$16</definedName>
    <definedName name="_254_ESE_Level_4__Grade_Level_PK_3" localSheetId="28">'3400'!$B$16</definedName>
    <definedName name="_254_ESE_Level_4__Grade_Level_PK_3" localSheetId="29">'3401'!$B$16</definedName>
    <definedName name="_254_ESE_Level_4__Grade_Level_PK_3" localSheetId="30">'3413'!$B$16</definedName>
    <definedName name="_254_ESE_Level_4__Grade_Level_PK_3" localSheetId="31">'3421'!$B$16</definedName>
    <definedName name="_254_ESE_Level_4__Grade_Level_PK_3" localSheetId="32">'3431'!$B$16</definedName>
    <definedName name="_254_ESE_Level_4__Grade_Level_PK_3" localSheetId="33">'3441'!$B$16</definedName>
    <definedName name="_254_ESE_Level_4__Grade_Level_PK_3" localSheetId="34">'3443'!$B$16</definedName>
    <definedName name="_254_ESE_Level_4__Grade_Level_PK_3" localSheetId="35">'3924'!$B$16</definedName>
    <definedName name="_254_ESE_Level_4__Grade_Level_PK_3" localSheetId="36">'3941'!$B$16</definedName>
    <definedName name="_254_ESE_Level_4__Grade_Level_PK_3" localSheetId="37">'3961'!$B$16</definedName>
    <definedName name="_254_ESE_Level_4__Grade_Level_PK_3" localSheetId="38">'3971'!$B$16</definedName>
    <definedName name="_254_ESE_Level_4__Grade_Level_PK_3" localSheetId="39">'4000'!$B$16</definedName>
    <definedName name="_254_ESE_Level_4__Grade_Level_PK_3" localSheetId="40">'4001'!$B$16</definedName>
    <definedName name="_254_ESE_Level_4__Grade_Level_PK_3" localSheetId="41">'4002'!$B$16</definedName>
    <definedName name="_254_ESE_Level_4__Grade_Level_PK_3" localSheetId="42">'4010'!$B$16</definedName>
    <definedName name="_254_ESE_Level_4__Grade_Level_PK_3" localSheetId="43">'4012'!$B$16</definedName>
    <definedName name="_254_ESE_Level_4__Grade_Level_PK_3" localSheetId="44">'4013'!$B$16</definedName>
    <definedName name="_254_ESE_Level_4__Grade_Level_PK_3" localSheetId="45">'4020'!$B$16</definedName>
    <definedName name="_254_ESE_Level_4__Grade_Level_PK_3" localSheetId="46">'4021'!$B$16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 localSheetId="50">'4050'!$B$16</definedName>
    <definedName name="_254_ESE_Level_4__Grade_Level_PK_3" localSheetId="51">'4051'!$B$16</definedName>
    <definedName name="_254_ESE_Level_4__Grade_Level_PK_3" localSheetId="52">'4061'!$B$16</definedName>
    <definedName name="_254_ESE_Level_4__Grade_Level_PK_3" localSheetId="53">'4070'!$B$16</definedName>
    <definedName name="_254_ESE_Level_4__Grade_Level_PK_3" localSheetId="54">'4072'!$B$16</definedName>
    <definedName name="_254_ESE_Level_4__Grade_Level_PK_3" localSheetId="2">#REF!</definedName>
    <definedName name="_254_ESE_Level_4__Grade_Level_PK_3" localSheetId="0">Consolidated!$B$16</definedName>
    <definedName name="_254_ESE_Level_4__Grade_Level_PK_3" localSheetId="1">#REF!</definedName>
    <definedName name="_254_ESE_Level_4__Grade_Level_PK_3" localSheetId="3">Notes!#REF!</definedName>
    <definedName name="_254_ESE_Level_4__Grade_Level_PK_3">#REF!</definedName>
    <definedName name="_255_ESE_Level_5__Grade_Level_4_8" localSheetId="4">'0054'!$B$20</definedName>
    <definedName name="_255_ESE_Level_5__Grade_Level_4_8" localSheetId="5">'0642'!$B$20</definedName>
    <definedName name="_255_ESE_Level_5__Grade_Level_4_8" localSheetId="6">'0664'!$B$20</definedName>
    <definedName name="_255_ESE_Level_5__Grade_Level_4_8" localSheetId="7">'1461'!$B$20</definedName>
    <definedName name="_255_ESE_Level_5__Grade_Level_4_8" localSheetId="8">'1571'!$B$20</definedName>
    <definedName name="_255_ESE_Level_5__Grade_Level_4_8" localSheetId="9">'2521'!$B$20</definedName>
    <definedName name="_255_ESE_Level_5__Grade_Level_4_8" localSheetId="10">'2531'!$B$20</definedName>
    <definedName name="_255_ESE_Level_5__Grade_Level_4_8" localSheetId="11">'2641'!$B$20</definedName>
    <definedName name="_255_ESE_Level_5__Grade_Level_4_8" localSheetId="12">'2791'!$B$20</definedName>
    <definedName name="_255_ESE_Level_5__Grade_Level_4_8" localSheetId="13">'2801'!$B$20</definedName>
    <definedName name="_255_ESE_Level_5__Grade_Level_4_8" localSheetId="14">'2911'!$B$20</definedName>
    <definedName name="_255_ESE_Level_5__Grade_Level_4_8" localSheetId="15">'2941'!$B$20</definedName>
    <definedName name="_255_ESE_Level_5__Grade_Level_4_8" localSheetId="16">'3083'!$B$20</definedName>
    <definedName name="_255_ESE_Level_5__Grade_Level_4_8" localSheetId="17">'3345'!$B$20</definedName>
    <definedName name="_255_ESE_Level_5__Grade_Level_4_8" localSheetId="18">'3347'!$B$20</definedName>
    <definedName name="_255_ESE_Level_5__Grade_Level_4_8" localSheetId="19">'3381'!$B$20</definedName>
    <definedName name="_255_ESE_Level_5__Grade_Level_4_8" localSheetId="20">'3382'!$B$20</definedName>
    <definedName name="_255_ESE_Level_5__Grade_Level_4_8" localSheetId="21">'3385'!$B$20</definedName>
    <definedName name="_255_ESE_Level_5__Grade_Level_4_8" localSheetId="22">'3386'!$B$20</definedName>
    <definedName name="_255_ESE_Level_5__Grade_Level_4_8" localSheetId="23">'3391'!$B$20</definedName>
    <definedName name="_255_ESE_Level_5__Grade_Level_4_8" localSheetId="24">'3394'!$B$20</definedName>
    <definedName name="_255_ESE_Level_5__Grade_Level_4_8" localSheetId="25">'3395'!$B$20</definedName>
    <definedName name="_255_ESE_Level_5__Grade_Level_4_8" localSheetId="26">'3396'!$B$20</definedName>
    <definedName name="_255_ESE_Level_5__Grade_Level_4_8" localSheetId="27">'3398'!$B$20</definedName>
    <definedName name="_255_ESE_Level_5__Grade_Level_4_8" localSheetId="28">'3400'!$B$20</definedName>
    <definedName name="_255_ESE_Level_5__Grade_Level_4_8" localSheetId="29">'3401'!$B$20</definedName>
    <definedName name="_255_ESE_Level_5__Grade_Level_4_8" localSheetId="30">'3413'!$B$20</definedName>
    <definedName name="_255_ESE_Level_5__Grade_Level_4_8" localSheetId="31">'3421'!$B$20</definedName>
    <definedName name="_255_ESE_Level_5__Grade_Level_4_8" localSheetId="32">'3431'!$B$20</definedName>
    <definedName name="_255_ESE_Level_5__Grade_Level_4_8" localSheetId="33">'3441'!$B$20</definedName>
    <definedName name="_255_ESE_Level_5__Grade_Level_4_8" localSheetId="34">'3443'!$B$20</definedName>
    <definedName name="_255_ESE_Level_5__Grade_Level_4_8" localSheetId="35">'3924'!$B$20</definedName>
    <definedName name="_255_ESE_Level_5__Grade_Level_4_8" localSheetId="36">'3941'!$B$20</definedName>
    <definedName name="_255_ESE_Level_5__Grade_Level_4_8" localSheetId="37">'3961'!$B$20</definedName>
    <definedName name="_255_ESE_Level_5__Grade_Level_4_8" localSheetId="38">'3971'!$B$20</definedName>
    <definedName name="_255_ESE_Level_5__Grade_Level_4_8" localSheetId="39">'4000'!$B$20</definedName>
    <definedName name="_255_ESE_Level_5__Grade_Level_4_8" localSheetId="40">'4001'!$B$20</definedName>
    <definedName name="_255_ESE_Level_5__Grade_Level_4_8" localSheetId="41">'4002'!$B$20</definedName>
    <definedName name="_255_ESE_Level_5__Grade_Level_4_8" localSheetId="42">'4010'!$B$20</definedName>
    <definedName name="_255_ESE_Level_5__Grade_Level_4_8" localSheetId="43">'4012'!$B$20</definedName>
    <definedName name="_255_ESE_Level_5__Grade_Level_4_8" localSheetId="44">'4013'!$B$20</definedName>
    <definedName name="_255_ESE_Level_5__Grade_Level_4_8" localSheetId="45">'4020'!$B$20</definedName>
    <definedName name="_255_ESE_Level_5__Grade_Level_4_8" localSheetId="46">'4021'!$B$20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 localSheetId="50">'4050'!$B$20</definedName>
    <definedName name="_255_ESE_Level_5__Grade_Level_4_8" localSheetId="51">'4051'!$B$20</definedName>
    <definedName name="_255_ESE_Level_5__Grade_Level_4_8" localSheetId="52">'4061'!$B$20</definedName>
    <definedName name="_255_ESE_Level_5__Grade_Level_4_8" localSheetId="53">'4070'!$B$20</definedName>
    <definedName name="_255_ESE_Level_5__Grade_Level_4_8" localSheetId="54">'4072'!$B$20</definedName>
    <definedName name="_255_ESE_Level_5__Grade_Level_4_8" localSheetId="2">#REF!</definedName>
    <definedName name="_255_ESE_Level_5__Grade_Level_4_8" localSheetId="0">Consolidated!$B$20</definedName>
    <definedName name="_255_ESE_Level_5__Grade_Level_4_8" localSheetId="1">#REF!</definedName>
    <definedName name="_255_ESE_Level_5__Grade_Level_4_8" localSheetId="3">Notes!#REF!</definedName>
    <definedName name="_255_ESE_Level_5__Grade_Level_4_8">#REF!</definedName>
    <definedName name="_255_ESE_Level_5__Grade_Level_9_12" localSheetId="4">'0054'!$B$21</definedName>
    <definedName name="_255_ESE_Level_5__Grade_Level_9_12" localSheetId="5">'0642'!$B$21</definedName>
    <definedName name="_255_ESE_Level_5__Grade_Level_9_12" localSheetId="6">'0664'!$B$21</definedName>
    <definedName name="_255_ESE_Level_5__Grade_Level_9_12" localSheetId="7">'1461'!$B$21</definedName>
    <definedName name="_255_ESE_Level_5__Grade_Level_9_12" localSheetId="8">'1571'!$B$21</definedName>
    <definedName name="_255_ESE_Level_5__Grade_Level_9_12" localSheetId="9">'2521'!$B$21</definedName>
    <definedName name="_255_ESE_Level_5__Grade_Level_9_12" localSheetId="10">'2531'!$B$21</definedName>
    <definedName name="_255_ESE_Level_5__Grade_Level_9_12" localSheetId="11">'2641'!$B$21</definedName>
    <definedName name="_255_ESE_Level_5__Grade_Level_9_12" localSheetId="12">'2791'!$B$21</definedName>
    <definedName name="_255_ESE_Level_5__Grade_Level_9_12" localSheetId="13">'2801'!$B$21</definedName>
    <definedName name="_255_ESE_Level_5__Grade_Level_9_12" localSheetId="14">'2911'!$B$21</definedName>
    <definedName name="_255_ESE_Level_5__Grade_Level_9_12" localSheetId="15">'2941'!$B$21</definedName>
    <definedName name="_255_ESE_Level_5__Grade_Level_9_12" localSheetId="16">'3083'!$B$21</definedName>
    <definedName name="_255_ESE_Level_5__Grade_Level_9_12" localSheetId="17">'3345'!$B$21</definedName>
    <definedName name="_255_ESE_Level_5__Grade_Level_9_12" localSheetId="18">'3347'!$B$21</definedName>
    <definedName name="_255_ESE_Level_5__Grade_Level_9_12" localSheetId="19">'3381'!$B$21</definedName>
    <definedName name="_255_ESE_Level_5__Grade_Level_9_12" localSheetId="20">'3382'!$B$21</definedName>
    <definedName name="_255_ESE_Level_5__Grade_Level_9_12" localSheetId="21">'3385'!$B$21</definedName>
    <definedName name="_255_ESE_Level_5__Grade_Level_9_12" localSheetId="22">'3386'!$B$21</definedName>
    <definedName name="_255_ESE_Level_5__Grade_Level_9_12" localSheetId="23">'3391'!$B$21</definedName>
    <definedName name="_255_ESE_Level_5__Grade_Level_9_12" localSheetId="24">'3394'!$B$21</definedName>
    <definedName name="_255_ESE_Level_5__Grade_Level_9_12" localSheetId="25">'3395'!$B$21</definedName>
    <definedName name="_255_ESE_Level_5__Grade_Level_9_12" localSheetId="26">'3396'!$B$21</definedName>
    <definedName name="_255_ESE_Level_5__Grade_Level_9_12" localSheetId="27">'3398'!$B$21</definedName>
    <definedName name="_255_ESE_Level_5__Grade_Level_9_12" localSheetId="28">'3400'!$B$21</definedName>
    <definedName name="_255_ESE_Level_5__Grade_Level_9_12" localSheetId="29">'3401'!$B$21</definedName>
    <definedName name="_255_ESE_Level_5__Grade_Level_9_12" localSheetId="30">'3413'!$B$21</definedName>
    <definedName name="_255_ESE_Level_5__Grade_Level_9_12" localSheetId="31">'3421'!$B$21</definedName>
    <definedName name="_255_ESE_Level_5__Grade_Level_9_12" localSheetId="32">'3431'!$B$21</definedName>
    <definedName name="_255_ESE_Level_5__Grade_Level_9_12" localSheetId="33">'3441'!$B$21</definedName>
    <definedName name="_255_ESE_Level_5__Grade_Level_9_12" localSheetId="34">'3443'!$B$21</definedName>
    <definedName name="_255_ESE_Level_5__Grade_Level_9_12" localSheetId="35">'3924'!$B$21</definedName>
    <definedName name="_255_ESE_Level_5__Grade_Level_9_12" localSheetId="36">'3941'!$B$21</definedName>
    <definedName name="_255_ESE_Level_5__Grade_Level_9_12" localSheetId="37">'3961'!$B$21</definedName>
    <definedName name="_255_ESE_Level_5__Grade_Level_9_12" localSheetId="38">'3971'!$B$21</definedName>
    <definedName name="_255_ESE_Level_5__Grade_Level_9_12" localSheetId="39">'4000'!$B$21</definedName>
    <definedName name="_255_ESE_Level_5__Grade_Level_9_12" localSheetId="40">'4001'!$B$21</definedName>
    <definedName name="_255_ESE_Level_5__Grade_Level_9_12" localSheetId="41">'4002'!$B$21</definedName>
    <definedName name="_255_ESE_Level_5__Grade_Level_9_12" localSheetId="42">'4010'!$B$21</definedName>
    <definedName name="_255_ESE_Level_5__Grade_Level_9_12" localSheetId="43">'4012'!$B$21</definedName>
    <definedName name="_255_ESE_Level_5__Grade_Level_9_12" localSheetId="44">'4013'!$B$21</definedName>
    <definedName name="_255_ESE_Level_5__Grade_Level_9_12" localSheetId="45">'4020'!$B$21</definedName>
    <definedName name="_255_ESE_Level_5__Grade_Level_9_12" localSheetId="46">'4021'!$B$21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 localSheetId="50">'4050'!$B$21</definedName>
    <definedName name="_255_ESE_Level_5__Grade_Level_9_12" localSheetId="51">'4051'!$B$21</definedName>
    <definedName name="_255_ESE_Level_5__Grade_Level_9_12" localSheetId="52">'4061'!$B$21</definedName>
    <definedName name="_255_ESE_Level_5__Grade_Level_9_12" localSheetId="53">'4070'!$B$21</definedName>
    <definedName name="_255_ESE_Level_5__Grade_Level_9_12" localSheetId="54">'4072'!$B$21</definedName>
    <definedName name="_255_ESE_Level_5__Grade_Level_9_12" localSheetId="2">#REF!</definedName>
    <definedName name="_255_ESE_Level_5__Grade_Level_9_12" localSheetId="0">Consolidated!$B$21</definedName>
    <definedName name="_255_ESE_Level_5__Grade_Level_9_12" localSheetId="1">#REF!</definedName>
    <definedName name="_255_ESE_Level_5__Grade_Level_9_12" localSheetId="3">Notes!#REF!</definedName>
    <definedName name="_255_ESE_Level_5__Grade_Level_9_12">#REF!</definedName>
    <definedName name="_255_ESE_Level_5__Grade_Level_PK_3" localSheetId="4">'0054'!$B$19</definedName>
    <definedName name="_255_ESE_Level_5__Grade_Level_PK_3" localSheetId="5">'0642'!$B$19</definedName>
    <definedName name="_255_ESE_Level_5__Grade_Level_PK_3" localSheetId="6">'0664'!$B$19</definedName>
    <definedName name="_255_ESE_Level_5__Grade_Level_PK_3" localSheetId="7">'1461'!$B$19</definedName>
    <definedName name="_255_ESE_Level_5__Grade_Level_PK_3" localSheetId="8">'1571'!$B$19</definedName>
    <definedName name="_255_ESE_Level_5__Grade_Level_PK_3" localSheetId="9">'2521'!$B$19</definedName>
    <definedName name="_255_ESE_Level_5__Grade_Level_PK_3" localSheetId="10">'2531'!$B$19</definedName>
    <definedName name="_255_ESE_Level_5__Grade_Level_PK_3" localSheetId="11">'2641'!$B$19</definedName>
    <definedName name="_255_ESE_Level_5__Grade_Level_PK_3" localSheetId="12">'2791'!$B$19</definedName>
    <definedName name="_255_ESE_Level_5__Grade_Level_PK_3" localSheetId="13">'2801'!$B$19</definedName>
    <definedName name="_255_ESE_Level_5__Grade_Level_PK_3" localSheetId="14">'2911'!$B$19</definedName>
    <definedName name="_255_ESE_Level_5__Grade_Level_PK_3" localSheetId="15">'2941'!$B$19</definedName>
    <definedName name="_255_ESE_Level_5__Grade_Level_PK_3" localSheetId="16">'3083'!$B$19</definedName>
    <definedName name="_255_ESE_Level_5__Grade_Level_PK_3" localSheetId="17">'3345'!$B$19</definedName>
    <definedName name="_255_ESE_Level_5__Grade_Level_PK_3" localSheetId="18">'3347'!$B$19</definedName>
    <definedName name="_255_ESE_Level_5__Grade_Level_PK_3" localSheetId="19">'3381'!$B$19</definedName>
    <definedName name="_255_ESE_Level_5__Grade_Level_PK_3" localSheetId="20">'3382'!$B$19</definedName>
    <definedName name="_255_ESE_Level_5__Grade_Level_PK_3" localSheetId="21">'3385'!$B$19</definedName>
    <definedName name="_255_ESE_Level_5__Grade_Level_PK_3" localSheetId="22">'3386'!$B$19</definedName>
    <definedName name="_255_ESE_Level_5__Grade_Level_PK_3" localSheetId="23">'3391'!$B$19</definedName>
    <definedName name="_255_ESE_Level_5__Grade_Level_PK_3" localSheetId="24">'3394'!$B$19</definedName>
    <definedName name="_255_ESE_Level_5__Grade_Level_PK_3" localSheetId="25">'3395'!$B$19</definedName>
    <definedName name="_255_ESE_Level_5__Grade_Level_PK_3" localSheetId="26">'3396'!$B$19</definedName>
    <definedName name="_255_ESE_Level_5__Grade_Level_PK_3" localSheetId="27">'3398'!$B$19</definedName>
    <definedName name="_255_ESE_Level_5__Grade_Level_PK_3" localSheetId="28">'3400'!$B$19</definedName>
    <definedName name="_255_ESE_Level_5__Grade_Level_PK_3" localSheetId="29">'3401'!$B$19</definedName>
    <definedName name="_255_ESE_Level_5__Grade_Level_PK_3" localSheetId="30">'3413'!$B$19</definedName>
    <definedName name="_255_ESE_Level_5__Grade_Level_PK_3" localSheetId="31">'3421'!$B$19</definedName>
    <definedName name="_255_ESE_Level_5__Grade_Level_PK_3" localSheetId="32">'3431'!$B$19</definedName>
    <definedName name="_255_ESE_Level_5__Grade_Level_PK_3" localSheetId="33">'3441'!$B$19</definedName>
    <definedName name="_255_ESE_Level_5__Grade_Level_PK_3" localSheetId="34">'3443'!$B$19</definedName>
    <definedName name="_255_ESE_Level_5__Grade_Level_PK_3" localSheetId="35">'3924'!$B$19</definedName>
    <definedName name="_255_ESE_Level_5__Grade_Level_PK_3" localSheetId="36">'3941'!$B$19</definedName>
    <definedName name="_255_ESE_Level_5__Grade_Level_PK_3" localSheetId="37">'3961'!$B$19</definedName>
    <definedName name="_255_ESE_Level_5__Grade_Level_PK_3" localSheetId="38">'3971'!$B$19</definedName>
    <definedName name="_255_ESE_Level_5__Grade_Level_PK_3" localSheetId="39">'4000'!$B$19</definedName>
    <definedName name="_255_ESE_Level_5__Grade_Level_PK_3" localSheetId="40">'4001'!$B$19</definedName>
    <definedName name="_255_ESE_Level_5__Grade_Level_PK_3" localSheetId="41">'4002'!$B$19</definedName>
    <definedName name="_255_ESE_Level_5__Grade_Level_PK_3" localSheetId="42">'4010'!$B$19</definedName>
    <definedName name="_255_ESE_Level_5__Grade_Level_PK_3" localSheetId="43">'4012'!$B$19</definedName>
    <definedName name="_255_ESE_Level_5__Grade_Level_PK_3" localSheetId="44">'4013'!$B$19</definedName>
    <definedName name="_255_ESE_Level_5__Grade_Level_PK_3" localSheetId="45">'4020'!$B$19</definedName>
    <definedName name="_255_ESE_Level_5__Grade_Level_PK_3" localSheetId="46">'4021'!$B$19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 localSheetId="50">'4050'!$B$19</definedName>
    <definedName name="_255_ESE_Level_5__Grade_Level_PK_3" localSheetId="51">'4051'!$B$19</definedName>
    <definedName name="_255_ESE_Level_5__Grade_Level_PK_3" localSheetId="52">'4061'!$B$19</definedName>
    <definedName name="_255_ESE_Level_5__Grade_Level_PK_3" localSheetId="53">'4070'!$B$19</definedName>
    <definedName name="_255_ESE_Level_5__Grade_Level_PK_3" localSheetId="54">'4072'!$B$19</definedName>
    <definedName name="_255_ESE_Level_5__Grade_Level_PK_3" localSheetId="2">#REF!</definedName>
    <definedName name="_255_ESE_Level_5__Grade_Level_PK_3" localSheetId="0">Consolidated!$B$19</definedName>
    <definedName name="_255_ESE_Level_5__Grade_Level_PK_3" localSheetId="1">#REF!</definedName>
    <definedName name="_255_ESE_Level_5__Grade_Level_PK_3" localSheetId="3">Notes!#REF!</definedName>
    <definedName name="_255_ESE_Level_5__Grade_Level_PK_3">#REF!</definedName>
    <definedName name="_3.__Supplemental_Academic_Instruction" localSheetId="4">'0054'!$B$38</definedName>
    <definedName name="_3.__Supplemental_Academic_Instruction" localSheetId="5">'0642'!$B$38</definedName>
    <definedName name="_3.__Supplemental_Academic_Instruction" localSheetId="6">'0664'!$B$38</definedName>
    <definedName name="_3.__Supplemental_Academic_Instruction" localSheetId="7">'1461'!$B$38</definedName>
    <definedName name="_3.__Supplemental_Academic_Instruction" localSheetId="8">'1571'!$B$38</definedName>
    <definedName name="_3.__Supplemental_Academic_Instruction" localSheetId="9">'2521'!$B$38</definedName>
    <definedName name="_3.__Supplemental_Academic_Instruction" localSheetId="10">'2531'!$B$38</definedName>
    <definedName name="_3.__Supplemental_Academic_Instruction" localSheetId="11">'2641'!$B$38</definedName>
    <definedName name="_3.__Supplemental_Academic_Instruction" localSheetId="12">'2791'!$B$38</definedName>
    <definedName name="_3.__Supplemental_Academic_Instruction" localSheetId="13">'2801'!$B$38</definedName>
    <definedName name="_3.__Supplemental_Academic_Instruction" localSheetId="14">'2911'!$B$38</definedName>
    <definedName name="_3.__Supplemental_Academic_Instruction" localSheetId="15">'2941'!$B$38</definedName>
    <definedName name="_3.__Supplemental_Academic_Instruction" localSheetId="16">'3083'!$B$38</definedName>
    <definedName name="_3.__Supplemental_Academic_Instruction" localSheetId="17">'3345'!$B$38</definedName>
    <definedName name="_3.__Supplemental_Academic_Instruction" localSheetId="18">'3347'!$B$38</definedName>
    <definedName name="_3.__Supplemental_Academic_Instruction" localSheetId="19">'3381'!$B$38</definedName>
    <definedName name="_3.__Supplemental_Academic_Instruction" localSheetId="20">'3382'!$B$38</definedName>
    <definedName name="_3.__Supplemental_Academic_Instruction" localSheetId="21">'3385'!$B$38</definedName>
    <definedName name="_3.__Supplemental_Academic_Instruction" localSheetId="22">'3386'!$B$38</definedName>
    <definedName name="_3.__Supplemental_Academic_Instruction" localSheetId="23">'3391'!$B$38</definedName>
    <definedName name="_3.__Supplemental_Academic_Instruction" localSheetId="24">'3394'!$B$38</definedName>
    <definedName name="_3.__Supplemental_Academic_Instruction" localSheetId="25">'3395'!$B$38</definedName>
    <definedName name="_3.__Supplemental_Academic_Instruction" localSheetId="26">'3396'!$B$38</definedName>
    <definedName name="_3.__Supplemental_Academic_Instruction" localSheetId="27">'3398'!$B$38</definedName>
    <definedName name="_3.__Supplemental_Academic_Instruction" localSheetId="28">'3400'!$B$38</definedName>
    <definedName name="_3.__Supplemental_Academic_Instruction" localSheetId="29">'3401'!$B$38</definedName>
    <definedName name="_3.__Supplemental_Academic_Instruction" localSheetId="30">'3413'!$B$38</definedName>
    <definedName name="_3.__Supplemental_Academic_Instruction" localSheetId="31">'3421'!$B$38</definedName>
    <definedName name="_3.__Supplemental_Academic_Instruction" localSheetId="32">'3431'!$B$38</definedName>
    <definedName name="_3.__Supplemental_Academic_Instruction" localSheetId="33">'3441'!$B$38</definedName>
    <definedName name="_3.__Supplemental_Academic_Instruction" localSheetId="34">'3443'!$B$38</definedName>
    <definedName name="_3.__Supplemental_Academic_Instruction" localSheetId="35">'3924'!$B$38</definedName>
    <definedName name="_3.__Supplemental_Academic_Instruction" localSheetId="36">'3941'!$B$38</definedName>
    <definedName name="_3.__Supplemental_Academic_Instruction" localSheetId="37">'3961'!$B$38</definedName>
    <definedName name="_3.__Supplemental_Academic_Instruction" localSheetId="38">'3971'!$B$38</definedName>
    <definedName name="_3.__Supplemental_Academic_Instruction" localSheetId="39">'4000'!$B$38</definedName>
    <definedName name="_3.__Supplemental_Academic_Instruction" localSheetId="40">'4001'!$B$38</definedName>
    <definedName name="_3.__Supplemental_Academic_Instruction" localSheetId="41">'4002'!$B$38</definedName>
    <definedName name="_3.__Supplemental_Academic_Instruction" localSheetId="42">'4010'!$B$38</definedName>
    <definedName name="_3.__Supplemental_Academic_Instruction" localSheetId="43">'4012'!$B$38</definedName>
    <definedName name="_3.__Supplemental_Academic_Instruction" localSheetId="44">'4013'!$B$38</definedName>
    <definedName name="_3.__Supplemental_Academic_Instruction" localSheetId="45">'4020'!$B$38</definedName>
    <definedName name="_3.__Supplemental_Academic_Instruction" localSheetId="46">'4021'!$B$38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 localSheetId="50">'4050'!$B$38</definedName>
    <definedName name="_3.__Supplemental_Academic_Instruction" localSheetId="51">'4051'!$B$38</definedName>
    <definedName name="_3.__Supplemental_Academic_Instruction" localSheetId="52">'4061'!$B$38</definedName>
    <definedName name="_3.__Supplemental_Academic_Instruction" localSheetId="53">'4070'!$B$38</definedName>
    <definedName name="_3.__Supplemental_Academic_Instruction" localSheetId="54">'4072'!$B$38</definedName>
    <definedName name="_3.__Supplemental_Academic_Instruction" localSheetId="2">#REF!</definedName>
    <definedName name="_3.__Supplemental_Academic_Instruction" localSheetId="0">Consolidated!$B$38</definedName>
    <definedName name="_3.__Supplemental_Academic_Instruction" localSheetId="1">#REF!</definedName>
    <definedName name="_3.__Supplemental_Academic_Instruction" localSheetId="3">Notes!#REF!</definedName>
    <definedName name="_3.__Supplemental_Academic_Instruction">#REF!</definedName>
    <definedName name="_300_Career_Education__Grades_9_12" localSheetId="4">'0054'!$B$25</definedName>
    <definedName name="_300_Career_Education__Grades_9_12" localSheetId="5">'0642'!$B$25</definedName>
    <definedName name="_300_Career_Education__Grades_9_12" localSheetId="6">'0664'!$B$25</definedName>
    <definedName name="_300_Career_Education__Grades_9_12" localSheetId="7">'1461'!$B$25</definedName>
    <definedName name="_300_Career_Education__Grades_9_12" localSheetId="8">'1571'!$B$25</definedName>
    <definedName name="_300_Career_Education__Grades_9_12" localSheetId="9">'2521'!$B$25</definedName>
    <definedName name="_300_Career_Education__Grades_9_12" localSheetId="10">'2531'!$B$25</definedName>
    <definedName name="_300_Career_Education__Grades_9_12" localSheetId="11">'2641'!$B$25</definedName>
    <definedName name="_300_Career_Education__Grades_9_12" localSheetId="12">'2791'!$B$25</definedName>
    <definedName name="_300_Career_Education__Grades_9_12" localSheetId="13">'2801'!$B$25</definedName>
    <definedName name="_300_Career_Education__Grades_9_12" localSheetId="14">'2911'!$B$25</definedName>
    <definedName name="_300_Career_Education__Grades_9_12" localSheetId="15">'2941'!$B$25</definedName>
    <definedName name="_300_Career_Education__Grades_9_12" localSheetId="16">'3083'!$B$25</definedName>
    <definedName name="_300_Career_Education__Grades_9_12" localSheetId="17">'3345'!$B$25</definedName>
    <definedName name="_300_Career_Education__Grades_9_12" localSheetId="18">'3347'!$B$25</definedName>
    <definedName name="_300_Career_Education__Grades_9_12" localSheetId="19">'3381'!$B$25</definedName>
    <definedName name="_300_Career_Education__Grades_9_12" localSheetId="20">'3382'!$B$25</definedName>
    <definedName name="_300_Career_Education__Grades_9_12" localSheetId="21">'3385'!$B$25</definedName>
    <definedName name="_300_Career_Education__Grades_9_12" localSheetId="22">'3386'!$B$25</definedName>
    <definedName name="_300_Career_Education__Grades_9_12" localSheetId="23">'3391'!$B$25</definedName>
    <definedName name="_300_Career_Education__Grades_9_12" localSheetId="24">'3394'!$B$25</definedName>
    <definedName name="_300_Career_Education__Grades_9_12" localSheetId="25">'3395'!$B$25</definedName>
    <definedName name="_300_Career_Education__Grades_9_12" localSheetId="26">'3396'!$B$25</definedName>
    <definedName name="_300_Career_Education__Grades_9_12" localSheetId="27">'3398'!$B$25</definedName>
    <definedName name="_300_Career_Education__Grades_9_12" localSheetId="28">'3400'!$B$25</definedName>
    <definedName name="_300_Career_Education__Grades_9_12" localSheetId="29">'3401'!$B$25</definedName>
    <definedName name="_300_Career_Education__Grades_9_12" localSheetId="30">'3413'!$B$25</definedName>
    <definedName name="_300_Career_Education__Grades_9_12" localSheetId="31">'3421'!$B$25</definedName>
    <definedName name="_300_Career_Education__Grades_9_12" localSheetId="32">'3431'!$B$25</definedName>
    <definedName name="_300_Career_Education__Grades_9_12" localSheetId="33">'3441'!$B$25</definedName>
    <definedName name="_300_Career_Education__Grades_9_12" localSheetId="34">'3443'!$B$25</definedName>
    <definedName name="_300_Career_Education__Grades_9_12" localSheetId="35">'3924'!$B$25</definedName>
    <definedName name="_300_Career_Education__Grades_9_12" localSheetId="36">'3941'!$B$25</definedName>
    <definedName name="_300_Career_Education__Grades_9_12" localSheetId="37">'3961'!$B$25</definedName>
    <definedName name="_300_Career_Education__Grades_9_12" localSheetId="38">'3971'!$B$25</definedName>
    <definedName name="_300_Career_Education__Grades_9_12" localSheetId="39">'4000'!$B$25</definedName>
    <definedName name="_300_Career_Education__Grades_9_12" localSheetId="40">'4001'!$B$25</definedName>
    <definedName name="_300_Career_Education__Grades_9_12" localSheetId="41">'4002'!$B$25</definedName>
    <definedName name="_300_Career_Education__Grades_9_12" localSheetId="42">'4010'!$B$25</definedName>
    <definedName name="_300_Career_Education__Grades_9_12" localSheetId="43">'4012'!$B$25</definedName>
    <definedName name="_300_Career_Education__Grades_9_12" localSheetId="44">'4013'!$B$25</definedName>
    <definedName name="_300_Career_Education__Grades_9_12" localSheetId="45">'4020'!$B$25</definedName>
    <definedName name="_300_Career_Education__Grades_9_12" localSheetId="46">'4021'!$B$25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 localSheetId="50">'4050'!$B$25</definedName>
    <definedName name="_300_Career_Education__Grades_9_12" localSheetId="51">'4051'!$B$25</definedName>
    <definedName name="_300_Career_Education__Grades_9_12" localSheetId="52">'4061'!$B$25</definedName>
    <definedName name="_300_Career_Education__Grades_9_12" localSheetId="53">'4070'!$B$25</definedName>
    <definedName name="_300_Career_Education__Grades_9_12" localSheetId="54">'4072'!$B$25</definedName>
    <definedName name="_300_Career_Education__Grades_9_12" localSheetId="2">#REF!</definedName>
    <definedName name="_300_Career_Education__Grades_9_12" localSheetId="0">Consolidated!$B$25</definedName>
    <definedName name="_300_Career_Education__Grades_9_12" localSheetId="1">#REF!</definedName>
    <definedName name="_300_Career_Education__Grades_9_12" localSheetId="3">Notes!#REF!</definedName>
    <definedName name="_300_Career_Education__Grades_9_12">#REF!</definedName>
    <definedName name="_4_8" localSheetId="4">'0054'!$B$48</definedName>
    <definedName name="_4_8" localSheetId="5">'0642'!$B$48</definedName>
    <definedName name="_4_8" localSheetId="6">'0664'!$B$48</definedName>
    <definedName name="_4_8" localSheetId="7">'1461'!$B$48</definedName>
    <definedName name="_4_8" localSheetId="8">'1571'!$B$48</definedName>
    <definedName name="_4_8" localSheetId="9">'2521'!$B$48</definedName>
    <definedName name="_4_8" localSheetId="10">'2531'!$B$48</definedName>
    <definedName name="_4_8" localSheetId="11">'2641'!$B$48</definedName>
    <definedName name="_4_8" localSheetId="12">'2791'!$B$48</definedName>
    <definedName name="_4_8" localSheetId="13">'2801'!$B$48</definedName>
    <definedName name="_4_8" localSheetId="14">'2911'!$B$48</definedName>
    <definedName name="_4_8" localSheetId="15">'2941'!$B$48</definedName>
    <definedName name="_4_8" localSheetId="16">'3083'!$B$48</definedName>
    <definedName name="_4_8" localSheetId="17">'3345'!$B$48</definedName>
    <definedName name="_4_8" localSheetId="18">'3347'!$B$48</definedName>
    <definedName name="_4_8" localSheetId="19">'3381'!$B$48</definedName>
    <definedName name="_4_8" localSheetId="20">'3382'!$B$48</definedName>
    <definedName name="_4_8" localSheetId="21">'3385'!$B$48</definedName>
    <definedName name="_4_8" localSheetId="22">'3386'!$B$48</definedName>
    <definedName name="_4_8" localSheetId="23">'3391'!$B$48</definedName>
    <definedName name="_4_8" localSheetId="24">'3394'!$B$48</definedName>
    <definedName name="_4_8" localSheetId="25">'3395'!$B$48</definedName>
    <definedName name="_4_8" localSheetId="26">'3396'!$B$48</definedName>
    <definedName name="_4_8" localSheetId="27">'3398'!$B$48</definedName>
    <definedName name="_4_8" localSheetId="28">'3400'!$B$48</definedName>
    <definedName name="_4_8" localSheetId="29">'3401'!$B$48</definedName>
    <definedName name="_4_8" localSheetId="30">'3413'!$B$48</definedName>
    <definedName name="_4_8" localSheetId="31">'3421'!$B$48</definedName>
    <definedName name="_4_8" localSheetId="32">'3431'!$B$48</definedName>
    <definedName name="_4_8" localSheetId="33">'3441'!$B$48</definedName>
    <definedName name="_4_8" localSheetId="34">'3443'!$B$48</definedName>
    <definedName name="_4_8" localSheetId="35">'3924'!$B$48</definedName>
    <definedName name="_4_8" localSheetId="36">'3941'!$B$48</definedName>
    <definedName name="_4_8" localSheetId="37">'3961'!$B$48</definedName>
    <definedName name="_4_8" localSheetId="38">'3971'!$B$48</definedName>
    <definedName name="_4_8" localSheetId="39">'4000'!$B$48</definedName>
    <definedName name="_4_8" localSheetId="40">'4001'!$B$48</definedName>
    <definedName name="_4_8" localSheetId="41">'4002'!$B$48</definedName>
    <definedName name="_4_8" localSheetId="42">'4010'!$B$48</definedName>
    <definedName name="_4_8" localSheetId="43">'4012'!$B$48</definedName>
    <definedName name="_4_8" localSheetId="44">'4013'!$B$48</definedName>
    <definedName name="_4_8" localSheetId="45">'4020'!$B$48</definedName>
    <definedName name="_4_8" localSheetId="46">'4021'!$B$48</definedName>
    <definedName name="_4_8" localSheetId="47">'4037'!$B$48</definedName>
    <definedName name="_4_8" localSheetId="48">#REF!</definedName>
    <definedName name="_4_8" localSheetId="49">'4041'!$B$48</definedName>
    <definedName name="_4_8" localSheetId="50">'4050'!$B$48</definedName>
    <definedName name="_4_8" localSheetId="51">'4051'!$B$48</definedName>
    <definedName name="_4_8" localSheetId="52">'4061'!$B$48</definedName>
    <definedName name="_4_8" localSheetId="53">'4070'!$B$48</definedName>
    <definedName name="_4_8" localSheetId="54">'4072'!$B$48</definedName>
    <definedName name="_4_8" localSheetId="2">#REF!</definedName>
    <definedName name="_4_8" localSheetId="0">Consolidated!$B$48</definedName>
    <definedName name="_4_8" localSheetId="1">#REF!</definedName>
    <definedName name="_4_8" localSheetId="3">Notes!#REF!</definedName>
    <definedName name="_4_8">#REF!</definedName>
    <definedName name="_9_12" localSheetId="4">'0054'!$B$49</definedName>
    <definedName name="_9_12" localSheetId="5">'0642'!$B$49</definedName>
    <definedName name="_9_12" localSheetId="6">'0664'!$B$49</definedName>
    <definedName name="_9_12" localSheetId="7">'1461'!$B$49</definedName>
    <definedName name="_9_12" localSheetId="8">'1571'!$B$49</definedName>
    <definedName name="_9_12" localSheetId="9">'2521'!$B$49</definedName>
    <definedName name="_9_12" localSheetId="10">'2531'!$B$49</definedName>
    <definedName name="_9_12" localSheetId="11">'2641'!$B$49</definedName>
    <definedName name="_9_12" localSheetId="12">'2791'!$B$49</definedName>
    <definedName name="_9_12" localSheetId="13">'2801'!$B$49</definedName>
    <definedName name="_9_12" localSheetId="14">'2911'!$B$49</definedName>
    <definedName name="_9_12" localSheetId="15">'2941'!$B$49</definedName>
    <definedName name="_9_12" localSheetId="16">'3083'!$B$49</definedName>
    <definedName name="_9_12" localSheetId="17">'3345'!$B$49</definedName>
    <definedName name="_9_12" localSheetId="18">'3347'!$B$49</definedName>
    <definedName name="_9_12" localSheetId="19">'3381'!$B$49</definedName>
    <definedName name="_9_12" localSheetId="20">'3382'!$B$49</definedName>
    <definedName name="_9_12" localSheetId="21">'3385'!$B$49</definedName>
    <definedName name="_9_12" localSheetId="22">'3386'!$B$49</definedName>
    <definedName name="_9_12" localSheetId="23">'3391'!$B$49</definedName>
    <definedName name="_9_12" localSheetId="24">'3394'!$B$49</definedName>
    <definedName name="_9_12" localSheetId="25">'3395'!$B$49</definedName>
    <definedName name="_9_12" localSheetId="26">'3396'!$B$49</definedName>
    <definedName name="_9_12" localSheetId="27">'3398'!$B$49</definedName>
    <definedName name="_9_12" localSheetId="28">'3400'!$B$49</definedName>
    <definedName name="_9_12" localSheetId="29">'3401'!$B$49</definedName>
    <definedName name="_9_12" localSheetId="30">'3413'!$B$49</definedName>
    <definedName name="_9_12" localSheetId="31">'3421'!$B$49</definedName>
    <definedName name="_9_12" localSheetId="32">'3431'!$B$49</definedName>
    <definedName name="_9_12" localSheetId="33">'3441'!$B$49</definedName>
    <definedName name="_9_12" localSheetId="34">'3443'!$B$49</definedName>
    <definedName name="_9_12" localSheetId="35">'3924'!$B$49</definedName>
    <definedName name="_9_12" localSheetId="36">'3941'!$B$49</definedName>
    <definedName name="_9_12" localSheetId="37">'3961'!$B$49</definedName>
    <definedName name="_9_12" localSheetId="38">'3971'!$B$49</definedName>
    <definedName name="_9_12" localSheetId="39">'4000'!$B$49</definedName>
    <definedName name="_9_12" localSheetId="40">'4001'!$B$49</definedName>
    <definedName name="_9_12" localSheetId="41">'4002'!$B$49</definedName>
    <definedName name="_9_12" localSheetId="42">'4010'!$B$49</definedName>
    <definedName name="_9_12" localSheetId="43">'4012'!$B$49</definedName>
    <definedName name="_9_12" localSheetId="44">'4013'!$B$49</definedName>
    <definedName name="_9_12" localSheetId="45">'4020'!$B$49</definedName>
    <definedName name="_9_12" localSheetId="46">'4021'!$B$49</definedName>
    <definedName name="_9_12" localSheetId="47">'4037'!$B$49</definedName>
    <definedName name="_9_12" localSheetId="48">#REF!</definedName>
    <definedName name="_9_12" localSheetId="49">'4041'!$B$49</definedName>
    <definedName name="_9_12" localSheetId="50">'4050'!$B$49</definedName>
    <definedName name="_9_12" localSheetId="51">'4051'!$B$49</definedName>
    <definedName name="_9_12" localSheetId="52">'4061'!$B$49</definedName>
    <definedName name="_9_12" localSheetId="53">'4070'!$B$49</definedName>
    <definedName name="_9_12" localSheetId="54">'4072'!$B$49</definedName>
    <definedName name="_9_12" localSheetId="2">#REF!</definedName>
    <definedName name="_9_12" localSheetId="0">Consolidated!$B$49</definedName>
    <definedName name="_9_12" localSheetId="1">#REF!</definedName>
    <definedName name="_9_12" localSheetId="3">Notes!#REF!</definedName>
    <definedName name="_9_12">#REF!</definedName>
    <definedName name="_xlnm._FilterDatabase" localSheetId="1" hidden="1">'Net Payment'!$A$5:$E$93</definedName>
    <definedName name="_grp1" localSheetId="35">[1]SUMMARY!#REF!</definedName>
    <definedName name="_grp1" localSheetId="52">[1]SUMMARY!#REF!</definedName>
    <definedName name="_grp1" localSheetId="53">[1]SUMMARY!#REF!</definedName>
    <definedName name="_grp1" localSheetId="0">[1]SUMMARY!#REF!</definedName>
    <definedName name="_grp1" localSheetId="1">[1]SUMMARY!#REF!</definedName>
    <definedName name="_grp1">[1]SUMMARY!#REF!</definedName>
    <definedName name="Actual_Additional_.25_Discretionary_Revenue" localSheetId="35">'[2] Detail 2014-15 Conf FEFP'!#REF!</definedName>
    <definedName name="Actual_Additional_.25_Discretionary_Revenue" localSheetId="52">'[2] Detail 2014-15 Conf FEFP'!#REF!</definedName>
    <definedName name="Actual_Additional_.25_Discretionary_Revenue" localSheetId="0">'[2] Detail 2014-15 Conf FEFP'!#REF!</definedName>
    <definedName name="Actual_Additional_.25_Discretionary_Revenue" localSheetId="1">'[2] Detail 2014-15 Conf FEFP'!#REF!</definedName>
    <definedName name="Actual_Additional_.25_Discretionary_Revenue">'[2] Detail 2014-15 Conf FEFP'!#REF!</definedName>
    <definedName name="Allocation_factors" localSheetId="4">'0054'!$I$46</definedName>
    <definedName name="Allocation_factors" localSheetId="5">'0642'!$I$46</definedName>
    <definedName name="Allocation_factors" localSheetId="6">'0664'!$I$46</definedName>
    <definedName name="Allocation_factors" localSheetId="7">'1461'!$I$46</definedName>
    <definedName name="Allocation_factors" localSheetId="8">'1571'!$I$46</definedName>
    <definedName name="Allocation_factors" localSheetId="9">'2521'!$I$46</definedName>
    <definedName name="Allocation_factors" localSheetId="10">'2531'!$I$46</definedName>
    <definedName name="Allocation_factors" localSheetId="11">'2641'!$I$46</definedName>
    <definedName name="Allocation_factors" localSheetId="12">'2791'!$I$46</definedName>
    <definedName name="Allocation_factors" localSheetId="13">'2801'!$I$46</definedName>
    <definedName name="Allocation_factors" localSheetId="14">'2911'!$I$46</definedName>
    <definedName name="Allocation_factors" localSheetId="15">'2941'!$I$46</definedName>
    <definedName name="Allocation_factors" localSheetId="16">'3083'!$I$46</definedName>
    <definedName name="Allocation_factors" localSheetId="17">'3345'!$I$46</definedName>
    <definedName name="Allocation_factors" localSheetId="18">'3347'!$I$46</definedName>
    <definedName name="Allocation_factors" localSheetId="19">'3381'!$I$46</definedName>
    <definedName name="Allocation_factors" localSheetId="20">'3382'!$I$46</definedName>
    <definedName name="Allocation_factors" localSheetId="21">'3385'!$I$46</definedName>
    <definedName name="Allocation_factors" localSheetId="22">'3386'!$I$46</definedName>
    <definedName name="Allocation_factors" localSheetId="23">'3391'!$I$46</definedName>
    <definedName name="Allocation_factors" localSheetId="24">'3394'!$I$46</definedName>
    <definedName name="Allocation_factors" localSheetId="25">'3395'!$I$46</definedName>
    <definedName name="Allocation_factors" localSheetId="26">'3396'!$I$46</definedName>
    <definedName name="Allocation_factors" localSheetId="27">'3398'!$I$46</definedName>
    <definedName name="Allocation_factors" localSheetId="28">'3400'!$I$46</definedName>
    <definedName name="Allocation_factors" localSheetId="29">'3401'!$I$46</definedName>
    <definedName name="Allocation_factors" localSheetId="30">'3413'!$I$46</definedName>
    <definedName name="Allocation_factors" localSheetId="31">'3421'!$I$46</definedName>
    <definedName name="Allocation_factors" localSheetId="32">'3431'!$I$46</definedName>
    <definedName name="Allocation_factors" localSheetId="33">'3441'!$I$46</definedName>
    <definedName name="Allocation_factors" localSheetId="34">'3443'!$I$46</definedName>
    <definedName name="Allocation_factors" localSheetId="35">'3924'!$I$46</definedName>
    <definedName name="Allocation_factors" localSheetId="36">'3941'!$I$46</definedName>
    <definedName name="Allocation_factors" localSheetId="37">'3961'!$I$46</definedName>
    <definedName name="Allocation_factors" localSheetId="38">'3971'!$I$46</definedName>
    <definedName name="Allocation_factors" localSheetId="39">'4000'!$I$46</definedName>
    <definedName name="Allocation_factors" localSheetId="40">'4001'!$I$46</definedName>
    <definedName name="Allocation_factors" localSheetId="41">'4002'!$I$46</definedName>
    <definedName name="Allocation_factors" localSheetId="42">'4010'!$I$46</definedName>
    <definedName name="Allocation_factors" localSheetId="43">'4012'!$I$46</definedName>
    <definedName name="Allocation_factors" localSheetId="44">'4013'!$I$46</definedName>
    <definedName name="Allocation_factors" localSheetId="45">'4020'!$I$46</definedName>
    <definedName name="Allocation_factors" localSheetId="46">'4021'!$I$46</definedName>
    <definedName name="Allocation_factors" localSheetId="47">'4037'!$I$46</definedName>
    <definedName name="Allocation_factors" localSheetId="48">#REF!</definedName>
    <definedName name="Allocation_factors" localSheetId="49">'4041'!$I$46</definedName>
    <definedName name="Allocation_factors" localSheetId="50">'4050'!$I$46</definedName>
    <definedName name="Allocation_factors" localSheetId="51">'4051'!$I$46</definedName>
    <definedName name="Allocation_factors" localSheetId="52">'4061'!$I$46</definedName>
    <definedName name="Allocation_factors" localSheetId="53">'4070'!$I$46</definedName>
    <definedName name="Allocation_factors" localSheetId="54">'4072'!$I$46</definedName>
    <definedName name="Allocation_factors" localSheetId="2">#REF!</definedName>
    <definedName name="Allocation_factors" localSheetId="0">Consolidated!$I$46</definedName>
    <definedName name="Allocation_factors" localSheetId="1">#REF!</definedName>
    <definedName name="Allocation_factors" localSheetId="3">Notes!#REF!</definedName>
    <definedName name="Allocation_factors">#REF!</definedName>
    <definedName name="ARRA_State_Fiscal_Stabilization" localSheetId="35">'[2] Detail 2014-15 Conf FEFP'!#REF!</definedName>
    <definedName name="ARRA_State_Fiscal_Stabilization" localSheetId="52">'[2] Detail 2014-15 Conf FEFP'!#REF!</definedName>
    <definedName name="ARRA_State_Fiscal_Stabilization" localSheetId="53">'[2] Detail 2014-15 Conf FEFP'!#REF!</definedName>
    <definedName name="ARRA_State_Fiscal_Stabilization" localSheetId="0">'[2] Detail 2014-15 Conf FEFP'!#REF!</definedName>
    <definedName name="ARRA_State_Fiscal_Stabilization" localSheetId="1">'[2] Detail 2014-15 Conf FEFP'!#REF!</definedName>
    <definedName name="ARRA_State_Fiscal_Stabilization">'[2] Detail 2014-15 Conf FEFP'!#REF!</definedName>
    <definedName name="Base_Student_Allocation" localSheetId="4">'0054'!$B$7</definedName>
    <definedName name="Base_Student_Allocation" localSheetId="5">'0642'!$B$7</definedName>
    <definedName name="Base_Student_Allocation" localSheetId="6">'0664'!$B$7</definedName>
    <definedName name="Base_Student_Allocation" localSheetId="7">'1461'!$B$7</definedName>
    <definedName name="Base_Student_Allocation" localSheetId="8">'1571'!$B$7</definedName>
    <definedName name="Base_Student_Allocation" localSheetId="9">'2521'!$B$7</definedName>
    <definedName name="Base_Student_Allocation" localSheetId="10">'2531'!$B$7</definedName>
    <definedName name="Base_Student_Allocation" localSheetId="11">'2641'!$B$7</definedName>
    <definedName name="Base_Student_Allocation" localSheetId="12">'2791'!$B$7</definedName>
    <definedName name="Base_Student_Allocation" localSheetId="13">'2801'!$B$7</definedName>
    <definedName name="Base_Student_Allocation" localSheetId="14">'2911'!$B$7</definedName>
    <definedName name="Base_Student_Allocation" localSheetId="15">'2941'!$B$7</definedName>
    <definedName name="Base_Student_Allocation" localSheetId="16">'3083'!$B$7</definedName>
    <definedName name="Base_Student_Allocation" localSheetId="17">'3345'!$B$7</definedName>
    <definedName name="Base_Student_Allocation" localSheetId="18">'3347'!$B$7</definedName>
    <definedName name="Base_Student_Allocation" localSheetId="19">'3381'!$B$7</definedName>
    <definedName name="Base_Student_Allocation" localSheetId="20">'3382'!$B$7</definedName>
    <definedName name="Base_Student_Allocation" localSheetId="21">'3385'!$B$7</definedName>
    <definedName name="Base_Student_Allocation" localSheetId="22">'3386'!$B$7</definedName>
    <definedName name="Base_Student_Allocation" localSheetId="23">'3391'!$B$7</definedName>
    <definedName name="Base_Student_Allocation" localSheetId="24">'3394'!$B$7</definedName>
    <definedName name="Base_Student_Allocation" localSheetId="25">'3395'!$B$7</definedName>
    <definedName name="Base_Student_Allocation" localSheetId="26">'3396'!$B$7</definedName>
    <definedName name="Base_Student_Allocation" localSheetId="27">'3398'!$B$7</definedName>
    <definedName name="Base_Student_Allocation" localSheetId="28">'3400'!$B$7</definedName>
    <definedName name="Base_Student_Allocation" localSheetId="29">'3401'!$B$7</definedName>
    <definedName name="Base_Student_Allocation" localSheetId="30">'3413'!$B$7</definedName>
    <definedName name="Base_Student_Allocation" localSheetId="31">'3421'!$B$7</definedName>
    <definedName name="Base_Student_Allocation" localSheetId="32">'3431'!$B$7</definedName>
    <definedName name="Base_Student_Allocation" localSheetId="33">'3441'!$B$7</definedName>
    <definedName name="Base_Student_Allocation" localSheetId="34">'3443'!$B$7</definedName>
    <definedName name="Base_Student_Allocation" localSheetId="35">'3924'!$B$7</definedName>
    <definedName name="Base_Student_Allocation" localSheetId="36">'3941'!$B$7</definedName>
    <definedName name="Base_Student_Allocation" localSheetId="37">'3961'!$B$7</definedName>
    <definedName name="Base_Student_Allocation" localSheetId="38">'3971'!$B$7</definedName>
    <definedName name="Base_Student_Allocation" localSheetId="39">'4000'!$B$7</definedName>
    <definedName name="Base_Student_Allocation" localSheetId="40">'4001'!$B$7</definedName>
    <definedName name="Base_Student_Allocation" localSheetId="41">'4002'!$B$7</definedName>
    <definedName name="Base_Student_Allocation" localSheetId="42">'4010'!$B$7</definedName>
    <definedName name="Base_Student_Allocation" localSheetId="43">'4012'!$B$7</definedName>
    <definedName name="Base_Student_Allocation" localSheetId="44">'4013'!$B$7</definedName>
    <definedName name="Base_Student_Allocation" localSheetId="45">'4020'!$B$7</definedName>
    <definedName name="Base_Student_Allocation" localSheetId="46">'4021'!$B$7</definedName>
    <definedName name="Base_Student_Allocation" localSheetId="47">'4037'!$B$7</definedName>
    <definedName name="Base_Student_Allocation" localSheetId="48">#REF!</definedName>
    <definedName name="Base_Student_Allocation" localSheetId="49">'4041'!$B$7</definedName>
    <definedName name="Base_Student_Allocation" localSheetId="50">'4050'!$B$7</definedName>
    <definedName name="Base_Student_Allocation" localSheetId="51">'4051'!$B$7</definedName>
    <definedName name="Base_Student_Allocation" localSheetId="52">'4061'!$B$7</definedName>
    <definedName name="Base_Student_Allocation" localSheetId="53">'4070'!$B$7</definedName>
    <definedName name="Base_Student_Allocation" localSheetId="54">'4072'!$B$7</definedName>
    <definedName name="Base_Student_Allocation" localSheetId="2">#REF!</definedName>
    <definedName name="Base_Student_Allocation" localSheetId="0">Consolidated!$B$7</definedName>
    <definedName name="Base_Student_Allocation" localSheetId="1">#REF!</definedName>
    <definedName name="Base_Student_Allocation" localSheetId="3">Notes!#REF!</definedName>
    <definedName name="Base_Student_Allocation">#REF!</definedName>
    <definedName name="Based_on_the_Second_Calculation_of_the_FEFP_2010_11" localSheetId="4">'0054'!$B$4</definedName>
    <definedName name="Based_on_the_Second_Calculation_of_the_FEFP_2010_11" localSheetId="5">'0642'!$B$4</definedName>
    <definedName name="Based_on_the_Second_Calculation_of_the_FEFP_2010_11" localSheetId="6">'0664'!$B$4</definedName>
    <definedName name="Based_on_the_Second_Calculation_of_the_FEFP_2010_11" localSheetId="7">'1461'!$B$4</definedName>
    <definedName name="Based_on_the_Second_Calculation_of_the_FEFP_2010_11" localSheetId="8">'1571'!$B$4</definedName>
    <definedName name="Based_on_the_Second_Calculation_of_the_FEFP_2010_11" localSheetId="9">'2521'!$B$4</definedName>
    <definedName name="Based_on_the_Second_Calculation_of_the_FEFP_2010_11" localSheetId="10">'2531'!$B$4</definedName>
    <definedName name="Based_on_the_Second_Calculation_of_the_FEFP_2010_11" localSheetId="11">'2641'!$B$4</definedName>
    <definedName name="Based_on_the_Second_Calculation_of_the_FEFP_2010_11" localSheetId="12">'2791'!$B$4</definedName>
    <definedName name="Based_on_the_Second_Calculation_of_the_FEFP_2010_11" localSheetId="13">'2801'!$B$4</definedName>
    <definedName name="Based_on_the_Second_Calculation_of_the_FEFP_2010_11" localSheetId="14">'2911'!$B$4</definedName>
    <definedName name="Based_on_the_Second_Calculation_of_the_FEFP_2010_11" localSheetId="15">'2941'!$B$4</definedName>
    <definedName name="Based_on_the_Second_Calculation_of_the_FEFP_2010_11" localSheetId="16">'3083'!$B$4</definedName>
    <definedName name="Based_on_the_Second_Calculation_of_the_FEFP_2010_11" localSheetId="17">'3345'!$B$4</definedName>
    <definedName name="Based_on_the_Second_Calculation_of_the_FEFP_2010_11" localSheetId="18">'3347'!$B$4</definedName>
    <definedName name="Based_on_the_Second_Calculation_of_the_FEFP_2010_11" localSheetId="19">'3381'!$B$4</definedName>
    <definedName name="Based_on_the_Second_Calculation_of_the_FEFP_2010_11" localSheetId="20">'3382'!$B$4</definedName>
    <definedName name="Based_on_the_Second_Calculation_of_the_FEFP_2010_11" localSheetId="21">'3385'!$B$4</definedName>
    <definedName name="Based_on_the_Second_Calculation_of_the_FEFP_2010_11" localSheetId="22">'3386'!$B$4</definedName>
    <definedName name="Based_on_the_Second_Calculation_of_the_FEFP_2010_11" localSheetId="23">'3391'!$B$4</definedName>
    <definedName name="Based_on_the_Second_Calculation_of_the_FEFP_2010_11" localSheetId="24">'3394'!$B$4</definedName>
    <definedName name="Based_on_the_Second_Calculation_of_the_FEFP_2010_11" localSheetId="25">'3395'!$B$4</definedName>
    <definedName name="Based_on_the_Second_Calculation_of_the_FEFP_2010_11" localSheetId="26">'3396'!$B$4</definedName>
    <definedName name="Based_on_the_Second_Calculation_of_the_FEFP_2010_11" localSheetId="27">'3398'!$B$4</definedName>
    <definedName name="Based_on_the_Second_Calculation_of_the_FEFP_2010_11" localSheetId="28">'3400'!$B$4</definedName>
    <definedName name="Based_on_the_Second_Calculation_of_the_FEFP_2010_11" localSheetId="29">'3401'!$B$4</definedName>
    <definedName name="Based_on_the_Second_Calculation_of_the_FEFP_2010_11" localSheetId="30">'3413'!$B$4</definedName>
    <definedName name="Based_on_the_Second_Calculation_of_the_FEFP_2010_11" localSheetId="31">'3421'!$B$4</definedName>
    <definedName name="Based_on_the_Second_Calculation_of_the_FEFP_2010_11" localSheetId="32">'3431'!$B$4</definedName>
    <definedName name="Based_on_the_Second_Calculation_of_the_FEFP_2010_11" localSheetId="33">'3441'!$B$4</definedName>
    <definedName name="Based_on_the_Second_Calculation_of_the_FEFP_2010_11" localSheetId="34">'3443'!$B$4</definedName>
    <definedName name="Based_on_the_Second_Calculation_of_the_FEFP_2010_11" localSheetId="35">'3924'!$B$4</definedName>
    <definedName name="Based_on_the_Second_Calculation_of_the_FEFP_2010_11" localSheetId="36">'3941'!$B$4</definedName>
    <definedName name="Based_on_the_Second_Calculation_of_the_FEFP_2010_11" localSheetId="37">'3961'!$B$4</definedName>
    <definedName name="Based_on_the_Second_Calculation_of_the_FEFP_2010_11" localSheetId="38">'3971'!$B$4</definedName>
    <definedName name="Based_on_the_Second_Calculation_of_the_FEFP_2010_11" localSheetId="39">'4000'!$B$4</definedName>
    <definedName name="Based_on_the_Second_Calculation_of_the_FEFP_2010_11" localSheetId="40">'4001'!$B$4</definedName>
    <definedName name="Based_on_the_Second_Calculation_of_the_FEFP_2010_11" localSheetId="41">'4002'!$B$4</definedName>
    <definedName name="Based_on_the_Second_Calculation_of_the_FEFP_2010_11" localSheetId="42">'4010'!$B$4</definedName>
    <definedName name="Based_on_the_Second_Calculation_of_the_FEFP_2010_11" localSheetId="43">'4012'!$B$4</definedName>
    <definedName name="Based_on_the_Second_Calculation_of_the_FEFP_2010_11" localSheetId="44">'4013'!$B$4</definedName>
    <definedName name="Based_on_the_Second_Calculation_of_the_FEFP_2010_11" localSheetId="45">'4020'!$B$4</definedName>
    <definedName name="Based_on_the_Second_Calculation_of_the_FEFP_2010_11" localSheetId="46">'4021'!$B$4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 localSheetId="50">'4050'!$B$4</definedName>
    <definedName name="Based_on_the_Second_Calculation_of_the_FEFP_2010_11" localSheetId="51">'4051'!$B$4</definedName>
    <definedName name="Based_on_the_Second_Calculation_of_the_FEFP_2010_11" localSheetId="52">'4061'!$B$4</definedName>
    <definedName name="Based_on_the_Second_Calculation_of_the_FEFP_2010_11" localSheetId="53">'4070'!$B$4</definedName>
    <definedName name="Based_on_the_Second_Calculation_of_the_FEFP_2010_11" localSheetId="54">'4072'!$B$4</definedName>
    <definedName name="Based_on_the_Second_Calculation_of_the_FEFP_2010_11" localSheetId="2">#REF!</definedName>
    <definedName name="Based_on_the_Second_Calculation_of_the_FEFP_2010_11" localSheetId="0">Consolidated!$B$4</definedName>
    <definedName name="Based_on_the_Second_Calculation_of_the_FEFP_2010_11" localSheetId="1">#REF!</definedName>
    <definedName name="Based_on_the_Second_Calculation_of_the_FEFP_2010_11" localSheetId="3">Notes!#REF!</definedName>
    <definedName name="Based_on_the_Second_Calculation_of_the_FEFP_2010_11">#REF!</definedName>
    <definedName name="CAP" localSheetId="53"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_grp1" localSheetId="35">[3]SUMMARY!#REF!</definedName>
    <definedName name="d_grp1" localSheetId="52">[3]SUMMARY!#REF!</definedName>
    <definedName name="d_grp1" localSheetId="0">[3]SUMMARY!#REF!</definedName>
    <definedName name="d_grp1" localSheetId="1">[3]SUMMARY!#REF!</definedName>
    <definedName name="d_grp1">[3]SUMMARY!#REF!</definedName>
    <definedName name="DCD" localSheetId="4">'0054'!$G$46</definedName>
    <definedName name="DCD" localSheetId="5">'0642'!$G$46</definedName>
    <definedName name="DCD" localSheetId="6">'0664'!$G$46</definedName>
    <definedName name="DCD" localSheetId="7">'1461'!$G$46</definedName>
    <definedName name="DCD" localSheetId="8">'1571'!$G$46</definedName>
    <definedName name="DCD" localSheetId="9">'2521'!$G$46</definedName>
    <definedName name="DCD" localSheetId="10">'2531'!$G$46</definedName>
    <definedName name="DCD" localSheetId="11">'2641'!$G$46</definedName>
    <definedName name="DCD" localSheetId="12">'2791'!$G$46</definedName>
    <definedName name="DCD" localSheetId="13">'2801'!$G$46</definedName>
    <definedName name="DCD" localSheetId="14">'2911'!$G$46</definedName>
    <definedName name="DCD" localSheetId="15">'2941'!$G$46</definedName>
    <definedName name="DCD" localSheetId="16">'3083'!$G$46</definedName>
    <definedName name="DCD" localSheetId="17">'3345'!$G$46</definedName>
    <definedName name="DCD" localSheetId="18">'3347'!$G$46</definedName>
    <definedName name="DCD" localSheetId="19">'3381'!$G$46</definedName>
    <definedName name="DCD" localSheetId="20">'3382'!$G$46</definedName>
    <definedName name="DCD" localSheetId="21">'3385'!$G$46</definedName>
    <definedName name="DCD" localSheetId="22">'3386'!$G$46</definedName>
    <definedName name="DCD" localSheetId="23">'3391'!$G$46</definedName>
    <definedName name="DCD" localSheetId="24">'3394'!$G$46</definedName>
    <definedName name="DCD" localSheetId="25">'3395'!$G$46</definedName>
    <definedName name="DCD" localSheetId="26">'3396'!$G$46</definedName>
    <definedName name="DCD" localSheetId="27">'3398'!$G$46</definedName>
    <definedName name="DCD" localSheetId="28">'3400'!$G$46</definedName>
    <definedName name="DCD" localSheetId="29">'3401'!$G$46</definedName>
    <definedName name="DCD" localSheetId="30">'3413'!$G$46</definedName>
    <definedName name="DCD" localSheetId="31">'3421'!$G$46</definedName>
    <definedName name="DCD" localSheetId="32">'3431'!$G$46</definedName>
    <definedName name="DCD" localSheetId="33">'3441'!$G$46</definedName>
    <definedName name="DCD" localSheetId="34">'3443'!$G$46</definedName>
    <definedName name="DCD" localSheetId="35">'3924'!$G$46</definedName>
    <definedName name="DCD" localSheetId="36">'3941'!$G$46</definedName>
    <definedName name="DCD" localSheetId="37">'3961'!$G$46</definedName>
    <definedName name="DCD" localSheetId="38">'3971'!$G$46</definedName>
    <definedName name="DCD" localSheetId="39">'4000'!$G$46</definedName>
    <definedName name="DCD" localSheetId="40">'4001'!$G$46</definedName>
    <definedName name="DCD" localSheetId="41">'4002'!$G$46</definedName>
    <definedName name="DCD" localSheetId="42">'4010'!$G$46</definedName>
    <definedName name="DCD" localSheetId="43">'4012'!$G$46</definedName>
    <definedName name="DCD" localSheetId="44">'4013'!$G$46</definedName>
    <definedName name="DCD" localSheetId="45">'4020'!$G$46</definedName>
    <definedName name="DCD" localSheetId="46">'4021'!$G$46</definedName>
    <definedName name="DCD" localSheetId="47">'4037'!$G$46</definedName>
    <definedName name="DCD" localSheetId="48">#REF!</definedName>
    <definedName name="DCD" localSheetId="49">'4041'!$G$46</definedName>
    <definedName name="DCD" localSheetId="50">'4050'!$G$46</definedName>
    <definedName name="DCD" localSheetId="51">'4051'!$G$46</definedName>
    <definedName name="DCD" localSheetId="52">'4061'!$G$46</definedName>
    <definedName name="DCD" localSheetId="53">'4070'!$G$46</definedName>
    <definedName name="DCD" localSheetId="54">'4072'!$G$46</definedName>
    <definedName name="DCD" localSheetId="2">#REF!</definedName>
    <definedName name="DCD" localSheetId="0">Consolidated!$G$46</definedName>
    <definedName name="DCD" localSheetId="1">#REF!</definedName>
    <definedName name="DCD" localSheetId="3">Notes!#REF!</definedName>
    <definedName name="DCD">#REF!</definedName>
    <definedName name="Discretionary_Tax_Compression_0.25_mills" localSheetId="35">'[2] Detail 2014-15 Conf FEFP'!#REF!</definedName>
    <definedName name="Discretionary_Tax_Compression_0.25_mills" localSheetId="52">'[2] Detail 2014-15 Conf FEFP'!#REF!</definedName>
    <definedName name="Discretionary_Tax_Compression_0.25_mills" localSheetId="53">'[2] Detail 2014-15 Conf FEFP'!#REF!</definedName>
    <definedName name="Discretionary_Tax_Compression_0.25_mills" localSheetId="0">'[2] Detail 2014-15 Conf FEFP'!#REF!</definedName>
    <definedName name="Discretionary_Tax_Compression_0.25_mills" localSheetId="1">'[2] Detail 2014-15 Conf FEFP'!#REF!</definedName>
    <definedName name="Discretionary_Tax_Compression_0.25_mills">'[2] Detail 2014-15 Conf FEFP'!#REF!</definedName>
    <definedName name="District_Cost_Differential" localSheetId="4">'0054'!$I$7</definedName>
    <definedName name="District_Cost_Differential" localSheetId="5">'0642'!$I$7</definedName>
    <definedName name="District_Cost_Differential" localSheetId="6">'0664'!$I$7</definedName>
    <definedName name="District_Cost_Differential" localSheetId="7">'1461'!$I$7</definedName>
    <definedName name="District_Cost_Differential" localSheetId="8">'1571'!$I$7</definedName>
    <definedName name="District_Cost_Differential" localSheetId="9">'2521'!$I$7</definedName>
    <definedName name="District_Cost_Differential" localSheetId="10">'2531'!$I$7</definedName>
    <definedName name="District_Cost_Differential" localSheetId="11">'2641'!$I$7</definedName>
    <definedName name="District_Cost_Differential" localSheetId="12">'2791'!$I$7</definedName>
    <definedName name="District_Cost_Differential" localSheetId="13">'2801'!$I$7</definedName>
    <definedName name="District_Cost_Differential" localSheetId="14">'2911'!$I$7</definedName>
    <definedName name="District_Cost_Differential" localSheetId="15">'2941'!$I$7</definedName>
    <definedName name="District_Cost_Differential" localSheetId="16">'3083'!$I$7</definedName>
    <definedName name="District_Cost_Differential" localSheetId="17">'3345'!$I$7</definedName>
    <definedName name="District_Cost_Differential" localSheetId="18">'3347'!$I$7</definedName>
    <definedName name="District_Cost_Differential" localSheetId="19">'3381'!$I$7</definedName>
    <definedName name="District_Cost_Differential" localSheetId="20">'3382'!$I$7</definedName>
    <definedName name="District_Cost_Differential" localSheetId="21">'3385'!$I$7</definedName>
    <definedName name="District_Cost_Differential" localSheetId="22">'3386'!$I$7</definedName>
    <definedName name="District_Cost_Differential" localSheetId="23">'3391'!$I$7</definedName>
    <definedName name="District_Cost_Differential" localSheetId="24">'3394'!$I$7</definedName>
    <definedName name="District_Cost_Differential" localSheetId="25">'3395'!$I$7</definedName>
    <definedName name="District_Cost_Differential" localSheetId="26">'3396'!$I$7</definedName>
    <definedName name="District_Cost_Differential" localSheetId="27">'3398'!$I$7</definedName>
    <definedName name="District_Cost_Differential" localSheetId="28">'3400'!$I$7</definedName>
    <definedName name="District_Cost_Differential" localSheetId="29">'3401'!$I$7</definedName>
    <definedName name="District_Cost_Differential" localSheetId="30">'3413'!$I$7</definedName>
    <definedName name="District_Cost_Differential" localSheetId="31">'3421'!$I$7</definedName>
    <definedName name="District_Cost_Differential" localSheetId="32">'3431'!$I$7</definedName>
    <definedName name="District_Cost_Differential" localSheetId="33">'3441'!$I$7</definedName>
    <definedName name="District_Cost_Differential" localSheetId="34">'3443'!$I$7</definedName>
    <definedName name="District_Cost_Differential" localSheetId="35">'3924'!$I$7</definedName>
    <definedName name="District_Cost_Differential" localSheetId="36">'3941'!$I$7</definedName>
    <definedName name="District_Cost_Differential" localSheetId="37">'3961'!$I$7</definedName>
    <definedName name="District_Cost_Differential" localSheetId="38">'3971'!$I$7</definedName>
    <definedName name="District_Cost_Differential" localSheetId="39">'4000'!$I$7</definedName>
    <definedName name="District_Cost_Differential" localSheetId="40">'4001'!$I$7</definedName>
    <definedName name="District_Cost_Differential" localSheetId="41">'4002'!$I$7</definedName>
    <definedName name="District_Cost_Differential" localSheetId="42">'4010'!$I$7</definedName>
    <definedName name="District_Cost_Differential" localSheetId="43">'4012'!$I$7</definedName>
    <definedName name="District_Cost_Differential" localSheetId="44">'4013'!$I$7</definedName>
    <definedName name="District_Cost_Differential" localSheetId="45">'4020'!$I$7</definedName>
    <definedName name="District_Cost_Differential" localSheetId="46">'4021'!$I$7</definedName>
    <definedName name="District_Cost_Differential" localSheetId="47">'4037'!$I$7</definedName>
    <definedName name="District_Cost_Differential" localSheetId="48">#REF!</definedName>
    <definedName name="District_Cost_Differential" localSheetId="49">'4041'!$I$7</definedName>
    <definedName name="District_Cost_Differential" localSheetId="50">'4050'!$I$7</definedName>
    <definedName name="District_Cost_Differential" localSheetId="51">'4051'!$I$7</definedName>
    <definedName name="District_Cost_Differential" localSheetId="52">'4061'!$I$7</definedName>
    <definedName name="District_Cost_Differential" localSheetId="53">'4070'!$I$7</definedName>
    <definedName name="District_Cost_Differential" localSheetId="54">'4072'!$I$7</definedName>
    <definedName name="District_Cost_Differential" localSheetId="2">#REF!</definedName>
    <definedName name="District_Cost_Differential" localSheetId="0">Consolidated!$I$7</definedName>
    <definedName name="District_Cost_Differential" localSheetId="1">#REF!</definedName>
    <definedName name="District_Cost_Differential" localSheetId="3">Notes!#REF!</definedName>
    <definedName name="District_Cost_Differential">#REF!</definedName>
    <definedName name="District_SAI_Allocation" localSheetId="4">'0054'!$B$39</definedName>
    <definedName name="District_SAI_Allocation" localSheetId="5">'0642'!$B$39</definedName>
    <definedName name="District_SAI_Allocation" localSheetId="6">'0664'!$B$39</definedName>
    <definedName name="District_SAI_Allocation" localSheetId="7">'1461'!$B$39</definedName>
    <definedName name="District_SAI_Allocation" localSheetId="8">'1571'!$B$39</definedName>
    <definedName name="District_SAI_Allocation" localSheetId="9">'2521'!$B$39</definedName>
    <definedName name="District_SAI_Allocation" localSheetId="10">'2531'!$B$39</definedName>
    <definedName name="District_SAI_Allocation" localSheetId="11">'2641'!$B$39</definedName>
    <definedName name="District_SAI_Allocation" localSheetId="12">'2791'!$B$39</definedName>
    <definedName name="District_SAI_Allocation" localSheetId="13">'2801'!$B$39</definedName>
    <definedName name="District_SAI_Allocation" localSheetId="14">'2911'!$B$39</definedName>
    <definedName name="District_SAI_Allocation" localSheetId="15">'2941'!$B$39</definedName>
    <definedName name="District_SAI_Allocation" localSheetId="16">'3083'!$B$39</definedName>
    <definedName name="District_SAI_Allocation" localSheetId="17">'3345'!$B$39</definedName>
    <definedName name="District_SAI_Allocation" localSheetId="18">'3347'!$B$39</definedName>
    <definedName name="District_SAI_Allocation" localSheetId="19">'3381'!$B$39</definedName>
    <definedName name="District_SAI_Allocation" localSheetId="20">'3382'!$B$39</definedName>
    <definedName name="District_SAI_Allocation" localSheetId="21">'3385'!$B$39</definedName>
    <definedName name="District_SAI_Allocation" localSheetId="22">'3386'!$B$39</definedName>
    <definedName name="District_SAI_Allocation" localSheetId="23">'3391'!$B$39</definedName>
    <definedName name="District_SAI_Allocation" localSheetId="24">'3394'!$B$39</definedName>
    <definedName name="District_SAI_Allocation" localSheetId="25">'3395'!$B$39</definedName>
    <definedName name="District_SAI_Allocation" localSheetId="26">'3396'!$B$39</definedName>
    <definedName name="District_SAI_Allocation" localSheetId="27">'3398'!$B$39</definedName>
    <definedName name="District_SAI_Allocation" localSheetId="28">'3400'!$B$39</definedName>
    <definedName name="District_SAI_Allocation" localSheetId="29">'3401'!$B$39</definedName>
    <definedName name="District_SAI_Allocation" localSheetId="30">'3413'!$B$39</definedName>
    <definedName name="District_SAI_Allocation" localSheetId="31">'3421'!$B$39</definedName>
    <definedName name="District_SAI_Allocation" localSheetId="32">'3431'!$B$39</definedName>
    <definedName name="District_SAI_Allocation" localSheetId="33">'3441'!$B$39</definedName>
    <definedName name="District_SAI_Allocation" localSheetId="34">'3443'!$B$39</definedName>
    <definedName name="District_SAI_Allocation" localSheetId="35">'3924'!$B$39</definedName>
    <definedName name="District_SAI_Allocation" localSheetId="36">'3941'!$B$39</definedName>
    <definedName name="District_SAI_Allocation" localSheetId="37">'3961'!$B$39</definedName>
    <definedName name="District_SAI_Allocation" localSheetId="38">'3971'!$B$39</definedName>
    <definedName name="District_SAI_Allocation" localSheetId="39">'4000'!$B$39</definedName>
    <definedName name="District_SAI_Allocation" localSheetId="40">'4001'!$B$39</definedName>
    <definedName name="District_SAI_Allocation" localSheetId="41">'4002'!$B$39</definedName>
    <definedName name="District_SAI_Allocation" localSheetId="42">'4010'!$B$39</definedName>
    <definedName name="District_SAI_Allocation" localSheetId="43">'4012'!$B$39</definedName>
    <definedName name="District_SAI_Allocation" localSheetId="44">'4013'!$B$39</definedName>
    <definedName name="District_SAI_Allocation" localSheetId="45">'4020'!$B$39</definedName>
    <definedName name="District_SAI_Allocation" localSheetId="46">'4021'!$B$39</definedName>
    <definedName name="District_SAI_Allocation" localSheetId="47">'4037'!$B$39</definedName>
    <definedName name="District_SAI_Allocation" localSheetId="48">#REF!</definedName>
    <definedName name="District_SAI_Allocation" localSheetId="49">'4041'!$B$39</definedName>
    <definedName name="District_SAI_Allocation" localSheetId="50">'4050'!$B$39</definedName>
    <definedName name="District_SAI_Allocation" localSheetId="51">'4051'!$B$39</definedName>
    <definedName name="District_SAI_Allocation" localSheetId="52">'4061'!$B$39</definedName>
    <definedName name="District_SAI_Allocation" localSheetId="53">'4070'!$B$39</definedName>
    <definedName name="District_SAI_Allocation" localSheetId="54">'4072'!$B$39</definedName>
    <definedName name="District_SAI_Allocation" localSheetId="2">#REF!</definedName>
    <definedName name="District_SAI_Allocation" localSheetId="0">Consolidated!$B$39</definedName>
    <definedName name="District_SAI_Allocation" localSheetId="1">#REF!</definedName>
    <definedName name="District_SAI_Allocation" localSheetId="3">Notes!#REF!</definedName>
    <definedName name="District_SAI_Allocation">#REF!</definedName>
    <definedName name="divided_by_district_FTE" localSheetId="4">'0054'!$B$40</definedName>
    <definedName name="divided_by_district_FTE" localSheetId="5">'0642'!$B$40</definedName>
    <definedName name="divided_by_district_FTE" localSheetId="6">'0664'!$B$40</definedName>
    <definedName name="divided_by_district_FTE" localSheetId="7">'1461'!$B$40</definedName>
    <definedName name="divided_by_district_FTE" localSheetId="8">'1571'!$B$40</definedName>
    <definedName name="divided_by_district_FTE" localSheetId="9">'2521'!$B$40</definedName>
    <definedName name="divided_by_district_FTE" localSheetId="10">'2531'!$B$40</definedName>
    <definedName name="divided_by_district_FTE" localSheetId="11">'2641'!$B$40</definedName>
    <definedName name="divided_by_district_FTE" localSheetId="12">'2791'!$B$40</definedName>
    <definedName name="divided_by_district_FTE" localSheetId="13">'2801'!$B$40</definedName>
    <definedName name="divided_by_district_FTE" localSheetId="14">'2911'!$B$40</definedName>
    <definedName name="divided_by_district_FTE" localSheetId="15">'2941'!$B$40</definedName>
    <definedName name="divided_by_district_FTE" localSheetId="16">'3083'!$B$40</definedName>
    <definedName name="divided_by_district_FTE" localSheetId="17">'3345'!$B$40</definedName>
    <definedName name="divided_by_district_FTE" localSheetId="18">'3347'!$B$40</definedName>
    <definedName name="divided_by_district_FTE" localSheetId="19">'3381'!$B$40</definedName>
    <definedName name="divided_by_district_FTE" localSheetId="20">'3382'!$B$40</definedName>
    <definedName name="divided_by_district_FTE" localSheetId="21">'3385'!$B$40</definedName>
    <definedName name="divided_by_district_FTE" localSheetId="22">'3386'!$B$40</definedName>
    <definedName name="divided_by_district_FTE" localSheetId="23">'3391'!$B$40</definedName>
    <definedName name="divided_by_district_FTE" localSheetId="24">'3394'!$B$40</definedName>
    <definedName name="divided_by_district_FTE" localSheetId="25">'3395'!$B$40</definedName>
    <definedName name="divided_by_district_FTE" localSheetId="26">'3396'!$B$40</definedName>
    <definedName name="divided_by_district_FTE" localSheetId="27">'3398'!$B$40</definedName>
    <definedName name="divided_by_district_FTE" localSheetId="28">'3400'!$B$40</definedName>
    <definedName name="divided_by_district_FTE" localSheetId="29">'3401'!$B$40</definedName>
    <definedName name="divided_by_district_FTE" localSheetId="30">'3413'!$B$40</definedName>
    <definedName name="divided_by_district_FTE" localSheetId="31">'3421'!$B$40</definedName>
    <definedName name="divided_by_district_FTE" localSheetId="32">'3431'!$B$40</definedName>
    <definedName name="divided_by_district_FTE" localSheetId="33">'3441'!$B$40</definedName>
    <definedName name="divided_by_district_FTE" localSheetId="34">'3443'!$B$40</definedName>
    <definedName name="divided_by_district_FTE" localSheetId="35">'3924'!$B$40</definedName>
    <definedName name="divided_by_district_FTE" localSheetId="36">'3941'!$B$40</definedName>
    <definedName name="divided_by_district_FTE" localSheetId="37">'3961'!$B$40</definedName>
    <definedName name="divided_by_district_FTE" localSheetId="38">'3971'!$B$40</definedName>
    <definedName name="divided_by_district_FTE" localSheetId="39">'4000'!$B$40</definedName>
    <definedName name="divided_by_district_FTE" localSheetId="40">'4001'!$B$40</definedName>
    <definedName name="divided_by_district_FTE" localSheetId="41">'4002'!$B$40</definedName>
    <definedName name="divided_by_district_FTE" localSheetId="42">'4010'!$B$40</definedName>
    <definedName name="divided_by_district_FTE" localSheetId="43">'4012'!$B$40</definedName>
    <definedName name="divided_by_district_FTE" localSheetId="44">'4013'!$B$40</definedName>
    <definedName name="divided_by_district_FTE" localSheetId="45">'4020'!$B$40</definedName>
    <definedName name="divided_by_district_FTE" localSheetId="46">'4021'!$B$40</definedName>
    <definedName name="divided_by_district_FTE" localSheetId="47">'4037'!$B$40</definedName>
    <definedName name="divided_by_district_FTE" localSheetId="48">#REF!</definedName>
    <definedName name="divided_by_district_FTE" localSheetId="49">'4041'!$B$40</definedName>
    <definedName name="divided_by_district_FTE" localSheetId="50">'4050'!$B$40</definedName>
    <definedName name="divided_by_district_FTE" localSheetId="51">'4051'!$B$40</definedName>
    <definedName name="divided_by_district_FTE" localSheetId="52">'4061'!$B$40</definedName>
    <definedName name="divided_by_district_FTE" localSheetId="53">'4070'!$B$40</definedName>
    <definedName name="divided_by_district_FTE" localSheetId="54">'4072'!$B$40</definedName>
    <definedName name="divided_by_district_FTE" localSheetId="2">#REF!</definedName>
    <definedName name="divided_by_district_FTE" localSheetId="0">Consolidated!$B$40</definedName>
    <definedName name="divided_by_district_FTE" localSheetId="1">#REF!</definedName>
    <definedName name="divided_by_district_FTE" localSheetId="3">Notes!#REF!</definedName>
    <definedName name="divided_by_district_FTE">#REF!</definedName>
    <definedName name="Equal_Percent_Adjustment" localSheetId="35">'[2] Detail 2014-15 Conf FEFP'!#REF!</definedName>
    <definedName name="Equal_Percent_Adjustment" localSheetId="52">'[2] Detail 2014-15 Conf FEFP'!#REF!</definedName>
    <definedName name="Equal_Percent_Adjustment" localSheetId="53">'[2] Detail 2014-15 Conf FEFP'!#REF!</definedName>
    <definedName name="Equal_Percent_Adjustment" localSheetId="0">'[2] Detail 2014-15 Conf FEFP'!#REF!</definedName>
    <definedName name="Equal_Percent_Adjustment" localSheetId="1">'[2] Detail 2014-15 Conf FEFP'!#REF!</definedName>
    <definedName name="Equal_Percent_Adjustment">'[2] Detail 2014-15 Conf FEFP'!#REF!</definedName>
    <definedName name="FTE" localSheetId="4">'0054'!$G$27</definedName>
    <definedName name="FTE" localSheetId="5">'0642'!$G$27</definedName>
    <definedName name="FTE" localSheetId="6">'0664'!$G$27</definedName>
    <definedName name="FTE" localSheetId="7">'1461'!$G$27</definedName>
    <definedName name="FTE" localSheetId="8">'1571'!$G$27</definedName>
    <definedName name="FTE" localSheetId="9">'2521'!$G$27</definedName>
    <definedName name="FTE" localSheetId="10">'2531'!$G$27</definedName>
    <definedName name="FTE" localSheetId="11">'2641'!$G$27</definedName>
    <definedName name="FTE" localSheetId="12">'2791'!$G$27</definedName>
    <definedName name="FTE" localSheetId="13">'2801'!$G$27</definedName>
    <definedName name="FTE" localSheetId="14">'2911'!$G$27</definedName>
    <definedName name="FTE" localSheetId="15">'2941'!$G$27</definedName>
    <definedName name="FTE" localSheetId="16">'3083'!$G$27</definedName>
    <definedName name="FTE" localSheetId="17">'3345'!$G$27</definedName>
    <definedName name="FTE" localSheetId="18">'3347'!$G$27</definedName>
    <definedName name="FTE" localSheetId="19">'3381'!$G$27</definedName>
    <definedName name="FTE" localSheetId="20">'3382'!$G$27</definedName>
    <definedName name="FTE" localSheetId="21">'3385'!$G$27</definedName>
    <definedName name="FTE" localSheetId="22">'3386'!$G$27</definedName>
    <definedName name="FTE" localSheetId="23">'3391'!$G$27</definedName>
    <definedName name="FTE" localSheetId="24">'3394'!$G$27</definedName>
    <definedName name="FTE" localSheetId="25">'3395'!$G$27</definedName>
    <definedName name="FTE" localSheetId="26">'3396'!$G$27</definedName>
    <definedName name="FTE" localSheetId="27">'3398'!$G$27</definedName>
    <definedName name="FTE" localSheetId="28">'3400'!$G$27</definedName>
    <definedName name="FTE" localSheetId="29">'3401'!$G$27</definedName>
    <definedName name="FTE" localSheetId="30">'3413'!$G$27</definedName>
    <definedName name="FTE" localSheetId="31">'3421'!$G$27</definedName>
    <definedName name="FTE" localSheetId="32">'3431'!$G$27</definedName>
    <definedName name="FTE" localSheetId="33">'3441'!$G$27</definedName>
    <definedName name="FTE" localSheetId="34">'3443'!$G$27</definedName>
    <definedName name="FTE" localSheetId="35">'3924'!$G$27</definedName>
    <definedName name="FTE" localSheetId="36">'3941'!$G$27</definedName>
    <definedName name="FTE" localSheetId="37">'3961'!$G$27</definedName>
    <definedName name="FTE" localSheetId="38">'3971'!$G$27</definedName>
    <definedName name="FTE" localSheetId="39">'4000'!$G$27</definedName>
    <definedName name="FTE" localSheetId="40">'4001'!$G$27</definedName>
    <definedName name="FTE" localSheetId="41">'4002'!$G$27</definedName>
    <definedName name="FTE" localSheetId="42">'4010'!$G$27</definedName>
    <definedName name="FTE" localSheetId="43">'4012'!$G$27</definedName>
    <definedName name="FTE" localSheetId="44">'4013'!$G$27</definedName>
    <definedName name="FTE" localSheetId="45">'4020'!$G$27</definedName>
    <definedName name="FTE" localSheetId="46">'4021'!$G$27</definedName>
    <definedName name="FTE" localSheetId="47">'4037'!$G$27</definedName>
    <definedName name="FTE" localSheetId="48">#REF!</definedName>
    <definedName name="FTE" localSheetId="49">'4041'!$G$27</definedName>
    <definedName name="FTE" localSheetId="50">'4050'!$G$27</definedName>
    <definedName name="FTE" localSheetId="51">'4051'!$G$27</definedName>
    <definedName name="FTE" localSheetId="52">'4061'!$G$27</definedName>
    <definedName name="FTE" localSheetId="53">'4070'!$G$27</definedName>
    <definedName name="FTE" localSheetId="54">'4072'!$G$27</definedName>
    <definedName name="FTE" localSheetId="2">#REF!</definedName>
    <definedName name="FTE" localSheetId="0">Consolidated!$G$27</definedName>
    <definedName name="FTE" localSheetId="1">#REF!</definedName>
    <definedName name="FTE" localSheetId="3">Notes!#REF!</definedName>
    <definedName name="FTE">#REF!</definedName>
    <definedName name="Grade_Level" localSheetId="4">'0054'!$I$27</definedName>
    <definedName name="Grade_Level" localSheetId="5">'0642'!$I$27</definedName>
    <definedName name="Grade_Level" localSheetId="6">'0664'!$I$27</definedName>
    <definedName name="Grade_Level" localSheetId="7">'1461'!$I$27</definedName>
    <definedName name="Grade_Level" localSheetId="8">'1571'!$I$27</definedName>
    <definedName name="Grade_Level" localSheetId="9">'2521'!$I$27</definedName>
    <definedName name="Grade_Level" localSheetId="10">'2531'!$I$27</definedName>
    <definedName name="Grade_Level" localSheetId="11">'2641'!$I$27</definedName>
    <definedName name="Grade_Level" localSheetId="12">'2791'!$I$27</definedName>
    <definedName name="Grade_Level" localSheetId="13">'2801'!$I$27</definedName>
    <definedName name="Grade_Level" localSheetId="14">'2911'!$I$27</definedName>
    <definedName name="Grade_Level" localSheetId="15">'2941'!$I$27</definedName>
    <definedName name="Grade_Level" localSheetId="16">'3083'!$I$27</definedName>
    <definedName name="Grade_Level" localSheetId="17">'3345'!$I$27</definedName>
    <definedName name="Grade_Level" localSheetId="18">'3347'!$I$27</definedName>
    <definedName name="Grade_Level" localSheetId="19">'3381'!$I$27</definedName>
    <definedName name="Grade_Level" localSheetId="20">'3382'!$I$27</definedName>
    <definedName name="Grade_Level" localSheetId="21">'3385'!$I$27</definedName>
    <definedName name="Grade_Level" localSheetId="22">'3386'!$I$27</definedName>
    <definedName name="Grade_Level" localSheetId="23">'3391'!$I$27</definedName>
    <definedName name="Grade_Level" localSheetId="24">'3394'!$I$27</definedName>
    <definedName name="Grade_Level" localSheetId="25">'3395'!$I$27</definedName>
    <definedName name="Grade_Level" localSheetId="26">'3396'!$I$27</definedName>
    <definedName name="Grade_Level" localSheetId="27">'3398'!$I$27</definedName>
    <definedName name="Grade_Level" localSheetId="28">'3400'!$I$27</definedName>
    <definedName name="Grade_Level" localSheetId="29">'3401'!$I$27</definedName>
    <definedName name="Grade_Level" localSheetId="30">'3413'!$I$27</definedName>
    <definedName name="Grade_Level" localSheetId="31">'3421'!$I$27</definedName>
    <definedName name="Grade_Level" localSheetId="32">'3431'!$I$27</definedName>
    <definedName name="Grade_Level" localSheetId="33">'3441'!$I$27</definedName>
    <definedName name="Grade_Level" localSheetId="34">'3443'!$I$27</definedName>
    <definedName name="Grade_Level" localSheetId="35">'3924'!$I$27</definedName>
    <definedName name="Grade_Level" localSheetId="36">'3941'!$I$27</definedName>
    <definedName name="Grade_Level" localSheetId="37">'3961'!$I$27</definedName>
    <definedName name="Grade_Level" localSheetId="38">'3971'!$I$27</definedName>
    <definedName name="Grade_Level" localSheetId="39">'4000'!$I$27</definedName>
    <definedName name="Grade_Level" localSheetId="40">'4001'!$I$27</definedName>
    <definedName name="Grade_Level" localSheetId="41">'4002'!$I$27</definedName>
    <definedName name="Grade_Level" localSheetId="42">'4010'!$I$27</definedName>
    <definedName name="Grade_Level" localSheetId="43">'4012'!$I$27</definedName>
    <definedName name="Grade_Level" localSheetId="44">'4013'!$I$27</definedName>
    <definedName name="Grade_Level" localSheetId="45">'4020'!$I$27</definedName>
    <definedName name="Grade_Level" localSheetId="46">'4021'!$I$27</definedName>
    <definedName name="Grade_Level" localSheetId="47">'4037'!$I$27</definedName>
    <definedName name="Grade_Level" localSheetId="48">#REF!</definedName>
    <definedName name="Grade_Level" localSheetId="49">'4041'!$I$27</definedName>
    <definedName name="Grade_Level" localSheetId="50">'4050'!$I$27</definedName>
    <definedName name="Grade_Level" localSheetId="51">'4051'!$I$27</definedName>
    <definedName name="Grade_Level" localSheetId="52">'4061'!$I$27</definedName>
    <definedName name="Grade_Level" localSheetId="53">'4070'!$I$27</definedName>
    <definedName name="Grade_Level" localSheetId="54">'4072'!$I$27</definedName>
    <definedName name="Grade_Level" localSheetId="2">#REF!</definedName>
    <definedName name="Grade_Level" localSheetId="0">Consolidated!$I$27</definedName>
    <definedName name="Grade_Level" localSheetId="1">#REF!</definedName>
    <definedName name="Grade_Level" localSheetId="3">Notes!#REF!</definedName>
    <definedName name="Grade_Level">#REF!</definedName>
    <definedName name="Guarantee_Per_Student" localSheetId="4">'0054'!$K$27</definedName>
    <definedName name="Guarantee_Per_Student" localSheetId="5">'0642'!$K$27</definedName>
    <definedName name="Guarantee_Per_Student" localSheetId="6">'0664'!$K$27</definedName>
    <definedName name="Guarantee_Per_Student" localSheetId="7">'1461'!$K$27</definedName>
    <definedName name="Guarantee_Per_Student" localSheetId="8">'1571'!$K$27</definedName>
    <definedName name="Guarantee_Per_Student" localSheetId="9">'2521'!$K$27</definedName>
    <definedName name="Guarantee_Per_Student" localSheetId="10">'2531'!$K$27</definedName>
    <definedName name="Guarantee_Per_Student" localSheetId="11">'2641'!$K$27</definedName>
    <definedName name="Guarantee_Per_Student" localSheetId="12">'2791'!$K$27</definedName>
    <definedName name="Guarantee_Per_Student" localSheetId="13">'2801'!$K$27</definedName>
    <definedName name="Guarantee_Per_Student" localSheetId="14">'2911'!$K$27</definedName>
    <definedName name="Guarantee_Per_Student" localSheetId="15">'2941'!$K$27</definedName>
    <definedName name="Guarantee_Per_Student" localSheetId="16">'3083'!$K$27</definedName>
    <definedName name="Guarantee_Per_Student" localSheetId="17">'3345'!$K$27</definedName>
    <definedName name="Guarantee_Per_Student" localSheetId="18">'3347'!$K$27</definedName>
    <definedName name="Guarantee_Per_Student" localSheetId="19">'3381'!$K$27</definedName>
    <definedName name="Guarantee_Per_Student" localSheetId="20">'3382'!$K$27</definedName>
    <definedName name="Guarantee_Per_Student" localSheetId="21">'3385'!$K$27</definedName>
    <definedName name="Guarantee_Per_Student" localSheetId="22">'3386'!$K$27</definedName>
    <definedName name="Guarantee_Per_Student" localSheetId="23">'3391'!$K$27</definedName>
    <definedName name="Guarantee_Per_Student" localSheetId="24">'3394'!$K$27</definedName>
    <definedName name="Guarantee_Per_Student" localSheetId="25">'3395'!$K$27</definedName>
    <definedName name="Guarantee_Per_Student" localSheetId="26">'3396'!$K$27</definedName>
    <definedName name="Guarantee_Per_Student" localSheetId="27">'3398'!$K$27</definedName>
    <definedName name="Guarantee_Per_Student" localSheetId="28">'3400'!$K$27</definedName>
    <definedName name="Guarantee_Per_Student" localSheetId="29">'3401'!$K$27</definedName>
    <definedName name="Guarantee_Per_Student" localSheetId="30">'3413'!$K$27</definedName>
    <definedName name="Guarantee_Per_Student" localSheetId="31">'3421'!$K$27</definedName>
    <definedName name="Guarantee_Per_Student" localSheetId="32">'3431'!$K$27</definedName>
    <definedName name="Guarantee_Per_Student" localSheetId="33">'3441'!$K$27</definedName>
    <definedName name="Guarantee_Per_Student" localSheetId="34">'3443'!$K$27</definedName>
    <definedName name="Guarantee_Per_Student" localSheetId="35">'3924'!$K$27</definedName>
    <definedName name="Guarantee_Per_Student" localSheetId="36">'3941'!$K$27</definedName>
    <definedName name="Guarantee_Per_Student" localSheetId="37">'3961'!$K$27</definedName>
    <definedName name="Guarantee_Per_Student" localSheetId="38">'3971'!$K$27</definedName>
    <definedName name="Guarantee_Per_Student" localSheetId="39">'4000'!$K$27</definedName>
    <definedName name="Guarantee_Per_Student" localSheetId="40">'4001'!$K$27</definedName>
    <definedName name="Guarantee_Per_Student" localSheetId="41">'4002'!$K$27</definedName>
    <definedName name="Guarantee_Per_Student" localSheetId="42">'4010'!$K$27</definedName>
    <definedName name="Guarantee_Per_Student" localSheetId="43">'4012'!$K$27</definedName>
    <definedName name="Guarantee_Per_Student" localSheetId="44">'4013'!$K$27</definedName>
    <definedName name="Guarantee_Per_Student" localSheetId="45">'4020'!$K$27</definedName>
    <definedName name="Guarantee_Per_Student" localSheetId="46">'4021'!$K$27</definedName>
    <definedName name="Guarantee_Per_Student" localSheetId="47">'4037'!$K$27</definedName>
    <definedName name="Guarantee_Per_Student" localSheetId="48">#REF!</definedName>
    <definedName name="Guarantee_Per_Student" localSheetId="49">'4041'!$K$27</definedName>
    <definedName name="Guarantee_Per_Student" localSheetId="50">'4050'!$K$27</definedName>
    <definedName name="Guarantee_Per_Student" localSheetId="51">'4051'!$K$27</definedName>
    <definedName name="Guarantee_Per_Student" localSheetId="52">'4061'!$K$27</definedName>
    <definedName name="Guarantee_Per_Student" localSheetId="53">'4070'!$K$27</definedName>
    <definedName name="Guarantee_Per_Student" localSheetId="54">'4072'!$K$27</definedName>
    <definedName name="Guarantee_Per_Student" localSheetId="2">#REF!</definedName>
    <definedName name="Guarantee_Per_Student" localSheetId="0">Consolidated!$K$27</definedName>
    <definedName name="Guarantee_Per_Student" localSheetId="1">#REF!</definedName>
    <definedName name="Guarantee_Per_Student" localSheetId="3">Notes!#REF!</definedName>
    <definedName name="Guarantee_Per_Student">#REF!</definedName>
    <definedName name="HTML_CodePage" hidden="1">1252</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50" hidden="1">{"'AssumptionsHTML'!$B$9:$E$357","'SummationHTML'!$A$4:$J$93","'Difference'!$A$11:$K$101","'DifferenceFTE'!$A$11:$K$101","'Detail1'!$A$11:$I$97","'Detail2'!$A$11:$J$97","'Detail3'!$A$11:$J$97","'Categorical1'!$A$11:$L$97"}</definedName>
    <definedName name="HTML_Control" localSheetId="51" hidden="1">{"'AssumptionsHTML'!$B$9:$E$357","'SummationHTML'!$A$4:$J$93","'Difference'!$A$11:$K$101","'DifferenceFTE'!$A$11:$K$101","'Detail1'!$A$11:$I$97","'Detail2'!$A$11:$J$97","'Detail3'!$A$11:$J$97","'Categorical1'!$A$11:$L$97"}</definedName>
    <definedName name="HTML_Control" localSheetId="52" hidden="1">{"'AssumptionsHTML'!$B$9:$E$357","'SummationHTML'!$A$4:$J$93","'Difference'!$A$11:$K$101","'DifferenceFTE'!$A$11:$K$101","'Detail1'!$A$11:$I$97","'Detail2'!$A$11:$J$97","'Detail3'!$A$11:$J$97","'Categorical1'!$A$11:$L$97"}</definedName>
    <definedName name="HTML_Control" localSheetId="53" hidden="1">{"'AssumptionsHTML'!$B$9:$E$357","'SummationHTML'!$A$4:$J$93","'Difference'!$A$11:$K$101","'DifferenceFTE'!$A$11:$K$101","'Detail1'!$A$11:$I$97","'Detail2'!$A$11:$J$97","'Detail3'!$A$11:$J$97","'Categorical1'!$A$11:$L$97"}</definedName>
    <definedName name="HTML_Control" localSheetId="54" hidden="1">{"'AssumptionsHTML'!$B$9:$E$357","'SummationHTML'!$A$4:$J$93","'Difference'!$A$11:$K$101","'DifferenceFTE'!$A$11:$K$101","'Detail1'!$A$11:$I$97","'Detail2'!$A$11:$J$97","'Detail3'!$A$11:$J$97","'Categorical1'!$A$11:$L$97"}</definedName>
    <definedName name="HTML_Control" localSheetId="2"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localSheetId="1" hidden="1">{"'AssumptionsHTML'!$B$9:$E$357","'SummationHTML'!$A$4:$J$93","'Difference'!$A$11:$K$101","'DifferenceFTE'!$A$11:$K$101","'Detail1'!$A$11:$I$97","'Detail2'!$A$11:$J$97","'Detail3'!$A$11:$J$97","'Categorical1'!$A$11:$L$97"}</definedName>
    <definedName name="HTML_Control" localSheetId="3"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5">#REF!</definedName>
    <definedName name="IDN" localSheetId="40">#REF!</definedName>
    <definedName name="IDN" localSheetId="46">#REF!</definedName>
    <definedName name="IDN" localSheetId="48">#REF!</definedName>
    <definedName name="IDN" localSheetId="50">#REF!</definedName>
    <definedName name="IDN" localSheetId="51">#REF!</definedName>
    <definedName name="IDN" localSheetId="52">#REF!</definedName>
    <definedName name="IDN" localSheetId="53">#REF!</definedName>
    <definedName name="IDN" localSheetId="54">#REF!</definedName>
    <definedName name="IDN" localSheetId="2">#REF!</definedName>
    <definedName name="IDN" localSheetId="0">#REF!</definedName>
    <definedName name="IDN" localSheetId="1">#REF!</definedName>
    <definedName name="IDN">#REF!</definedName>
    <definedName name="IFN" localSheetId="35">#REF!</definedName>
    <definedName name="IFN" localSheetId="40">#REF!</definedName>
    <definedName name="IFN" localSheetId="46">#REF!</definedName>
    <definedName name="IFN" localSheetId="48">#REF!</definedName>
    <definedName name="IFN" localSheetId="50">#REF!</definedName>
    <definedName name="IFN" localSheetId="51">#REF!</definedName>
    <definedName name="IFN" localSheetId="52">#REF!</definedName>
    <definedName name="IFN" localSheetId="53">#REF!</definedName>
    <definedName name="IFN" localSheetId="54">#REF!</definedName>
    <definedName name="IFN" localSheetId="2">#REF!</definedName>
    <definedName name="IFN" localSheetId="0">#REF!</definedName>
    <definedName name="IFN" localSheetId="1">#REF!</definedName>
    <definedName name="IFN">#REF!</definedName>
    <definedName name="LYN" localSheetId="35">#REF!</definedName>
    <definedName name="LYN" localSheetId="40">#REF!</definedName>
    <definedName name="LYN" localSheetId="46">#REF!</definedName>
    <definedName name="LYN" localSheetId="48">#REF!</definedName>
    <definedName name="LYN" localSheetId="50">#REF!</definedName>
    <definedName name="LYN" localSheetId="51">#REF!</definedName>
    <definedName name="LYN" localSheetId="52">#REF!</definedName>
    <definedName name="LYN" localSheetId="53">#REF!</definedName>
    <definedName name="LYN" localSheetId="54">#REF!</definedName>
    <definedName name="LYN" localSheetId="2">#REF!</definedName>
    <definedName name="LYN" localSheetId="0">#REF!</definedName>
    <definedName name="LYN" localSheetId="1">#REF!</definedName>
    <definedName name="LYN">#REF!</definedName>
    <definedName name="Matrix_Level" localSheetId="4">'0054'!$J$27</definedName>
    <definedName name="Matrix_Level" localSheetId="5">'0642'!$J$27</definedName>
    <definedName name="Matrix_Level" localSheetId="6">'0664'!$J$27</definedName>
    <definedName name="Matrix_Level" localSheetId="7">'1461'!$J$27</definedName>
    <definedName name="Matrix_Level" localSheetId="8">'1571'!$J$27</definedName>
    <definedName name="Matrix_Level" localSheetId="9">'2521'!$J$27</definedName>
    <definedName name="Matrix_Level" localSheetId="10">'2531'!$J$27</definedName>
    <definedName name="Matrix_Level" localSheetId="11">'2641'!$J$27</definedName>
    <definedName name="Matrix_Level" localSheetId="12">'2791'!$J$27</definedName>
    <definedName name="Matrix_Level" localSheetId="13">'2801'!$J$27</definedName>
    <definedName name="Matrix_Level" localSheetId="14">'2911'!$J$27</definedName>
    <definedName name="Matrix_Level" localSheetId="15">'2941'!$J$27</definedName>
    <definedName name="Matrix_Level" localSheetId="16">'3083'!$J$27</definedName>
    <definedName name="Matrix_Level" localSheetId="17">'3345'!$J$27</definedName>
    <definedName name="Matrix_Level" localSheetId="18">'3347'!$J$27</definedName>
    <definedName name="Matrix_Level" localSheetId="19">'3381'!$J$27</definedName>
    <definedName name="Matrix_Level" localSheetId="20">'3382'!$J$27</definedName>
    <definedName name="Matrix_Level" localSheetId="21">'3385'!$J$27</definedName>
    <definedName name="Matrix_Level" localSheetId="22">'3386'!$J$27</definedName>
    <definedName name="Matrix_Level" localSheetId="23">'3391'!$J$27</definedName>
    <definedName name="Matrix_Level" localSheetId="24">'3394'!$J$27</definedName>
    <definedName name="Matrix_Level" localSheetId="25">'3395'!$J$27</definedName>
    <definedName name="Matrix_Level" localSheetId="26">'3396'!$J$27</definedName>
    <definedName name="Matrix_Level" localSheetId="27">'3398'!$J$27</definedName>
    <definedName name="Matrix_Level" localSheetId="28">'3400'!$J$27</definedName>
    <definedName name="Matrix_Level" localSheetId="29">'3401'!$J$27</definedName>
    <definedName name="Matrix_Level" localSheetId="30">'3413'!$J$27</definedName>
    <definedName name="Matrix_Level" localSheetId="31">'3421'!$J$27</definedName>
    <definedName name="Matrix_Level" localSheetId="32">'3431'!$J$27</definedName>
    <definedName name="Matrix_Level" localSheetId="33">'3441'!$J$27</definedName>
    <definedName name="Matrix_Level" localSheetId="34">'3443'!$J$27</definedName>
    <definedName name="Matrix_Level" localSheetId="35">'3924'!$J$27</definedName>
    <definedName name="Matrix_Level" localSheetId="36">'3941'!$J$27</definedName>
    <definedName name="Matrix_Level" localSheetId="37">'3961'!$J$27</definedName>
    <definedName name="Matrix_Level" localSheetId="38">'3971'!$J$27</definedName>
    <definedName name="Matrix_Level" localSheetId="39">'4000'!$J$27</definedName>
    <definedName name="Matrix_Level" localSheetId="40">'4001'!$J$27</definedName>
    <definedName name="Matrix_Level" localSheetId="41">'4002'!$J$27</definedName>
    <definedName name="Matrix_Level" localSheetId="42">'4010'!$J$27</definedName>
    <definedName name="Matrix_Level" localSheetId="43">'4012'!$J$27</definedName>
    <definedName name="Matrix_Level" localSheetId="44">'4013'!$J$27</definedName>
    <definedName name="Matrix_Level" localSheetId="45">'4020'!$J$27</definedName>
    <definedName name="Matrix_Level" localSheetId="46">'4021'!$J$27</definedName>
    <definedName name="Matrix_Level" localSheetId="47">'4037'!$J$27</definedName>
    <definedName name="Matrix_Level" localSheetId="48">#REF!</definedName>
    <definedName name="Matrix_Level" localSheetId="49">'4041'!$J$27</definedName>
    <definedName name="Matrix_Level" localSheetId="50">'4050'!$J$27</definedName>
    <definedName name="Matrix_Level" localSheetId="51">'4051'!$J$27</definedName>
    <definedName name="Matrix_Level" localSheetId="52">'4061'!$J$27</definedName>
    <definedName name="Matrix_Level" localSheetId="53">'4070'!$J$27</definedName>
    <definedName name="Matrix_Level" localSheetId="54">'4072'!$J$27</definedName>
    <definedName name="Matrix_Level" localSheetId="2">#REF!</definedName>
    <definedName name="Matrix_Level" localSheetId="0">Consolidated!$J$27</definedName>
    <definedName name="Matrix_Level" localSheetId="1">#REF!</definedName>
    <definedName name="Matrix_Level" localSheetId="3">Notes!#REF!</definedName>
    <definedName name="Matrix_Level">#REF!</definedName>
    <definedName name="Number_of_FTE" localSheetId="4">'0054'!$G$8</definedName>
    <definedName name="Number_of_FTE" localSheetId="5">'0642'!$G$8</definedName>
    <definedName name="Number_of_FTE" localSheetId="6">'0664'!$G$8</definedName>
    <definedName name="Number_of_FTE" localSheetId="7">'1461'!$G$8</definedName>
    <definedName name="Number_of_FTE" localSheetId="8">'1571'!$G$8</definedName>
    <definedName name="Number_of_FTE" localSheetId="9">'2521'!$G$8</definedName>
    <definedName name="Number_of_FTE" localSheetId="10">'2531'!$G$8</definedName>
    <definedName name="Number_of_FTE" localSheetId="11">'2641'!$G$8</definedName>
    <definedName name="Number_of_FTE" localSheetId="12">'2791'!$G$8</definedName>
    <definedName name="Number_of_FTE" localSheetId="13">'2801'!$G$8</definedName>
    <definedName name="Number_of_FTE" localSheetId="14">'2911'!$G$8</definedName>
    <definedName name="Number_of_FTE" localSheetId="15">'2941'!$G$8</definedName>
    <definedName name="Number_of_FTE" localSheetId="16">'3083'!$G$8</definedName>
    <definedName name="Number_of_FTE" localSheetId="17">'3345'!$G$8</definedName>
    <definedName name="Number_of_FTE" localSheetId="18">'3347'!$G$8</definedName>
    <definedName name="Number_of_FTE" localSheetId="19">'3381'!$G$8</definedName>
    <definedName name="Number_of_FTE" localSheetId="20">'3382'!$G$8</definedName>
    <definedName name="Number_of_FTE" localSheetId="21">'3385'!$G$8</definedName>
    <definedName name="Number_of_FTE" localSheetId="22">'3386'!$G$8</definedName>
    <definedName name="Number_of_FTE" localSheetId="23">'3391'!$G$8</definedName>
    <definedName name="Number_of_FTE" localSheetId="24">'3394'!$G$8</definedName>
    <definedName name="Number_of_FTE" localSheetId="25">'3395'!$G$8</definedName>
    <definedName name="Number_of_FTE" localSheetId="26">'3396'!$G$8</definedName>
    <definedName name="Number_of_FTE" localSheetId="27">'3398'!$G$8</definedName>
    <definedName name="Number_of_FTE" localSheetId="28">'3400'!$G$8</definedName>
    <definedName name="Number_of_FTE" localSheetId="29">'3401'!$G$8</definedName>
    <definedName name="Number_of_FTE" localSheetId="30">'3413'!$G$8</definedName>
    <definedName name="Number_of_FTE" localSheetId="31">'3421'!$G$8</definedName>
    <definedName name="Number_of_FTE" localSheetId="32">'3431'!$G$8</definedName>
    <definedName name="Number_of_FTE" localSheetId="33">'3441'!$G$8</definedName>
    <definedName name="Number_of_FTE" localSheetId="34">'3443'!$G$8</definedName>
    <definedName name="Number_of_FTE" localSheetId="35">'3924'!$G$8</definedName>
    <definedName name="Number_of_FTE" localSheetId="36">'3941'!$G$8</definedName>
    <definedName name="Number_of_FTE" localSheetId="37">'3961'!$G$8</definedName>
    <definedName name="Number_of_FTE" localSheetId="38">'3971'!$G$8</definedName>
    <definedName name="Number_of_FTE" localSheetId="39">'4000'!$G$8</definedName>
    <definedName name="Number_of_FTE" localSheetId="40">'4001'!$G$8</definedName>
    <definedName name="Number_of_FTE" localSheetId="41">'4002'!$G$8</definedName>
    <definedName name="Number_of_FTE" localSheetId="42">'4010'!$G$8</definedName>
    <definedName name="Number_of_FTE" localSheetId="43">'4012'!$G$8</definedName>
    <definedName name="Number_of_FTE" localSheetId="44">'4013'!$G$8</definedName>
    <definedName name="Number_of_FTE" localSheetId="45">'4020'!$G$8</definedName>
    <definedName name="Number_of_FTE" localSheetId="46">'4021'!$G$8</definedName>
    <definedName name="Number_of_FTE" localSheetId="47">'4037'!$G$8</definedName>
    <definedName name="Number_of_FTE" localSheetId="48">#REF!</definedName>
    <definedName name="Number_of_FTE" localSheetId="49">'4041'!$G$8</definedName>
    <definedName name="Number_of_FTE" localSheetId="50">'4050'!$G$8</definedName>
    <definedName name="Number_of_FTE" localSheetId="51">'4051'!$G$8</definedName>
    <definedName name="Number_of_FTE" localSheetId="52">'4061'!$G$8</definedName>
    <definedName name="Number_of_FTE" localSheetId="53">'4070'!$G$8</definedName>
    <definedName name="Number_of_FTE" localSheetId="54">'4072'!$G$8</definedName>
    <definedName name="Number_of_FTE" localSheetId="2">#REF!</definedName>
    <definedName name="Number_of_FTE" localSheetId="0">Consolidated!$G$8</definedName>
    <definedName name="Number_of_FTE" localSheetId="1">#REF!</definedName>
    <definedName name="Number_of_FTE" localSheetId="3">Notes!#REF!</definedName>
    <definedName name="Number_of_FTE">#REF!</definedName>
    <definedName name="NvsASD" localSheetId="4">"V2014-06-30"</definedName>
    <definedName name="NvsASD" localSheetId="5">"V2014-06-30"</definedName>
    <definedName name="NvsASD" localSheetId="6">"V2014-06-30"</definedName>
    <definedName name="NvsASD" localSheetId="7">"V2014-06-30"</definedName>
    <definedName name="NvsASD" localSheetId="8">"V2014-06-30"</definedName>
    <definedName name="NvsASD" localSheetId="9">"V2014-06-30"</definedName>
    <definedName name="NvsASD" localSheetId="10">"V2014-06-30"</definedName>
    <definedName name="NvsASD" localSheetId="11">"V2014-06-30"</definedName>
    <definedName name="NvsASD" localSheetId="12">"V2014-06-30"</definedName>
    <definedName name="NvsASD" localSheetId="13">"V2014-06-30"</definedName>
    <definedName name="NvsASD" localSheetId="14">"V2014-06-30"</definedName>
    <definedName name="NvsASD" localSheetId="15">"V2014-06-30"</definedName>
    <definedName name="NvsASD" localSheetId="16">"V2014-06-30"</definedName>
    <definedName name="NvsASD" localSheetId="17">"V2014-06-30"</definedName>
    <definedName name="NvsASD" localSheetId="18">"V2014-06-30"</definedName>
    <definedName name="NvsASD" localSheetId="19">"V2014-06-30"</definedName>
    <definedName name="NvsASD" localSheetId="20">"V2014-06-30"</definedName>
    <definedName name="NvsASD" localSheetId="21">"V2014-06-30"</definedName>
    <definedName name="NvsASD" localSheetId="22">"V2014-06-30"</definedName>
    <definedName name="NvsASD" localSheetId="23">"V2014-06-30"</definedName>
    <definedName name="NvsASD" localSheetId="24">"V2014-06-30"</definedName>
    <definedName name="NvsASD" localSheetId="25">"V2014-06-30"</definedName>
    <definedName name="NvsASD" localSheetId="26">"V2014-06-30"</definedName>
    <definedName name="NvsASD" localSheetId="27">"V2014-06-30"</definedName>
    <definedName name="NvsASD" localSheetId="28">"V2014-06-30"</definedName>
    <definedName name="NvsASD" localSheetId="29">"V2014-06-30"</definedName>
    <definedName name="NvsASD" localSheetId="30">"V2014-06-30"</definedName>
    <definedName name="NvsASD" localSheetId="31">"V2014-06-30"</definedName>
    <definedName name="NvsASD" localSheetId="32">"V2014-06-30"</definedName>
    <definedName name="NvsASD" localSheetId="33">"V2014-06-30"</definedName>
    <definedName name="NvsASD" localSheetId="34">"V2014-06-30"</definedName>
    <definedName name="NvsASD" localSheetId="35">"V2014-05-28"</definedName>
    <definedName name="NvsASD" localSheetId="36">"V2014-06-30"</definedName>
    <definedName name="NvsASD" localSheetId="37">"V2014-06-30"</definedName>
    <definedName name="NvsASD" localSheetId="38">"V2014-06-30"</definedName>
    <definedName name="NvsASD" localSheetId="39">"V2014-06-30"</definedName>
    <definedName name="NvsASD" localSheetId="40">"V2014-05-28"</definedName>
    <definedName name="NvsASD" localSheetId="41">"V2014-06-30"</definedName>
    <definedName name="NvsASD" localSheetId="42">"V2014-06-30"</definedName>
    <definedName name="NvsASD" localSheetId="43">"V2014-06-30"</definedName>
    <definedName name="NvsASD" localSheetId="44">"V2014-06-30"</definedName>
    <definedName name="NvsASD" localSheetId="45">"V2014-06-30"</definedName>
    <definedName name="NvsASD" localSheetId="46">"V2014-05-28"</definedName>
    <definedName name="NvsASD" localSheetId="47">"V2014-06-30"</definedName>
    <definedName name="NvsASD" localSheetId="49">"V2014-06-30"</definedName>
    <definedName name="NvsASD" localSheetId="50">"V2014-05-28"</definedName>
    <definedName name="NvsASD" localSheetId="51">"V2014-05-28"</definedName>
    <definedName name="NvsASD" localSheetId="52">"V2014-05-28"</definedName>
    <definedName name="NvsASD" localSheetId="53">"V2014-05-28"</definedName>
    <definedName name="NvsASD" localSheetId="54">"V2014-05-28"</definedName>
    <definedName name="NvsASD" localSheetId="0">"V2014-06-30"</definedName>
    <definedName name="NvsASD">"V2009-04-30"</definedName>
    <definedName name="NvsAutoDrillOk">"VN"</definedName>
    <definedName name="NvsElapsedTime" localSheetId="4">0.0000231481462833472</definedName>
    <definedName name="NvsElapsedTime" localSheetId="5">0.0000115740695036948</definedName>
    <definedName name="NvsElapsedTime" localSheetId="6">0.0000115740767796524</definedName>
    <definedName name="NvsElapsedTime" localSheetId="7">0.0000115740695036948</definedName>
    <definedName name="NvsElapsedTime" localSheetId="8">0.0000115740767796524</definedName>
    <definedName name="NvsElapsedTime" localSheetId="9">0.0000115740767796524</definedName>
    <definedName name="NvsElapsedTime" localSheetId="10">0.0000115740695036948</definedName>
    <definedName name="NvsElapsedTime" localSheetId="11">0.0000115740767796524</definedName>
    <definedName name="NvsElapsedTime" localSheetId="12">0.0000115740767796524</definedName>
    <definedName name="NvsElapsedTime" localSheetId="13">0.0000115740767796524</definedName>
    <definedName name="NvsElapsedTime" localSheetId="14">0.0000115740767796524</definedName>
    <definedName name="NvsElapsedTime" localSheetId="15">0.0000115740695036948</definedName>
    <definedName name="NvsElapsedTime" localSheetId="16">0.0000115740767796524</definedName>
    <definedName name="NvsElapsedTime" localSheetId="17">0.0000115740767796524</definedName>
    <definedName name="NvsElapsedTime" localSheetId="18">0.0000115740695036948</definedName>
    <definedName name="NvsElapsedTime" localSheetId="19">0.0000115740695036948</definedName>
    <definedName name="NvsElapsedTime" localSheetId="20">0.0000115740767796524</definedName>
    <definedName name="NvsElapsedTime" localSheetId="21">0.0000115740767796524</definedName>
    <definedName name="NvsElapsedTime" localSheetId="22">0.0000115740767796524</definedName>
    <definedName name="NvsElapsedTime" localSheetId="23">0.0000115740695036948</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0.0000115740767796524</definedName>
    <definedName name="NvsElapsedTime" localSheetId="29">0.0000115740695036948</definedName>
    <definedName name="NvsElapsedTime" localSheetId="30">0.0000115740695036948</definedName>
    <definedName name="NvsElapsedTime" localSheetId="31">0.0000115740767796524</definedName>
    <definedName name="NvsElapsedTime" localSheetId="32">0.0000115740695036948</definedName>
    <definedName name="NvsElapsedTime" localSheetId="33">0.0000115740695036948</definedName>
    <definedName name="NvsElapsedTime" localSheetId="34">0.0000231481535593048</definedName>
    <definedName name="NvsElapsedTime" localSheetId="35">0.0000231481462833472</definedName>
    <definedName name="NvsElapsedTime" localSheetId="36">0.0000115740695036948</definedName>
    <definedName name="NvsElapsedTime" localSheetId="37">0.0000115740767796524</definedName>
    <definedName name="NvsElapsedTime" localSheetId="38">0.0000115740695036948</definedName>
    <definedName name="NvsElapsedTime" localSheetId="39">0.0000115740767796524</definedName>
    <definedName name="NvsElapsedTime" localSheetId="40">0.0000231481462833472</definedName>
    <definedName name="NvsElapsedTime" localSheetId="41">0.0000115740695036948</definedName>
    <definedName name="NvsElapsedTime" localSheetId="42">0.0000115740767796524</definedName>
    <definedName name="NvsElapsedTime" localSheetId="43">0.0000231481462833472</definedName>
    <definedName name="NvsElapsedTime" localSheetId="44">0.0000115740767796524</definedName>
    <definedName name="NvsElapsedTime" localSheetId="45">0.0000115740767796524</definedName>
    <definedName name="NvsElapsedTime" localSheetId="46">0.0000231481462833472</definedName>
    <definedName name="NvsElapsedTime" localSheetId="47">0.0000115740767796524</definedName>
    <definedName name="NvsElapsedTime" localSheetId="49">0.0000231481462833472</definedName>
    <definedName name="NvsElapsedTime" localSheetId="50">0.0000231481462833472</definedName>
    <definedName name="NvsElapsedTime" localSheetId="51">0.0000231481462833472</definedName>
    <definedName name="NvsElapsedTime" localSheetId="52">0.0000231481462833472</definedName>
    <definedName name="NvsElapsedTime" localSheetId="53">0.0000231481462833472</definedName>
    <definedName name="NvsElapsedTime" localSheetId="54">0.0000231481462833472</definedName>
    <definedName name="NvsElapsedTime" localSheetId="0">0.0000231481462833472</definedName>
    <definedName name="NvsElapsedTime">0.0000578703693463467</definedName>
    <definedName name="NvsEndTime" localSheetId="4">41808.6022800926</definedName>
    <definedName name="NvsEndTime" localSheetId="5">41808.6023032407</definedName>
    <definedName name="NvsEndTime" localSheetId="6">41808.6023148148</definedName>
    <definedName name="NvsEndTime" localSheetId="7">41808.6023263889</definedName>
    <definedName name="NvsEndTime" localSheetId="8">41808.602337963</definedName>
    <definedName name="NvsEndTime" localSheetId="9">41808.602349537</definedName>
    <definedName name="NvsEndTime" localSheetId="10">41808.6023611111</definedName>
    <definedName name="NvsEndTime" localSheetId="11">41808.6023842593</definedName>
    <definedName name="NvsEndTime" localSheetId="12">41808.6024074074</definedName>
    <definedName name="NvsEndTime" localSheetId="13">41808.6024305556</definedName>
    <definedName name="NvsEndTime" localSheetId="14">41808.6024421296</definedName>
    <definedName name="NvsEndTime" localSheetId="15">41808.6024537037</definedName>
    <definedName name="NvsEndTime" localSheetId="16">41808.6024768519</definedName>
    <definedName name="NvsEndTime" localSheetId="17">41808.6025115741</definedName>
    <definedName name="NvsEndTime" localSheetId="18">41808.6025231481</definedName>
    <definedName name="NvsEndTime" localSheetId="19">41808.6025462963</definedName>
    <definedName name="NvsEndTime" localSheetId="20">41808.6025578704</definedName>
    <definedName name="NvsEndTime" localSheetId="21">41808.6025925925</definedName>
    <definedName name="NvsEndTime" localSheetId="22">41808.6026041667</definedName>
    <definedName name="NvsEndTime" localSheetId="23">41808.6026157407</definedName>
    <definedName name="NvsEndTime" localSheetId="24">41808.602650463</definedName>
    <definedName name="NvsEndTime" localSheetId="25">41808.6026736111</definedName>
    <definedName name="NvsEndTime" localSheetId="26">41808.6026851852</definedName>
    <definedName name="NvsEndTime" localSheetId="27">41808.6026967593</definedName>
    <definedName name="NvsEndTime" localSheetId="28">41808.6027199074</definedName>
    <definedName name="NvsEndTime" localSheetId="29">41808.6027314815</definedName>
    <definedName name="NvsEndTime" localSheetId="30">41808.6027662037</definedName>
    <definedName name="NvsEndTime" localSheetId="31">41808.6027893519</definedName>
    <definedName name="NvsEndTime" localSheetId="32">41808.6028009259</definedName>
    <definedName name="NvsEndTime" localSheetId="33">41808.6028587963</definedName>
    <definedName name="NvsEndTime" localSheetId="34">41808.6028819444</definedName>
    <definedName name="NvsEndTime" localSheetId="35">41787.4127430556</definedName>
    <definedName name="NvsEndTime" localSheetId="36">41808.6028935185</definedName>
    <definedName name="NvsEndTime" localSheetId="37">41808.6029282407</definedName>
    <definedName name="NvsEndTime" localSheetId="38">41808.6029513889</definedName>
    <definedName name="NvsEndTime" localSheetId="39">41808.602974537</definedName>
    <definedName name="NvsEndTime" localSheetId="40">41787.4127430556</definedName>
    <definedName name="NvsEndTime" localSheetId="41">41808.6029861111</definedName>
    <definedName name="NvsEndTime" localSheetId="42">41808.6030092593</definedName>
    <definedName name="NvsEndTime" localSheetId="43">41808.6030555556</definedName>
    <definedName name="NvsEndTime" localSheetId="44">41808.6030671296</definedName>
    <definedName name="NvsEndTime" localSheetId="45">41808.6030902778</definedName>
    <definedName name="NvsEndTime" localSheetId="46">41787.4127430556</definedName>
    <definedName name="NvsEndTime" localSheetId="47">41808.6031018519</definedName>
    <definedName name="NvsEndTime" localSheetId="49">41808.6031481481</definedName>
    <definedName name="NvsEndTime" localSheetId="50">41787.4127430556</definedName>
    <definedName name="NvsEndTime" localSheetId="51">41787.4127430556</definedName>
    <definedName name="NvsEndTime" localSheetId="52">41787.4127430556</definedName>
    <definedName name="NvsEndTime" localSheetId="53">41787.4127430556</definedName>
    <definedName name="NvsEndTime" localSheetId="54">41787.4127430556</definedName>
    <definedName name="NvsEndTime" localSheetId="0">41808.6022800926</definedName>
    <definedName name="NvsEndTime">39955.4323032407</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2">"CopySheet"</definedName>
    <definedName name="NvsInstanceHook" localSheetId="43">"CopySheet"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 localSheetId="50">"CopySheet"</definedName>
    <definedName name="NvsInstanceHook" localSheetId="51">"CopySheet"</definedName>
    <definedName name="NvsInstanceHook" localSheetId="52">"CopySheet"</definedName>
    <definedName name="NvsInstanceHook" localSheetId="53">"CopySheet"</definedName>
    <definedName name="NvsInstanceHook" localSheetId="54">"CopySheet"</definedName>
    <definedName name="NvsInstanceHook" localSheetId="0">"CopySheet"</definedName>
    <definedName name="NvsInstanceHook">"CopySheet"</definedName>
    <definedName name="NvsInstLang">"VENG"</definedName>
    <definedName name="NvsInstSpec" localSheetId="4">"%,FDEPTID,V0054"</definedName>
    <definedName name="NvsInstSpec" localSheetId="5">"%,FDEPTID,V0642"</definedName>
    <definedName name="NvsInstSpec" localSheetId="6">"%,FDEPTID,V0664"</definedName>
    <definedName name="NvsInstSpec" localSheetId="7">"%,FDEPTID,V1461"</definedName>
    <definedName name="NvsInstSpec" localSheetId="8">"%,FDEPTID,V1571"</definedName>
    <definedName name="NvsInstSpec" localSheetId="9">"%,FDEPTID,V2521"</definedName>
    <definedName name="NvsInstSpec" localSheetId="10">"%,FDEPTID,V2531"</definedName>
    <definedName name="NvsInstSpec" localSheetId="11">"%,FDEPTID,V2641"</definedName>
    <definedName name="NvsInstSpec" localSheetId="12">"%,FDEPTID,V2791"</definedName>
    <definedName name="NvsInstSpec" localSheetId="13">"%,FDEPTID,V2801"</definedName>
    <definedName name="NvsInstSpec" localSheetId="14">"%,FDEPTID,V2911"</definedName>
    <definedName name="NvsInstSpec" localSheetId="15">"%,FDEPTID,V2941"</definedName>
    <definedName name="NvsInstSpec" localSheetId="16">"%,FDEPTID,V3083"</definedName>
    <definedName name="NvsInstSpec" localSheetId="17">"%,FDEPTID,V3345"</definedName>
    <definedName name="NvsInstSpec" localSheetId="18">"%,FDEPTID,V3347"</definedName>
    <definedName name="NvsInstSpec" localSheetId="19">"%,FDEPTID,V3381"</definedName>
    <definedName name="NvsInstSpec" localSheetId="20">"%,FDEPTID,V3382"</definedName>
    <definedName name="NvsInstSpec" localSheetId="21">"%,FDEPTID,V3385"</definedName>
    <definedName name="NvsInstSpec" localSheetId="22">"%,FDEPTID,V3386"</definedName>
    <definedName name="NvsInstSpec" localSheetId="23">"%,FDEPTID,V3391"</definedName>
    <definedName name="NvsInstSpec" localSheetId="24">"%,FDEPTID,V3394"</definedName>
    <definedName name="NvsInstSpec" localSheetId="25">"%,FDEPTID,V3395"</definedName>
    <definedName name="NvsInstSpec" localSheetId="26">"%,FDEPTID,V3396"</definedName>
    <definedName name="NvsInstSpec" localSheetId="27">"%,FDEPTID,V3398"</definedName>
    <definedName name="NvsInstSpec" localSheetId="28">"%,FDEPTID,V3400"</definedName>
    <definedName name="NvsInstSpec" localSheetId="29">"%,FDEPTID,V3401"</definedName>
    <definedName name="NvsInstSpec" localSheetId="30">"%,FDEPTID,V3413"</definedName>
    <definedName name="NvsInstSpec" localSheetId="31">"%,FDEPTID,V3421"</definedName>
    <definedName name="NvsInstSpec" localSheetId="32">"%,FDEPTID,V3431"</definedName>
    <definedName name="NvsInstSpec" localSheetId="33">"%,FDEPTID,V3441"</definedName>
    <definedName name="NvsInstSpec" localSheetId="34">"%,FDEPTID,V3443"</definedName>
    <definedName name="NvsInstSpec" localSheetId="35">"%,FDEPTID,V0054"</definedName>
    <definedName name="NvsInstSpec" localSheetId="36">"%,FDEPTID,V3941"</definedName>
    <definedName name="NvsInstSpec" localSheetId="37">"%,FDEPTID,V3961"</definedName>
    <definedName name="NvsInstSpec" localSheetId="38">"%,FDEPTID,V3971"</definedName>
    <definedName name="NvsInstSpec" localSheetId="39">"%,FDEPTID,V4000"</definedName>
    <definedName name="NvsInstSpec" localSheetId="40">"%,FDEPTID,V0054"</definedName>
    <definedName name="NvsInstSpec" localSheetId="41">"%,FDEPTID,V4002"</definedName>
    <definedName name="NvsInstSpec" localSheetId="42">"%,FDEPTID,V4010"</definedName>
    <definedName name="NvsInstSpec" localSheetId="43">"%,FDEPTID,V4012"</definedName>
    <definedName name="NvsInstSpec" localSheetId="44">"%,FDEPTID,V4013"</definedName>
    <definedName name="NvsInstSpec" localSheetId="45">"%,FDEPTID,V4020"</definedName>
    <definedName name="NvsInstSpec" localSheetId="46">"%,FDEPTID,V0054"</definedName>
    <definedName name="NvsInstSpec" localSheetId="47">"%,FDEPTID,V4037"</definedName>
    <definedName name="NvsInstSpec" localSheetId="49">"%,FDEPTID,V4041"</definedName>
    <definedName name="NvsInstSpec" localSheetId="50">"%,FDEPTID,V0054"</definedName>
    <definedName name="NvsInstSpec" localSheetId="51">"%,FDEPTID,V0054"</definedName>
    <definedName name="NvsInstSpec" localSheetId="52">"%,FDEPTID,V0054"</definedName>
    <definedName name="NvsInstSpec" localSheetId="53">"%,FDEPTID,V0054"</definedName>
    <definedName name="NvsInstSpec" localSheetId="54">"%,FDEPTID,V0054"</definedName>
    <definedName name="NvsInstSpec" localSheetId="0">"%,FDEPTID,V0054"</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2">"V2007-07-01"</definedName>
    <definedName name="NvsPanelEffdt" localSheetId="43">"V2007-07-01"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 localSheetId="50">"V2007-07-01"</definedName>
    <definedName name="NvsPanelEffdt" localSheetId="51">"V2007-07-01"</definedName>
    <definedName name="NvsPanelEffdt" localSheetId="52">"V2007-07-01"</definedName>
    <definedName name="NvsPanelEffdt" localSheetId="53">"V2007-07-01"</definedName>
    <definedName name="NvsPanelEffdt" localSheetId="54">"V2007-07-01"</definedName>
    <definedName name="NvsPanelEffdt" localSheetId="0">"V2007-07-01"</definedName>
    <definedName name="NvsPanelEffdt">"V1901-01-01"</definedName>
    <definedName name="NvsPanelSetid">"VSHARE"</definedName>
    <definedName name="NvsReqBU">"VSDPBC"</definedName>
    <definedName name="NvsReqBUOnly">"VY"</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2">"M"</definedName>
    <definedName name="NvsSheetType" localSheetId="43">"M"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SheetType" localSheetId="50">"M"</definedName>
    <definedName name="NvsSheetType" localSheetId="51">"M"</definedName>
    <definedName name="NvsSheetType" localSheetId="52">"M"</definedName>
    <definedName name="NvsSheetType" localSheetId="53">"M"</definedName>
    <definedName name="NvsSheetType" localSheetId="54">"M"</definedName>
    <definedName name="NvsSheetType" localSheetId="0">"M"</definedName>
    <definedName name="NvsTransLed">"VN"</definedName>
    <definedName name="NvsTreeASD" localSheetId="4">"V2014-06-30"</definedName>
    <definedName name="NvsTreeASD" localSheetId="5">"V2014-06-30"</definedName>
    <definedName name="NvsTreeASD" localSheetId="6">"V2014-06-30"</definedName>
    <definedName name="NvsTreeASD" localSheetId="7">"V2014-06-30"</definedName>
    <definedName name="NvsTreeASD" localSheetId="8">"V2014-06-30"</definedName>
    <definedName name="NvsTreeASD" localSheetId="9">"V2014-06-30"</definedName>
    <definedName name="NvsTreeASD" localSheetId="10">"V2014-06-30"</definedName>
    <definedName name="NvsTreeASD" localSheetId="11">"V2014-06-30"</definedName>
    <definedName name="NvsTreeASD" localSheetId="12">"V2014-06-30"</definedName>
    <definedName name="NvsTreeASD" localSheetId="13">"V2014-06-30"</definedName>
    <definedName name="NvsTreeASD" localSheetId="14">"V2014-06-30"</definedName>
    <definedName name="NvsTreeASD" localSheetId="15">"V2014-06-30"</definedName>
    <definedName name="NvsTreeASD" localSheetId="16">"V2014-06-30"</definedName>
    <definedName name="NvsTreeASD" localSheetId="17">"V2014-06-30"</definedName>
    <definedName name="NvsTreeASD" localSheetId="18">"V2014-06-30"</definedName>
    <definedName name="NvsTreeASD" localSheetId="19">"V2014-06-30"</definedName>
    <definedName name="NvsTreeASD" localSheetId="20">"V2014-06-30"</definedName>
    <definedName name="NvsTreeASD" localSheetId="21">"V2014-06-30"</definedName>
    <definedName name="NvsTreeASD" localSheetId="22">"V2014-06-30"</definedName>
    <definedName name="NvsTreeASD" localSheetId="23">"V2014-06-30"</definedName>
    <definedName name="NvsTreeASD" localSheetId="24">"V2014-06-30"</definedName>
    <definedName name="NvsTreeASD" localSheetId="25">"V2014-06-30"</definedName>
    <definedName name="NvsTreeASD" localSheetId="26">"V2014-06-30"</definedName>
    <definedName name="NvsTreeASD" localSheetId="27">"V2014-06-30"</definedName>
    <definedName name="NvsTreeASD" localSheetId="28">"V2014-06-30"</definedName>
    <definedName name="NvsTreeASD" localSheetId="29">"V2014-06-30"</definedName>
    <definedName name="NvsTreeASD" localSheetId="30">"V2014-06-30"</definedName>
    <definedName name="NvsTreeASD" localSheetId="31">"V2014-06-30"</definedName>
    <definedName name="NvsTreeASD" localSheetId="32">"V2014-06-30"</definedName>
    <definedName name="NvsTreeASD" localSheetId="33">"V2014-06-30"</definedName>
    <definedName name="NvsTreeASD" localSheetId="34">"V2014-06-30"</definedName>
    <definedName name="NvsTreeASD" localSheetId="35">"V2014-05-28"</definedName>
    <definedName name="NvsTreeASD" localSheetId="36">"V2014-06-30"</definedName>
    <definedName name="NvsTreeASD" localSheetId="37">"V2014-06-30"</definedName>
    <definedName name="NvsTreeASD" localSheetId="38">"V2014-06-30"</definedName>
    <definedName name="NvsTreeASD" localSheetId="39">"V2014-06-30"</definedName>
    <definedName name="NvsTreeASD" localSheetId="40">"V2014-05-28"</definedName>
    <definedName name="NvsTreeASD" localSheetId="41">"V2014-06-30"</definedName>
    <definedName name="NvsTreeASD" localSheetId="42">"V2014-06-30"</definedName>
    <definedName name="NvsTreeASD" localSheetId="43">"V2014-06-30"</definedName>
    <definedName name="NvsTreeASD" localSheetId="44">"V2014-06-30"</definedName>
    <definedName name="NvsTreeASD" localSheetId="45">"V2014-06-30"</definedName>
    <definedName name="NvsTreeASD" localSheetId="46">"V2014-05-28"</definedName>
    <definedName name="NvsTreeASD" localSheetId="47">"V2014-06-30"</definedName>
    <definedName name="NvsTreeASD" localSheetId="49">"V2014-06-30"</definedName>
    <definedName name="NvsTreeASD" localSheetId="50">"V2014-05-28"</definedName>
    <definedName name="NvsTreeASD" localSheetId="51">"V2014-05-28"</definedName>
    <definedName name="NvsTreeASD" localSheetId="52">"V2014-05-28"</definedName>
    <definedName name="NvsTreeASD" localSheetId="53">"V2014-05-28"</definedName>
    <definedName name="NvsTreeASD" localSheetId="54">"V2014-05-28"</definedName>
    <definedName name="NvsTreeASD" localSheetId="0">"V2014-06-30"</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4">'0054'!$I$39</definedName>
    <definedName name="Per_Student" localSheetId="5">'0642'!$I$39</definedName>
    <definedName name="Per_Student" localSheetId="6">'0664'!$I$39</definedName>
    <definedName name="Per_Student" localSheetId="7">'1461'!$I$39</definedName>
    <definedName name="Per_Student" localSheetId="8">'1571'!$I$39</definedName>
    <definedName name="Per_Student" localSheetId="9">'2521'!$I$39</definedName>
    <definedName name="Per_Student" localSheetId="10">'2531'!$I$39</definedName>
    <definedName name="Per_Student" localSheetId="11">'2641'!$I$39</definedName>
    <definedName name="Per_Student" localSheetId="12">'2791'!$I$39</definedName>
    <definedName name="Per_Student" localSheetId="13">'2801'!$I$39</definedName>
    <definedName name="Per_Student" localSheetId="14">'2911'!$I$39</definedName>
    <definedName name="Per_Student" localSheetId="15">'2941'!$I$39</definedName>
    <definedName name="Per_Student" localSheetId="16">'3083'!$I$39</definedName>
    <definedName name="Per_Student" localSheetId="17">'3345'!$I$39</definedName>
    <definedName name="Per_Student" localSheetId="18">'3347'!$I$39</definedName>
    <definedName name="Per_Student" localSheetId="19">'3381'!$I$39</definedName>
    <definedName name="Per_Student" localSheetId="20">'3382'!$I$39</definedName>
    <definedName name="Per_Student" localSheetId="21">'3385'!$I$39</definedName>
    <definedName name="Per_Student" localSheetId="22">'3386'!$I$39</definedName>
    <definedName name="Per_Student" localSheetId="23">'3391'!$I$39</definedName>
    <definedName name="Per_Student" localSheetId="24">'3394'!$I$39</definedName>
    <definedName name="Per_Student" localSheetId="25">'3395'!$I$39</definedName>
    <definedName name="Per_Student" localSheetId="26">'3396'!$I$39</definedName>
    <definedName name="Per_Student" localSheetId="27">'3398'!$I$39</definedName>
    <definedName name="Per_Student" localSheetId="28">'3400'!$I$39</definedName>
    <definedName name="Per_Student" localSheetId="29">'3401'!$I$39</definedName>
    <definedName name="Per_Student" localSheetId="30">'3413'!$I$39</definedName>
    <definedName name="Per_Student" localSheetId="31">'3421'!$I$39</definedName>
    <definedName name="Per_Student" localSheetId="32">'3431'!$I$39</definedName>
    <definedName name="Per_Student" localSheetId="33">'3441'!$I$39</definedName>
    <definedName name="Per_Student" localSheetId="34">'3443'!$I$39</definedName>
    <definedName name="Per_Student" localSheetId="35">'3924'!$I$39</definedName>
    <definedName name="Per_Student" localSheetId="36">'3941'!$I$39</definedName>
    <definedName name="Per_Student" localSheetId="37">'3961'!$I$39</definedName>
    <definedName name="Per_Student" localSheetId="38">'3971'!$I$39</definedName>
    <definedName name="Per_Student" localSheetId="39">'4000'!$I$39</definedName>
    <definedName name="Per_Student" localSheetId="40">'4001'!$I$39</definedName>
    <definedName name="Per_Student" localSheetId="41">'4002'!$I$39</definedName>
    <definedName name="Per_Student" localSheetId="42">'4010'!$I$39</definedName>
    <definedName name="Per_Student" localSheetId="43">'4012'!$I$39</definedName>
    <definedName name="Per_Student" localSheetId="44">'4013'!$I$39</definedName>
    <definedName name="Per_Student" localSheetId="45">'4020'!$I$39</definedName>
    <definedName name="Per_Student" localSheetId="46">'4021'!$I$39</definedName>
    <definedName name="Per_Student" localSheetId="47">'4037'!$I$39</definedName>
    <definedName name="Per_Student" localSheetId="48">#REF!</definedName>
    <definedName name="Per_Student" localSheetId="49">'4041'!$I$39</definedName>
    <definedName name="Per_Student" localSheetId="50">'4050'!$I$39</definedName>
    <definedName name="Per_Student" localSheetId="51">'4051'!$I$39</definedName>
    <definedName name="Per_Student" localSheetId="52">'4061'!$I$39</definedName>
    <definedName name="Per_Student" localSheetId="53">'4070'!$I$39</definedName>
    <definedName name="Per_Student" localSheetId="54">'4072'!$I$39</definedName>
    <definedName name="Per_Student" localSheetId="2">#REF!</definedName>
    <definedName name="Per_Student" localSheetId="0">Consolidated!$I$39</definedName>
    <definedName name="Per_Student" localSheetId="1">#REF!</definedName>
    <definedName name="Per_Student" localSheetId="3">Notes!#REF!</definedName>
    <definedName name="Per_Student">#REF!</definedName>
    <definedName name="PK___3" localSheetId="4">'0054'!$B$47</definedName>
    <definedName name="PK___3" localSheetId="5">'0642'!$B$47</definedName>
    <definedName name="PK___3" localSheetId="6">'0664'!$B$47</definedName>
    <definedName name="PK___3" localSheetId="7">'1461'!$B$47</definedName>
    <definedName name="PK___3" localSheetId="8">'1571'!$B$47</definedName>
    <definedName name="PK___3" localSheetId="9">'2521'!$B$47</definedName>
    <definedName name="PK___3" localSheetId="10">'2531'!$B$47</definedName>
    <definedName name="PK___3" localSheetId="11">'2641'!$B$47</definedName>
    <definedName name="PK___3" localSheetId="12">'2791'!$B$47</definedName>
    <definedName name="PK___3" localSheetId="13">'2801'!$B$47</definedName>
    <definedName name="PK___3" localSheetId="14">'2911'!$B$47</definedName>
    <definedName name="PK___3" localSheetId="15">'2941'!$B$47</definedName>
    <definedName name="PK___3" localSheetId="16">'3083'!$B$47</definedName>
    <definedName name="PK___3" localSheetId="17">'3345'!$B$47</definedName>
    <definedName name="PK___3" localSheetId="18">'3347'!$B$47</definedName>
    <definedName name="PK___3" localSheetId="19">'3381'!$B$47</definedName>
    <definedName name="PK___3" localSheetId="20">'3382'!$B$47</definedName>
    <definedName name="PK___3" localSheetId="21">'3385'!$B$47</definedName>
    <definedName name="PK___3" localSheetId="22">'3386'!$B$47</definedName>
    <definedName name="PK___3" localSheetId="23">'3391'!$B$47</definedName>
    <definedName name="PK___3" localSheetId="24">'3394'!$B$47</definedName>
    <definedName name="PK___3" localSheetId="25">'3395'!$B$47</definedName>
    <definedName name="PK___3" localSheetId="26">'3396'!$B$47</definedName>
    <definedName name="PK___3" localSheetId="27">'3398'!$B$47</definedName>
    <definedName name="PK___3" localSheetId="28">'3400'!$B$47</definedName>
    <definedName name="PK___3" localSheetId="29">'3401'!$B$47</definedName>
    <definedName name="PK___3" localSheetId="30">'3413'!$B$47</definedName>
    <definedName name="PK___3" localSheetId="31">'3421'!$B$47</definedName>
    <definedName name="PK___3" localSheetId="32">'3431'!$B$47</definedName>
    <definedName name="PK___3" localSheetId="33">'3441'!$B$47</definedName>
    <definedName name="PK___3" localSheetId="34">'3443'!$B$47</definedName>
    <definedName name="PK___3" localSheetId="35">'3924'!$B$47</definedName>
    <definedName name="PK___3" localSheetId="36">'3941'!$B$47</definedName>
    <definedName name="PK___3" localSheetId="37">'3961'!$B$47</definedName>
    <definedName name="PK___3" localSheetId="38">'3971'!$B$47</definedName>
    <definedName name="PK___3" localSheetId="39">'4000'!$B$47</definedName>
    <definedName name="PK___3" localSheetId="40">'4001'!$B$47</definedName>
    <definedName name="PK___3" localSheetId="41">'4002'!$B$47</definedName>
    <definedName name="PK___3" localSheetId="42">'4010'!$B$47</definedName>
    <definedName name="PK___3" localSheetId="43">'4012'!$B$47</definedName>
    <definedName name="PK___3" localSheetId="44">'4013'!$B$47</definedName>
    <definedName name="PK___3" localSheetId="45">'4020'!$B$47</definedName>
    <definedName name="PK___3" localSheetId="46">'4021'!$B$47</definedName>
    <definedName name="PK___3" localSheetId="47">'4037'!$B$47</definedName>
    <definedName name="PK___3" localSheetId="48">#REF!</definedName>
    <definedName name="PK___3" localSheetId="49">'4041'!$B$47</definedName>
    <definedName name="PK___3" localSheetId="50">'4050'!$B$47</definedName>
    <definedName name="PK___3" localSheetId="51">'4051'!$B$47</definedName>
    <definedName name="PK___3" localSheetId="52">'4061'!$B$47</definedName>
    <definedName name="PK___3" localSheetId="53">'4070'!$B$47</definedName>
    <definedName name="PK___3" localSheetId="54">'4072'!$B$47</definedName>
    <definedName name="PK___3" localSheetId="2">#REF!</definedName>
    <definedName name="PK___3" localSheetId="0">Consolidated!$B$47</definedName>
    <definedName name="PK___3" localSheetId="1">#REF!</definedName>
    <definedName name="PK___3" localSheetId="3">Notes!#REF!</definedName>
    <definedName name="PK___3">#REF!</definedName>
    <definedName name="PRACTICE" localSheetId="53"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53"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4">'0054'!$B$3:$L$95</definedName>
    <definedName name="_xlnm.Print_Area" localSheetId="5">'0642'!$B$3:$L$95</definedName>
    <definedName name="_xlnm.Print_Area" localSheetId="6">'0664'!$B$3:$L$95</definedName>
    <definedName name="_xlnm.Print_Area" localSheetId="7">'1461'!$B$3:$L$95</definedName>
    <definedName name="_xlnm.Print_Area" localSheetId="8">'1571'!$B$3:$L$95</definedName>
    <definedName name="_xlnm.Print_Area" localSheetId="9">'2521'!$B$3:$L$95</definedName>
    <definedName name="_xlnm.Print_Area" localSheetId="10">'2531'!$B$3:$L$95</definedName>
    <definedName name="_xlnm.Print_Area" localSheetId="11">'2641'!$B$3:$L$95</definedName>
    <definedName name="_xlnm.Print_Area" localSheetId="12">'2791'!$B$3:$L$95</definedName>
    <definedName name="_xlnm.Print_Area" localSheetId="13">'2801'!$B$3:$L$95</definedName>
    <definedName name="_xlnm.Print_Area" localSheetId="14">'2911'!$B$3:$L$95</definedName>
    <definedName name="_xlnm.Print_Area" localSheetId="15">'2941'!$B$3:$L$95</definedName>
    <definedName name="_xlnm.Print_Area" localSheetId="16">'3083'!$B$3:$L$95</definedName>
    <definedName name="_xlnm.Print_Area" localSheetId="17">'3345'!$B$3:$L$95</definedName>
    <definedName name="_xlnm.Print_Area" localSheetId="18">'3347'!$B$3:$L$95</definedName>
    <definedName name="_xlnm.Print_Area" localSheetId="19">'3381'!$B$3:$L$95</definedName>
    <definedName name="_xlnm.Print_Area" localSheetId="20">'3382'!$B$3:$L$95</definedName>
    <definedName name="_xlnm.Print_Area" localSheetId="21">'3385'!$B$3:$L$95</definedName>
    <definedName name="_xlnm.Print_Area" localSheetId="22">'3386'!$B$3:$L$95</definedName>
    <definedName name="_xlnm.Print_Area" localSheetId="23">'3391'!$B$3:$L$95</definedName>
    <definedName name="_xlnm.Print_Area" localSheetId="24">'3394'!$B$3:$L$95</definedName>
    <definedName name="_xlnm.Print_Area" localSheetId="25">'3395'!$B$3:$L$95</definedName>
    <definedName name="_xlnm.Print_Area" localSheetId="26">'3396'!$B$3:$L$95</definedName>
    <definedName name="_xlnm.Print_Area" localSheetId="27">'3398'!$B$3:$L$95</definedName>
    <definedName name="_xlnm.Print_Area" localSheetId="28">'3400'!$B$3:$L$95</definedName>
    <definedName name="_xlnm.Print_Area" localSheetId="29">'3401'!$B$3:$L$95</definedName>
    <definedName name="_xlnm.Print_Area" localSheetId="30">'3413'!$B$3:$L$95</definedName>
    <definedName name="_xlnm.Print_Area" localSheetId="31">'3421'!$B$3:$L$95</definedName>
    <definedName name="_xlnm.Print_Area" localSheetId="32">'3431'!$B$3:$L$95</definedName>
    <definedName name="_xlnm.Print_Area" localSheetId="33">'3441'!$B$3:$L$95</definedName>
    <definedName name="_xlnm.Print_Area" localSheetId="34">'3443'!$B$3:$L$95</definedName>
    <definedName name="_xlnm.Print_Area" localSheetId="35">'3924'!$B$3:$L$95</definedName>
    <definedName name="_xlnm.Print_Area" localSheetId="36">'3941'!$B$3:$L$95</definedName>
    <definedName name="_xlnm.Print_Area" localSheetId="37">'3961'!$B$3:$L$95</definedName>
    <definedName name="_xlnm.Print_Area" localSheetId="38">'3971'!$B$3:$L$95</definedName>
    <definedName name="_xlnm.Print_Area" localSheetId="39">'4000'!$B$3:$L$95</definedName>
    <definedName name="_xlnm.Print_Area" localSheetId="40">'4001'!$B$3:$L$95</definedName>
    <definedName name="_xlnm.Print_Area" localSheetId="41">'4002'!$B$3:$L$95</definedName>
    <definedName name="_xlnm.Print_Area" localSheetId="42">'4010'!$B$3:$L$95</definedName>
    <definedName name="_xlnm.Print_Area" localSheetId="43">'4012'!$B$3:$L$95</definedName>
    <definedName name="_xlnm.Print_Area" localSheetId="44">'4013'!$B$3:$L$95</definedName>
    <definedName name="_xlnm.Print_Area" localSheetId="45">'4020'!$B$3:$L$95</definedName>
    <definedName name="_xlnm.Print_Area" localSheetId="46">'4021'!$B$3:$L$95</definedName>
    <definedName name="_xlnm.Print_Area" localSheetId="47">'4037'!$B$3:$L$95</definedName>
    <definedName name="_xlnm.Print_Area" localSheetId="48">'4040'!$A$3:$D$19</definedName>
    <definedName name="_xlnm.Print_Area" localSheetId="49">'4041'!$B$3:$L$95</definedName>
    <definedName name="_xlnm.Print_Area" localSheetId="50">'4050'!$B$3:$L$95</definedName>
    <definedName name="_xlnm.Print_Area" localSheetId="51">'4051'!$B$3:$L$95</definedName>
    <definedName name="_xlnm.Print_Area" localSheetId="52">'4061'!$B$3:$L$95</definedName>
    <definedName name="_xlnm.Print_Area" localSheetId="53">'4070'!$B$3:$L$95</definedName>
    <definedName name="_xlnm.Print_Area" localSheetId="54">'4072'!$B$3:$L$95</definedName>
    <definedName name="_xlnm.Print_Area" localSheetId="0">Consolidated!$B$3:$L$95</definedName>
    <definedName name="_xlnm.Print_Area" localSheetId="1">'Net Payment'!$A$1:$D$77</definedName>
    <definedName name="_xlnm.Print_Area" localSheetId="3">Notes!$B$1:$I$48</definedName>
    <definedName name="_xlnm.Print_Titles" localSheetId="1">'Net Payment'!$5:$5</definedName>
    <definedName name="Program" localSheetId="4">'0054'!$B$8</definedName>
    <definedName name="Program" localSheetId="5">'0642'!$B$8</definedName>
    <definedName name="Program" localSheetId="6">'0664'!$B$8</definedName>
    <definedName name="Program" localSheetId="7">'1461'!$B$8</definedName>
    <definedName name="Program" localSheetId="8">'1571'!$B$8</definedName>
    <definedName name="Program" localSheetId="9">'2521'!$B$8</definedName>
    <definedName name="Program" localSheetId="10">'2531'!$B$8</definedName>
    <definedName name="Program" localSheetId="11">'2641'!$B$8</definedName>
    <definedName name="Program" localSheetId="12">'2791'!$B$8</definedName>
    <definedName name="Program" localSheetId="13">'2801'!$B$8</definedName>
    <definedName name="Program" localSheetId="14">'2911'!$B$8</definedName>
    <definedName name="Program" localSheetId="15">'2941'!$B$8</definedName>
    <definedName name="Program" localSheetId="16">'3083'!$B$8</definedName>
    <definedName name="Program" localSheetId="17">'3345'!$B$8</definedName>
    <definedName name="Program" localSheetId="18">'3347'!$B$8</definedName>
    <definedName name="Program" localSheetId="19">'3381'!$B$8</definedName>
    <definedName name="Program" localSheetId="20">'3382'!$B$8</definedName>
    <definedName name="Program" localSheetId="21">'3385'!$B$8</definedName>
    <definedName name="Program" localSheetId="22">'3386'!$B$8</definedName>
    <definedName name="Program" localSheetId="23">'3391'!$B$8</definedName>
    <definedName name="Program" localSheetId="24">'3394'!$B$8</definedName>
    <definedName name="Program" localSheetId="25">'3395'!$B$8</definedName>
    <definedName name="Program" localSheetId="26">'3396'!$B$8</definedName>
    <definedName name="Program" localSheetId="27">'3398'!$B$8</definedName>
    <definedName name="Program" localSheetId="28">'3400'!$B$8</definedName>
    <definedName name="Program" localSheetId="29">'3401'!$B$8</definedName>
    <definedName name="Program" localSheetId="30">'3413'!$B$8</definedName>
    <definedName name="Program" localSheetId="31">'3421'!$B$8</definedName>
    <definedName name="Program" localSheetId="32">'3431'!$B$8</definedName>
    <definedName name="Program" localSheetId="33">'3441'!$B$8</definedName>
    <definedName name="Program" localSheetId="34">'3443'!$B$8</definedName>
    <definedName name="Program" localSheetId="35">'3924'!$B$8</definedName>
    <definedName name="Program" localSheetId="36">'3941'!$B$8</definedName>
    <definedName name="Program" localSheetId="37">'3961'!$B$8</definedName>
    <definedName name="Program" localSheetId="38">'3971'!$B$8</definedName>
    <definedName name="Program" localSheetId="39">'4000'!$B$8</definedName>
    <definedName name="Program" localSheetId="40">'4001'!$B$8</definedName>
    <definedName name="Program" localSheetId="41">'4002'!$B$8</definedName>
    <definedName name="Program" localSheetId="42">'4010'!$B$8</definedName>
    <definedName name="Program" localSheetId="43">'4012'!$B$8</definedName>
    <definedName name="Program" localSheetId="44">'4013'!$B$8</definedName>
    <definedName name="Program" localSheetId="45">'4020'!$B$8</definedName>
    <definedName name="Program" localSheetId="46">'4021'!$B$8</definedName>
    <definedName name="Program" localSheetId="47">'4037'!$B$8</definedName>
    <definedName name="Program" localSheetId="48">#REF!</definedName>
    <definedName name="Program" localSheetId="49">'4041'!$B$8</definedName>
    <definedName name="Program" localSheetId="50">'4050'!$B$8</definedName>
    <definedName name="Program" localSheetId="51">'4051'!$B$8</definedName>
    <definedName name="Program" localSheetId="52">'4061'!$B$8</definedName>
    <definedName name="Program" localSheetId="53">'4070'!$B$8</definedName>
    <definedName name="Program" localSheetId="54">'4072'!$B$8</definedName>
    <definedName name="Program" localSheetId="2">#REF!</definedName>
    <definedName name="Program" localSheetId="0">Consolidated!$B$8</definedName>
    <definedName name="Program" localSheetId="1">#REF!</definedName>
    <definedName name="Program" localSheetId="3">Notes!#REF!</definedName>
    <definedName name="Program">#REF!</definedName>
    <definedName name="Program______________________________Cost_Factor" localSheetId="4">'0054'!$I$8</definedName>
    <definedName name="Program______________________________Cost_Factor" localSheetId="5">'0642'!$I$8</definedName>
    <definedName name="Program______________________________Cost_Factor" localSheetId="6">'0664'!$I$8</definedName>
    <definedName name="Program______________________________Cost_Factor" localSheetId="7">'1461'!$I$8</definedName>
    <definedName name="Program______________________________Cost_Factor" localSheetId="8">'1571'!$I$8</definedName>
    <definedName name="Program______________________________Cost_Factor" localSheetId="9">'2521'!$I$8</definedName>
    <definedName name="Program______________________________Cost_Factor" localSheetId="10">'2531'!$I$8</definedName>
    <definedName name="Program______________________________Cost_Factor" localSheetId="11">'2641'!$I$8</definedName>
    <definedName name="Program______________________________Cost_Factor" localSheetId="12">'2791'!$I$8</definedName>
    <definedName name="Program______________________________Cost_Factor" localSheetId="13">'2801'!$I$8</definedName>
    <definedName name="Program______________________________Cost_Factor" localSheetId="14">'2911'!$I$8</definedName>
    <definedName name="Program______________________________Cost_Factor" localSheetId="15">'2941'!$I$8</definedName>
    <definedName name="Program______________________________Cost_Factor" localSheetId="16">'3083'!$I$8</definedName>
    <definedName name="Program______________________________Cost_Factor" localSheetId="17">'3345'!$I$8</definedName>
    <definedName name="Program______________________________Cost_Factor" localSheetId="18">'3347'!$I$8</definedName>
    <definedName name="Program______________________________Cost_Factor" localSheetId="19">'3381'!$I$8</definedName>
    <definedName name="Program______________________________Cost_Factor" localSheetId="20">'3382'!$I$8</definedName>
    <definedName name="Program______________________________Cost_Factor" localSheetId="21">'3385'!$I$8</definedName>
    <definedName name="Program______________________________Cost_Factor" localSheetId="22">'3386'!$I$8</definedName>
    <definedName name="Program______________________________Cost_Factor" localSheetId="23">'3391'!$I$8</definedName>
    <definedName name="Program______________________________Cost_Factor" localSheetId="24">'3394'!$I$8</definedName>
    <definedName name="Program______________________________Cost_Factor" localSheetId="25">'3395'!$I$8</definedName>
    <definedName name="Program______________________________Cost_Factor" localSheetId="26">'3396'!$I$8</definedName>
    <definedName name="Program______________________________Cost_Factor" localSheetId="27">'3398'!$I$8</definedName>
    <definedName name="Program______________________________Cost_Factor" localSheetId="28">'3400'!$I$8</definedName>
    <definedName name="Program______________________________Cost_Factor" localSheetId="29">'3401'!$I$8</definedName>
    <definedName name="Program______________________________Cost_Factor" localSheetId="30">'3413'!$I$8</definedName>
    <definedName name="Program______________________________Cost_Factor" localSheetId="31">'3421'!$I$8</definedName>
    <definedName name="Program______________________________Cost_Factor" localSheetId="32">'3431'!$I$8</definedName>
    <definedName name="Program______________________________Cost_Factor" localSheetId="33">'3441'!$I$8</definedName>
    <definedName name="Program______________________________Cost_Factor" localSheetId="34">'3443'!$I$8</definedName>
    <definedName name="Program______________________________Cost_Factor" localSheetId="35">'3924'!$I$8</definedName>
    <definedName name="Program______________________________Cost_Factor" localSheetId="36">'3941'!$I$8</definedName>
    <definedName name="Program______________________________Cost_Factor" localSheetId="37">'3961'!$I$8</definedName>
    <definedName name="Program______________________________Cost_Factor" localSheetId="38">'3971'!$I$8</definedName>
    <definedName name="Program______________________________Cost_Factor" localSheetId="39">'4000'!$I$8</definedName>
    <definedName name="Program______________________________Cost_Factor" localSheetId="40">'4001'!$I$8</definedName>
    <definedName name="Program______________________________Cost_Factor" localSheetId="41">'4002'!$I$8</definedName>
    <definedName name="Program______________________________Cost_Factor" localSheetId="42">'4010'!$I$8</definedName>
    <definedName name="Program______________________________Cost_Factor" localSheetId="43">'4012'!$I$8</definedName>
    <definedName name="Program______________________________Cost_Factor" localSheetId="44">'4013'!$I$8</definedName>
    <definedName name="Program______________________________Cost_Factor" localSheetId="45">'4020'!$I$8</definedName>
    <definedName name="Program______________________________Cost_Factor" localSheetId="46">'4021'!$I$8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 localSheetId="50">'4050'!$I$8</definedName>
    <definedName name="Program______________________________Cost_Factor" localSheetId="51">'4051'!$I$8</definedName>
    <definedName name="Program______________________________Cost_Factor" localSheetId="52">'4061'!$I$8</definedName>
    <definedName name="Program______________________________Cost_Factor" localSheetId="53">'4070'!$I$8</definedName>
    <definedName name="Program______________________________Cost_Factor" localSheetId="54">'4072'!$I$8</definedName>
    <definedName name="Program______________________________Cost_Factor" localSheetId="2">#REF!</definedName>
    <definedName name="Program______________________________Cost_Factor" localSheetId="0">Consolidated!$I$8</definedName>
    <definedName name="Program______________________________Cost_Factor" localSheetId="1">#REF!</definedName>
    <definedName name="Program______________________________Cost_Factor" localSheetId="3">Notes!#REF!</definedName>
    <definedName name="Program______________________________Cost_Factor">#REF!</definedName>
    <definedName name="Revenue_Estimate_Worksheet_for___________Charter_School" localSheetId="4">'0054'!$B$3</definedName>
    <definedName name="Revenue_Estimate_Worksheet_for___________Charter_School" localSheetId="5">'0642'!$B$3</definedName>
    <definedName name="Revenue_Estimate_Worksheet_for___________Charter_School" localSheetId="6">'0664'!$B$3</definedName>
    <definedName name="Revenue_Estimate_Worksheet_for___________Charter_School" localSheetId="7">'1461'!$B$3</definedName>
    <definedName name="Revenue_Estimate_Worksheet_for___________Charter_School" localSheetId="8">'1571'!$B$3</definedName>
    <definedName name="Revenue_Estimate_Worksheet_for___________Charter_School" localSheetId="9">'2521'!$B$3</definedName>
    <definedName name="Revenue_Estimate_Worksheet_for___________Charter_School" localSheetId="10">'2531'!$B$3</definedName>
    <definedName name="Revenue_Estimate_Worksheet_for___________Charter_School" localSheetId="11">'2641'!$B$3</definedName>
    <definedName name="Revenue_Estimate_Worksheet_for___________Charter_School" localSheetId="12">'2791'!$B$3</definedName>
    <definedName name="Revenue_Estimate_Worksheet_for___________Charter_School" localSheetId="13">'2801'!$B$3</definedName>
    <definedName name="Revenue_Estimate_Worksheet_for___________Charter_School" localSheetId="14">'2911'!$B$3</definedName>
    <definedName name="Revenue_Estimate_Worksheet_for___________Charter_School" localSheetId="15">'2941'!$B$3</definedName>
    <definedName name="Revenue_Estimate_Worksheet_for___________Charter_School" localSheetId="16">'3083'!$B$3</definedName>
    <definedName name="Revenue_Estimate_Worksheet_for___________Charter_School" localSheetId="17">'3345'!$B$3</definedName>
    <definedName name="Revenue_Estimate_Worksheet_for___________Charter_School" localSheetId="18">'3347'!$B$3</definedName>
    <definedName name="Revenue_Estimate_Worksheet_for___________Charter_School" localSheetId="19">'3381'!$B$3</definedName>
    <definedName name="Revenue_Estimate_Worksheet_for___________Charter_School" localSheetId="20">'3382'!$B$3</definedName>
    <definedName name="Revenue_Estimate_Worksheet_for___________Charter_School" localSheetId="21">'3385'!$B$3</definedName>
    <definedName name="Revenue_Estimate_Worksheet_for___________Charter_School" localSheetId="22">'3386'!$B$3</definedName>
    <definedName name="Revenue_Estimate_Worksheet_for___________Charter_School" localSheetId="23">'3391'!$B$3</definedName>
    <definedName name="Revenue_Estimate_Worksheet_for___________Charter_School" localSheetId="24">'3394'!$B$3</definedName>
    <definedName name="Revenue_Estimate_Worksheet_for___________Charter_School" localSheetId="25">'3395'!$B$3</definedName>
    <definedName name="Revenue_Estimate_Worksheet_for___________Charter_School" localSheetId="26">'3396'!$B$3</definedName>
    <definedName name="Revenue_Estimate_Worksheet_for___________Charter_School" localSheetId="27">'3398'!$B$3</definedName>
    <definedName name="Revenue_Estimate_Worksheet_for___________Charter_School" localSheetId="28">'3400'!$B$3</definedName>
    <definedName name="Revenue_Estimate_Worksheet_for___________Charter_School" localSheetId="29">'3401'!$B$3</definedName>
    <definedName name="Revenue_Estimate_Worksheet_for___________Charter_School" localSheetId="30">'3413'!$B$3</definedName>
    <definedName name="Revenue_Estimate_Worksheet_for___________Charter_School" localSheetId="31">'3421'!$B$3</definedName>
    <definedName name="Revenue_Estimate_Worksheet_for___________Charter_School" localSheetId="32">'3431'!$B$3</definedName>
    <definedName name="Revenue_Estimate_Worksheet_for___________Charter_School" localSheetId="33">'3441'!$B$3</definedName>
    <definedName name="Revenue_Estimate_Worksheet_for___________Charter_School" localSheetId="34">'3443'!$B$3</definedName>
    <definedName name="Revenue_Estimate_Worksheet_for___________Charter_School" localSheetId="35">'3924'!$B$3</definedName>
    <definedName name="Revenue_Estimate_Worksheet_for___________Charter_School" localSheetId="36">'3941'!$B$3</definedName>
    <definedName name="Revenue_Estimate_Worksheet_for___________Charter_School" localSheetId="37">'3961'!$B$3</definedName>
    <definedName name="Revenue_Estimate_Worksheet_for___________Charter_School" localSheetId="38">'3971'!$B$3</definedName>
    <definedName name="Revenue_Estimate_Worksheet_for___________Charter_School" localSheetId="39">'4000'!$B$3</definedName>
    <definedName name="Revenue_Estimate_Worksheet_for___________Charter_School" localSheetId="40">'4001'!$B$3</definedName>
    <definedName name="Revenue_Estimate_Worksheet_for___________Charter_School" localSheetId="41">'4002'!$B$3</definedName>
    <definedName name="Revenue_Estimate_Worksheet_for___________Charter_School" localSheetId="42">'4010'!$B$3</definedName>
    <definedName name="Revenue_Estimate_Worksheet_for___________Charter_School" localSheetId="43">'4012'!$B$3</definedName>
    <definedName name="Revenue_Estimate_Worksheet_for___________Charter_School" localSheetId="44">'4013'!$B$3</definedName>
    <definedName name="Revenue_Estimate_Worksheet_for___________Charter_School" localSheetId="45">'4020'!$B$3</definedName>
    <definedName name="Revenue_Estimate_Worksheet_for___________Charter_School" localSheetId="46">'4021'!$B$3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 localSheetId="50">'4050'!$B$3</definedName>
    <definedName name="Revenue_Estimate_Worksheet_for___________Charter_School" localSheetId="51">'4051'!$B$3</definedName>
    <definedName name="Revenue_Estimate_Worksheet_for___________Charter_School" localSheetId="52">'4061'!$B$3</definedName>
    <definedName name="Revenue_Estimate_Worksheet_for___________Charter_School" localSheetId="53">'4070'!$B$3</definedName>
    <definedName name="Revenue_Estimate_Worksheet_for___________Charter_School" localSheetId="54">'4072'!$B$3</definedName>
    <definedName name="Revenue_Estimate_Worksheet_for___________Charter_School" localSheetId="2">#REF!</definedName>
    <definedName name="Revenue_Estimate_Worksheet_for___________Charter_School" localSheetId="0">Consolidated!$B$3</definedName>
    <definedName name="Revenue_Estimate_Worksheet_for___________Charter_School" localSheetId="1">#REF!</definedName>
    <definedName name="Revenue_Estimate_Worksheet_for___________Charter_School" localSheetId="3">Notes!#REF!</definedName>
    <definedName name="Revenue_Estimate_Worksheet_for___________Charter_School">#REF!</definedName>
    <definedName name="RID" localSheetId="35">#REF!</definedName>
    <definedName name="RID" localSheetId="40">#REF!</definedName>
    <definedName name="RID" localSheetId="46">#REF!</definedName>
    <definedName name="RID" localSheetId="48">#REF!</definedName>
    <definedName name="RID" localSheetId="50">#REF!</definedName>
    <definedName name="RID" localSheetId="51">#REF!</definedName>
    <definedName name="RID" localSheetId="52">#REF!</definedName>
    <definedName name="RID" localSheetId="53">#REF!</definedName>
    <definedName name="RID" localSheetId="54">#REF!</definedName>
    <definedName name="RID" localSheetId="2">#REF!</definedName>
    <definedName name="RID" localSheetId="0">#REF!</definedName>
    <definedName name="RID" localSheetId="1">#REF!</definedName>
    <definedName name="RID">#REF!</definedName>
    <definedName name="School_District" localSheetId="4">'0054'!$B$5</definedName>
    <definedName name="School_District" localSheetId="5">'0642'!$B$5</definedName>
    <definedName name="School_District" localSheetId="6">'0664'!$B$5</definedName>
    <definedName name="School_District" localSheetId="7">'1461'!$B$5</definedName>
    <definedName name="School_District" localSheetId="8">'1571'!$B$5</definedName>
    <definedName name="School_District" localSheetId="9">'2521'!$B$5</definedName>
    <definedName name="School_District" localSheetId="10">'2531'!$B$5</definedName>
    <definedName name="School_District" localSheetId="11">'2641'!$B$5</definedName>
    <definedName name="School_District" localSheetId="12">'2791'!$B$5</definedName>
    <definedName name="School_District" localSheetId="13">'2801'!$B$5</definedName>
    <definedName name="School_District" localSheetId="14">'2911'!$B$5</definedName>
    <definedName name="School_District" localSheetId="15">'2941'!$B$5</definedName>
    <definedName name="School_District" localSheetId="16">'3083'!$B$5</definedName>
    <definedName name="School_District" localSheetId="17">'3345'!$B$5</definedName>
    <definedName name="School_District" localSheetId="18">'3347'!$B$5</definedName>
    <definedName name="School_District" localSheetId="19">'3381'!$B$5</definedName>
    <definedName name="School_District" localSheetId="20">'3382'!$B$5</definedName>
    <definedName name="School_District" localSheetId="21">'3385'!$B$5</definedName>
    <definedName name="School_District" localSheetId="22">'3386'!$B$5</definedName>
    <definedName name="School_District" localSheetId="23">'3391'!$B$5</definedName>
    <definedName name="School_District" localSheetId="24">'3394'!$B$5</definedName>
    <definedName name="School_District" localSheetId="25">'3395'!$B$5</definedName>
    <definedName name="School_District" localSheetId="26">'3396'!$B$5</definedName>
    <definedName name="School_District" localSheetId="27">'3398'!$B$5</definedName>
    <definedName name="School_District" localSheetId="28">'3400'!$B$5</definedName>
    <definedName name="School_District" localSheetId="29">'3401'!$B$5</definedName>
    <definedName name="School_District" localSheetId="30">'3413'!$B$5</definedName>
    <definedName name="School_District" localSheetId="31">'3421'!$B$5</definedName>
    <definedName name="School_District" localSheetId="32">'3431'!$B$5</definedName>
    <definedName name="School_District" localSheetId="33">'3441'!$B$5</definedName>
    <definedName name="School_District" localSheetId="34">'3443'!$B$5</definedName>
    <definedName name="School_District" localSheetId="35">'3924'!$B$5</definedName>
    <definedName name="School_District" localSheetId="36">'3941'!$B$5</definedName>
    <definedName name="School_District" localSheetId="37">'3961'!$B$5</definedName>
    <definedName name="School_District" localSheetId="38">'3971'!$B$5</definedName>
    <definedName name="School_District" localSheetId="39">'4000'!$B$5</definedName>
    <definedName name="School_District" localSheetId="40">'4001'!$B$5</definedName>
    <definedName name="School_District" localSheetId="41">'4002'!$B$5</definedName>
    <definedName name="School_District" localSheetId="42">'4010'!$B$5</definedName>
    <definedName name="School_District" localSheetId="43">'4012'!$B$5</definedName>
    <definedName name="School_District" localSheetId="44">'4013'!$B$5</definedName>
    <definedName name="School_District" localSheetId="45">'4020'!$B$5</definedName>
    <definedName name="School_District" localSheetId="46">'4021'!$B$5</definedName>
    <definedName name="School_District" localSheetId="47">'4037'!$B$5</definedName>
    <definedName name="School_District" localSheetId="48">#REF!</definedName>
    <definedName name="School_District" localSheetId="49">'4041'!$B$5</definedName>
    <definedName name="School_District" localSheetId="50">'4050'!$B$5</definedName>
    <definedName name="School_District" localSheetId="51">'4051'!$B$5</definedName>
    <definedName name="School_District" localSheetId="52">'4061'!$B$5</definedName>
    <definedName name="School_District" localSheetId="53">'4070'!$B$5</definedName>
    <definedName name="School_District" localSheetId="54">'4072'!$B$5</definedName>
    <definedName name="School_District" localSheetId="2">#REF!</definedName>
    <definedName name="School_District" localSheetId="0">Consolidated!$B$5</definedName>
    <definedName name="School_District" localSheetId="1">#REF!</definedName>
    <definedName name="School_District" localSheetId="3">Notes!#REF!</definedName>
    <definedName name="School_District">#REF!</definedName>
    <definedName name="Science_Lab_Materials_Allocation" localSheetId="35">'[2] Detail 2014-15 Conf FEFP'!#REF!</definedName>
    <definedName name="Science_Lab_Materials_Allocation" localSheetId="52">'[2] Detail 2014-15 Conf FEFP'!#REF!</definedName>
    <definedName name="Science_Lab_Materials_Allocation" localSheetId="53">'[2] Detail 2014-15 Conf FEFP'!#REF!</definedName>
    <definedName name="Science_Lab_Materials_Allocation" localSheetId="0">'[2] Detail 2014-15 Conf FEFP'!#REF!</definedName>
    <definedName name="Science_Lab_Materials_Allocation" localSheetId="1">'[2] Detail 2014-15 Conf FEFP'!#REF!</definedName>
    <definedName name="Science_Lab_Materials_Allocation">'[2] Detail 2014-15 Conf FEFP'!#REF!</definedName>
    <definedName name="SFV_QFUND_CODE" localSheetId="35">#REF!</definedName>
    <definedName name="SFV_QFUND_CODE" localSheetId="40">#REF!</definedName>
    <definedName name="SFV_QFUND_CODE" localSheetId="46">#REF!</definedName>
    <definedName name="SFV_QFUND_CODE" localSheetId="48">#REF!</definedName>
    <definedName name="SFV_QFUND_CODE" localSheetId="50">#REF!</definedName>
    <definedName name="SFV_QFUND_CODE" localSheetId="51">#REF!</definedName>
    <definedName name="SFV_QFUND_CODE" localSheetId="52">#REF!</definedName>
    <definedName name="SFV_QFUND_CODE" localSheetId="53">#REF!</definedName>
    <definedName name="SFV_QFUND_CODE" localSheetId="54">#REF!</definedName>
    <definedName name="SFV_QFUND_CODE" localSheetId="2">#REF!</definedName>
    <definedName name="SFV_QFUND_CODE" localSheetId="0">#REF!</definedName>
    <definedName name="SFV_QFUND_CODE" localSheetId="1">#REF!</definedName>
    <definedName name="SFV_QFUND_CODE">#REF!</definedName>
    <definedName name="Total" localSheetId="4">'0054'!$B$50</definedName>
    <definedName name="Total" localSheetId="5">'0642'!$B$50</definedName>
    <definedName name="Total" localSheetId="6">'0664'!$B$50</definedName>
    <definedName name="Total" localSheetId="7">'1461'!$B$50</definedName>
    <definedName name="Total" localSheetId="8">'1571'!$B$50</definedName>
    <definedName name="Total" localSheetId="9">'2521'!$B$50</definedName>
    <definedName name="Total" localSheetId="10">'2531'!$B$50</definedName>
    <definedName name="Total" localSheetId="11">'2641'!$B$50</definedName>
    <definedName name="Total" localSheetId="12">'2791'!$B$50</definedName>
    <definedName name="Total" localSheetId="13">'2801'!$B$50</definedName>
    <definedName name="Total" localSheetId="14">'2911'!$B$50</definedName>
    <definedName name="Total" localSheetId="15">'2941'!$B$50</definedName>
    <definedName name="Total" localSheetId="16">'3083'!$B$50</definedName>
    <definedName name="Total" localSheetId="17">'3345'!$B$50</definedName>
    <definedName name="Total" localSheetId="18">'3347'!$B$50</definedName>
    <definedName name="Total" localSheetId="19">'3381'!$B$50</definedName>
    <definedName name="Total" localSheetId="20">'3382'!$B$50</definedName>
    <definedName name="Total" localSheetId="21">'3385'!$B$50</definedName>
    <definedName name="Total" localSheetId="22">'3386'!$B$50</definedName>
    <definedName name="Total" localSheetId="23">'3391'!$B$50</definedName>
    <definedName name="Total" localSheetId="24">'3394'!$B$50</definedName>
    <definedName name="Total" localSheetId="25">'3395'!$B$50</definedName>
    <definedName name="Total" localSheetId="26">'3396'!$B$50</definedName>
    <definedName name="Total" localSheetId="27">'3398'!$B$50</definedName>
    <definedName name="Total" localSheetId="28">'3400'!$B$50</definedName>
    <definedName name="Total" localSheetId="29">'3401'!$B$50</definedName>
    <definedName name="Total" localSheetId="30">'3413'!$B$50</definedName>
    <definedName name="Total" localSheetId="31">'3421'!$B$50</definedName>
    <definedName name="Total" localSheetId="32">'3431'!$B$50</definedName>
    <definedName name="Total" localSheetId="33">'3441'!$B$50</definedName>
    <definedName name="Total" localSheetId="34">'3443'!$B$50</definedName>
    <definedName name="Total" localSheetId="35">'3924'!$B$50</definedName>
    <definedName name="Total" localSheetId="36">'3941'!$B$50</definedName>
    <definedName name="Total" localSheetId="37">'3961'!$B$50</definedName>
    <definedName name="Total" localSheetId="38">'3971'!$B$50</definedName>
    <definedName name="Total" localSheetId="39">'4000'!$B$50</definedName>
    <definedName name="Total" localSheetId="40">'4001'!$B$50</definedName>
    <definedName name="Total" localSheetId="41">'4002'!$B$50</definedName>
    <definedName name="Total" localSheetId="42">'4010'!$B$50</definedName>
    <definedName name="Total" localSheetId="43">'4012'!$B$50</definedName>
    <definedName name="Total" localSheetId="44">'4013'!$B$50</definedName>
    <definedName name="Total" localSheetId="45">'4020'!$B$50</definedName>
    <definedName name="Total" localSheetId="46">'4021'!$B$50</definedName>
    <definedName name="Total" localSheetId="47">'4037'!$B$50</definedName>
    <definedName name="Total" localSheetId="48">#REF!</definedName>
    <definedName name="Total" localSheetId="49">'4041'!$B$50</definedName>
    <definedName name="Total" localSheetId="50">'4050'!$B$50</definedName>
    <definedName name="Total" localSheetId="51">'4051'!$B$50</definedName>
    <definedName name="Total" localSheetId="52">'4061'!$B$50</definedName>
    <definedName name="Total" localSheetId="53">'4070'!$B$50</definedName>
    <definedName name="Total" localSheetId="54">'4072'!$B$50</definedName>
    <definedName name="Total" localSheetId="2">#REF!</definedName>
    <definedName name="Total" localSheetId="0">Consolidated!$B$50</definedName>
    <definedName name="Total" localSheetId="1">#REF!</definedName>
    <definedName name="Total" localSheetId="3">Notes!#REF!</definedName>
    <definedName name="Total">#REF!</definedName>
    <definedName name="Total_Class_Size_Reduction_Funds" localSheetId="4">'0054'!$G$50</definedName>
    <definedName name="Total_Class_Size_Reduction_Funds" localSheetId="5">'0642'!$G$50</definedName>
    <definedName name="Total_Class_Size_Reduction_Funds" localSheetId="6">'0664'!$G$50</definedName>
    <definedName name="Total_Class_Size_Reduction_Funds" localSheetId="7">'1461'!$G$50</definedName>
    <definedName name="Total_Class_Size_Reduction_Funds" localSheetId="8">'1571'!$G$50</definedName>
    <definedName name="Total_Class_Size_Reduction_Funds" localSheetId="9">'2521'!$G$50</definedName>
    <definedName name="Total_Class_Size_Reduction_Funds" localSheetId="10">'2531'!$G$50</definedName>
    <definedName name="Total_Class_Size_Reduction_Funds" localSheetId="11">'2641'!$G$50</definedName>
    <definedName name="Total_Class_Size_Reduction_Funds" localSheetId="12">'2791'!$G$50</definedName>
    <definedName name="Total_Class_Size_Reduction_Funds" localSheetId="13">'2801'!$G$50</definedName>
    <definedName name="Total_Class_Size_Reduction_Funds" localSheetId="14">'2911'!$G$50</definedName>
    <definedName name="Total_Class_Size_Reduction_Funds" localSheetId="15">'2941'!$G$50</definedName>
    <definedName name="Total_Class_Size_Reduction_Funds" localSheetId="16">'3083'!$G$50</definedName>
    <definedName name="Total_Class_Size_Reduction_Funds" localSheetId="17">'3345'!$G$50</definedName>
    <definedName name="Total_Class_Size_Reduction_Funds" localSheetId="18">'3347'!$G$50</definedName>
    <definedName name="Total_Class_Size_Reduction_Funds" localSheetId="19">'3381'!$G$50</definedName>
    <definedName name="Total_Class_Size_Reduction_Funds" localSheetId="20">'3382'!$G$50</definedName>
    <definedName name="Total_Class_Size_Reduction_Funds" localSheetId="21">'3385'!$G$50</definedName>
    <definedName name="Total_Class_Size_Reduction_Funds" localSheetId="22">'3386'!$G$50</definedName>
    <definedName name="Total_Class_Size_Reduction_Funds" localSheetId="23">'3391'!$G$50</definedName>
    <definedName name="Total_Class_Size_Reduction_Funds" localSheetId="24">'3394'!$G$50</definedName>
    <definedName name="Total_Class_Size_Reduction_Funds" localSheetId="25">'3395'!$G$50</definedName>
    <definedName name="Total_Class_Size_Reduction_Funds" localSheetId="26">'3396'!$G$50</definedName>
    <definedName name="Total_Class_Size_Reduction_Funds" localSheetId="27">'3398'!$G$50</definedName>
    <definedName name="Total_Class_Size_Reduction_Funds" localSheetId="28">'3400'!$G$50</definedName>
    <definedName name="Total_Class_Size_Reduction_Funds" localSheetId="29">'3401'!$G$50</definedName>
    <definedName name="Total_Class_Size_Reduction_Funds" localSheetId="30">'3413'!$G$50</definedName>
    <definedName name="Total_Class_Size_Reduction_Funds" localSheetId="31">'3421'!$G$50</definedName>
    <definedName name="Total_Class_Size_Reduction_Funds" localSheetId="32">'3431'!$G$50</definedName>
    <definedName name="Total_Class_Size_Reduction_Funds" localSheetId="33">'3441'!$G$50</definedName>
    <definedName name="Total_Class_Size_Reduction_Funds" localSheetId="34">'3443'!$G$50</definedName>
    <definedName name="Total_Class_Size_Reduction_Funds" localSheetId="35">'3924'!$G$50</definedName>
    <definedName name="Total_Class_Size_Reduction_Funds" localSheetId="36">'3941'!$G$50</definedName>
    <definedName name="Total_Class_Size_Reduction_Funds" localSheetId="37">'3961'!$G$50</definedName>
    <definedName name="Total_Class_Size_Reduction_Funds" localSheetId="38">'3971'!$G$50</definedName>
    <definedName name="Total_Class_Size_Reduction_Funds" localSheetId="39">'4000'!$G$50</definedName>
    <definedName name="Total_Class_Size_Reduction_Funds" localSheetId="40">'4001'!$G$50</definedName>
    <definedName name="Total_Class_Size_Reduction_Funds" localSheetId="41">'4002'!$G$50</definedName>
    <definedName name="Total_Class_Size_Reduction_Funds" localSheetId="42">'4010'!$G$50</definedName>
    <definedName name="Total_Class_Size_Reduction_Funds" localSheetId="43">'4012'!$G$50</definedName>
    <definedName name="Total_Class_Size_Reduction_Funds" localSheetId="44">'4013'!$G$50</definedName>
    <definedName name="Total_Class_Size_Reduction_Funds" localSheetId="45">'4020'!$G$50</definedName>
    <definedName name="Total_Class_Size_Reduction_Funds" localSheetId="46">'4021'!$G$50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 localSheetId="50">'4050'!$G$50</definedName>
    <definedName name="Total_Class_Size_Reduction_Funds" localSheetId="51">'4051'!$G$50</definedName>
    <definedName name="Total_Class_Size_Reduction_Funds" localSheetId="52">'4061'!$G$50</definedName>
    <definedName name="Total_Class_Size_Reduction_Funds" localSheetId="53">'4070'!$G$50</definedName>
    <definedName name="Total_Class_Size_Reduction_Funds" localSheetId="54">'4072'!$G$50</definedName>
    <definedName name="Total_Class_Size_Reduction_Funds" localSheetId="2">#REF!</definedName>
    <definedName name="Total_Class_Size_Reduction_Funds" localSheetId="0">Consolidated!$G$50</definedName>
    <definedName name="Total_Class_Size_Reduction_Funds" localSheetId="1">#REF!</definedName>
    <definedName name="Total_Class_Size_Reduction_Funds" localSheetId="3">Notes!#REF!</definedName>
    <definedName name="Total_Class_Size_Reduction_Funds">#REF!</definedName>
    <definedName name="Total_from_ESE_Guarantee" localSheetId="4">'0054'!$I$37</definedName>
    <definedName name="Total_from_ESE_Guarantee" localSheetId="5">'0642'!$I$37</definedName>
    <definedName name="Total_from_ESE_Guarantee" localSheetId="6">'0664'!$I$37</definedName>
    <definedName name="Total_from_ESE_Guarantee" localSheetId="7">'1461'!$I$37</definedName>
    <definedName name="Total_from_ESE_Guarantee" localSheetId="8">'1571'!$I$37</definedName>
    <definedName name="Total_from_ESE_Guarantee" localSheetId="9">'2521'!$I$37</definedName>
    <definedName name="Total_from_ESE_Guarantee" localSheetId="10">'2531'!$I$37</definedName>
    <definedName name="Total_from_ESE_Guarantee" localSheetId="11">'2641'!$I$37</definedName>
    <definedName name="Total_from_ESE_Guarantee" localSheetId="12">'2791'!$I$37</definedName>
    <definedName name="Total_from_ESE_Guarantee" localSheetId="13">'2801'!$I$37</definedName>
    <definedName name="Total_from_ESE_Guarantee" localSheetId="14">'2911'!$I$37</definedName>
    <definedName name="Total_from_ESE_Guarantee" localSheetId="15">'2941'!$I$37</definedName>
    <definedName name="Total_from_ESE_Guarantee" localSheetId="16">'3083'!$I$37</definedName>
    <definedName name="Total_from_ESE_Guarantee" localSheetId="17">'3345'!$I$37</definedName>
    <definedName name="Total_from_ESE_Guarantee" localSheetId="18">'3347'!$I$37</definedName>
    <definedName name="Total_from_ESE_Guarantee" localSheetId="19">'3381'!$I$37</definedName>
    <definedName name="Total_from_ESE_Guarantee" localSheetId="20">'3382'!$I$37</definedName>
    <definedName name="Total_from_ESE_Guarantee" localSheetId="21">'3385'!$I$37</definedName>
    <definedName name="Total_from_ESE_Guarantee" localSheetId="22">'3386'!$I$37</definedName>
    <definedName name="Total_from_ESE_Guarantee" localSheetId="23">'3391'!$I$37</definedName>
    <definedName name="Total_from_ESE_Guarantee" localSheetId="24">'3394'!$I$37</definedName>
    <definedName name="Total_from_ESE_Guarantee" localSheetId="25">'3395'!$I$37</definedName>
    <definedName name="Total_from_ESE_Guarantee" localSheetId="26">'3396'!$I$37</definedName>
    <definedName name="Total_from_ESE_Guarantee" localSheetId="27">'3398'!$I$37</definedName>
    <definedName name="Total_from_ESE_Guarantee" localSheetId="28">'3400'!$I$37</definedName>
    <definedName name="Total_from_ESE_Guarantee" localSheetId="29">'3401'!$I$37</definedName>
    <definedName name="Total_from_ESE_Guarantee" localSheetId="30">'3413'!$I$37</definedName>
    <definedName name="Total_from_ESE_Guarantee" localSheetId="31">'3421'!$I$37</definedName>
    <definedName name="Total_from_ESE_Guarantee" localSheetId="32">'3431'!$I$37</definedName>
    <definedName name="Total_from_ESE_Guarantee" localSheetId="33">'3441'!$I$37</definedName>
    <definedName name="Total_from_ESE_Guarantee" localSheetId="34">'3443'!$I$37</definedName>
    <definedName name="Total_from_ESE_Guarantee" localSheetId="35">'3924'!$I$37</definedName>
    <definedName name="Total_from_ESE_Guarantee" localSheetId="36">'3941'!$I$37</definedName>
    <definedName name="Total_from_ESE_Guarantee" localSheetId="37">'3961'!$I$37</definedName>
    <definedName name="Total_from_ESE_Guarantee" localSheetId="38">'3971'!$I$37</definedName>
    <definedName name="Total_from_ESE_Guarantee" localSheetId="39">'4000'!$I$37</definedName>
    <definedName name="Total_from_ESE_Guarantee" localSheetId="40">'4001'!$I$37</definedName>
    <definedName name="Total_from_ESE_Guarantee" localSheetId="41">'4002'!$I$37</definedName>
    <definedName name="Total_from_ESE_Guarantee" localSheetId="42">'4010'!$I$37</definedName>
    <definedName name="Total_from_ESE_Guarantee" localSheetId="43">'4012'!$I$37</definedName>
    <definedName name="Total_from_ESE_Guarantee" localSheetId="44">'4013'!$I$37</definedName>
    <definedName name="Total_from_ESE_Guarantee" localSheetId="45">'4020'!$I$37</definedName>
    <definedName name="Total_from_ESE_Guarantee" localSheetId="46">'4021'!$I$37</definedName>
    <definedName name="Total_from_ESE_Guarantee" localSheetId="47">'4037'!$I$37</definedName>
    <definedName name="Total_from_ESE_Guarantee" localSheetId="48">#REF!</definedName>
    <definedName name="Total_from_ESE_Guarantee" localSheetId="49">'4041'!$I$37</definedName>
    <definedName name="Total_from_ESE_Guarantee" localSheetId="50">'4050'!$I$37</definedName>
    <definedName name="Total_from_ESE_Guarantee" localSheetId="51">'4051'!$I$37</definedName>
    <definedName name="Total_from_ESE_Guarantee" localSheetId="52">'4061'!$I$37</definedName>
    <definedName name="Total_from_ESE_Guarantee" localSheetId="53">'4070'!$I$37</definedName>
    <definedName name="Total_from_ESE_Guarantee" localSheetId="54">'4072'!$I$37</definedName>
    <definedName name="Total_from_ESE_Guarantee" localSheetId="2">#REF!</definedName>
    <definedName name="Total_from_ESE_Guarantee" localSheetId="0">Consolidated!$I$37</definedName>
    <definedName name="Total_from_ESE_Guarantee" localSheetId="1">#REF!</definedName>
    <definedName name="Total_from_ESE_Guarantee" localSheetId="3">Notes!#REF!</definedName>
    <definedName name="Total_from_ESE_Guarantee">#REF!</definedName>
    <definedName name="Total_FTE_with_ESE_Services" localSheetId="4">'0054'!$B$37</definedName>
    <definedName name="Total_FTE_with_ESE_Services" localSheetId="5">'0642'!$B$37</definedName>
    <definedName name="Total_FTE_with_ESE_Services" localSheetId="6">'0664'!$B$37</definedName>
    <definedName name="Total_FTE_with_ESE_Services" localSheetId="7">'1461'!$B$37</definedName>
    <definedName name="Total_FTE_with_ESE_Services" localSheetId="8">'1571'!$B$37</definedName>
    <definedName name="Total_FTE_with_ESE_Services" localSheetId="9">'2521'!$B$37</definedName>
    <definedName name="Total_FTE_with_ESE_Services" localSheetId="10">'2531'!$B$37</definedName>
    <definedName name="Total_FTE_with_ESE_Services" localSheetId="11">'2641'!$B$37</definedName>
    <definedName name="Total_FTE_with_ESE_Services" localSheetId="12">'2791'!$B$37</definedName>
    <definedName name="Total_FTE_with_ESE_Services" localSheetId="13">'2801'!$B$37</definedName>
    <definedName name="Total_FTE_with_ESE_Services" localSheetId="14">'2911'!$B$37</definedName>
    <definedName name="Total_FTE_with_ESE_Services" localSheetId="15">'2941'!$B$37</definedName>
    <definedName name="Total_FTE_with_ESE_Services" localSheetId="16">'3083'!$B$37</definedName>
    <definedName name="Total_FTE_with_ESE_Services" localSheetId="17">'3345'!$B$37</definedName>
    <definedName name="Total_FTE_with_ESE_Services" localSheetId="18">'3347'!$B$37</definedName>
    <definedName name="Total_FTE_with_ESE_Services" localSheetId="19">'3381'!$B$37</definedName>
    <definedName name="Total_FTE_with_ESE_Services" localSheetId="20">'3382'!$B$37</definedName>
    <definedName name="Total_FTE_with_ESE_Services" localSheetId="21">'3385'!$B$37</definedName>
    <definedName name="Total_FTE_with_ESE_Services" localSheetId="22">'3386'!$B$37</definedName>
    <definedName name="Total_FTE_with_ESE_Services" localSheetId="23">'3391'!$B$37</definedName>
    <definedName name="Total_FTE_with_ESE_Services" localSheetId="24">'3394'!$B$37</definedName>
    <definedName name="Total_FTE_with_ESE_Services" localSheetId="25">'3395'!$B$37</definedName>
    <definedName name="Total_FTE_with_ESE_Services" localSheetId="26">'3396'!$B$37</definedName>
    <definedName name="Total_FTE_with_ESE_Services" localSheetId="27">'3398'!$B$37</definedName>
    <definedName name="Total_FTE_with_ESE_Services" localSheetId="28">'3400'!$B$37</definedName>
    <definedName name="Total_FTE_with_ESE_Services" localSheetId="29">'3401'!$B$37</definedName>
    <definedName name="Total_FTE_with_ESE_Services" localSheetId="30">'3413'!$B$37</definedName>
    <definedName name="Total_FTE_with_ESE_Services" localSheetId="31">'3421'!$B$37</definedName>
    <definedName name="Total_FTE_with_ESE_Services" localSheetId="32">'3431'!$B$37</definedName>
    <definedName name="Total_FTE_with_ESE_Services" localSheetId="33">'3441'!$B$37</definedName>
    <definedName name="Total_FTE_with_ESE_Services" localSheetId="34">'3443'!$B$37</definedName>
    <definedName name="Total_FTE_with_ESE_Services" localSheetId="35">'3924'!$B$37</definedName>
    <definedName name="Total_FTE_with_ESE_Services" localSheetId="36">'3941'!$B$37</definedName>
    <definedName name="Total_FTE_with_ESE_Services" localSheetId="37">'3961'!$B$37</definedName>
    <definedName name="Total_FTE_with_ESE_Services" localSheetId="38">'3971'!$B$37</definedName>
    <definedName name="Total_FTE_with_ESE_Services" localSheetId="39">'4000'!$B$37</definedName>
    <definedName name="Total_FTE_with_ESE_Services" localSheetId="40">'4001'!$B$37</definedName>
    <definedName name="Total_FTE_with_ESE_Services" localSheetId="41">'4002'!$B$37</definedName>
    <definedName name="Total_FTE_with_ESE_Services" localSheetId="42">'4010'!$B$37</definedName>
    <definedName name="Total_FTE_with_ESE_Services" localSheetId="43">'4012'!$B$37</definedName>
    <definedName name="Total_FTE_with_ESE_Services" localSheetId="44">'4013'!$B$37</definedName>
    <definedName name="Total_FTE_with_ESE_Services" localSheetId="45">'4020'!$B$37</definedName>
    <definedName name="Total_FTE_with_ESE_Services" localSheetId="46">'4021'!$B$37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 localSheetId="50">'4050'!$B$37</definedName>
    <definedName name="Total_FTE_with_ESE_Services" localSheetId="51">'4051'!$B$37</definedName>
    <definedName name="Total_FTE_with_ESE_Services" localSheetId="52">'4061'!$B$37</definedName>
    <definedName name="Total_FTE_with_ESE_Services" localSheetId="53">'4070'!$B$37</definedName>
    <definedName name="Total_FTE_with_ESE_Services" localSheetId="54">'4072'!$B$37</definedName>
    <definedName name="Total_FTE_with_ESE_Services" localSheetId="2">#REF!</definedName>
    <definedName name="Total_FTE_with_ESE_Services" localSheetId="0">Consolidated!$B$37</definedName>
    <definedName name="Total_FTE_with_ESE_Services" localSheetId="1">#REF!</definedName>
    <definedName name="Total_FTE_with_ESE_Services" localSheetId="3">Notes!#REF!</definedName>
    <definedName name="Total_FTE_with_ESE_Services">#REF!</definedName>
    <definedName name="Totals" localSheetId="4">'0054'!$B$26</definedName>
    <definedName name="Totals" localSheetId="5">'0642'!$B$26</definedName>
    <definedName name="Totals" localSheetId="6">'0664'!$B$26</definedName>
    <definedName name="Totals" localSheetId="7">'1461'!$B$26</definedName>
    <definedName name="Totals" localSheetId="8">'1571'!$B$26</definedName>
    <definedName name="Totals" localSheetId="9">'2521'!$B$26</definedName>
    <definedName name="Totals" localSheetId="10">'2531'!$B$26</definedName>
    <definedName name="Totals" localSheetId="11">'2641'!$B$26</definedName>
    <definedName name="Totals" localSheetId="12">'2791'!$B$26</definedName>
    <definedName name="Totals" localSheetId="13">'2801'!$B$26</definedName>
    <definedName name="Totals" localSheetId="14">'2911'!$B$26</definedName>
    <definedName name="Totals" localSheetId="15">'2941'!$B$26</definedName>
    <definedName name="Totals" localSheetId="16">'3083'!$B$26</definedName>
    <definedName name="Totals" localSheetId="17">'3345'!$B$26</definedName>
    <definedName name="Totals" localSheetId="18">'3347'!$B$26</definedName>
    <definedName name="Totals" localSheetId="19">'3381'!$B$26</definedName>
    <definedName name="Totals" localSheetId="20">'3382'!$B$26</definedName>
    <definedName name="Totals" localSheetId="21">'3385'!$B$26</definedName>
    <definedName name="Totals" localSheetId="22">'3386'!$B$26</definedName>
    <definedName name="Totals" localSheetId="23">'3391'!$B$26</definedName>
    <definedName name="Totals" localSheetId="24">'3394'!$B$26</definedName>
    <definedName name="Totals" localSheetId="25">'3395'!$B$26</definedName>
    <definedName name="Totals" localSheetId="26">'3396'!$B$26</definedName>
    <definedName name="Totals" localSheetId="27">'3398'!$B$26</definedName>
    <definedName name="Totals" localSheetId="28">'3400'!$B$26</definedName>
    <definedName name="Totals" localSheetId="29">'3401'!$B$26</definedName>
    <definedName name="Totals" localSheetId="30">'3413'!$B$26</definedName>
    <definedName name="Totals" localSheetId="31">'3421'!$B$26</definedName>
    <definedName name="Totals" localSheetId="32">'3431'!$B$26</definedName>
    <definedName name="Totals" localSheetId="33">'3441'!$B$26</definedName>
    <definedName name="Totals" localSheetId="34">'3443'!$B$26</definedName>
    <definedName name="Totals" localSheetId="35">'3924'!$B$26</definedName>
    <definedName name="Totals" localSheetId="36">'3941'!$B$26</definedName>
    <definedName name="Totals" localSheetId="37">'3961'!$B$26</definedName>
    <definedName name="Totals" localSheetId="38">'3971'!$B$26</definedName>
    <definedName name="Totals" localSheetId="39">'4000'!$B$26</definedName>
    <definedName name="Totals" localSheetId="40">'4001'!$B$26</definedName>
    <definedName name="Totals" localSheetId="41">'4002'!$B$26</definedName>
    <definedName name="Totals" localSheetId="42">'4010'!$B$26</definedName>
    <definedName name="Totals" localSheetId="43">'4012'!$B$26</definedName>
    <definedName name="Totals" localSheetId="44">'4013'!$B$26</definedName>
    <definedName name="Totals" localSheetId="45">'4020'!$B$26</definedName>
    <definedName name="Totals" localSheetId="46">'4021'!$B$26</definedName>
    <definedName name="Totals" localSheetId="47">'4037'!$B$26</definedName>
    <definedName name="Totals" localSheetId="48">#REF!</definedName>
    <definedName name="Totals" localSheetId="49">'4041'!$B$26</definedName>
    <definedName name="Totals" localSheetId="50">'4050'!$B$26</definedName>
    <definedName name="Totals" localSheetId="51">'4051'!$B$26</definedName>
    <definedName name="Totals" localSheetId="52">'4061'!$B$26</definedName>
    <definedName name="Totals" localSheetId="53">'4070'!$B$26</definedName>
    <definedName name="Totals" localSheetId="54">'4072'!$B$26</definedName>
    <definedName name="Totals" localSheetId="2">#REF!</definedName>
    <definedName name="Totals" localSheetId="0">Consolidated!$B$26</definedName>
    <definedName name="Totals" localSheetId="1">#REF!</definedName>
    <definedName name="Totals" localSheetId="3">Notes!#REF!</definedName>
    <definedName name="Totals">#REF!</definedName>
    <definedName name="Weighted_FTE____________b__x__c" localSheetId="4">'0054'!$K$8</definedName>
    <definedName name="Weighted_FTE____________b__x__c" localSheetId="5">'0642'!$K$8</definedName>
    <definedName name="Weighted_FTE____________b__x__c" localSheetId="6">'0664'!$K$8</definedName>
    <definedName name="Weighted_FTE____________b__x__c" localSheetId="7">'1461'!$K$8</definedName>
    <definedName name="Weighted_FTE____________b__x__c" localSheetId="8">'1571'!$K$8</definedName>
    <definedName name="Weighted_FTE____________b__x__c" localSheetId="9">'2521'!$K$8</definedName>
    <definedName name="Weighted_FTE____________b__x__c" localSheetId="10">'2531'!$K$8</definedName>
    <definedName name="Weighted_FTE____________b__x__c" localSheetId="11">'2641'!$K$8</definedName>
    <definedName name="Weighted_FTE____________b__x__c" localSheetId="12">'2791'!$K$8</definedName>
    <definedName name="Weighted_FTE____________b__x__c" localSheetId="13">'2801'!$K$8</definedName>
    <definedName name="Weighted_FTE____________b__x__c" localSheetId="14">'2911'!$K$8</definedName>
    <definedName name="Weighted_FTE____________b__x__c" localSheetId="15">'2941'!$K$8</definedName>
    <definedName name="Weighted_FTE____________b__x__c" localSheetId="16">'3083'!$K$8</definedName>
    <definedName name="Weighted_FTE____________b__x__c" localSheetId="17">'3345'!$K$8</definedName>
    <definedName name="Weighted_FTE____________b__x__c" localSheetId="18">'3347'!$K$8</definedName>
    <definedName name="Weighted_FTE____________b__x__c" localSheetId="19">'3381'!$K$8</definedName>
    <definedName name="Weighted_FTE____________b__x__c" localSheetId="20">'3382'!$K$8</definedName>
    <definedName name="Weighted_FTE____________b__x__c" localSheetId="21">'3385'!$K$8</definedName>
    <definedName name="Weighted_FTE____________b__x__c" localSheetId="22">'3386'!$K$8</definedName>
    <definedName name="Weighted_FTE____________b__x__c" localSheetId="23">'3391'!$K$8</definedName>
    <definedName name="Weighted_FTE____________b__x__c" localSheetId="24">'3394'!$K$8</definedName>
    <definedName name="Weighted_FTE____________b__x__c" localSheetId="25">'3395'!$K$8</definedName>
    <definedName name="Weighted_FTE____________b__x__c" localSheetId="26">'3396'!$K$8</definedName>
    <definedName name="Weighted_FTE____________b__x__c" localSheetId="27">'3398'!$K$8</definedName>
    <definedName name="Weighted_FTE____________b__x__c" localSheetId="28">'3400'!$K$8</definedName>
    <definedName name="Weighted_FTE____________b__x__c" localSheetId="29">'3401'!$K$8</definedName>
    <definedName name="Weighted_FTE____________b__x__c" localSheetId="30">'3413'!$K$8</definedName>
    <definedName name="Weighted_FTE____________b__x__c" localSheetId="31">'3421'!$K$8</definedName>
    <definedName name="Weighted_FTE____________b__x__c" localSheetId="32">'3431'!$K$8</definedName>
    <definedName name="Weighted_FTE____________b__x__c" localSheetId="33">'3441'!$K$8</definedName>
    <definedName name="Weighted_FTE____________b__x__c" localSheetId="34">'3443'!$K$8</definedName>
    <definedName name="Weighted_FTE____________b__x__c" localSheetId="35">'3924'!$K$8</definedName>
    <definedName name="Weighted_FTE____________b__x__c" localSheetId="36">'3941'!$K$8</definedName>
    <definedName name="Weighted_FTE____________b__x__c" localSheetId="37">'3961'!$K$8</definedName>
    <definedName name="Weighted_FTE____________b__x__c" localSheetId="38">'3971'!$K$8</definedName>
    <definedName name="Weighted_FTE____________b__x__c" localSheetId="39">'4000'!$K$8</definedName>
    <definedName name="Weighted_FTE____________b__x__c" localSheetId="40">'4001'!$K$8</definedName>
    <definedName name="Weighted_FTE____________b__x__c" localSheetId="41">'4002'!$K$8</definedName>
    <definedName name="Weighted_FTE____________b__x__c" localSheetId="42">'4010'!$K$8</definedName>
    <definedName name="Weighted_FTE____________b__x__c" localSheetId="43">'4012'!$K$8</definedName>
    <definedName name="Weighted_FTE____________b__x__c" localSheetId="44">'4013'!$K$8</definedName>
    <definedName name="Weighted_FTE____________b__x__c" localSheetId="45">'4020'!$K$8</definedName>
    <definedName name="Weighted_FTE____________b__x__c" localSheetId="46">'4021'!$K$8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 localSheetId="50">'4050'!$K$8</definedName>
    <definedName name="Weighted_FTE____________b__x__c" localSheetId="51">'4051'!$K$8</definedName>
    <definedName name="Weighted_FTE____________b__x__c" localSheetId="52">'4061'!$K$8</definedName>
    <definedName name="Weighted_FTE____________b__x__c" localSheetId="53">'4070'!$K$8</definedName>
    <definedName name="Weighted_FTE____________b__x__c" localSheetId="54">'4072'!$K$8</definedName>
    <definedName name="Weighted_FTE____________b__x__c" localSheetId="2">#REF!</definedName>
    <definedName name="Weighted_FTE____________b__x__c" localSheetId="0">Consolidated!$K$8</definedName>
    <definedName name="Weighted_FTE____________b__x__c" localSheetId="1">#REF!</definedName>
    <definedName name="Weighted_FTE____________b__x__c" localSheetId="3">Notes!#REF!</definedName>
    <definedName name="Weighted_FTE____________b__x__c">#REF!</definedName>
    <definedName name="Weighted_FTE__From_Section_1" localSheetId="4">'0054'!$C$46</definedName>
    <definedName name="Weighted_FTE__From_Section_1" localSheetId="5">'0642'!$C$46</definedName>
    <definedName name="Weighted_FTE__From_Section_1" localSheetId="6">'0664'!$C$46</definedName>
    <definedName name="Weighted_FTE__From_Section_1" localSheetId="7">'1461'!$C$46</definedName>
    <definedName name="Weighted_FTE__From_Section_1" localSheetId="8">'1571'!$C$46</definedName>
    <definedName name="Weighted_FTE__From_Section_1" localSheetId="9">'2521'!$C$46</definedName>
    <definedName name="Weighted_FTE__From_Section_1" localSheetId="10">'2531'!$C$46</definedName>
    <definedName name="Weighted_FTE__From_Section_1" localSheetId="11">'2641'!$C$46</definedName>
    <definedName name="Weighted_FTE__From_Section_1" localSheetId="12">'2791'!$C$46</definedName>
    <definedName name="Weighted_FTE__From_Section_1" localSheetId="13">'2801'!$C$46</definedName>
    <definedName name="Weighted_FTE__From_Section_1" localSheetId="14">'2911'!$C$46</definedName>
    <definedName name="Weighted_FTE__From_Section_1" localSheetId="15">'2941'!$C$46</definedName>
    <definedName name="Weighted_FTE__From_Section_1" localSheetId="16">'3083'!$C$46</definedName>
    <definedName name="Weighted_FTE__From_Section_1" localSheetId="17">'3345'!$C$46</definedName>
    <definedName name="Weighted_FTE__From_Section_1" localSheetId="18">'3347'!$C$46</definedName>
    <definedName name="Weighted_FTE__From_Section_1" localSheetId="19">'3381'!$C$46</definedName>
    <definedName name="Weighted_FTE__From_Section_1" localSheetId="20">'3382'!$C$46</definedName>
    <definedName name="Weighted_FTE__From_Section_1" localSheetId="21">'3385'!$C$46</definedName>
    <definedName name="Weighted_FTE__From_Section_1" localSheetId="22">'3386'!$C$46</definedName>
    <definedName name="Weighted_FTE__From_Section_1" localSheetId="23">'3391'!$C$46</definedName>
    <definedName name="Weighted_FTE__From_Section_1" localSheetId="24">'3394'!$C$46</definedName>
    <definedName name="Weighted_FTE__From_Section_1" localSheetId="25">'3395'!$C$46</definedName>
    <definedName name="Weighted_FTE__From_Section_1" localSheetId="26">'3396'!$C$46</definedName>
    <definedName name="Weighted_FTE__From_Section_1" localSheetId="27">'3398'!$C$46</definedName>
    <definedName name="Weighted_FTE__From_Section_1" localSheetId="28">'3400'!$C$46</definedName>
    <definedName name="Weighted_FTE__From_Section_1" localSheetId="29">'3401'!$C$46</definedName>
    <definedName name="Weighted_FTE__From_Section_1" localSheetId="30">'3413'!$C$46</definedName>
    <definedName name="Weighted_FTE__From_Section_1" localSheetId="31">'3421'!$C$46</definedName>
    <definedName name="Weighted_FTE__From_Section_1" localSheetId="32">'3431'!$C$46</definedName>
    <definedName name="Weighted_FTE__From_Section_1" localSheetId="33">'3441'!$C$46</definedName>
    <definedName name="Weighted_FTE__From_Section_1" localSheetId="34">'3443'!$C$46</definedName>
    <definedName name="Weighted_FTE__From_Section_1" localSheetId="35">'3924'!$C$46</definedName>
    <definedName name="Weighted_FTE__From_Section_1" localSheetId="36">'3941'!$C$46</definedName>
    <definedName name="Weighted_FTE__From_Section_1" localSheetId="37">'3961'!$C$46</definedName>
    <definedName name="Weighted_FTE__From_Section_1" localSheetId="38">'3971'!$C$46</definedName>
    <definedName name="Weighted_FTE__From_Section_1" localSheetId="39">'4000'!$C$46</definedName>
    <definedName name="Weighted_FTE__From_Section_1" localSheetId="40">'4001'!$C$46</definedName>
    <definedName name="Weighted_FTE__From_Section_1" localSheetId="41">'4002'!$C$46</definedName>
    <definedName name="Weighted_FTE__From_Section_1" localSheetId="42">'4010'!$C$46</definedName>
    <definedName name="Weighted_FTE__From_Section_1" localSheetId="43">'4012'!$C$46</definedName>
    <definedName name="Weighted_FTE__From_Section_1" localSheetId="44">'4013'!$C$46</definedName>
    <definedName name="Weighted_FTE__From_Section_1" localSheetId="45">'4020'!$C$46</definedName>
    <definedName name="Weighted_FTE__From_Section_1" localSheetId="46">'4021'!$C$46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 localSheetId="50">'4050'!$C$46</definedName>
    <definedName name="Weighted_FTE__From_Section_1" localSheetId="51">'4051'!$C$46</definedName>
    <definedName name="Weighted_FTE__From_Section_1" localSheetId="52">'4061'!$C$46</definedName>
    <definedName name="Weighted_FTE__From_Section_1" localSheetId="53">'4070'!$C$46</definedName>
    <definedName name="Weighted_FTE__From_Section_1" localSheetId="54">'4072'!$C$46</definedName>
    <definedName name="Weighted_FTE__From_Section_1" localSheetId="2">#REF!</definedName>
    <definedName name="Weighted_FTE__From_Section_1" localSheetId="0">Consolidated!$C$46</definedName>
    <definedName name="Weighted_FTE__From_Section_1" localSheetId="1">#REF!</definedName>
    <definedName name="Weighted_FTE__From_Section_1" localSheetId="3">Notes!#REF!</definedName>
    <definedName name="Weighted_FTE__From_Section_1">#REF!</definedName>
    <definedName name="wrn.Base._.Data._.Comparison." localSheetId="53"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5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concurrentCalc="0"/>
</workbook>
</file>

<file path=xl/calcChain.xml><?xml version="1.0" encoding="utf-8"?>
<calcChain xmlns="http://schemas.openxmlformats.org/spreadsheetml/2006/main">
  <c r="L92" i="105" l="1"/>
  <c r="L183" i="105"/>
  <c r="L191" i="105"/>
  <c r="L185" i="105"/>
  <c r="B3" i="34"/>
  <c r="B3" i="35"/>
  <c r="B3" i="36"/>
  <c r="B3" i="37"/>
  <c r="B3" i="38"/>
  <c r="B3" i="39"/>
  <c r="B3" i="40"/>
  <c r="B3" i="42"/>
  <c r="B3" i="43"/>
  <c r="B3" i="44"/>
  <c r="B3" i="45"/>
  <c r="B3" i="46"/>
  <c r="B3" i="48"/>
  <c r="B3" i="49"/>
  <c r="B3" i="50"/>
  <c r="B3" i="51"/>
  <c r="B3" i="53"/>
  <c r="B3" i="54"/>
  <c r="B3" i="55"/>
  <c r="B3" i="57"/>
  <c r="B3" i="58"/>
  <c r="B3" i="59"/>
  <c r="B3" i="60"/>
  <c r="B3" i="61"/>
  <c r="B3" i="62"/>
  <c r="B3" i="64"/>
  <c r="B3" i="65"/>
  <c r="B3" i="66"/>
  <c r="B3" i="69"/>
  <c r="B3" i="70"/>
  <c r="B3" i="104"/>
  <c r="B3" i="71"/>
  <c r="B3" i="73"/>
  <c r="B3" i="74"/>
  <c r="B3" i="75"/>
  <c r="B3" i="93"/>
  <c r="B3" i="76"/>
  <c r="B3" i="77"/>
  <c r="B3" i="79"/>
  <c r="B3" i="80"/>
  <c r="B3" i="81"/>
  <c r="B3" i="88"/>
  <c r="B3" i="82"/>
  <c r="B3" i="84"/>
  <c r="B3" i="92"/>
  <c r="B3" i="91"/>
  <c r="B3" i="102"/>
  <c r="B3" i="106"/>
  <c r="B3" i="96"/>
  <c r="B3" i="33"/>
  <c r="J68" i="107"/>
  <c r="J60" i="107"/>
  <c r="J52" i="107"/>
  <c r="J48" i="107"/>
  <c r="J40" i="107"/>
  <c r="J36" i="107"/>
  <c r="J32" i="107"/>
  <c r="J28" i="107"/>
  <c r="J24" i="107"/>
  <c r="J20" i="107"/>
  <c r="J6" i="107"/>
  <c r="H75" i="107"/>
  <c r="J75" i="107"/>
  <c r="H74" i="107"/>
  <c r="H73" i="107"/>
  <c r="H72" i="107"/>
  <c r="H71" i="107"/>
  <c r="H70" i="107"/>
  <c r="J70" i="107"/>
  <c r="H69" i="107"/>
  <c r="H68" i="107"/>
  <c r="H67" i="107"/>
  <c r="H66" i="107"/>
  <c r="H65" i="107"/>
  <c r="H64" i="107"/>
  <c r="H63" i="107"/>
  <c r="J63" i="107"/>
  <c r="H62" i="107"/>
  <c r="H61" i="107"/>
  <c r="H60" i="107"/>
  <c r="H59" i="107"/>
  <c r="H58" i="107"/>
  <c r="H57" i="107"/>
  <c r="H56" i="107"/>
  <c r="H55" i="107"/>
  <c r="H54" i="107"/>
  <c r="H53" i="107"/>
  <c r="H52" i="107"/>
  <c r="H51" i="107"/>
  <c r="H50" i="107"/>
  <c r="H49" i="107"/>
  <c r="J49" i="107"/>
  <c r="H48" i="107"/>
  <c r="H47" i="107"/>
  <c r="J47" i="107"/>
  <c r="H46" i="107"/>
  <c r="H45" i="107"/>
  <c r="H44" i="107"/>
  <c r="H43" i="107"/>
  <c r="J43" i="107"/>
  <c r="H42" i="107"/>
  <c r="J42" i="107"/>
  <c r="H41" i="107"/>
  <c r="J41" i="107"/>
  <c r="H40" i="107"/>
  <c r="H39" i="107"/>
  <c r="J39" i="107"/>
  <c r="H38" i="107"/>
  <c r="H37" i="107"/>
  <c r="H36" i="107"/>
  <c r="H35" i="107"/>
  <c r="J35" i="107"/>
  <c r="H34" i="107"/>
  <c r="J34" i="107"/>
  <c r="H33" i="107"/>
  <c r="H32" i="107"/>
  <c r="H31" i="107"/>
  <c r="H30" i="107"/>
  <c r="H29" i="107"/>
  <c r="H28" i="107"/>
  <c r="H27" i="107"/>
  <c r="H26" i="107"/>
  <c r="J26" i="107"/>
  <c r="H25" i="107"/>
  <c r="H24" i="107"/>
  <c r="H23" i="107"/>
  <c r="H22" i="107"/>
  <c r="J22" i="107"/>
  <c r="H21" i="107"/>
  <c r="H20" i="107"/>
  <c r="H19" i="107"/>
  <c r="J19" i="107"/>
  <c r="H18" i="107"/>
  <c r="H17" i="107"/>
  <c r="H16" i="107"/>
  <c r="H15" i="107"/>
  <c r="H14" i="107"/>
  <c r="H13" i="107"/>
  <c r="H12" i="107"/>
  <c r="H11" i="107"/>
  <c r="H10" i="107"/>
  <c r="H9" i="107"/>
  <c r="H8" i="107"/>
  <c r="H7" i="107"/>
  <c r="H6" i="107"/>
  <c r="E77" i="107"/>
  <c r="H77" i="107"/>
  <c r="D31" i="96"/>
  <c r="D28" i="96"/>
  <c r="D28" i="91"/>
  <c r="D31" i="92"/>
  <c r="D28" i="92"/>
  <c r="D22" i="92"/>
  <c r="D28" i="82"/>
  <c r="D31" i="88"/>
  <c r="D31" i="81"/>
  <c r="D28" i="81"/>
  <c r="D34" i="80"/>
  <c r="D31" i="79"/>
  <c r="D31" i="76"/>
  <c r="D28" i="76"/>
  <c r="D28" i="93"/>
  <c r="D31" i="75"/>
  <c r="D28" i="75"/>
  <c r="D34" i="74"/>
  <c r="D28" i="71"/>
  <c r="D31" i="66"/>
  <c r="D34" i="65"/>
  <c r="D35" i="61"/>
  <c r="D34" i="60"/>
  <c r="D31" i="53"/>
  <c r="D29" i="44"/>
  <c r="D19" i="42"/>
  <c r="D16" i="42"/>
  <c r="D22" i="40"/>
  <c r="D36" i="38"/>
  <c r="D35" i="37"/>
  <c r="D34" i="37"/>
  <c r="D34" i="36"/>
  <c r="C24" i="97"/>
  <c r="C75" i="107"/>
  <c r="C74" i="107"/>
  <c r="C73" i="107"/>
  <c r="C72" i="107"/>
  <c r="C71" i="107"/>
  <c r="C70" i="107"/>
  <c r="C69" i="107"/>
  <c r="C68" i="107"/>
  <c r="C67" i="107"/>
  <c r="C66" i="107"/>
  <c r="C65" i="107"/>
  <c r="C64" i="107"/>
  <c r="C63" i="107"/>
  <c r="C62" i="107"/>
  <c r="C61" i="107"/>
  <c r="C60" i="107"/>
  <c r="C59" i="107"/>
  <c r="C58" i="107"/>
  <c r="C57" i="107"/>
  <c r="C56" i="107"/>
  <c r="C55" i="107"/>
  <c r="C54" i="107"/>
  <c r="C53" i="107"/>
  <c r="C52" i="107"/>
  <c r="C51" i="107"/>
  <c r="C50" i="107"/>
  <c r="C46" i="107"/>
  <c r="C45" i="107"/>
  <c r="C44" i="107"/>
  <c r="C43" i="107"/>
  <c r="C42" i="107"/>
  <c r="C38" i="107"/>
  <c r="C37" i="107"/>
  <c r="C35" i="107"/>
  <c r="C33" i="107"/>
  <c r="C31" i="107"/>
  <c r="C30" i="107"/>
  <c r="C29" i="107"/>
  <c r="C27" i="107"/>
  <c r="C26" i="107"/>
  <c r="C25" i="107"/>
  <c r="C23" i="107"/>
  <c r="C21" i="107"/>
  <c r="C20" i="107"/>
  <c r="C19" i="107"/>
  <c r="C14" i="107"/>
  <c r="C9" i="107"/>
  <c r="C8" i="107"/>
  <c r="C7" i="107"/>
  <c r="L89" i="106"/>
  <c r="L89" i="105"/>
  <c r="B136" i="106"/>
  <c r="B135" i="106"/>
  <c r="M86" i="106"/>
  <c r="V79" i="106"/>
  <c r="V78" i="106"/>
  <c r="Y77" i="106"/>
  <c r="V77" i="106"/>
  <c r="Y76" i="106"/>
  <c r="V76" i="106"/>
  <c r="G76" i="106"/>
  <c r="I76" i="106"/>
  <c r="AB75" i="106"/>
  <c r="G75" i="106"/>
  <c r="I75" i="106"/>
  <c r="L75" i="106"/>
  <c r="AB74" i="106"/>
  <c r="Y71" i="106"/>
  <c r="Y70" i="106"/>
  <c r="Y69" i="106"/>
  <c r="Y68" i="106"/>
  <c r="Y66" i="106"/>
  <c r="X65" i="106"/>
  <c r="G65" i="106"/>
  <c r="X64" i="106"/>
  <c r="X61" i="106"/>
  <c r="X60" i="106"/>
  <c r="J56" i="106"/>
  <c r="AA56" i="106"/>
  <c r="AA53" i="106"/>
  <c r="Z49" i="106"/>
  <c r="G49" i="106"/>
  <c r="Z48" i="106"/>
  <c r="G48" i="106"/>
  <c r="Z47" i="106"/>
  <c r="G47" i="106"/>
  <c r="X40" i="106"/>
  <c r="K40" i="106"/>
  <c r="X39" i="106"/>
  <c r="X37" i="106"/>
  <c r="E37" i="106"/>
  <c r="D37" i="106"/>
  <c r="AB36" i="106"/>
  <c r="AC36" i="106"/>
  <c r="G36" i="106"/>
  <c r="L36" i="106"/>
  <c r="AB35" i="106"/>
  <c r="AC35" i="106"/>
  <c r="G35" i="106"/>
  <c r="L35" i="106"/>
  <c r="AB34" i="106"/>
  <c r="AC34" i="106"/>
  <c r="G34" i="106"/>
  <c r="L34" i="106"/>
  <c r="AB33" i="106"/>
  <c r="AC33" i="106"/>
  <c r="G33" i="106"/>
  <c r="L33" i="106"/>
  <c r="AB32" i="106"/>
  <c r="AC32" i="106"/>
  <c r="G32" i="106"/>
  <c r="L32" i="106"/>
  <c r="AB31" i="106"/>
  <c r="AC31" i="106"/>
  <c r="G31" i="106"/>
  <c r="L31" i="106"/>
  <c r="AB30" i="106"/>
  <c r="AC30" i="106"/>
  <c r="G30" i="106"/>
  <c r="L30" i="106"/>
  <c r="AB29" i="106"/>
  <c r="AC29" i="106"/>
  <c r="G29" i="106"/>
  <c r="L29" i="106"/>
  <c r="AB28" i="106"/>
  <c r="AC28" i="106"/>
  <c r="G28" i="106"/>
  <c r="L28" i="106"/>
  <c r="E26" i="106"/>
  <c r="D26" i="106"/>
  <c r="G25" i="106"/>
  <c r="K25" i="106"/>
  <c r="L25" i="106"/>
  <c r="G24" i="106"/>
  <c r="I23" i="106"/>
  <c r="I24" i="106"/>
  <c r="G23" i="106"/>
  <c r="G22" i="106"/>
  <c r="K22" i="106"/>
  <c r="L22" i="106"/>
  <c r="G21" i="106"/>
  <c r="I20" i="106"/>
  <c r="I21" i="106"/>
  <c r="G20" i="106"/>
  <c r="G19" i="106"/>
  <c r="K19" i="106"/>
  <c r="L19" i="106"/>
  <c r="G18" i="106"/>
  <c r="I17" i="106"/>
  <c r="I18" i="106"/>
  <c r="G17" i="106"/>
  <c r="G16" i="106"/>
  <c r="K16" i="106"/>
  <c r="L16" i="106"/>
  <c r="I15" i="106"/>
  <c r="G15" i="106"/>
  <c r="G14" i="106"/>
  <c r="K14" i="106"/>
  <c r="L14" i="106"/>
  <c r="I13" i="106"/>
  <c r="G13" i="106"/>
  <c r="K13" i="106"/>
  <c r="L13" i="106"/>
  <c r="G12" i="106"/>
  <c r="K12" i="106"/>
  <c r="I11" i="106"/>
  <c r="G11" i="106"/>
  <c r="G10" i="106"/>
  <c r="K10" i="106"/>
  <c r="AB7" i="106"/>
  <c r="X49" i="106"/>
  <c r="X7" i="106"/>
  <c r="V4" i="106"/>
  <c r="V2" i="106"/>
  <c r="K15" i="106"/>
  <c r="L15" i="106"/>
  <c r="K18" i="106"/>
  <c r="L18" i="106"/>
  <c r="K21" i="106"/>
  <c r="L21" i="106"/>
  <c r="K24" i="106"/>
  <c r="L24" i="106"/>
  <c r="Y58" i="106"/>
  <c r="K11" i="106"/>
  <c r="L11" i="106"/>
  <c r="M15" i="106"/>
  <c r="L37" i="106"/>
  <c r="X48" i="106"/>
  <c r="G26" i="106"/>
  <c r="K84" i="106"/>
  <c r="K17" i="106"/>
  <c r="L17" i="106"/>
  <c r="K20" i="106"/>
  <c r="L20" i="106"/>
  <c r="K23" i="106"/>
  <c r="L23" i="106"/>
  <c r="AB40" i="106"/>
  <c r="X47" i="106"/>
  <c r="M11" i="106"/>
  <c r="G37" i="106"/>
  <c r="C47" i="106"/>
  <c r="L12" i="106"/>
  <c r="C48" i="106"/>
  <c r="K48" i="106"/>
  <c r="G56" i="106"/>
  <c r="K57" i="106"/>
  <c r="AC37" i="106"/>
  <c r="L76" i="106"/>
  <c r="Z75" i="106"/>
  <c r="AC75" i="106"/>
  <c r="Z74" i="106"/>
  <c r="AC74" i="106"/>
  <c r="M13" i="106"/>
  <c r="L10" i="106"/>
  <c r="L91" i="105"/>
  <c r="K76" i="105"/>
  <c r="AB75" i="105"/>
  <c r="K75" i="105"/>
  <c r="I72" i="105"/>
  <c r="I71" i="105"/>
  <c r="Y70" i="105"/>
  <c r="I70" i="105"/>
  <c r="Y69" i="105"/>
  <c r="I69" i="105"/>
  <c r="Y68" i="105"/>
  <c r="I67" i="105"/>
  <c r="Y66" i="105"/>
  <c r="I59" i="105"/>
  <c r="G65" i="105"/>
  <c r="X64" i="105"/>
  <c r="J53" i="105"/>
  <c r="I48" i="105"/>
  <c r="I49" i="105"/>
  <c r="Z49" i="105"/>
  <c r="I47" i="105"/>
  <c r="B4" i="105"/>
  <c r="V4" i="105"/>
  <c r="G40" i="105"/>
  <c r="X40" i="105"/>
  <c r="G39" i="105"/>
  <c r="I23" i="105"/>
  <c r="I24" i="105"/>
  <c r="I20" i="105"/>
  <c r="I21" i="105"/>
  <c r="I17" i="105"/>
  <c r="I18" i="105"/>
  <c r="I15" i="105"/>
  <c r="I13" i="105"/>
  <c r="I11" i="105"/>
  <c r="C177" i="105"/>
  <c r="C176" i="105"/>
  <c r="B136" i="105"/>
  <c r="B135" i="105"/>
  <c r="M86" i="105"/>
  <c r="V78" i="105"/>
  <c r="Y77" i="105"/>
  <c r="V77" i="105"/>
  <c r="Y76" i="105"/>
  <c r="V76" i="105"/>
  <c r="E76" i="105"/>
  <c r="D76" i="105"/>
  <c r="G76" i="105"/>
  <c r="I76" i="105"/>
  <c r="Z75" i="105"/>
  <c r="E75" i="105"/>
  <c r="D75" i="105"/>
  <c r="G75" i="105"/>
  <c r="I75" i="105"/>
  <c r="Z74" i="105"/>
  <c r="AB74" i="105"/>
  <c r="Y71" i="105"/>
  <c r="X65" i="105"/>
  <c r="X61" i="105"/>
  <c r="X60" i="105"/>
  <c r="AA53" i="105"/>
  <c r="G49" i="105"/>
  <c r="Z48" i="105"/>
  <c r="G48" i="105"/>
  <c r="Z47" i="105"/>
  <c r="G47" i="105"/>
  <c r="X37" i="105"/>
  <c r="AB36" i="105"/>
  <c r="AC36" i="105"/>
  <c r="E36" i="105"/>
  <c r="D36" i="105"/>
  <c r="AB35" i="105"/>
  <c r="AC35" i="105"/>
  <c r="E35" i="105"/>
  <c r="D35" i="105"/>
  <c r="AB34" i="105"/>
  <c r="AC34" i="105"/>
  <c r="E34" i="105"/>
  <c r="D34" i="105"/>
  <c r="AB33" i="105"/>
  <c r="AC33" i="105"/>
  <c r="E33" i="105"/>
  <c r="D33" i="105"/>
  <c r="AB32" i="105"/>
  <c r="AC32" i="105"/>
  <c r="E32" i="105"/>
  <c r="D32" i="105"/>
  <c r="AB31" i="105"/>
  <c r="AC31" i="105"/>
  <c r="E31" i="105"/>
  <c r="D31" i="105"/>
  <c r="AB30" i="105"/>
  <c r="AC30" i="105"/>
  <c r="E30" i="105"/>
  <c r="D30" i="105"/>
  <c r="AB29" i="105"/>
  <c r="AC29" i="105"/>
  <c r="E29" i="105"/>
  <c r="D29" i="105"/>
  <c r="AB28" i="105"/>
  <c r="AC28" i="105"/>
  <c r="E28" i="105"/>
  <c r="D28" i="105"/>
  <c r="E25" i="105"/>
  <c r="D25" i="105"/>
  <c r="E24" i="105"/>
  <c r="D24" i="105"/>
  <c r="D23" i="105"/>
  <c r="D21" i="105"/>
  <c r="D20" i="105"/>
  <c r="D19" i="105"/>
  <c r="D18" i="105"/>
  <c r="D17" i="105"/>
  <c r="D16" i="105"/>
  <c r="E15" i="105"/>
  <c r="D15" i="105"/>
  <c r="E14" i="105"/>
  <c r="D14" i="105"/>
  <c r="E13" i="105"/>
  <c r="D13" i="105"/>
  <c r="D12" i="105"/>
  <c r="D11" i="105"/>
  <c r="D10" i="105"/>
  <c r="AB7" i="105"/>
  <c r="X48" i="105"/>
  <c r="X7" i="105"/>
  <c r="B3" i="105"/>
  <c r="V2" i="105"/>
  <c r="L40" i="106"/>
  <c r="C49" i="106"/>
  <c r="K49" i="106"/>
  <c r="X47" i="105"/>
  <c r="Y58" i="105"/>
  <c r="L26" i="106"/>
  <c r="L44" i="106"/>
  <c r="K26" i="106"/>
  <c r="G53" i="106"/>
  <c r="K54" i="106"/>
  <c r="K71" i="106"/>
  <c r="L71" i="106"/>
  <c r="K77" i="106"/>
  <c r="K69" i="106"/>
  <c r="L69" i="106"/>
  <c r="K72" i="106"/>
  <c r="L72" i="106"/>
  <c r="X16" i="106"/>
  <c r="AB16" i="106"/>
  <c r="AC16" i="106"/>
  <c r="X23" i="106"/>
  <c r="AB23" i="106"/>
  <c r="AC23" i="106"/>
  <c r="X20" i="106"/>
  <c r="AB20" i="106"/>
  <c r="AC20" i="106"/>
  <c r="X17" i="106"/>
  <c r="AB17" i="106"/>
  <c r="AC17" i="106"/>
  <c r="X25" i="106"/>
  <c r="AB25" i="106"/>
  <c r="AC25" i="106"/>
  <c r="X22" i="106"/>
  <c r="AB22" i="106"/>
  <c r="AC22" i="106"/>
  <c r="X19" i="106"/>
  <c r="AB19" i="106"/>
  <c r="AC19" i="106"/>
  <c r="X13" i="106"/>
  <c r="AB13" i="106"/>
  <c r="AC13" i="106"/>
  <c r="X12" i="106"/>
  <c r="AB12" i="106"/>
  <c r="X24" i="106"/>
  <c r="AB24" i="106"/>
  <c r="AC24" i="106"/>
  <c r="X21" i="106"/>
  <c r="AB21" i="106"/>
  <c r="AC21" i="106"/>
  <c r="X18" i="106"/>
  <c r="AB18" i="106"/>
  <c r="AC18" i="106"/>
  <c r="X15" i="106"/>
  <c r="AB15" i="106"/>
  <c r="AC15" i="106"/>
  <c r="X14" i="106"/>
  <c r="AB14" i="106"/>
  <c r="X11" i="106"/>
  <c r="AB11" i="106"/>
  <c r="AC11" i="106"/>
  <c r="X10" i="106"/>
  <c r="K78" i="106"/>
  <c r="L78" i="106"/>
  <c r="K47" i="106"/>
  <c r="C50" i="106"/>
  <c r="D37" i="105"/>
  <c r="E37" i="105"/>
  <c r="K40" i="105"/>
  <c r="X39" i="105"/>
  <c r="AB40" i="105"/>
  <c r="AC74" i="105"/>
  <c r="AC37" i="105"/>
  <c r="AC75" i="105"/>
  <c r="X49" i="105"/>
  <c r="L50" i="106"/>
  <c r="K67" i="106"/>
  <c r="L67" i="106"/>
  <c r="K70" i="106"/>
  <c r="L70" i="106"/>
  <c r="K59" i="106"/>
  <c r="L59" i="106"/>
  <c r="W48" i="106"/>
  <c r="AB48" i="106"/>
  <c r="AC12" i="106"/>
  <c r="AB10" i="106"/>
  <c r="X26" i="106"/>
  <c r="AC14" i="106"/>
  <c r="W49" i="106"/>
  <c r="AB49" i="106"/>
  <c r="L82" i="106"/>
  <c r="K86" i="106"/>
  <c r="X56" i="106"/>
  <c r="AB57" i="106"/>
  <c r="AC40" i="106"/>
  <c r="AB26" i="106"/>
  <c r="X53" i="106"/>
  <c r="AB54" i="106"/>
  <c r="W47" i="106"/>
  <c r="AC10" i="106"/>
  <c r="AC26" i="106"/>
  <c r="G75" i="82"/>
  <c r="AC44" i="106"/>
  <c r="AB77" i="106"/>
  <c r="AC77" i="106"/>
  <c r="AB70" i="106"/>
  <c r="AC70" i="106"/>
  <c r="AB66" i="106"/>
  <c r="AC66" i="106"/>
  <c r="AB69" i="106"/>
  <c r="AC69" i="106"/>
  <c r="AB58" i="106"/>
  <c r="AC58" i="106"/>
  <c r="L86" i="106"/>
  <c r="L87" i="106"/>
  <c r="L90" i="106"/>
  <c r="L92" i="106"/>
  <c r="AB47" i="106"/>
  <c r="AC50" i="106"/>
  <c r="W50" i="106"/>
  <c r="AB68" i="106"/>
  <c r="AC68" i="106"/>
  <c r="AB71" i="106"/>
  <c r="AC71" i="106"/>
  <c r="AB76" i="106"/>
  <c r="AC76" i="106"/>
  <c r="E11" i="96"/>
  <c r="E10" i="96"/>
  <c r="E23" i="96"/>
  <c r="E22" i="96"/>
  <c r="E23" i="91"/>
  <c r="E22" i="91"/>
  <c r="E23" i="92"/>
  <c r="E22" i="92"/>
  <c r="AC81" i="106"/>
  <c r="L84" i="106"/>
  <c r="L94" i="106"/>
  <c r="E23" i="82"/>
  <c r="E22" i="82"/>
  <c r="E23" i="88"/>
  <c r="E22" i="88"/>
  <c r="E23" i="81"/>
  <c r="E22" i="81"/>
  <c r="E23" i="76"/>
  <c r="E22" i="76"/>
  <c r="E23" i="93"/>
  <c r="E22" i="93"/>
  <c r="E23" i="75"/>
  <c r="E22" i="75"/>
  <c r="E10" i="73"/>
  <c r="E10" i="105"/>
  <c r="E12" i="73"/>
  <c r="E12" i="105"/>
  <c r="E23" i="73"/>
  <c r="E23" i="66"/>
  <c r="E22" i="66"/>
  <c r="E22" i="64"/>
  <c r="E23" i="58"/>
  <c r="E22" i="58"/>
  <c r="E23" i="57"/>
  <c r="E22" i="57"/>
  <c r="E23" i="53"/>
  <c r="E22" i="53"/>
  <c r="E23" i="51"/>
  <c r="E22" i="51"/>
  <c r="E23" i="50"/>
  <c r="E22" i="50"/>
  <c r="E21" i="45"/>
  <c r="E21" i="105"/>
  <c r="E20" i="45"/>
  <c r="E19" i="45"/>
  <c r="E18" i="45"/>
  <c r="E18" i="105"/>
  <c r="E17" i="45"/>
  <c r="E16" i="45"/>
  <c r="E22" i="43"/>
  <c r="E23" i="43"/>
  <c r="E20" i="42"/>
  <c r="E19" i="42"/>
  <c r="E17" i="42"/>
  <c r="E16" i="42"/>
  <c r="E22" i="40"/>
  <c r="E17" i="105"/>
  <c r="E20" i="105"/>
  <c r="E19" i="105"/>
  <c r="E16" i="105"/>
  <c r="G14" i="36"/>
  <c r="E11" i="35"/>
  <c r="E11" i="105"/>
  <c r="E23" i="35"/>
  <c r="E23" i="105"/>
  <c r="E22" i="35"/>
  <c r="E22" i="34"/>
  <c r="E22" i="33"/>
  <c r="E22" i="105"/>
  <c r="E26" i="105"/>
  <c r="G36" i="34"/>
  <c r="G35" i="34"/>
  <c r="G34" i="34"/>
  <c r="G33" i="34"/>
  <c r="G32" i="34"/>
  <c r="G31" i="34"/>
  <c r="G30" i="34"/>
  <c r="G29" i="34"/>
  <c r="G28" i="34"/>
  <c r="G25" i="34"/>
  <c r="G24" i="34"/>
  <c r="G23" i="34"/>
  <c r="G22" i="34"/>
  <c r="G21" i="34"/>
  <c r="G20" i="34"/>
  <c r="G19" i="34"/>
  <c r="G18" i="34"/>
  <c r="G17" i="34"/>
  <c r="G16" i="34"/>
  <c r="G15" i="34"/>
  <c r="G14" i="34"/>
  <c r="G13" i="34"/>
  <c r="G12" i="34"/>
  <c r="G11" i="34"/>
  <c r="G36" i="35"/>
  <c r="G35" i="35"/>
  <c r="G34" i="35"/>
  <c r="G33" i="35"/>
  <c r="G32" i="35"/>
  <c r="G31" i="35"/>
  <c r="G30" i="35"/>
  <c r="G29" i="35"/>
  <c r="G28" i="35"/>
  <c r="G25" i="35"/>
  <c r="G24" i="35"/>
  <c r="G23" i="35"/>
  <c r="G22" i="35"/>
  <c r="G21" i="35"/>
  <c r="G20" i="35"/>
  <c r="G19" i="35"/>
  <c r="G18" i="35"/>
  <c r="G17" i="35"/>
  <c r="G16" i="35"/>
  <c r="G15" i="35"/>
  <c r="G14" i="35"/>
  <c r="G13" i="35"/>
  <c r="G12" i="35"/>
  <c r="G11" i="35"/>
  <c r="G36" i="36"/>
  <c r="G35" i="36"/>
  <c r="G34" i="36"/>
  <c r="G33" i="36"/>
  <c r="G32" i="36"/>
  <c r="G31" i="36"/>
  <c r="G30" i="36"/>
  <c r="G29" i="36"/>
  <c r="G28" i="36"/>
  <c r="G25" i="36"/>
  <c r="G24" i="36"/>
  <c r="G23" i="36"/>
  <c r="G22" i="36"/>
  <c r="G21" i="36"/>
  <c r="G20" i="36"/>
  <c r="G19" i="36"/>
  <c r="G18" i="36"/>
  <c r="G17" i="36"/>
  <c r="G16" i="36"/>
  <c r="G15" i="36"/>
  <c r="G13" i="36"/>
  <c r="G12" i="36"/>
  <c r="G11" i="36"/>
  <c r="G36" i="37"/>
  <c r="G35" i="37"/>
  <c r="G34" i="37"/>
  <c r="G33" i="37"/>
  <c r="G32" i="37"/>
  <c r="G31" i="37"/>
  <c r="G30" i="37"/>
  <c r="G29" i="37"/>
  <c r="G28" i="37"/>
  <c r="G25" i="37"/>
  <c r="G24" i="37"/>
  <c r="G23" i="37"/>
  <c r="G22" i="37"/>
  <c r="G21" i="37"/>
  <c r="G20" i="37"/>
  <c r="G19" i="37"/>
  <c r="G18" i="37"/>
  <c r="G17" i="37"/>
  <c r="G16" i="37"/>
  <c r="G15" i="37"/>
  <c r="G14" i="37"/>
  <c r="G13" i="37"/>
  <c r="G12" i="37"/>
  <c r="G11" i="37"/>
  <c r="G36" i="38"/>
  <c r="G35" i="38"/>
  <c r="G34" i="38"/>
  <c r="G33" i="38"/>
  <c r="G32" i="38"/>
  <c r="G31" i="38"/>
  <c r="G30" i="38"/>
  <c r="G29" i="38"/>
  <c r="G28" i="38"/>
  <c r="G25" i="38"/>
  <c r="G24" i="38"/>
  <c r="G23" i="38"/>
  <c r="G22" i="38"/>
  <c r="G21" i="38"/>
  <c r="G20" i="38"/>
  <c r="G19" i="38"/>
  <c r="G18" i="38"/>
  <c r="G17" i="38"/>
  <c r="G16" i="38"/>
  <c r="G15" i="38"/>
  <c r="G14" i="38"/>
  <c r="G13" i="38"/>
  <c r="G12" i="38"/>
  <c r="G11" i="38"/>
  <c r="G36" i="39"/>
  <c r="G35" i="39"/>
  <c r="G34" i="39"/>
  <c r="G33" i="39"/>
  <c r="G32" i="39"/>
  <c r="G31" i="39"/>
  <c r="G30" i="39"/>
  <c r="G29" i="39"/>
  <c r="G28" i="39"/>
  <c r="G25" i="39"/>
  <c r="G24" i="39"/>
  <c r="G23" i="39"/>
  <c r="G22" i="39"/>
  <c r="G21" i="39"/>
  <c r="G20" i="39"/>
  <c r="G19" i="39"/>
  <c r="G18" i="39"/>
  <c r="G17" i="39"/>
  <c r="G16" i="39"/>
  <c r="G15" i="39"/>
  <c r="G14" i="39"/>
  <c r="G13" i="39"/>
  <c r="G12" i="39"/>
  <c r="G11" i="39"/>
  <c r="G36" i="40"/>
  <c r="G35" i="40"/>
  <c r="G34" i="40"/>
  <c r="G33" i="40"/>
  <c r="G32" i="40"/>
  <c r="G31" i="40"/>
  <c r="G30" i="40"/>
  <c r="G29" i="40"/>
  <c r="G28" i="40"/>
  <c r="G25" i="40"/>
  <c r="G24" i="40"/>
  <c r="G23" i="40"/>
  <c r="G21" i="40"/>
  <c r="G20" i="40"/>
  <c r="G19" i="40"/>
  <c r="G18" i="40"/>
  <c r="G17" i="40"/>
  <c r="G16" i="40"/>
  <c r="G15" i="40"/>
  <c r="G14" i="40"/>
  <c r="G13" i="40"/>
  <c r="G12" i="40"/>
  <c r="G11" i="40"/>
  <c r="G36" i="42"/>
  <c r="G35" i="42"/>
  <c r="G34" i="42"/>
  <c r="G33" i="42"/>
  <c r="G32" i="42"/>
  <c r="G31" i="42"/>
  <c r="G30" i="42"/>
  <c r="G29" i="42"/>
  <c r="G28" i="42"/>
  <c r="G25" i="42"/>
  <c r="G24" i="42"/>
  <c r="G23" i="42"/>
  <c r="G22" i="42"/>
  <c r="G21" i="42"/>
  <c r="G20" i="42"/>
  <c r="G19" i="42"/>
  <c r="G18" i="42"/>
  <c r="G17" i="42"/>
  <c r="G16" i="42"/>
  <c r="G15" i="42"/>
  <c r="G14" i="42"/>
  <c r="G13" i="42"/>
  <c r="G12" i="42"/>
  <c r="G11" i="42"/>
  <c r="G36" i="43"/>
  <c r="G35" i="43"/>
  <c r="G34" i="43"/>
  <c r="G33" i="43"/>
  <c r="G32" i="43"/>
  <c r="G31" i="43"/>
  <c r="G30" i="43"/>
  <c r="G29" i="43"/>
  <c r="G28" i="43"/>
  <c r="G25" i="43"/>
  <c r="G24" i="43"/>
  <c r="G23" i="43"/>
  <c r="G22" i="43"/>
  <c r="G21" i="43"/>
  <c r="G20" i="43"/>
  <c r="G19" i="43"/>
  <c r="G18" i="43"/>
  <c r="G17" i="43"/>
  <c r="G16" i="43"/>
  <c r="G15" i="43"/>
  <c r="G14" i="43"/>
  <c r="G13" i="43"/>
  <c r="G12" i="43"/>
  <c r="G11" i="43"/>
  <c r="G36" i="44"/>
  <c r="G35" i="44"/>
  <c r="G34" i="44"/>
  <c r="G33" i="44"/>
  <c r="G32" i="44"/>
  <c r="G31" i="44"/>
  <c r="G30" i="44"/>
  <c r="G29" i="44"/>
  <c r="G28" i="44"/>
  <c r="G25" i="44"/>
  <c r="G24" i="44"/>
  <c r="G23" i="44"/>
  <c r="G22" i="44"/>
  <c r="G21" i="44"/>
  <c r="G20" i="44"/>
  <c r="G19" i="44"/>
  <c r="G18" i="44"/>
  <c r="G17" i="44"/>
  <c r="G16" i="44"/>
  <c r="G15" i="44"/>
  <c r="G14" i="44"/>
  <c r="G13" i="44"/>
  <c r="G12" i="44"/>
  <c r="G11" i="44"/>
  <c r="G36" i="45"/>
  <c r="G35" i="45"/>
  <c r="G34" i="45"/>
  <c r="G33" i="45"/>
  <c r="G32" i="45"/>
  <c r="G31" i="45"/>
  <c r="G30" i="45"/>
  <c r="G29" i="45"/>
  <c r="G28" i="45"/>
  <c r="G25" i="45"/>
  <c r="G24" i="45"/>
  <c r="G23" i="45"/>
  <c r="G22" i="45"/>
  <c r="G21" i="45"/>
  <c r="G20" i="45"/>
  <c r="G19" i="45"/>
  <c r="G18" i="45"/>
  <c r="G17" i="45"/>
  <c r="G16" i="45"/>
  <c r="G15" i="45"/>
  <c r="G14" i="45"/>
  <c r="G13" i="45"/>
  <c r="G12" i="45"/>
  <c r="G11" i="45"/>
  <c r="G36" i="46"/>
  <c r="G35" i="46"/>
  <c r="G34" i="46"/>
  <c r="G33" i="46"/>
  <c r="G32" i="46"/>
  <c r="G31" i="46"/>
  <c r="G30" i="46"/>
  <c r="G29" i="46"/>
  <c r="G28" i="46"/>
  <c r="G25" i="46"/>
  <c r="G24" i="46"/>
  <c r="G23" i="46"/>
  <c r="G22" i="46"/>
  <c r="G21" i="46"/>
  <c r="G20" i="46"/>
  <c r="G19" i="46"/>
  <c r="G18" i="46"/>
  <c r="G17" i="46"/>
  <c r="G16" i="46"/>
  <c r="G15" i="46"/>
  <c r="G14" i="46"/>
  <c r="G13" i="46"/>
  <c r="G12" i="46"/>
  <c r="G11" i="46"/>
  <c r="G36" i="48"/>
  <c r="G35" i="48"/>
  <c r="G34" i="48"/>
  <c r="G33" i="48"/>
  <c r="G32" i="48"/>
  <c r="G31" i="48"/>
  <c r="G30" i="48"/>
  <c r="G29" i="48"/>
  <c r="G28" i="48"/>
  <c r="G25" i="48"/>
  <c r="G24" i="48"/>
  <c r="G23" i="48"/>
  <c r="G22" i="48"/>
  <c r="G21" i="48"/>
  <c r="G20" i="48"/>
  <c r="G19" i="48"/>
  <c r="G18" i="48"/>
  <c r="G17" i="48"/>
  <c r="G16" i="48"/>
  <c r="G15" i="48"/>
  <c r="G14" i="48"/>
  <c r="G13" i="48"/>
  <c r="G12" i="48"/>
  <c r="G11" i="48"/>
  <c r="G36" i="49"/>
  <c r="G35" i="49"/>
  <c r="G34" i="49"/>
  <c r="G33" i="49"/>
  <c r="G32" i="49"/>
  <c r="G31" i="49"/>
  <c r="G30" i="49"/>
  <c r="G29" i="49"/>
  <c r="G28" i="49"/>
  <c r="G25" i="49"/>
  <c r="G24" i="49"/>
  <c r="G23" i="49"/>
  <c r="G22" i="49"/>
  <c r="G21" i="49"/>
  <c r="G20" i="49"/>
  <c r="G19" i="49"/>
  <c r="G18" i="49"/>
  <c r="G17" i="49"/>
  <c r="G16" i="49"/>
  <c r="G15" i="49"/>
  <c r="G14" i="49"/>
  <c r="G13" i="49"/>
  <c r="G12" i="49"/>
  <c r="G11" i="49"/>
  <c r="G36" i="50"/>
  <c r="G35" i="50"/>
  <c r="G34" i="50"/>
  <c r="G33" i="50"/>
  <c r="G32" i="50"/>
  <c r="G31" i="50"/>
  <c r="G30" i="50"/>
  <c r="G29" i="50"/>
  <c r="G28" i="50"/>
  <c r="G25" i="50"/>
  <c r="G24" i="50"/>
  <c r="G23" i="50"/>
  <c r="G22" i="50"/>
  <c r="G21" i="50"/>
  <c r="G20" i="50"/>
  <c r="G19" i="50"/>
  <c r="G18" i="50"/>
  <c r="G17" i="50"/>
  <c r="G16" i="50"/>
  <c r="G15" i="50"/>
  <c r="G14" i="50"/>
  <c r="G13" i="50"/>
  <c r="G12" i="50"/>
  <c r="G11" i="50"/>
  <c r="G36" i="51"/>
  <c r="G35" i="51"/>
  <c r="G34" i="51"/>
  <c r="G33" i="51"/>
  <c r="G32" i="51"/>
  <c r="G31" i="51"/>
  <c r="G30" i="51"/>
  <c r="G29" i="51"/>
  <c r="G28" i="51"/>
  <c r="G25" i="51"/>
  <c r="G24" i="51"/>
  <c r="G23" i="51"/>
  <c r="G22" i="51"/>
  <c r="G21" i="51"/>
  <c r="G20" i="51"/>
  <c r="G19" i="51"/>
  <c r="G18" i="51"/>
  <c r="G17" i="51"/>
  <c r="G16" i="51"/>
  <c r="G15" i="51"/>
  <c r="G14" i="51"/>
  <c r="G13" i="51"/>
  <c r="G12" i="51"/>
  <c r="G11" i="51"/>
  <c r="G36" i="53"/>
  <c r="G35" i="53"/>
  <c r="G34" i="53"/>
  <c r="G33" i="53"/>
  <c r="G32" i="53"/>
  <c r="G31" i="53"/>
  <c r="G30" i="53"/>
  <c r="G29" i="53"/>
  <c r="G28" i="53"/>
  <c r="G25" i="53"/>
  <c r="G24" i="53"/>
  <c r="G23" i="53"/>
  <c r="G22" i="53"/>
  <c r="G21" i="53"/>
  <c r="G20" i="53"/>
  <c r="G19" i="53"/>
  <c r="G18" i="53"/>
  <c r="G17" i="53"/>
  <c r="G16" i="53"/>
  <c r="G15" i="53"/>
  <c r="G14" i="53"/>
  <c r="G13" i="53"/>
  <c r="G12" i="53"/>
  <c r="G11" i="53"/>
  <c r="G36" i="54"/>
  <c r="G35" i="54"/>
  <c r="G34" i="54"/>
  <c r="G33" i="54"/>
  <c r="G32" i="54"/>
  <c r="G31" i="54"/>
  <c r="G30" i="54"/>
  <c r="G29" i="54"/>
  <c r="G28" i="54"/>
  <c r="G25" i="54"/>
  <c r="G24" i="54"/>
  <c r="G23" i="54"/>
  <c r="G22" i="54"/>
  <c r="G21" i="54"/>
  <c r="G20" i="54"/>
  <c r="G19" i="54"/>
  <c r="G18" i="54"/>
  <c r="G17" i="54"/>
  <c r="G16" i="54"/>
  <c r="G15" i="54"/>
  <c r="G14" i="54"/>
  <c r="G13" i="54"/>
  <c r="G12" i="54"/>
  <c r="G11" i="54"/>
  <c r="G36" i="55"/>
  <c r="G35" i="55"/>
  <c r="G34" i="55"/>
  <c r="G33" i="55"/>
  <c r="G32" i="55"/>
  <c r="G31" i="55"/>
  <c r="G30" i="55"/>
  <c r="G29" i="55"/>
  <c r="G28" i="55"/>
  <c r="G25" i="55"/>
  <c r="G24" i="55"/>
  <c r="G23" i="55"/>
  <c r="G22" i="55"/>
  <c r="G21" i="55"/>
  <c r="G20" i="55"/>
  <c r="G19" i="55"/>
  <c r="G18" i="55"/>
  <c r="G17" i="55"/>
  <c r="G16" i="55"/>
  <c r="G15" i="55"/>
  <c r="G14" i="55"/>
  <c r="G13" i="55"/>
  <c r="G12" i="55"/>
  <c r="G11" i="55"/>
  <c r="G36" i="57"/>
  <c r="G35" i="57"/>
  <c r="G34" i="57"/>
  <c r="G33" i="57"/>
  <c r="G32" i="57"/>
  <c r="G31" i="57"/>
  <c r="G30" i="57"/>
  <c r="G29" i="57"/>
  <c r="G28" i="57"/>
  <c r="G25" i="57"/>
  <c r="G24" i="57"/>
  <c r="G23" i="57"/>
  <c r="G22" i="57"/>
  <c r="G21" i="57"/>
  <c r="G20" i="57"/>
  <c r="G19" i="57"/>
  <c r="G18" i="57"/>
  <c r="G17" i="57"/>
  <c r="G16" i="57"/>
  <c r="G15" i="57"/>
  <c r="G14" i="57"/>
  <c r="G13" i="57"/>
  <c r="G12" i="57"/>
  <c r="G11" i="57"/>
  <c r="G36" i="58"/>
  <c r="G35" i="58"/>
  <c r="G34" i="58"/>
  <c r="G33" i="58"/>
  <c r="G32" i="58"/>
  <c r="G31" i="58"/>
  <c r="G30" i="58"/>
  <c r="G29" i="58"/>
  <c r="G28" i="58"/>
  <c r="G25" i="58"/>
  <c r="G24" i="58"/>
  <c r="G23" i="58"/>
  <c r="G22" i="58"/>
  <c r="G21" i="58"/>
  <c r="G20" i="58"/>
  <c r="G19" i="58"/>
  <c r="G18" i="58"/>
  <c r="G17" i="58"/>
  <c r="G16" i="58"/>
  <c r="G15" i="58"/>
  <c r="G14" i="58"/>
  <c r="G13" i="58"/>
  <c r="G12" i="58"/>
  <c r="G11" i="58"/>
  <c r="G36" i="59"/>
  <c r="G35" i="59"/>
  <c r="G34" i="59"/>
  <c r="G33" i="59"/>
  <c r="G32" i="59"/>
  <c r="G31" i="59"/>
  <c r="G30" i="59"/>
  <c r="G29" i="59"/>
  <c r="G28" i="59"/>
  <c r="G25" i="59"/>
  <c r="G24" i="59"/>
  <c r="G23" i="59"/>
  <c r="G22" i="59"/>
  <c r="G21" i="59"/>
  <c r="G20" i="59"/>
  <c r="G19" i="59"/>
  <c r="G18" i="59"/>
  <c r="G17" i="59"/>
  <c r="G16" i="59"/>
  <c r="G15" i="59"/>
  <c r="G14" i="59"/>
  <c r="G13" i="59"/>
  <c r="G12" i="59"/>
  <c r="G11" i="59"/>
  <c r="G36" i="60"/>
  <c r="G35" i="60"/>
  <c r="G34" i="60"/>
  <c r="G33" i="60"/>
  <c r="G32" i="60"/>
  <c r="G31" i="60"/>
  <c r="G30" i="60"/>
  <c r="G29" i="60"/>
  <c r="G28" i="60"/>
  <c r="G25" i="60"/>
  <c r="G24" i="60"/>
  <c r="G23" i="60"/>
  <c r="G22" i="60"/>
  <c r="G21" i="60"/>
  <c r="G20" i="60"/>
  <c r="G19" i="60"/>
  <c r="G18" i="60"/>
  <c r="G17" i="60"/>
  <c r="G16" i="60"/>
  <c r="G15" i="60"/>
  <c r="G14" i="60"/>
  <c r="G13" i="60"/>
  <c r="G12" i="60"/>
  <c r="G11" i="60"/>
  <c r="G36" i="61"/>
  <c r="G35" i="61"/>
  <c r="G34" i="61"/>
  <c r="G33" i="61"/>
  <c r="G32" i="61"/>
  <c r="G31" i="61"/>
  <c r="G30" i="61"/>
  <c r="G29" i="61"/>
  <c r="G28" i="61"/>
  <c r="G25" i="61"/>
  <c r="G24" i="61"/>
  <c r="G23" i="61"/>
  <c r="G22" i="61"/>
  <c r="G21" i="61"/>
  <c r="G20" i="61"/>
  <c r="G19" i="61"/>
  <c r="G18" i="61"/>
  <c r="G17" i="61"/>
  <c r="G16" i="61"/>
  <c r="G15" i="61"/>
  <c r="G14" i="61"/>
  <c r="G13" i="61"/>
  <c r="G12" i="61"/>
  <c r="G11" i="61"/>
  <c r="G36" i="62"/>
  <c r="G35" i="62"/>
  <c r="G34" i="62"/>
  <c r="G33" i="62"/>
  <c r="G32" i="62"/>
  <c r="G31" i="62"/>
  <c r="G30" i="62"/>
  <c r="G29" i="62"/>
  <c r="G28" i="62"/>
  <c r="G25" i="62"/>
  <c r="G24" i="62"/>
  <c r="G23" i="62"/>
  <c r="G22" i="62"/>
  <c r="G21" i="62"/>
  <c r="G20" i="62"/>
  <c r="G19" i="62"/>
  <c r="G18" i="62"/>
  <c r="G17" i="62"/>
  <c r="G16" i="62"/>
  <c r="G15" i="62"/>
  <c r="G14" i="62"/>
  <c r="G13" i="62"/>
  <c r="G12" i="62"/>
  <c r="G11" i="62"/>
  <c r="G36" i="64"/>
  <c r="G35" i="64"/>
  <c r="G34" i="64"/>
  <c r="G33" i="64"/>
  <c r="G32" i="64"/>
  <c r="G31" i="64"/>
  <c r="G30" i="64"/>
  <c r="G29" i="64"/>
  <c r="G28" i="64"/>
  <c r="G25" i="64"/>
  <c r="G24" i="64"/>
  <c r="G23" i="64"/>
  <c r="G22" i="64"/>
  <c r="G21" i="64"/>
  <c r="G20" i="64"/>
  <c r="G19" i="64"/>
  <c r="G18" i="64"/>
  <c r="G17" i="64"/>
  <c r="G16" i="64"/>
  <c r="G15" i="64"/>
  <c r="G14" i="64"/>
  <c r="G13" i="64"/>
  <c r="G12" i="64"/>
  <c r="G11" i="64"/>
  <c r="G36" i="65"/>
  <c r="G35" i="65"/>
  <c r="G34" i="65"/>
  <c r="G33" i="65"/>
  <c r="G32" i="65"/>
  <c r="G31" i="65"/>
  <c r="G30" i="65"/>
  <c r="G29" i="65"/>
  <c r="G28" i="65"/>
  <c r="G25" i="65"/>
  <c r="G24" i="65"/>
  <c r="G23" i="65"/>
  <c r="G22" i="65"/>
  <c r="G21" i="65"/>
  <c r="G20" i="65"/>
  <c r="G19" i="65"/>
  <c r="G18" i="65"/>
  <c r="G17" i="65"/>
  <c r="G16" i="65"/>
  <c r="G15" i="65"/>
  <c r="G14" i="65"/>
  <c r="G13" i="65"/>
  <c r="G12" i="65"/>
  <c r="G11" i="65"/>
  <c r="G36" i="66"/>
  <c r="G35" i="66"/>
  <c r="G34" i="66"/>
  <c r="G33" i="66"/>
  <c r="G32" i="66"/>
  <c r="G31" i="66"/>
  <c r="G30" i="66"/>
  <c r="G29" i="66"/>
  <c r="G28" i="66"/>
  <c r="G25" i="66"/>
  <c r="G24" i="66"/>
  <c r="G23" i="66"/>
  <c r="G22" i="66"/>
  <c r="G21" i="66"/>
  <c r="G20" i="66"/>
  <c r="G19" i="66"/>
  <c r="G18" i="66"/>
  <c r="G17" i="66"/>
  <c r="G16" i="66"/>
  <c r="G15" i="66"/>
  <c r="G14" i="66"/>
  <c r="G13" i="66"/>
  <c r="G12" i="66"/>
  <c r="G11" i="66"/>
  <c r="G36" i="69"/>
  <c r="G35" i="69"/>
  <c r="G34" i="69"/>
  <c r="G33" i="69"/>
  <c r="G32" i="69"/>
  <c r="G31" i="69"/>
  <c r="G30" i="69"/>
  <c r="G29" i="69"/>
  <c r="G28" i="69"/>
  <c r="G25" i="69"/>
  <c r="G24" i="69"/>
  <c r="G23" i="69"/>
  <c r="G22" i="69"/>
  <c r="G21" i="69"/>
  <c r="G20" i="69"/>
  <c r="G19" i="69"/>
  <c r="G18" i="69"/>
  <c r="G17" i="69"/>
  <c r="G16" i="69"/>
  <c r="G15" i="69"/>
  <c r="G14" i="69"/>
  <c r="G13" i="69"/>
  <c r="G12" i="69"/>
  <c r="G11" i="69"/>
  <c r="G36" i="70"/>
  <c r="G35" i="70"/>
  <c r="G34" i="70"/>
  <c r="G33" i="70"/>
  <c r="G32" i="70"/>
  <c r="G31" i="70"/>
  <c r="G30" i="70"/>
  <c r="G29" i="70"/>
  <c r="G28" i="70"/>
  <c r="G25" i="70"/>
  <c r="G24" i="70"/>
  <c r="G23" i="70"/>
  <c r="G22" i="70"/>
  <c r="G21" i="70"/>
  <c r="G20" i="70"/>
  <c r="G19" i="70"/>
  <c r="G18" i="70"/>
  <c r="G17" i="70"/>
  <c r="G16" i="70"/>
  <c r="G15" i="70"/>
  <c r="G14" i="70"/>
  <c r="G13" i="70"/>
  <c r="G12" i="70"/>
  <c r="G11" i="70"/>
  <c r="G36" i="104"/>
  <c r="G35" i="104"/>
  <c r="G34" i="104"/>
  <c r="G33" i="104"/>
  <c r="G32" i="104"/>
  <c r="G31" i="104"/>
  <c r="G30" i="104"/>
  <c r="G29" i="104"/>
  <c r="G28" i="104"/>
  <c r="G25" i="104"/>
  <c r="G24" i="104"/>
  <c r="G23" i="104"/>
  <c r="G22" i="104"/>
  <c r="G21" i="104"/>
  <c r="G20" i="104"/>
  <c r="G19" i="104"/>
  <c r="G18" i="104"/>
  <c r="G17" i="104"/>
  <c r="G16" i="104"/>
  <c r="G15" i="104"/>
  <c r="G14" i="104"/>
  <c r="G13" i="104"/>
  <c r="G12" i="104"/>
  <c r="G11" i="104"/>
  <c r="G36" i="71"/>
  <c r="G35" i="71"/>
  <c r="G34" i="71"/>
  <c r="G33" i="71"/>
  <c r="G32" i="71"/>
  <c r="G31" i="71"/>
  <c r="G30" i="71"/>
  <c r="G29" i="71"/>
  <c r="G28" i="71"/>
  <c r="G25" i="71"/>
  <c r="G24" i="71"/>
  <c r="G23" i="71"/>
  <c r="G22" i="71"/>
  <c r="G21" i="71"/>
  <c r="G20" i="71"/>
  <c r="G19" i="71"/>
  <c r="G18" i="71"/>
  <c r="G17" i="71"/>
  <c r="G16" i="71"/>
  <c r="G15" i="71"/>
  <c r="G14" i="71"/>
  <c r="G13" i="71"/>
  <c r="G12" i="71"/>
  <c r="G11" i="71"/>
  <c r="G36" i="73"/>
  <c r="G35" i="73"/>
  <c r="G34" i="73"/>
  <c r="G33" i="73"/>
  <c r="G32" i="73"/>
  <c r="G31" i="73"/>
  <c r="G30" i="73"/>
  <c r="G29" i="73"/>
  <c r="G28" i="73"/>
  <c r="G25" i="73"/>
  <c r="G24" i="73"/>
  <c r="G23" i="73"/>
  <c r="G22" i="73"/>
  <c r="G21" i="73"/>
  <c r="G20" i="73"/>
  <c r="G19" i="73"/>
  <c r="G18" i="73"/>
  <c r="G17" i="73"/>
  <c r="G16" i="73"/>
  <c r="G15" i="73"/>
  <c r="G14" i="73"/>
  <c r="G13" i="73"/>
  <c r="G12" i="73"/>
  <c r="G11" i="73"/>
  <c r="G36" i="74"/>
  <c r="G35" i="74"/>
  <c r="G34" i="74"/>
  <c r="G33" i="74"/>
  <c r="G32" i="74"/>
  <c r="G31" i="74"/>
  <c r="G30" i="74"/>
  <c r="G29" i="74"/>
  <c r="G28" i="74"/>
  <c r="G25" i="74"/>
  <c r="G24" i="74"/>
  <c r="G23" i="74"/>
  <c r="G22" i="74"/>
  <c r="G21" i="74"/>
  <c r="G20" i="74"/>
  <c r="G19" i="74"/>
  <c r="G18" i="74"/>
  <c r="G17" i="74"/>
  <c r="G16" i="74"/>
  <c r="G15" i="74"/>
  <c r="G14" i="74"/>
  <c r="G13" i="74"/>
  <c r="G12" i="74"/>
  <c r="G11" i="74"/>
  <c r="G36" i="75"/>
  <c r="G35" i="75"/>
  <c r="G34" i="75"/>
  <c r="G33" i="75"/>
  <c r="G32" i="75"/>
  <c r="G31" i="75"/>
  <c r="G30" i="75"/>
  <c r="G29" i="75"/>
  <c r="G28" i="75"/>
  <c r="G25" i="75"/>
  <c r="G24" i="75"/>
  <c r="G23" i="75"/>
  <c r="G22" i="75"/>
  <c r="G21" i="75"/>
  <c r="G20" i="75"/>
  <c r="G19" i="75"/>
  <c r="G18" i="75"/>
  <c r="G17" i="75"/>
  <c r="G16" i="75"/>
  <c r="G15" i="75"/>
  <c r="G14" i="75"/>
  <c r="G13" i="75"/>
  <c r="G12" i="75"/>
  <c r="G11" i="75"/>
  <c r="G36" i="93"/>
  <c r="G35" i="93"/>
  <c r="G34" i="93"/>
  <c r="G33" i="93"/>
  <c r="G32" i="93"/>
  <c r="G31" i="93"/>
  <c r="G30" i="93"/>
  <c r="G29" i="93"/>
  <c r="G28" i="93"/>
  <c r="G25" i="93"/>
  <c r="G24" i="93"/>
  <c r="G23" i="93"/>
  <c r="G22" i="93"/>
  <c r="G21" i="93"/>
  <c r="G20" i="93"/>
  <c r="G19" i="93"/>
  <c r="G18" i="93"/>
  <c r="G17" i="93"/>
  <c r="G16" i="93"/>
  <c r="G15" i="93"/>
  <c r="G14" i="93"/>
  <c r="G13" i="93"/>
  <c r="G12" i="93"/>
  <c r="G11" i="93"/>
  <c r="G36" i="76"/>
  <c r="G35" i="76"/>
  <c r="G34" i="76"/>
  <c r="G33" i="76"/>
  <c r="G32" i="76"/>
  <c r="G31" i="76"/>
  <c r="G30" i="76"/>
  <c r="G29" i="76"/>
  <c r="G28" i="76"/>
  <c r="G25" i="76"/>
  <c r="G24" i="76"/>
  <c r="G23" i="76"/>
  <c r="G22" i="76"/>
  <c r="G21" i="76"/>
  <c r="G20" i="76"/>
  <c r="G19" i="76"/>
  <c r="G18" i="76"/>
  <c r="G17" i="76"/>
  <c r="G16" i="76"/>
  <c r="G15" i="76"/>
  <c r="G14" i="76"/>
  <c r="G13" i="76"/>
  <c r="G12" i="76"/>
  <c r="G11" i="76"/>
  <c r="G36" i="77"/>
  <c r="G35" i="77"/>
  <c r="G34" i="77"/>
  <c r="G33" i="77"/>
  <c r="G32" i="77"/>
  <c r="G31" i="77"/>
  <c r="G30" i="77"/>
  <c r="G29" i="77"/>
  <c r="G28" i="77"/>
  <c r="G25" i="77"/>
  <c r="G24" i="77"/>
  <c r="G23" i="77"/>
  <c r="G22" i="77"/>
  <c r="G21" i="77"/>
  <c r="G20" i="77"/>
  <c r="G19" i="77"/>
  <c r="G18" i="77"/>
  <c r="G17" i="77"/>
  <c r="G16" i="77"/>
  <c r="G15" i="77"/>
  <c r="G14" i="77"/>
  <c r="G13" i="77"/>
  <c r="G12" i="77"/>
  <c r="G11" i="77"/>
  <c r="G36" i="79"/>
  <c r="G35" i="79"/>
  <c r="G34" i="79"/>
  <c r="G33" i="79"/>
  <c r="G32" i="79"/>
  <c r="G31" i="79"/>
  <c r="G30" i="79"/>
  <c r="G29" i="79"/>
  <c r="G28" i="79"/>
  <c r="G25" i="79"/>
  <c r="G24" i="79"/>
  <c r="G23" i="79"/>
  <c r="G22" i="79"/>
  <c r="G21" i="79"/>
  <c r="G20" i="79"/>
  <c r="G19" i="79"/>
  <c r="G18" i="79"/>
  <c r="G17" i="79"/>
  <c r="G16" i="79"/>
  <c r="G15" i="79"/>
  <c r="G14" i="79"/>
  <c r="G13" i="79"/>
  <c r="G12" i="79"/>
  <c r="G11" i="79"/>
  <c r="G36" i="80"/>
  <c r="G35" i="80"/>
  <c r="G34" i="80"/>
  <c r="G33" i="80"/>
  <c r="G32" i="80"/>
  <c r="G31" i="80"/>
  <c r="G30" i="80"/>
  <c r="G29" i="80"/>
  <c r="G28" i="80"/>
  <c r="G25" i="80"/>
  <c r="G24" i="80"/>
  <c r="G23" i="80"/>
  <c r="G22" i="80"/>
  <c r="G21" i="80"/>
  <c r="G20" i="80"/>
  <c r="G19" i="80"/>
  <c r="G18" i="80"/>
  <c r="G17" i="80"/>
  <c r="G16" i="80"/>
  <c r="G15" i="80"/>
  <c r="G14" i="80"/>
  <c r="G13" i="80"/>
  <c r="G12" i="80"/>
  <c r="G11" i="80"/>
  <c r="G36" i="81"/>
  <c r="G35" i="81"/>
  <c r="G34" i="81"/>
  <c r="G33" i="81"/>
  <c r="G32" i="81"/>
  <c r="G31" i="81"/>
  <c r="G30" i="81"/>
  <c r="G29" i="81"/>
  <c r="G28" i="81"/>
  <c r="G25" i="81"/>
  <c r="G24" i="81"/>
  <c r="G23" i="81"/>
  <c r="G22" i="81"/>
  <c r="G21" i="81"/>
  <c r="G20" i="81"/>
  <c r="G19" i="81"/>
  <c r="G18" i="81"/>
  <c r="G17" i="81"/>
  <c r="G16" i="81"/>
  <c r="G15" i="81"/>
  <c r="G14" i="81"/>
  <c r="G13" i="81"/>
  <c r="G12" i="81"/>
  <c r="G11" i="81"/>
  <c r="G36" i="88"/>
  <c r="G35" i="88"/>
  <c r="G34" i="88"/>
  <c r="G33" i="88"/>
  <c r="G32" i="88"/>
  <c r="G31" i="88"/>
  <c r="G30" i="88"/>
  <c r="G29" i="88"/>
  <c r="G28" i="88"/>
  <c r="G25" i="88"/>
  <c r="G24" i="88"/>
  <c r="G23" i="88"/>
  <c r="G22" i="88"/>
  <c r="G21" i="88"/>
  <c r="G20" i="88"/>
  <c r="G19" i="88"/>
  <c r="G18" i="88"/>
  <c r="G17" i="88"/>
  <c r="G16" i="88"/>
  <c r="G15" i="88"/>
  <c r="G14" i="88"/>
  <c r="G13" i="88"/>
  <c r="G12" i="88"/>
  <c r="G11" i="88"/>
  <c r="G36" i="82"/>
  <c r="G35" i="82"/>
  <c r="G34" i="82"/>
  <c r="G33" i="82"/>
  <c r="G32" i="82"/>
  <c r="G31" i="82"/>
  <c r="G30" i="82"/>
  <c r="G29" i="82"/>
  <c r="G28" i="82"/>
  <c r="G25" i="82"/>
  <c r="G24" i="82"/>
  <c r="G23" i="82"/>
  <c r="G22" i="82"/>
  <c r="G21" i="82"/>
  <c r="G20" i="82"/>
  <c r="G19" i="82"/>
  <c r="G18" i="82"/>
  <c r="G17" i="82"/>
  <c r="G16" i="82"/>
  <c r="G15" i="82"/>
  <c r="G14" i="82"/>
  <c r="G13" i="82"/>
  <c r="G12" i="82"/>
  <c r="G11" i="82"/>
  <c r="G36" i="84"/>
  <c r="G35" i="84"/>
  <c r="G34" i="84"/>
  <c r="G33" i="84"/>
  <c r="G32" i="84"/>
  <c r="G31" i="84"/>
  <c r="G30" i="84"/>
  <c r="G29" i="84"/>
  <c r="G28" i="84"/>
  <c r="G25" i="84"/>
  <c r="G24" i="84"/>
  <c r="G23" i="84"/>
  <c r="G22" i="84"/>
  <c r="G21" i="84"/>
  <c r="G20" i="84"/>
  <c r="G19" i="84"/>
  <c r="G18" i="84"/>
  <c r="G17" i="84"/>
  <c r="G16" i="84"/>
  <c r="G15" i="84"/>
  <c r="G14" i="84"/>
  <c r="G13" i="84"/>
  <c r="G12" i="84"/>
  <c r="G11" i="84"/>
  <c r="G36" i="92"/>
  <c r="G35" i="92"/>
  <c r="G34" i="92"/>
  <c r="G33" i="92"/>
  <c r="G32" i="92"/>
  <c r="G31" i="92"/>
  <c r="G30" i="92"/>
  <c r="G29" i="92"/>
  <c r="G28" i="92"/>
  <c r="G25" i="92"/>
  <c r="G24" i="92"/>
  <c r="G23" i="92"/>
  <c r="G22" i="92"/>
  <c r="G21" i="92"/>
  <c r="G20" i="92"/>
  <c r="G19" i="92"/>
  <c r="G18" i="92"/>
  <c r="G17" i="92"/>
  <c r="G16" i="92"/>
  <c r="G15" i="92"/>
  <c r="G14" i="92"/>
  <c r="G13" i="92"/>
  <c r="G12" i="92"/>
  <c r="G11" i="92"/>
  <c r="G36" i="91"/>
  <c r="G35" i="91"/>
  <c r="G34" i="91"/>
  <c r="G33" i="91"/>
  <c r="G32" i="91"/>
  <c r="G31" i="91"/>
  <c r="G30" i="91"/>
  <c r="G29" i="91"/>
  <c r="G28" i="91"/>
  <c r="G25" i="91"/>
  <c r="G24" i="91"/>
  <c r="G23" i="91"/>
  <c r="G22" i="91"/>
  <c r="G21" i="91"/>
  <c r="G20" i="91"/>
  <c r="G19" i="91"/>
  <c r="G18" i="91"/>
  <c r="G17" i="91"/>
  <c r="G16" i="91"/>
  <c r="G15" i="91"/>
  <c r="G14" i="91"/>
  <c r="G13" i="91"/>
  <c r="G12" i="91"/>
  <c r="G11" i="91"/>
  <c r="G36" i="102"/>
  <c r="G35" i="102"/>
  <c r="G34" i="102"/>
  <c r="G33" i="102"/>
  <c r="G32" i="102"/>
  <c r="G31" i="102"/>
  <c r="G30" i="102"/>
  <c r="G29" i="102"/>
  <c r="G28" i="102"/>
  <c r="G25" i="102"/>
  <c r="G24" i="102"/>
  <c r="G23" i="102"/>
  <c r="G22" i="102"/>
  <c r="G21" i="102"/>
  <c r="G20" i="102"/>
  <c r="G19" i="102"/>
  <c r="G18" i="102"/>
  <c r="G17" i="102"/>
  <c r="G16" i="102"/>
  <c r="G15" i="102"/>
  <c r="G14" i="102"/>
  <c r="G13" i="102"/>
  <c r="G12" i="102"/>
  <c r="G11" i="102"/>
  <c r="G36" i="96"/>
  <c r="G35" i="96"/>
  <c r="G34" i="96"/>
  <c r="G33" i="96"/>
  <c r="G32" i="96"/>
  <c r="G31" i="96"/>
  <c r="G30" i="96"/>
  <c r="G29" i="96"/>
  <c r="G28" i="96"/>
  <c r="G25" i="96"/>
  <c r="G24" i="96"/>
  <c r="G23" i="96"/>
  <c r="G22" i="96"/>
  <c r="G21" i="96"/>
  <c r="G20" i="96"/>
  <c r="G19" i="96"/>
  <c r="G18" i="96"/>
  <c r="G17" i="96"/>
  <c r="G16" i="96"/>
  <c r="G15" i="96"/>
  <c r="G14" i="96"/>
  <c r="G13" i="96"/>
  <c r="G12" i="96"/>
  <c r="G11" i="96"/>
  <c r="G36" i="33"/>
  <c r="G35" i="33"/>
  <c r="G34" i="33"/>
  <c r="G33" i="33"/>
  <c r="G32" i="33"/>
  <c r="G31" i="33"/>
  <c r="G30" i="33"/>
  <c r="G29" i="33"/>
  <c r="G28" i="33"/>
  <c r="G25" i="33"/>
  <c r="G24" i="33"/>
  <c r="G23" i="33"/>
  <c r="G22" i="33"/>
  <c r="G21" i="33"/>
  <c r="G20" i="33"/>
  <c r="G19" i="33"/>
  <c r="G18" i="33"/>
  <c r="G17" i="33"/>
  <c r="G16" i="33"/>
  <c r="G15" i="33"/>
  <c r="G14" i="33"/>
  <c r="G13" i="33"/>
  <c r="G12" i="33"/>
  <c r="G11" i="33"/>
  <c r="G76" i="96"/>
  <c r="G75" i="96"/>
  <c r="G10" i="96"/>
  <c r="G13" i="105"/>
  <c r="G17" i="105"/>
  <c r="G21" i="105"/>
  <c r="G25" i="105"/>
  <c r="G35" i="105"/>
  <c r="G31" i="105"/>
  <c r="G14" i="105"/>
  <c r="G28" i="105"/>
  <c r="G36" i="105"/>
  <c r="G11" i="105"/>
  <c r="G15" i="105"/>
  <c r="G19" i="105"/>
  <c r="G23" i="105"/>
  <c r="G29" i="105"/>
  <c r="G33" i="105"/>
  <c r="G18" i="105"/>
  <c r="G32" i="105"/>
  <c r="G12" i="105"/>
  <c r="G16" i="105"/>
  <c r="G20" i="105"/>
  <c r="G24" i="105"/>
  <c r="G30" i="105"/>
  <c r="G34" i="105"/>
  <c r="G10" i="104"/>
  <c r="G10" i="102"/>
  <c r="G10" i="91"/>
  <c r="G10" i="92"/>
  <c r="G10" i="88"/>
  <c r="G10" i="93"/>
  <c r="M13" i="105"/>
  <c r="G37" i="105"/>
  <c r="M15" i="105"/>
  <c r="M11" i="105"/>
  <c r="G26" i="96"/>
  <c r="G26" i="93"/>
  <c r="G26" i="102"/>
  <c r="G26" i="88"/>
  <c r="G26" i="104"/>
  <c r="G26" i="92"/>
  <c r="G26" i="91"/>
  <c r="G22" i="40"/>
  <c r="G22" i="105"/>
  <c r="D22" i="105"/>
  <c r="D26" i="105"/>
  <c r="M86" i="34"/>
  <c r="M86" i="35"/>
  <c r="M86" i="36"/>
  <c r="M86" i="37"/>
  <c r="M86" i="38"/>
  <c r="M86" i="39"/>
  <c r="M86" i="40"/>
  <c r="M86" i="42"/>
  <c r="M86" i="43"/>
  <c r="M86" i="44"/>
  <c r="M86" i="45"/>
  <c r="M86" i="46"/>
  <c r="M86" i="48"/>
  <c r="M86" i="49"/>
  <c r="M86" i="50"/>
  <c r="M86" i="51"/>
  <c r="M86" i="53"/>
  <c r="M86" i="54"/>
  <c r="M86" i="55"/>
  <c r="M86" i="57"/>
  <c r="M86" i="58"/>
  <c r="M86" i="59"/>
  <c r="M86" i="60"/>
  <c r="M86" i="61"/>
  <c r="M86" i="62"/>
  <c r="M86" i="64"/>
  <c r="M86" i="65"/>
  <c r="M86" i="66"/>
  <c r="M86" i="69"/>
  <c r="M86" i="70"/>
  <c r="M86" i="104"/>
  <c r="M86" i="71"/>
  <c r="M86" i="73"/>
  <c r="M86" i="74"/>
  <c r="M86" i="75"/>
  <c r="M86" i="93"/>
  <c r="M86" i="76"/>
  <c r="M86" i="77"/>
  <c r="M86" i="79"/>
  <c r="M86" i="80"/>
  <c r="M86" i="81"/>
  <c r="M86" i="88"/>
  <c r="M86" i="82"/>
  <c r="M86" i="84"/>
  <c r="M86" i="92"/>
  <c r="M86" i="91"/>
  <c r="M86" i="102"/>
  <c r="M86" i="96"/>
  <c r="M86" i="33"/>
  <c r="I15" i="104"/>
  <c r="I20" i="104"/>
  <c r="B136" i="104"/>
  <c r="B135" i="104"/>
  <c r="V79" i="104"/>
  <c r="V78" i="104"/>
  <c r="Y77" i="104"/>
  <c r="V77" i="104"/>
  <c r="Y76" i="104"/>
  <c r="V76" i="104"/>
  <c r="G76" i="104"/>
  <c r="I76" i="104"/>
  <c r="L76" i="104"/>
  <c r="AB75" i="104"/>
  <c r="G75" i="104"/>
  <c r="I75" i="104"/>
  <c r="AB74" i="104"/>
  <c r="Y71" i="104"/>
  <c r="Y70" i="104"/>
  <c r="Y69" i="104"/>
  <c r="Y68" i="104"/>
  <c r="Y66" i="104"/>
  <c r="X65" i="104"/>
  <c r="G65" i="104"/>
  <c r="X64" i="104"/>
  <c r="X61" i="104"/>
  <c r="X60" i="104"/>
  <c r="J56" i="104"/>
  <c r="AA56" i="104"/>
  <c r="AA53" i="104"/>
  <c r="Z49" i="104"/>
  <c r="G49" i="104"/>
  <c r="Z48" i="104"/>
  <c r="G48" i="104"/>
  <c r="Z47" i="104"/>
  <c r="G47" i="104"/>
  <c r="X40" i="104"/>
  <c r="K40" i="104"/>
  <c r="X39" i="104"/>
  <c r="X37" i="104"/>
  <c r="E37" i="104"/>
  <c r="D37" i="104"/>
  <c r="AB36" i="104"/>
  <c r="AC36" i="104"/>
  <c r="L36" i="104"/>
  <c r="AB35" i="104"/>
  <c r="AC35" i="104"/>
  <c r="L35" i="104"/>
  <c r="AB34" i="104"/>
  <c r="AC34" i="104"/>
  <c r="L34" i="104"/>
  <c r="AB33" i="104"/>
  <c r="AC33" i="104"/>
  <c r="L33" i="104"/>
  <c r="AB32" i="104"/>
  <c r="AC32" i="104"/>
  <c r="L32" i="104"/>
  <c r="AB31" i="104"/>
  <c r="AC31" i="104"/>
  <c r="L31" i="104"/>
  <c r="AB30" i="104"/>
  <c r="AC30" i="104"/>
  <c r="L30" i="104"/>
  <c r="AB29" i="104"/>
  <c r="AC29" i="104"/>
  <c r="L29" i="104"/>
  <c r="AB28" i="104"/>
  <c r="AC28" i="104"/>
  <c r="E26" i="104"/>
  <c r="D26" i="104"/>
  <c r="K25" i="104"/>
  <c r="L25" i="104"/>
  <c r="I23" i="104"/>
  <c r="I24" i="104"/>
  <c r="K24" i="104"/>
  <c r="L24" i="104"/>
  <c r="K22" i="104"/>
  <c r="L22" i="104"/>
  <c r="I21" i="104"/>
  <c r="K21" i="104"/>
  <c r="L21" i="104"/>
  <c r="K20" i="104"/>
  <c r="L20" i="104"/>
  <c r="K19" i="104"/>
  <c r="L19" i="104"/>
  <c r="I17" i="104"/>
  <c r="I18" i="104"/>
  <c r="K16" i="104"/>
  <c r="L16" i="104"/>
  <c r="K15" i="104"/>
  <c r="L15" i="104"/>
  <c r="K14" i="104"/>
  <c r="I13" i="104"/>
  <c r="K12" i="104"/>
  <c r="L12" i="104"/>
  <c r="I11" i="104"/>
  <c r="AB7" i="104"/>
  <c r="X49" i="104"/>
  <c r="X7" i="104"/>
  <c r="V4" i="104"/>
  <c r="V2" i="104"/>
  <c r="K23" i="104"/>
  <c r="L23" i="104"/>
  <c r="K17" i="104"/>
  <c r="L17" i="104"/>
  <c r="K11" i="104"/>
  <c r="L11" i="104"/>
  <c r="AB40" i="104"/>
  <c r="L14" i="104"/>
  <c r="L75" i="104"/>
  <c r="Z74" i="104"/>
  <c r="AC74" i="104"/>
  <c r="X47" i="104"/>
  <c r="X48" i="104"/>
  <c r="AC37" i="104"/>
  <c r="Z75" i="104"/>
  <c r="AC75" i="104"/>
  <c r="M13" i="104"/>
  <c r="M15" i="104"/>
  <c r="K18" i="104"/>
  <c r="L18" i="104"/>
  <c r="Y58" i="104"/>
  <c r="K10" i="104"/>
  <c r="M11" i="104"/>
  <c r="K13" i="104"/>
  <c r="L13" i="104"/>
  <c r="G37" i="104"/>
  <c r="L28" i="104"/>
  <c r="L37" i="104"/>
  <c r="C48" i="104"/>
  <c r="K48" i="104"/>
  <c r="K84" i="104"/>
  <c r="G56" i="104"/>
  <c r="K57" i="104"/>
  <c r="L40" i="104"/>
  <c r="C47" i="104"/>
  <c r="L10" i="104"/>
  <c r="L26" i="104"/>
  <c r="K26" i="104"/>
  <c r="G53" i="104"/>
  <c r="K54" i="104"/>
  <c r="C49" i="104"/>
  <c r="K49" i="104"/>
  <c r="L44" i="104"/>
  <c r="X25" i="104"/>
  <c r="AB25" i="104"/>
  <c r="AC25" i="104"/>
  <c r="X22" i="104"/>
  <c r="AB22" i="104"/>
  <c r="AC22" i="104"/>
  <c r="X19" i="104"/>
  <c r="AB19" i="104"/>
  <c r="AC19" i="104"/>
  <c r="X14" i="104"/>
  <c r="AB14" i="104"/>
  <c r="X13" i="104"/>
  <c r="AB13" i="104"/>
  <c r="AC13" i="104"/>
  <c r="X11" i="104"/>
  <c r="AB11" i="104"/>
  <c r="AC11" i="104"/>
  <c r="X15" i="104"/>
  <c r="AB15" i="104"/>
  <c r="AC15" i="104"/>
  <c r="X23" i="104"/>
  <c r="AB23" i="104"/>
  <c r="AC23" i="104"/>
  <c r="X20" i="104"/>
  <c r="AB20" i="104"/>
  <c r="AC20" i="104"/>
  <c r="X17" i="104"/>
  <c r="AB17" i="104"/>
  <c r="AC17" i="104"/>
  <c r="X12" i="104"/>
  <c r="AB12" i="104"/>
  <c r="X24" i="104"/>
  <c r="AB24" i="104"/>
  <c r="AC24" i="104"/>
  <c r="X21" i="104"/>
  <c r="AB21" i="104"/>
  <c r="AC21" i="104"/>
  <c r="X18" i="104"/>
  <c r="AB18" i="104"/>
  <c r="AC18" i="104"/>
  <c r="X16" i="104"/>
  <c r="AB16" i="104"/>
  <c r="AC16" i="104"/>
  <c r="X10" i="104"/>
  <c r="C50" i="104"/>
  <c r="K47" i="104"/>
  <c r="L50" i="104"/>
  <c r="K78" i="104"/>
  <c r="L78" i="104"/>
  <c r="K71" i="104"/>
  <c r="L71" i="104"/>
  <c r="K70" i="104"/>
  <c r="L70" i="104"/>
  <c r="K59" i="104"/>
  <c r="L59" i="104"/>
  <c r="K67" i="104"/>
  <c r="L67" i="104"/>
  <c r="K77" i="104"/>
  <c r="K72" i="104"/>
  <c r="L72" i="104"/>
  <c r="K69" i="104"/>
  <c r="L69" i="104"/>
  <c r="L82" i="104"/>
  <c r="K86" i="104"/>
  <c r="W48" i="104"/>
  <c r="AB48" i="104"/>
  <c r="AC12" i="104"/>
  <c r="X26" i="104"/>
  <c r="AB10" i="104"/>
  <c r="W49" i="104"/>
  <c r="AB49" i="104"/>
  <c r="AC14" i="104"/>
  <c r="AB26" i="104"/>
  <c r="X53" i="104"/>
  <c r="AB54" i="104"/>
  <c r="W47" i="104"/>
  <c r="AC10" i="104"/>
  <c r="AC26" i="104"/>
  <c r="L86" i="104"/>
  <c r="L87" i="104"/>
  <c r="L90" i="104"/>
  <c r="L92" i="104"/>
  <c r="X56" i="104"/>
  <c r="AB57" i="104"/>
  <c r="AC40" i="104"/>
  <c r="B136" i="102"/>
  <c r="B135" i="102"/>
  <c r="V79" i="102"/>
  <c r="V78" i="102"/>
  <c r="Y77" i="102"/>
  <c r="V77" i="102"/>
  <c r="Y76" i="102"/>
  <c r="V76" i="102"/>
  <c r="G76" i="102"/>
  <c r="I76" i="102"/>
  <c r="AB75" i="102"/>
  <c r="AB74" i="102"/>
  <c r="Y71" i="102"/>
  <c r="Y70" i="102"/>
  <c r="Y69" i="102"/>
  <c r="Y68" i="102"/>
  <c r="Y66" i="102"/>
  <c r="X65" i="102"/>
  <c r="G65" i="102"/>
  <c r="X64" i="102"/>
  <c r="Y58" i="102"/>
  <c r="X61" i="102"/>
  <c r="X60" i="102"/>
  <c r="J56" i="102"/>
  <c r="AA56" i="102"/>
  <c r="AA53" i="102"/>
  <c r="Z49" i="102"/>
  <c r="G49" i="102"/>
  <c r="Z48" i="102"/>
  <c r="G48" i="102"/>
  <c r="Z47" i="102"/>
  <c r="G47" i="102"/>
  <c r="X40" i="102"/>
  <c r="K40" i="102"/>
  <c r="X39" i="102"/>
  <c r="X37" i="102"/>
  <c r="E37" i="102"/>
  <c r="D37" i="102"/>
  <c r="AB36" i="102"/>
  <c r="AC36" i="102"/>
  <c r="L36" i="102"/>
  <c r="AB35" i="102"/>
  <c r="AC35" i="102"/>
  <c r="L35" i="102"/>
  <c r="AB34" i="102"/>
  <c r="AC34" i="102"/>
  <c r="L34" i="102"/>
  <c r="AB33" i="102"/>
  <c r="AC33" i="102"/>
  <c r="L33" i="102"/>
  <c r="AB32" i="102"/>
  <c r="AC32" i="102"/>
  <c r="L32" i="102"/>
  <c r="AB31" i="102"/>
  <c r="AC31" i="102"/>
  <c r="L31" i="102"/>
  <c r="AB30" i="102"/>
  <c r="AC30" i="102"/>
  <c r="L30" i="102"/>
  <c r="AB29" i="102"/>
  <c r="AC29" i="102"/>
  <c r="L29" i="102"/>
  <c r="AB28" i="102"/>
  <c r="AC28" i="102"/>
  <c r="E26" i="102"/>
  <c r="D26" i="102"/>
  <c r="K25" i="102"/>
  <c r="L25" i="102"/>
  <c r="I23" i="102"/>
  <c r="I24" i="102"/>
  <c r="K24" i="102"/>
  <c r="L24" i="102"/>
  <c r="K22" i="102"/>
  <c r="L22" i="102"/>
  <c r="I20" i="102"/>
  <c r="K20" i="102"/>
  <c r="L20" i="102"/>
  <c r="K19" i="102"/>
  <c r="L19" i="102"/>
  <c r="I17" i="102"/>
  <c r="I18" i="102"/>
  <c r="K18" i="102"/>
  <c r="L18" i="102"/>
  <c r="K16" i="102"/>
  <c r="L16" i="102"/>
  <c r="I15" i="102"/>
  <c r="K14" i="102"/>
  <c r="L14" i="102"/>
  <c r="I13" i="102"/>
  <c r="K12" i="102"/>
  <c r="L12" i="102"/>
  <c r="I11" i="102"/>
  <c r="K10" i="102"/>
  <c r="L10" i="102"/>
  <c r="AB7" i="102"/>
  <c r="X7" i="102"/>
  <c r="V4" i="102"/>
  <c r="V2" i="102"/>
  <c r="D57" i="107"/>
  <c r="F57" i="107"/>
  <c r="I57" i="107"/>
  <c r="J57" i="107"/>
  <c r="K23" i="102"/>
  <c r="L23" i="102"/>
  <c r="AC37" i="102"/>
  <c r="I21" i="102"/>
  <c r="K21" i="102"/>
  <c r="L21" i="102"/>
  <c r="K17" i="102"/>
  <c r="L17" i="102"/>
  <c r="AB40" i="102"/>
  <c r="L76" i="102"/>
  <c r="Z75" i="102"/>
  <c r="AC75" i="102"/>
  <c r="M15" i="102"/>
  <c r="M13" i="102"/>
  <c r="L28" i="102"/>
  <c r="L37" i="102"/>
  <c r="M11" i="102"/>
  <c r="L94" i="104"/>
  <c r="AC44" i="104"/>
  <c r="W50" i="104"/>
  <c r="AB47" i="104"/>
  <c r="AC50" i="104"/>
  <c r="AB68" i="104"/>
  <c r="AC68" i="104"/>
  <c r="AB71" i="104"/>
  <c r="AC71" i="104"/>
  <c r="AB76" i="104"/>
  <c r="AC76" i="104"/>
  <c r="AB66" i="104"/>
  <c r="AC66" i="104"/>
  <c r="AB69" i="104"/>
  <c r="AC69" i="104"/>
  <c r="AB70" i="104"/>
  <c r="AC70" i="104"/>
  <c r="AB77" i="104"/>
  <c r="AC77" i="104"/>
  <c r="AB58" i="104"/>
  <c r="AC58" i="104"/>
  <c r="G56" i="102"/>
  <c r="K57" i="102"/>
  <c r="K77" i="102"/>
  <c r="X48" i="102"/>
  <c r="X49" i="102"/>
  <c r="X47" i="102"/>
  <c r="G75" i="102"/>
  <c r="I75" i="102"/>
  <c r="L75" i="102"/>
  <c r="K11" i="102"/>
  <c r="L11" i="102"/>
  <c r="K13" i="102"/>
  <c r="L13" i="102"/>
  <c r="K15" i="102"/>
  <c r="L15" i="102"/>
  <c r="G37" i="102"/>
  <c r="AB78" i="97"/>
  <c r="C49" i="102"/>
  <c r="K49" i="102"/>
  <c r="K84" i="102"/>
  <c r="X25" i="102"/>
  <c r="AB25" i="102"/>
  <c r="AC25" i="102"/>
  <c r="L40" i="102"/>
  <c r="AC81" i="104"/>
  <c r="L84" i="104"/>
  <c r="L26" i="102"/>
  <c r="K72" i="102"/>
  <c r="L72" i="102"/>
  <c r="K69" i="102"/>
  <c r="L69" i="102"/>
  <c r="Z74" i="102"/>
  <c r="AC74" i="102"/>
  <c r="C48" i="102"/>
  <c r="K48" i="102"/>
  <c r="K26" i="102"/>
  <c r="G53" i="102"/>
  <c r="K54" i="102"/>
  <c r="C47" i="102"/>
  <c r="X23" i="102"/>
  <c r="AB23" i="102"/>
  <c r="AC23" i="102"/>
  <c r="X10" i="102"/>
  <c r="AB10" i="102"/>
  <c r="X12" i="102"/>
  <c r="AB12" i="102"/>
  <c r="X15" i="102"/>
  <c r="AB15" i="102"/>
  <c r="AC15" i="102"/>
  <c r="X16" i="102"/>
  <c r="AB16" i="102"/>
  <c r="AC16" i="102"/>
  <c r="X11" i="102"/>
  <c r="AB11" i="102"/>
  <c r="AC11" i="102"/>
  <c r="X20" i="102"/>
  <c r="AB20" i="102"/>
  <c r="AC20" i="102"/>
  <c r="X14" i="102"/>
  <c r="AB14" i="102"/>
  <c r="AC14" i="102"/>
  <c r="X17" i="102"/>
  <c r="AB17" i="102"/>
  <c r="AC17" i="102"/>
  <c r="X24" i="102"/>
  <c r="AB24" i="102"/>
  <c r="AC24" i="102"/>
  <c r="X21" i="102"/>
  <c r="AB21" i="102"/>
  <c r="AC21" i="102"/>
  <c r="X22" i="102"/>
  <c r="AB22" i="102"/>
  <c r="AC22" i="102"/>
  <c r="X13" i="102"/>
  <c r="AB13" i="102"/>
  <c r="AC13" i="102"/>
  <c r="X18" i="102"/>
  <c r="AB18" i="102"/>
  <c r="AC18" i="102"/>
  <c r="X19" i="102"/>
  <c r="AB19" i="102"/>
  <c r="AC19" i="102"/>
  <c r="L44" i="102"/>
  <c r="C50" i="102"/>
  <c r="K47" i="102"/>
  <c r="L50" i="102"/>
  <c r="AC12" i="102"/>
  <c r="K70" i="102"/>
  <c r="L70" i="102"/>
  <c r="K67" i="102"/>
  <c r="L67" i="102"/>
  <c r="K59" i="102"/>
  <c r="L59" i="102"/>
  <c r="K78" i="102"/>
  <c r="L78" i="102"/>
  <c r="K71" i="102"/>
  <c r="L71" i="102"/>
  <c r="I17" i="42"/>
  <c r="W48" i="102"/>
  <c r="AB48" i="102"/>
  <c r="W49" i="102"/>
  <c r="AB49" i="102"/>
  <c r="X26" i="102"/>
  <c r="AC40" i="102"/>
  <c r="L82" i="102"/>
  <c r="K86" i="102"/>
  <c r="W47" i="102"/>
  <c r="AB26" i="102"/>
  <c r="X53" i="102"/>
  <c r="AB54" i="102"/>
  <c r="AC10" i="102"/>
  <c r="AC26" i="102"/>
  <c r="C15" i="97"/>
  <c r="C17" i="97"/>
  <c r="C18" i="97"/>
  <c r="X56" i="102"/>
  <c r="AB57" i="102"/>
  <c r="AB76" i="102"/>
  <c r="AC76" i="102"/>
  <c r="AC44" i="102"/>
  <c r="W50" i="102"/>
  <c r="AB47" i="102"/>
  <c r="AC50" i="102"/>
  <c r="AB69" i="102"/>
  <c r="AC69" i="102"/>
  <c r="AB66" i="102"/>
  <c r="AC66" i="102"/>
  <c r="AB58" i="102"/>
  <c r="AC58" i="102"/>
  <c r="AB77" i="102"/>
  <c r="AC77" i="102"/>
  <c r="AB70" i="102"/>
  <c r="AC70" i="102"/>
  <c r="L86" i="102"/>
  <c r="L87" i="102"/>
  <c r="L90" i="102"/>
  <c r="L92" i="102"/>
  <c r="C19" i="97"/>
  <c r="D74" i="107"/>
  <c r="F74" i="107"/>
  <c r="I74" i="107"/>
  <c r="J74" i="107"/>
  <c r="AB71" i="102"/>
  <c r="AC71" i="102"/>
  <c r="AB68" i="102"/>
  <c r="AC68" i="102"/>
  <c r="L94" i="102"/>
  <c r="C25" i="97"/>
  <c r="C21" i="97"/>
  <c r="C27" i="97"/>
  <c r="C28" i="97"/>
  <c r="C29" i="97"/>
  <c r="C32" i="97"/>
  <c r="C34" i="97"/>
  <c r="AC81" i="102"/>
  <c r="L84" i="102"/>
  <c r="D70" i="107"/>
  <c r="F70" i="107"/>
  <c r="B136" i="96"/>
  <c r="B135" i="96"/>
  <c r="V79" i="96"/>
  <c r="V78" i="96"/>
  <c r="Y77" i="96"/>
  <c r="V77" i="96"/>
  <c r="Y76" i="96"/>
  <c r="V76" i="96"/>
  <c r="I76" i="96"/>
  <c r="AB75" i="96"/>
  <c r="I75" i="96"/>
  <c r="AB74" i="96"/>
  <c r="Y71" i="96"/>
  <c r="Y70" i="96"/>
  <c r="Y69" i="96"/>
  <c r="Y68" i="96"/>
  <c r="Y66" i="96"/>
  <c r="X65" i="96"/>
  <c r="G65" i="96"/>
  <c r="X64" i="96"/>
  <c r="X61" i="96"/>
  <c r="X60" i="96"/>
  <c r="J56" i="96"/>
  <c r="AA56" i="96"/>
  <c r="AA53" i="96"/>
  <c r="Z49" i="96"/>
  <c r="G49" i="96"/>
  <c r="Z48" i="96"/>
  <c r="G48" i="96"/>
  <c r="Z47" i="96"/>
  <c r="G47" i="96"/>
  <c r="X40" i="96"/>
  <c r="K40" i="96"/>
  <c r="X39" i="96"/>
  <c r="X37" i="96"/>
  <c r="E37" i="96"/>
  <c r="D37" i="96"/>
  <c r="AB36" i="96"/>
  <c r="AC36" i="96"/>
  <c r="L36" i="96"/>
  <c r="AB35" i="96"/>
  <c r="AC35" i="96"/>
  <c r="L35" i="96"/>
  <c r="AB34" i="96"/>
  <c r="AC34" i="96"/>
  <c r="L34" i="96"/>
  <c r="AB33" i="96"/>
  <c r="AC33" i="96"/>
  <c r="L33" i="96"/>
  <c r="AB32" i="96"/>
  <c r="AC32" i="96"/>
  <c r="L32" i="96"/>
  <c r="AB31" i="96"/>
  <c r="AC31" i="96"/>
  <c r="L31" i="96"/>
  <c r="AB30" i="96"/>
  <c r="AC30" i="96"/>
  <c r="L30" i="96"/>
  <c r="AB29" i="96"/>
  <c r="AC29" i="96"/>
  <c r="L29" i="96"/>
  <c r="AB28" i="96"/>
  <c r="AC28" i="96"/>
  <c r="E26" i="96"/>
  <c r="K25" i="96"/>
  <c r="L25" i="96"/>
  <c r="I23" i="96"/>
  <c r="I24" i="96"/>
  <c r="K22" i="96"/>
  <c r="L22" i="96"/>
  <c r="I20" i="96"/>
  <c r="I21" i="96"/>
  <c r="K19" i="96"/>
  <c r="L19" i="96"/>
  <c r="I17" i="96"/>
  <c r="I18" i="96"/>
  <c r="K16" i="96"/>
  <c r="L16" i="96"/>
  <c r="I15" i="96"/>
  <c r="K14" i="96"/>
  <c r="L14" i="96"/>
  <c r="I13" i="96"/>
  <c r="K12" i="96"/>
  <c r="L12" i="96"/>
  <c r="I11" i="96"/>
  <c r="K10" i="96"/>
  <c r="L10" i="96"/>
  <c r="AB7" i="96"/>
  <c r="X7" i="96"/>
  <c r="V4" i="96"/>
  <c r="V2" i="96"/>
  <c r="AC37" i="96"/>
  <c r="L76" i="96"/>
  <c r="Z75" i="96"/>
  <c r="AC75" i="96"/>
  <c r="L75" i="96"/>
  <c r="Z74" i="96"/>
  <c r="AC74" i="96"/>
  <c r="Y58" i="96"/>
  <c r="K24" i="96"/>
  <c r="L24" i="96"/>
  <c r="K21" i="96"/>
  <c r="L21" i="96"/>
  <c r="K18" i="96"/>
  <c r="L18" i="96"/>
  <c r="M15" i="96"/>
  <c r="M13" i="96"/>
  <c r="G37" i="96"/>
  <c r="L28" i="96"/>
  <c r="L37" i="96"/>
  <c r="M11" i="96"/>
  <c r="AB40" i="96"/>
  <c r="D26" i="96"/>
  <c r="K17" i="96"/>
  <c r="L17" i="96"/>
  <c r="K20" i="96"/>
  <c r="L20" i="96"/>
  <c r="K23" i="96"/>
  <c r="L23" i="96"/>
  <c r="X48" i="96"/>
  <c r="X49" i="96"/>
  <c r="X47" i="96"/>
  <c r="L40" i="96"/>
  <c r="K11" i="96"/>
  <c r="L11" i="96"/>
  <c r="K13" i="96"/>
  <c r="L13" i="96"/>
  <c r="K15" i="96"/>
  <c r="L15" i="96"/>
  <c r="V76" i="93"/>
  <c r="V76" i="92"/>
  <c r="V76" i="91"/>
  <c r="V76" i="88"/>
  <c r="I23" i="93"/>
  <c r="I20" i="93"/>
  <c r="I21" i="93"/>
  <c r="I17" i="93"/>
  <c r="I18" i="93"/>
  <c r="I15" i="93"/>
  <c r="I13" i="93"/>
  <c r="I11" i="93"/>
  <c r="I23" i="92"/>
  <c r="I24" i="92"/>
  <c r="I20" i="92"/>
  <c r="I21" i="92"/>
  <c r="I17" i="92"/>
  <c r="I18" i="92"/>
  <c r="I15" i="92"/>
  <c r="I13" i="92"/>
  <c r="I11" i="92"/>
  <c r="K11" i="92"/>
  <c r="L11" i="92"/>
  <c r="I23" i="91"/>
  <c r="I24" i="91"/>
  <c r="I20" i="91"/>
  <c r="I21" i="91"/>
  <c r="I17" i="91"/>
  <c r="I18" i="91"/>
  <c r="I15" i="91"/>
  <c r="I13" i="91"/>
  <c r="I11" i="91"/>
  <c r="I23" i="88"/>
  <c r="I24" i="88"/>
  <c r="I20" i="88"/>
  <c r="I21" i="88"/>
  <c r="I17" i="88"/>
  <c r="I15" i="88"/>
  <c r="K15" i="88"/>
  <c r="L15" i="88"/>
  <c r="I13" i="88"/>
  <c r="I11" i="88"/>
  <c r="B136" i="93"/>
  <c r="B135" i="93"/>
  <c r="V79" i="93"/>
  <c r="V78" i="93"/>
  <c r="Y77" i="93"/>
  <c r="V77" i="93"/>
  <c r="Y76" i="93"/>
  <c r="G76" i="93"/>
  <c r="AB75" i="93"/>
  <c r="G75" i="93"/>
  <c r="I75" i="93"/>
  <c r="L75" i="93"/>
  <c r="AB74" i="93"/>
  <c r="Y71" i="93"/>
  <c r="Y70" i="93"/>
  <c r="Y69" i="93"/>
  <c r="Y68" i="93"/>
  <c r="Y66" i="93"/>
  <c r="X65" i="93"/>
  <c r="G65" i="93"/>
  <c r="X64" i="93"/>
  <c r="X61" i="93"/>
  <c r="X60" i="93"/>
  <c r="J56" i="93"/>
  <c r="AA56" i="93"/>
  <c r="AA53" i="93"/>
  <c r="Z49" i="93"/>
  <c r="G49" i="93"/>
  <c r="Z48" i="93"/>
  <c r="G48" i="93"/>
  <c r="Z47" i="93"/>
  <c r="G47" i="93"/>
  <c r="X40" i="93"/>
  <c r="K40" i="93"/>
  <c r="X39" i="93"/>
  <c r="X37" i="93"/>
  <c r="E37" i="93"/>
  <c r="AB36" i="93"/>
  <c r="AC36" i="93"/>
  <c r="L36" i="93"/>
  <c r="AB35" i="93"/>
  <c r="AC35" i="93"/>
  <c r="L35" i="93"/>
  <c r="AB34" i="93"/>
  <c r="AC34" i="93"/>
  <c r="L34" i="93"/>
  <c r="AB33" i="93"/>
  <c r="AC33" i="93"/>
  <c r="L33" i="93"/>
  <c r="AB32" i="93"/>
  <c r="AC32" i="93"/>
  <c r="AB31" i="93"/>
  <c r="AC31" i="93"/>
  <c r="AB30" i="93"/>
  <c r="AC30" i="93"/>
  <c r="L30" i="93"/>
  <c r="AB29" i="93"/>
  <c r="AC29" i="93"/>
  <c r="L29" i="93"/>
  <c r="AB28" i="93"/>
  <c r="AC28" i="93"/>
  <c r="L28" i="93"/>
  <c r="E26" i="93"/>
  <c r="K25" i="93"/>
  <c r="L25" i="93"/>
  <c r="K22" i="93"/>
  <c r="L22" i="93"/>
  <c r="K19" i="93"/>
  <c r="L19" i="93"/>
  <c r="K16" i="93"/>
  <c r="L16" i="93"/>
  <c r="K14" i="93"/>
  <c r="L14" i="93"/>
  <c r="K10" i="93"/>
  <c r="L10" i="93"/>
  <c r="AB7" i="93"/>
  <c r="X48" i="93"/>
  <c r="X7" i="93"/>
  <c r="V4" i="93"/>
  <c r="V2" i="93"/>
  <c r="B136" i="92"/>
  <c r="B135" i="92"/>
  <c r="V79" i="92"/>
  <c r="V78" i="92"/>
  <c r="Y77" i="92"/>
  <c r="V77" i="92"/>
  <c r="Y76" i="92"/>
  <c r="G76" i="92"/>
  <c r="I76" i="92"/>
  <c r="AB75" i="92"/>
  <c r="G75" i="92"/>
  <c r="I75" i="92"/>
  <c r="AB74" i="92"/>
  <c r="Y71" i="92"/>
  <c r="Y70" i="92"/>
  <c r="Y69" i="92"/>
  <c r="Y68" i="92"/>
  <c r="Y66" i="92"/>
  <c r="X65" i="92"/>
  <c r="G65" i="92"/>
  <c r="X64" i="92"/>
  <c r="X61" i="92"/>
  <c r="X60" i="92"/>
  <c r="J56" i="92"/>
  <c r="AA56" i="92"/>
  <c r="AA53" i="92"/>
  <c r="Z49" i="92"/>
  <c r="G49" i="92"/>
  <c r="Z48" i="92"/>
  <c r="G48" i="92"/>
  <c r="Z47" i="92"/>
  <c r="G47" i="92"/>
  <c r="X40" i="92"/>
  <c r="K40" i="92"/>
  <c r="X39" i="92"/>
  <c r="X37" i="92"/>
  <c r="E37" i="92"/>
  <c r="AB36" i="92"/>
  <c r="AC36" i="92"/>
  <c r="L36" i="92"/>
  <c r="AB35" i="92"/>
  <c r="AC35" i="92"/>
  <c r="L35" i="92"/>
  <c r="AB34" i="92"/>
  <c r="AC34" i="92"/>
  <c r="L34" i="92"/>
  <c r="AB33" i="92"/>
  <c r="AC33" i="92"/>
  <c r="L33" i="92"/>
  <c r="AB32" i="92"/>
  <c r="AC32" i="92"/>
  <c r="AB31" i="92"/>
  <c r="AC31" i="92"/>
  <c r="AB30" i="92"/>
  <c r="AC30" i="92"/>
  <c r="L30" i="92"/>
  <c r="AB29" i="92"/>
  <c r="AC29" i="92"/>
  <c r="L29" i="92"/>
  <c r="AB28" i="92"/>
  <c r="AC28" i="92"/>
  <c r="L28" i="92"/>
  <c r="E26" i="92"/>
  <c r="K25" i="92"/>
  <c r="L25" i="92"/>
  <c r="K22" i="92"/>
  <c r="L22" i="92"/>
  <c r="K19" i="92"/>
  <c r="L19" i="92"/>
  <c r="K16" i="92"/>
  <c r="L16" i="92"/>
  <c r="K14" i="92"/>
  <c r="L14" i="92"/>
  <c r="AB7" i="92"/>
  <c r="X47" i="92"/>
  <c r="X7" i="92"/>
  <c r="V4" i="92"/>
  <c r="V2" i="92"/>
  <c r="B136" i="91"/>
  <c r="B135" i="91"/>
  <c r="V79" i="91"/>
  <c r="V78" i="91"/>
  <c r="Y77" i="91"/>
  <c r="V77" i="91"/>
  <c r="Y76" i="91"/>
  <c r="G76" i="91"/>
  <c r="I76" i="91"/>
  <c r="L76" i="91"/>
  <c r="AB75" i="91"/>
  <c r="G75" i="91"/>
  <c r="I75" i="91"/>
  <c r="L75" i="91"/>
  <c r="AB74" i="91"/>
  <c r="Y71" i="91"/>
  <c r="Y70" i="91"/>
  <c r="Y69" i="91"/>
  <c r="Y68" i="91"/>
  <c r="Y66" i="91"/>
  <c r="X65" i="91"/>
  <c r="G65" i="91"/>
  <c r="X64" i="91"/>
  <c r="X61" i="91"/>
  <c r="X60" i="91"/>
  <c r="J56" i="91"/>
  <c r="AA56" i="91"/>
  <c r="AA53" i="91"/>
  <c r="Z49" i="91"/>
  <c r="G49" i="91"/>
  <c r="Z48" i="91"/>
  <c r="G48" i="91"/>
  <c r="Z47" i="91"/>
  <c r="G47" i="91"/>
  <c r="X40" i="91"/>
  <c r="K40" i="91"/>
  <c r="X39" i="91"/>
  <c r="X37" i="91"/>
  <c r="E37" i="91"/>
  <c r="AB36" i="91"/>
  <c r="AC36" i="91"/>
  <c r="L36" i="91"/>
  <c r="AB35" i="91"/>
  <c r="AC35" i="91"/>
  <c r="L35" i="91"/>
  <c r="AB34" i="91"/>
  <c r="AC34" i="91"/>
  <c r="L34" i="91"/>
  <c r="AB33" i="91"/>
  <c r="AC33" i="91"/>
  <c r="AB32" i="91"/>
  <c r="AC32" i="91"/>
  <c r="AB31" i="91"/>
  <c r="AC31" i="91"/>
  <c r="AB30" i="91"/>
  <c r="AC30" i="91"/>
  <c r="L30" i="91"/>
  <c r="AB29" i="91"/>
  <c r="AC29" i="91"/>
  <c r="L29" i="91"/>
  <c r="AB28" i="91"/>
  <c r="AC28" i="91"/>
  <c r="L28" i="91"/>
  <c r="E26" i="91"/>
  <c r="K25" i="91"/>
  <c r="L25" i="91"/>
  <c r="K22" i="91"/>
  <c r="L22" i="91"/>
  <c r="K19" i="91"/>
  <c r="L19" i="91"/>
  <c r="K16" i="91"/>
  <c r="L16" i="91"/>
  <c r="K14" i="91"/>
  <c r="L14" i="91"/>
  <c r="K10" i="91"/>
  <c r="L10" i="91"/>
  <c r="AB7" i="91"/>
  <c r="X47" i="91"/>
  <c r="X7" i="91"/>
  <c r="V4" i="91"/>
  <c r="V2" i="91"/>
  <c r="B136" i="88"/>
  <c r="B135" i="88"/>
  <c r="V79" i="88"/>
  <c r="V78" i="88"/>
  <c r="Y77" i="88"/>
  <c r="V77" i="88"/>
  <c r="Y76" i="88"/>
  <c r="G76" i="88"/>
  <c r="I76" i="88"/>
  <c r="L76" i="88"/>
  <c r="AB75" i="88"/>
  <c r="AB74" i="88"/>
  <c r="Y71" i="88"/>
  <c r="Y70" i="88"/>
  <c r="Y69" i="88"/>
  <c r="Y68" i="88"/>
  <c r="Y66" i="88"/>
  <c r="X65" i="88"/>
  <c r="G65" i="88"/>
  <c r="X64" i="88"/>
  <c r="X61" i="88"/>
  <c r="X60" i="88"/>
  <c r="J56" i="88"/>
  <c r="AA56" i="88"/>
  <c r="AA53" i="88"/>
  <c r="Z49" i="88"/>
  <c r="G49" i="88"/>
  <c r="Z48" i="88"/>
  <c r="G48" i="88"/>
  <c r="Z47" i="88"/>
  <c r="G47" i="88"/>
  <c r="X40" i="88"/>
  <c r="K40" i="88"/>
  <c r="X39" i="88"/>
  <c r="X37" i="88"/>
  <c r="E37" i="88"/>
  <c r="AB36" i="88"/>
  <c r="AC36" i="88"/>
  <c r="L36" i="88"/>
  <c r="AB35" i="88"/>
  <c r="AC35" i="88"/>
  <c r="L35" i="88"/>
  <c r="AB34" i="88"/>
  <c r="AC34" i="88"/>
  <c r="L34" i="88"/>
  <c r="AB33" i="88"/>
  <c r="AC33" i="88"/>
  <c r="AB32" i="88"/>
  <c r="AC32" i="88"/>
  <c r="AB31" i="88"/>
  <c r="AC31" i="88"/>
  <c r="AB30" i="88"/>
  <c r="AC30" i="88"/>
  <c r="AB29" i="88"/>
  <c r="AC29" i="88"/>
  <c r="AB28" i="88"/>
  <c r="AC28" i="88"/>
  <c r="E26" i="88"/>
  <c r="K25" i="88"/>
  <c r="L25" i="88"/>
  <c r="K22" i="88"/>
  <c r="L22" i="88"/>
  <c r="K19" i="88"/>
  <c r="L19" i="88"/>
  <c r="K16" i="88"/>
  <c r="L16" i="88"/>
  <c r="K14" i="88"/>
  <c r="L14" i="88"/>
  <c r="L29" i="88"/>
  <c r="K10" i="88"/>
  <c r="L10" i="88"/>
  <c r="AB7" i="88"/>
  <c r="X48" i="88"/>
  <c r="X7" i="88"/>
  <c r="V4" i="88"/>
  <c r="V2" i="88"/>
  <c r="K23" i="88"/>
  <c r="L23" i="88"/>
  <c r="AB40" i="88"/>
  <c r="K20" i="92"/>
  <c r="L20" i="92"/>
  <c r="K17" i="92"/>
  <c r="L17" i="92"/>
  <c r="K20" i="88"/>
  <c r="L20" i="88"/>
  <c r="AB40" i="93"/>
  <c r="X47" i="88"/>
  <c r="K20" i="93"/>
  <c r="L20" i="93"/>
  <c r="X49" i="93"/>
  <c r="X47" i="93"/>
  <c r="X48" i="91"/>
  <c r="Y58" i="88"/>
  <c r="L76" i="92"/>
  <c r="Z75" i="92"/>
  <c r="AC75" i="92"/>
  <c r="Z75" i="91"/>
  <c r="AC75" i="91"/>
  <c r="I76" i="93"/>
  <c r="L76" i="93"/>
  <c r="Z75" i="88"/>
  <c r="L75" i="92"/>
  <c r="Z74" i="92"/>
  <c r="AC74" i="92"/>
  <c r="M15" i="92"/>
  <c r="M15" i="93"/>
  <c r="K15" i="93"/>
  <c r="L15" i="93"/>
  <c r="K23" i="93"/>
  <c r="L23" i="93"/>
  <c r="K21" i="93"/>
  <c r="L21" i="93"/>
  <c r="K18" i="93"/>
  <c r="L18" i="93"/>
  <c r="K17" i="88"/>
  <c r="L17" i="88"/>
  <c r="M15" i="91"/>
  <c r="M11" i="91"/>
  <c r="M11" i="93"/>
  <c r="AB40" i="91"/>
  <c r="K11" i="91"/>
  <c r="L11" i="91"/>
  <c r="M11" i="92"/>
  <c r="K11" i="93"/>
  <c r="L11" i="93"/>
  <c r="K11" i="88"/>
  <c r="L11" i="88"/>
  <c r="M15" i="88"/>
  <c r="L28" i="88"/>
  <c r="L30" i="88"/>
  <c r="K84" i="96"/>
  <c r="G56" i="96"/>
  <c r="K57" i="96"/>
  <c r="K77" i="96"/>
  <c r="L77" i="96"/>
  <c r="C49" i="96"/>
  <c r="K49" i="96"/>
  <c r="C47" i="96"/>
  <c r="L26" i="96"/>
  <c r="L44" i="96"/>
  <c r="K26" i="96"/>
  <c r="G53" i="96"/>
  <c r="K54" i="96"/>
  <c r="C48" i="96"/>
  <c r="K48" i="96"/>
  <c r="AC75" i="88"/>
  <c r="Z74" i="91"/>
  <c r="AC74" i="91"/>
  <c r="AC37" i="91"/>
  <c r="I24" i="93"/>
  <c r="K24" i="93"/>
  <c r="L24" i="93"/>
  <c r="K17" i="93"/>
  <c r="L17" i="93"/>
  <c r="K24" i="92"/>
  <c r="L24" i="92"/>
  <c r="K23" i="92"/>
  <c r="L23" i="92"/>
  <c r="K17" i="91"/>
  <c r="L17" i="91"/>
  <c r="K20" i="91"/>
  <c r="L20" i="91"/>
  <c r="K23" i="91"/>
  <c r="L23" i="91"/>
  <c r="I18" i="88"/>
  <c r="K18" i="88"/>
  <c r="L18" i="88"/>
  <c r="D26" i="88"/>
  <c r="AC37" i="88"/>
  <c r="K15" i="91"/>
  <c r="L15" i="91"/>
  <c r="Y58" i="91"/>
  <c r="K15" i="92"/>
  <c r="L15" i="92"/>
  <c r="K21" i="88"/>
  <c r="L21" i="88"/>
  <c r="K24" i="88"/>
  <c r="L24" i="88"/>
  <c r="K10" i="92"/>
  <c r="L10" i="92"/>
  <c r="AC37" i="92"/>
  <c r="K12" i="91"/>
  <c r="L12" i="91"/>
  <c r="X49" i="88"/>
  <c r="K18" i="92"/>
  <c r="L18" i="92"/>
  <c r="K21" i="92"/>
  <c r="L21" i="92"/>
  <c r="K18" i="91"/>
  <c r="L18" i="91"/>
  <c r="K21" i="91"/>
  <c r="L21" i="91"/>
  <c r="K24" i="91"/>
  <c r="L24" i="91"/>
  <c r="Y58" i="92"/>
  <c r="AC37" i="93"/>
  <c r="X49" i="91"/>
  <c r="X49" i="92"/>
  <c r="Y58" i="93"/>
  <c r="Z74" i="93"/>
  <c r="AC74" i="93"/>
  <c r="AB40" i="92"/>
  <c r="X48" i="92"/>
  <c r="Z75" i="93"/>
  <c r="AC75" i="93"/>
  <c r="C47" i="93"/>
  <c r="K47" i="93"/>
  <c r="C47" i="91"/>
  <c r="K47" i="91"/>
  <c r="C49" i="93"/>
  <c r="K49" i="93"/>
  <c r="M11" i="88"/>
  <c r="C47" i="88"/>
  <c r="K47" i="88"/>
  <c r="K78" i="96"/>
  <c r="L78" i="96"/>
  <c r="K70" i="96"/>
  <c r="L70" i="96"/>
  <c r="K67" i="96"/>
  <c r="L67" i="96"/>
  <c r="K59" i="96"/>
  <c r="L59" i="96"/>
  <c r="K71" i="96"/>
  <c r="L71" i="96"/>
  <c r="C50" i="96"/>
  <c r="K47" i="96"/>
  <c r="L50" i="96"/>
  <c r="K72" i="96"/>
  <c r="L72" i="96"/>
  <c r="K69" i="96"/>
  <c r="L69" i="96"/>
  <c r="X23" i="96"/>
  <c r="AB23" i="96"/>
  <c r="AC23" i="96"/>
  <c r="X20" i="96"/>
  <c r="AB20" i="96"/>
  <c r="AC20" i="96"/>
  <c r="X17" i="96"/>
  <c r="AB17" i="96"/>
  <c r="AC17" i="96"/>
  <c r="X14" i="96"/>
  <c r="AB14" i="96"/>
  <c r="X13" i="96"/>
  <c r="AB13" i="96"/>
  <c r="AC13" i="96"/>
  <c r="X25" i="96"/>
  <c r="AB25" i="96"/>
  <c r="AC25" i="96"/>
  <c r="X24" i="96"/>
  <c r="AB24" i="96"/>
  <c r="AC24" i="96"/>
  <c r="X22" i="96"/>
  <c r="AB22" i="96"/>
  <c r="AC22" i="96"/>
  <c r="X21" i="96"/>
  <c r="AB21" i="96"/>
  <c r="AC21" i="96"/>
  <c r="X19" i="96"/>
  <c r="AB19" i="96"/>
  <c r="AC19" i="96"/>
  <c r="X18" i="96"/>
  <c r="AB18" i="96"/>
  <c r="AC18" i="96"/>
  <c r="X16" i="96"/>
  <c r="AB16" i="96"/>
  <c r="AC16" i="96"/>
  <c r="X15" i="96"/>
  <c r="AB15" i="96"/>
  <c r="AC15" i="96"/>
  <c r="X12" i="96"/>
  <c r="AB12" i="96"/>
  <c r="X11" i="96"/>
  <c r="AB11" i="96"/>
  <c r="AC11" i="96"/>
  <c r="X10" i="96"/>
  <c r="D26" i="93"/>
  <c r="L32" i="91"/>
  <c r="C47" i="92"/>
  <c r="C49" i="92"/>
  <c r="K49" i="92"/>
  <c r="C49" i="91"/>
  <c r="K49" i="91"/>
  <c r="K12" i="88"/>
  <c r="L12" i="88"/>
  <c r="D26" i="91"/>
  <c r="D26" i="92"/>
  <c r="C49" i="88"/>
  <c r="K49" i="88"/>
  <c r="L33" i="91"/>
  <c r="L33" i="88"/>
  <c r="L32" i="88"/>
  <c r="L82" i="96"/>
  <c r="K86" i="96"/>
  <c r="X26" i="96"/>
  <c r="AB10" i="96"/>
  <c r="W48" i="96"/>
  <c r="AB48" i="96"/>
  <c r="AC12" i="96"/>
  <c r="W49" i="96"/>
  <c r="AB49" i="96"/>
  <c r="AC14" i="96"/>
  <c r="K13" i="88"/>
  <c r="L13" i="88"/>
  <c r="L26" i="88"/>
  <c r="K47" i="92"/>
  <c r="L32" i="92"/>
  <c r="D37" i="88"/>
  <c r="L31" i="91"/>
  <c r="D37" i="91"/>
  <c r="K12" i="92"/>
  <c r="L12" i="92"/>
  <c r="L40" i="92"/>
  <c r="K13" i="91"/>
  <c r="L13" i="91"/>
  <c r="L40" i="91"/>
  <c r="L32" i="93"/>
  <c r="K12" i="93"/>
  <c r="L12" i="93"/>
  <c r="L40" i="93"/>
  <c r="K26" i="88"/>
  <c r="G53" i="88"/>
  <c r="K54" i="88"/>
  <c r="K78" i="88"/>
  <c r="L78" i="88"/>
  <c r="M13" i="88"/>
  <c r="L31" i="88"/>
  <c r="L37" i="88"/>
  <c r="M13" i="91"/>
  <c r="G75" i="88"/>
  <c r="I75" i="88"/>
  <c r="L75" i="88"/>
  <c r="L40" i="88"/>
  <c r="C48" i="88"/>
  <c r="K48" i="88"/>
  <c r="L50" i="88"/>
  <c r="W47" i="96"/>
  <c r="AB26" i="96"/>
  <c r="X53" i="96"/>
  <c r="AB54" i="96"/>
  <c r="AC10" i="96"/>
  <c r="AC26" i="96"/>
  <c r="L86" i="96"/>
  <c r="L87" i="96"/>
  <c r="L90" i="96"/>
  <c r="L92" i="96"/>
  <c r="X56" i="96"/>
  <c r="AB57" i="96"/>
  <c r="AB76" i="96"/>
  <c r="AC40" i="96"/>
  <c r="L31" i="93"/>
  <c r="D37" i="93"/>
  <c r="G37" i="88"/>
  <c r="K84" i="91"/>
  <c r="G56" i="91"/>
  <c r="K57" i="91"/>
  <c r="K77" i="91"/>
  <c r="L77" i="91"/>
  <c r="G56" i="88"/>
  <c r="K57" i="88"/>
  <c r="K77" i="88"/>
  <c r="K84" i="88"/>
  <c r="K13" i="92"/>
  <c r="L13" i="92"/>
  <c r="L37" i="91"/>
  <c r="G37" i="91"/>
  <c r="D37" i="92"/>
  <c r="K84" i="92"/>
  <c r="G56" i="92"/>
  <c r="K57" i="92"/>
  <c r="K77" i="92"/>
  <c r="L77" i="92"/>
  <c r="K84" i="93"/>
  <c r="G56" i="93"/>
  <c r="K57" i="93"/>
  <c r="K77" i="93"/>
  <c r="L77" i="93"/>
  <c r="K13" i="93"/>
  <c r="L13" i="93"/>
  <c r="L26" i="91"/>
  <c r="C48" i="91"/>
  <c r="K26" i="91"/>
  <c r="G53" i="91"/>
  <c r="K54" i="91"/>
  <c r="D75" i="107"/>
  <c r="F75" i="107"/>
  <c r="K71" i="88"/>
  <c r="L71" i="88"/>
  <c r="K67" i="88"/>
  <c r="L67" i="88"/>
  <c r="K59" i="88"/>
  <c r="L59" i="88"/>
  <c r="K70" i="88"/>
  <c r="L70" i="88"/>
  <c r="Z74" i="88"/>
  <c r="AC74" i="88"/>
  <c r="M13" i="92"/>
  <c r="L31" i="92"/>
  <c r="L37" i="92"/>
  <c r="M13" i="93"/>
  <c r="L44" i="88"/>
  <c r="C50" i="88"/>
  <c r="L94" i="96"/>
  <c r="AB77" i="96"/>
  <c r="AC77" i="96"/>
  <c r="AC76" i="96"/>
  <c r="AB69" i="96"/>
  <c r="AC69" i="96"/>
  <c r="AB66" i="96"/>
  <c r="AC66" i="96"/>
  <c r="AB58" i="96"/>
  <c r="AC58" i="96"/>
  <c r="AB70" i="96"/>
  <c r="AC70" i="96"/>
  <c r="AB71" i="96"/>
  <c r="AC71" i="96"/>
  <c r="AB68" i="96"/>
  <c r="AC68" i="96"/>
  <c r="AC44" i="96"/>
  <c r="W50" i="96"/>
  <c r="AB47" i="96"/>
  <c r="AC50" i="96"/>
  <c r="L44" i="91"/>
  <c r="C48" i="93"/>
  <c r="C50" i="93"/>
  <c r="C48" i="92"/>
  <c r="K78" i="91"/>
  <c r="L78" i="91"/>
  <c r="K71" i="91"/>
  <c r="L71" i="91"/>
  <c r="K70" i="91"/>
  <c r="L70" i="91"/>
  <c r="K67" i="91"/>
  <c r="L67" i="91"/>
  <c r="K59" i="91"/>
  <c r="L59" i="91"/>
  <c r="X25" i="93"/>
  <c r="AB25" i="93"/>
  <c r="AC25" i="93"/>
  <c r="X22" i="93"/>
  <c r="AB22" i="93"/>
  <c r="AC22" i="93"/>
  <c r="X19" i="93"/>
  <c r="AB19" i="93"/>
  <c r="AC19" i="93"/>
  <c r="X16" i="93"/>
  <c r="AB16" i="93"/>
  <c r="AC16" i="93"/>
  <c r="X13" i="93"/>
  <c r="AB13" i="93"/>
  <c r="AC13" i="93"/>
  <c r="X11" i="93"/>
  <c r="AB11" i="93"/>
  <c r="AC11" i="93"/>
  <c r="X10" i="93"/>
  <c r="X24" i="93"/>
  <c r="AB24" i="93"/>
  <c r="AC24" i="93"/>
  <c r="X21" i="93"/>
  <c r="AB21" i="93"/>
  <c r="AC21" i="93"/>
  <c r="X18" i="93"/>
  <c r="AB18" i="93"/>
  <c r="AC18" i="93"/>
  <c r="X15" i="93"/>
  <c r="AB15" i="93"/>
  <c r="AC15" i="93"/>
  <c r="X14" i="93"/>
  <c r="AB14" i="93"/>
  <c r="X23" i="93"/>
  <c r="AB23" i="93"/>
  <c r="AC23" i="93"/>
  <c r="X20" i="93"/>
  <c r="AB20" i="93"/>
  <c r="AC20" i="93"/>
  <c r="X17" i="93"/>
  <c r="AB17" i="93"/>
  <c r="AC17" i="93"/>
  <c r="X12" i="93"/>
  <c r="AB12" i="93"/>
  <c r="G37" i="92"/>
  <c r="K26" i="93"/>
  <c r="G53" i="93"/>
  <c r="K54" i="93"/>
  <c r="K26" i="92"/>
  <c r="G53" i="92"/>
  <c r="K54" i="92"/>
  <c r="X25" i="91"/>
  <c r="AB25" i="91"/>
  <c r="AC25" i="91"/>
  <c r="X22" i="91"/>
  <c r="AB22" i="91"/>
  <c r="AC22" i="91"/>
  <c r="X19" i="91"/>
  <c r="AB19" i="91"/>
  <c r="AC19" i="91"/>
  <c r="X16" i="91"/>
  <c r="AB16" i="91"/>
  <c r="AC16" i="91"/>
  <c r="X13" i="91"/>
  <c r="AB13" i="91"/>
  <c r="AC13" i="91"/>
  <c r="X11" i="91"/>
  <c r="AB11" i="91"/>
  <c r="AC11" i="91"/>
  <c r="X10" i="91"/>
  <c r="X24" i="91"/>
  <c r="AB24" i="91"/>
  <c r="AC24" i="91"/>
  <c r="X21" i="91"/>
  <c r="AB21" i="91"/>
  <c r="AC21" i="91"/>
  <c r="X18" i="91"/>
  <c r="AB18" i="91"/>
  <c r="AC18" i="91"/>
  <c r="X15" i="91"/>
  <c r="AB15" i="91"/>
  <c r="AC15" i="91"/>
  <c r="X14" i="91"/>
  <c r="AB14" i="91"/>
  <c r="X23" i="91"/>
  <c r="AB23" i="91"/>
  <c r="AC23" i="91"/>
  <c r="X20" i="91"/>
  <c r="AB20" i="91"/>
  <c r="AC20" i="91"/>
  <c r="X17" i="91"/>
  <c r="AB17" i="91"/>
  <c r="AC17" i="91"/>
  <c r="X12" i="91"/>
  <c r="AB12" i="91"/>
  <c r="K72" i="92"/>
  <c r="L72" i="92"/>
  <c r="K69" i="92"/>
  <c r="L69" i="92"/>
  <c r="K72" i="88"/>
  <c r="L72" i="88"/>
  <c r="K69" i="88"/>
  <c r="L69" i="88"/>
  <c r="K72" i="93"/>
  <c r="L72" i="93"/>
  <c r="K69" i="93"/>
  <c r="L69" i="93"/>
  <c r="X24" i="88"/>
  <c r="AB24" i="88"/>
  <c r="AC24" i="88"/>
  <c r="X21" i="88"/>
  <c r="AB21" i="88"/>
  <c r="AC21" i="88"/>
  <c r="X18" i="88"/>
  <c r="AB18" i="88"/>
  <c r="AC18" i="88"/>
  <c r="X15" i="88"/>
  <c r="AB15" i="88"/>
  <c r="AC15" i="88"/>
  <c r="X14" i="88"/>
  <c r="AB14" i="88"/>
  <c r="X25" i="88"/>
  <c r="AB25" i="88"/>
  <c r="AC25" i="88"/>
  <c r="X22" i="88"/>
  <c r="AB22" i="88"/>
  <c r="AC22" i="88"/>
  <c r="X19" i="88"/>
  <c r="AB19" i="88"/>
  <c r="AC19" i="88"/>
  <c r="X16" i="88"/>
  <c r="AB16" i="88"/>
  <c r="AC16" i="88"/>
  <c r="X13" i="88"/>
  <c r="AB13" i="88"/>
  <c r="AC13" i="88"/>
  <c r="X11" i="88"/>
  <c r="AB11" i="88"/>
  <c r="AC11" i="88"/>
  <c r="X23" i="88"/>
  <c r="AB23" i="88"/>
  <c r="AC23" i="88"/>
  <c r="X20" i="88"/>
  <c r="AB20" i="88"/>
  <c r="AC20" i="88"/>
  <c r="X17" i="88"/>
  <c r="AB17" i="88"/>
  <c r="AC17" i="88"/>
  <c r="X12" i="88"/>
  <c r="AB12" i="88"/>
  <c r="X10" i="88"/>
  <c r="K69" i="91"/>
  <c r="L69" i="91"/>
  <c r="K72" i="91"/>
  <c r="L72" i="91"/>
  <c r="K48" i="91"/>
  <c r="L50" i="91"/>
  <c r="C50" i="91"/>
  <c r="X23" i="92"/>
  <c r="AB23" i="92"/>
  <c r="AC23" i="92"/>
  <c r="X21" i="92"/>
  <c r="AB21" i="92"/>
  <c r="AC21" i="92"/>
  <c r="X18" i="92"/>
  <c r="AB18" i="92"/>
  <c r="AC18" i="92"/>
  <c r="X15" i="92"/>
  <c r="AB15" i="92"/>
  <c r="AC15" i="92"/>
  <c r="X14" i="92"/>
  <c r="AB14" i="92"/>
  <c r="X25" i="92"/>
  <c r="AB25" i="92"/>
  <c r="AC25" i="92"/>
  <c r="X24" i="92"/>
  <c r="AB24" i="92"/>
  <c r="AC24" i="92"/>
  <c r="X22" i="92"/>
  <c r="AB22" i="92"/>
  <c r="AC22" i="92"/>
  <c r="X19" i="92"/>
  <c r="AB19" i="92"/>
  <c r="AC19" i="92"/>
  <c r="X16" i="92"/>
  <c r="AB16" i="92"/>
  <c r="AC16" i="92"/>
  <c r="X13" i="92"/>
  <c r="AB13" i="92"/>
  <c r="AC13" i="92"/>
  <c r="X11" i="92"/>
  <c r="AB11" i="92"/>
  <c r="AC11" i="92"/>
  <c r="X10" i="92"/>
  <c r="X20" i="92"/>
  <c r="AB20" i="92"/>
  <c r="AC20" i="92"/>
  <c r="X17" i="92"/>
  <c r="AB17" i="92"/>
  <c r="AC17" i="92"/>
  <c r="X12" i="92"/>
  <c r="AB12" i="92"/>
  <c r="L26" i="93"/>
  <c r="L26" i="92"/>
  <c r="L37" i="93"/>
  <c r="G37" i="93"/>
  <c r="L44" i="92"/>
  <c r="K48" i="93"/>
  <c r="L50" i="93"/>
  <c r="L82" i="88"/>
  <c r="AC81" i="96"/>
  <c r="L84" i="96"/>
  <c r="L82" i="91"/>
  <c r="AC12" i="92"/>
  <c r="W48" i="92"/>
  <c r="AB48" i="92"/>
  <c r="AC12" i="88"/>
  <c r="W48" i="88"/>
  <c r="AB48" i="88"/>
  <c r="X26" i="91"/>
  <c r="AB10" i="91"/>
  <c r="W49" i="93"/>
  <c r="AB49" i="93"/>
  <c r="AC14" i="93"/>
  <c r="X26" i="93"/>
  <c r="AB10" i="93"/>
  <c r="K78" i="92"/>
  <c r="L78" i="92"/>
  <c r="K71" i="92"/>
  <c r="L71" i="92"/>
  <c r="K70" i="92"/>
  <c r="L70" i="92"/>
  <c r="K67" i="92"/>
  <c r="L67" i="92"/>
  <c r="K59" i="92"/>
  <c r="L59" i="92"/>
  <c r="K48" i="92"/>
  <c r="L50" i="92"/>
  <c r="C50" i="92"/>
  <c r="K67" i="93"/>
  <c r="L67" i="93"/>
  <c r="K78" i="93"/>
  <c r="L78" i="93"/>
  <c r="K59" i="93"/>
  <c r="L59" i="93"/>
  <c r="K71" i="93"/>
  <c r="L71" i="93"/>
  <c r="K70" i="93"/>
  <c r="L70" i="93"/>
  <c r="L44" i="93"/>
  <c r="X26" i="92"/>
  <c r="AB10" i="92"/>
  <c r="AC14" i="92"/>
  <c r="W49" i="92"/>
  <c r="AB49" i="92"/>
  <c r="X26" i="88"/>
  <c r="AB10" i="88"/>
  <c r="W49" i="88"/>
  <c r="AB49" i="88"/>
  <c r="AC14" i="88"/>
  <c r="W48" i="91"/>
  <c r="AB48" i="91"/>
  <c r="AC12" i="91"/>
  <c r="AC14" i="91"/>
  <c r="W49" i="91"/>
  <c r="AB49" i="91"/>
  <c r="AC12" i="93"/>
  <c r="W48" i="93"/>
  <c r="AB48" i="93"/>
  <c r="L82" i="92"/>
  <c r="X56" i="92"/>
  <c r="AB57" i="92"/>
  <c r="AB76" i="92"/>
  <c r="AC40" i="92"/>
  <c r="W47" i="93"/>
  <c r="AC10" i="93"/>
  <c r="AC26" i="93"/>
  <c r="AB26" i="93"/>
  <c r="X53" i="93"/>
  <c r="AB54" i="93"/>
  <c r="X56" i="88"/>
  <c r="AB57" i="88"/>
  <c r="AB76" i="88"/>
  <c r="AC40" i="88"/>
  <c r="X56" i="91"/>
  <c r="AB57" i="91"/>
  <c r="AB76" i="91"/>
  <c r="AC40" i="91"/>
  <c r="AC10" i="92"/>
  <c r="AC26" i="92"/>
  <c r="W47" i="92"/>
  <c r="AB26" i="92"/>
  <c r="X53" i="92"/>
  <c r="AB54" i="92"/>
  <c r="W47" i="88"/>
  <c r="AC10" i="88"/>
  <c r="AC26" i="88"/>
  <c r="AB26" i="88"/>
  <c r="X53" i="88"/>
  <c r="AB54" i="88"/>
  <c r="L82" i="93"/>
  <c r="X56" i="93"/>
  <c r="AB57" i="93"/>
  <c r="AB76" i="93"/>
  <c r="AC40" i="93"/>
  <c r="AC10" i="91"/>
  <c r="AC26" i="91"/>
  <c r="W47" i="91"/>
  <c r="AB26" i="91"/>
  <c r="X53" i="91"/>
  <c r="AB54" i="91"/>
  <c r="W50" i="88"/>
  <c r="AB47" i="88"/>
  <c r="AC50" i="88"/>
  <c r="AB47" i="91"/>
  <c r="AC50" i="91"/>
  <c r="W50" i="91"/>
  <c r="AB66" i="88"/>
  <c r="AC66" i="88"/>
  <c r="AB69" i="88"/>
  <c r="AC69" i="88"/>
  <c r="AB58" i="88"/>
  <c r="AC58" i="88"/>
  <c r="AB77" i="88"/>
  <c r="AC77" i="88"/>
  <c r="AC76" i="88"/>
  <c r="AB70" i="88"/>
  <c r="AC70" i="88"/>
  <c r="AC44" i="92"/>
  <c r="AB68" i="91"/>
  <c r="AC68" i="91"/>
  <c r="AB71" i="91"/>
  <c r="AC71" i="91"/>
  <c r="AB71" i="88"/>
  <c r="AC71" i="88"/>
  <c r="AB68" i="88"/>
  <c r="AC68" i="88"/>
  <c r="AC44" i="93"/>
  <c r="AB68" i="92"/>
  <c r="AC68" i="92"/>
  <c r="AB71" i="92"/>
  <c r="AC71" i="92"/>
  <c r="AB77" i="92"/>
  <c r="AC77" i="92"/>
  <c r="AB70" i="92"/>
  <c r="AC70" i="92"/>
  <c r="AC76" i="92"/>
  <c r="AB58" i="92"/>
  <c r="AC58" i="92"/>
  <c r="AB69" i="92"/>
  <c r="AC69" i="92"/>
  <c r="AB66" i="92"/>
  <c r="AC66" i="92"/>
  <c r="AC76" i="91"/>
  <c r="AB77" i="91"/>
  <c r="AC77" i="91"/>
  <c r="AB70" i="91"/>
  <c r="AC70" i="91"/>
  <c r="AB58" i="91"/>
  <c r="AC58" i="91"/>
  <c r="AB69" i="91"/>
  <c r="AC69" i="91"/>
  <c r="AB66" i="91"/>
  <c r="AC66" i="91"/>
  <c r="W50" i="92"/>
  <c r="AB47" i="92"/>
  <c r="AC50" i="92"/>
  <c r="AB69" i="93"/>
  <c r="AC69" i="93"/>
  <c r="AB58" i="93"/>
  <c r="AC58" i="93"/>
  <c r="AB70" i="93"/>
  <c r="AC70" i="93"/>
  <c r="AB66" i="93"/>
  <c r="AC66" i="93"/>
  <c r="AB77" i="93"/>
  <c r="AC77" i="93"/>
  <c r="AC76" i="93"/>
  <c r="AC44" i="91"/>
  <c r="AB71" i="93"/>
  <c r="AC71" i="93"/>
  <c r="AB68" i="93"/>
  <c r="AC68" i="93"/>
  <c r="AC44" i="88"/>
  <c r="W50" i="93"/>
  <c r="AB47" i="93"/>
  <c r="AC50" i="93"/>
  <c r="AC81" i="88"/>
  <c r="L84" i="88"/>
  <c r="K86" i="88"/>
  <c r="L86" i="88"/>
  <c r="AC81" i="93"/>
  <c r="L84" i="93"/>
  <c r="K86" i="93"/>
  <c r="L86" i="93"/>
  <c r="L94" i="93"/>
  <c r="AC81" i="92"/>
  <c r="L84" i="92"/>
  <c r="K86" i="92"/>
  <c r="L86" i="92"/>
  <c r="L94" i="92"/>
  <c r="AC81" i="91"/>
  <c r="L84" i="91"/>
  <c r="K86" i="91"/>
  <c r="L86" i="91"/>
  <c r="L94" i="88"/>
  <c r="L87" i="88"/>
  <c r="L90" i="88"/>
  <c r="L92" i="88"/>
  <c r="L94" i="91"/>
  <c r="L87" i="91"/>
  <c r="L90" i="91"/>
  <c r="L92" i="91"/>
  <c r="L87" i="92"/>
  <c r="L90" i="92"/>
  <c r="L92" i="92"/>
  <c r="L87" i="93"/>
  <c r="D73" i="107"/>
  <c r="F73" i="107"/>
  <c r="I73" i="107"/>
  <c r="J73" i="107"/>
  <c r="D68" i="107"/>
  <c r="F68" i="107"/>
  <c r="D72" i="107"/>
  <c r="F72" i="107"/>
  <c r="I72" i="107"/>
  <c r="J72" i="107"/>
  <c r="L90" i="93"/>
  <c r="L92" i="93"/>
  <c r="D62" i="107"/>
  <c r="F62" i="107"/>
  <c r="I62" i="107"/>
  <c r="J62" i="107"/>
  <c r="C177" i="84"/>
  <c r="C176" i="84"/>
  <c r="B136" i="84"/>
  <c r="B135" i="84"/>
  <c r="V78" i="84"/>
  <c r="Y77" i="84"/>
  <c r="V77" i="84"/>
  <c r="Y76" i="84"/>
  <c r="V76" i="84"/>
  <c r="G76" i="84"/>
  <c r="I76" i="84"/>
  <c r="L76" i="84"/>
  <c r="AB75" i="84"/>
  <c r="G75" i="84"/>
  <c r="I75" i="84"/>
  <c r="L75" i="84"/>
  <c r="AB74" i="84"/>
  <c r="Y71" i="84"/>
  <c r="Y70" i="84"/>
  <c r="Y69" i="84"/>
  <c r="Y68" i="84"/>
  <c r="Y66" i="84"/>
  <c r="X65" i="84"/>
  <c r="G65" i="84"/>
  <c r="X64" i="84"/>
  <c r="X61" i="84"/>
  <c r="X60" i="84"/>
  <c r="J56" i="84"/>
  <c r="AA56" i="84"/>
  <c r="AA53" i="84"/>
  <c r="Z49" i="84"/>
  <c r="G49" i="84"/>
  <c r="Z48" i="84"/>
  <c r="G48" i="84"/>
  <c r="Z47" i="84"/>
  <c r="G47" i="84"/>
  <c r="X40" i="84"/>
  <c r="K40" i="84"/>
  <c r="X39" i="84"/>
  <c r="X37" i="84"/>
  <c r="E37" i="84"/>
  <c r="D37" i="84"/>
  <c r="AB36" i="84"/>
  <c r="AC36" i="84"/>
  <c r="L36" i="84"/>
  <c r="AB35" i="84"/>
  <c r="AC35" i="84"/>
  <c r="L35" i="84"/>
  <c r="AB34" i="84"/>
  <c r="AC34" i="84"/>
  <c r="L34" i="84"/>
  <c r="AB33" i="84"/>
  <c r="AC33" i="84"/>
  <c r="L33" i="84"/>
  <c r="AB32" i="84"/>
  <c r="AC32" i="84"/>
  <c r="L32" i="84"/>
  <c r="AB31" i="84"/>
  <c r="AC31" i="84"/>
  <c r="L31" i="84"/>
  <c r="AB30" i="84"/>
  <c r="AC30" i="84"/>
  <c r="L30" i="84"/>
  <c r="AB29" i="84"/>
  <c r="AC29" i="84"/>
  <c r="L29" i="84"/>
  <c r="AB28" i="84"/>
  <c r="AC28" i="84"/>
  <c r="E26" i="84"/>
  <c r="D26" i="84"/>
  <c r="K25" i="84"/>
  <c r="L25" i="84"/>
  <c r="I23" i="84"/>
  <c r="I24" i="84"/>
  <c r="K22" i="84"/>
  <c r="L22" i="84"/>
  <c r="I20" i="84"/>
  <c r="K20" i="84"/>
  <c r="L20" i="84"/>
  <c r="K19" i="84"/>
  <c r="L19" i="84"/>
  <c r="I17" i="84"/>
  <c r="I18" i="84"/>
  <c r="K16" i="84"/>
  <c r="L16" i="84"/>
  <c r="I15" i="84"/>
  <c r="K14" i="84"/>
  <c r="L14" i="84"/>
  <c r="I13" i="84"/>
  <c r="K12" i="84"/>
  <c r="L12" i="84"/>
  <c r="I11" i="84"/>
  <c r="G10" i="84"/>
  <c r="AB7" i="84"/>
  <c r="X47" i="84"/>
  <c r="X7" i="84"/>
  <c r="V4" i="84"/>
  <c r="V2" i="84"/>
  <c r="I21" i="84"/>
  <c r="K17" i="84"/>
  <c r="L17" i="84"/>
  <c r="K24" i="84"/>
  <c r="L24" i="84"/>
  <c r="K13" i="84"/>
  <c r="L13" i="84"/>
  <c r="K18" i="84"/>
  <c r="L18" i="84"/>
  <c r="K23" i="84"/>
  <c r="L23" i="84"/>
  <c r="K21" i="84"/>
  <c r="L21" i="84"/>
  <c r="AC37" i="84"/>
  <c r="M15" i="84"/>
  <c r="G37" i="84"/>
  <c r="L28" i="84"/>
  <c r="L37" i="84"/>
  <c r="M11" i="84"/>
  <c r="AB40" i="84"/>
  <c r="G26" i="84"/>
  <c r="G56" i="84"/>
  <c r="K57" i="84"/>
  <c r="K77" i="84"/>
  <c r="L77" i="84"/>
  <c r="Z75" i="84"/>
  <c r="AC75" i="84"/>
  <c r="K11" i="84"/>
  <c r="L11" i="84"/>
  <c r="K15" i="84"/>
  <c r="L15" i="84"/>
  <c r="Z74" i="84"/>
  <c r="AC74" i="84"/>
  <c r="Y58" i="84"/>
  <c r="X49" i="84"/>
  <c r="K10" i="84"/>
  <c r="L10" i="84"/>
  <c r="X48" i="84"/>
  <c r="M13" i="84"/>
  <c r="C48" i="84"/>
  <c r="K48" i="84"/>
  <c r="C49" i="84"/>
  <c r="K49" i="84"/>
  <c r="K84" i="84"/>
  <c r="X22" i="84"/>
  <c r="AB22" i="84"/>
  <c r="AC22" i="84"/>
  <c r="L40" i="84"/>
  <c r="C47" i="84"/>
  <c r="L26" i="84"/>
  <c r="K26" i="84"/>
  <c r="G53" i="84"/>
  <c r="K54" i="84"/>
  <c r="K69" i="84"/>
  <c r="L69" i="84"/>
  <c r="K72" i="84"/>
  <c r="L72" i="84"/>
  <c r="X20" i="84"/>
  <c r="AB20" i="84"/>
  <c r="AC20" i="84"/>
  <c r="X21" i="84"/>
  <c r="AB21" i="84"/>
  <c r="AC21" i="84"/>
  <c r="X15" i="84"/>
  <c r="AB15" i="84"/>
  <c r="AC15" i="84"/>
  <c r="X12" i="84"/>
  <c r="AB12" i="84"/>
  <c r="AC12" i="84"/>
  <c r="X11" i="84"/>
  <c r="AB11" i="84"/>
  <c r="AC11" i="84"/>
  <c r="X17" i="84"/>
  <c r="AB17" i="84"/>
  <c r="AC17" i="84"/>
  <c r="X16" i="84"/>
  <c r="AB16" i="84"/>
  <c r="AC16" i="84"/>
  <c r="X14" i="84"/>
  <c r="AB14" i="84"/>
  <c r="X24" i="84"/>
  <c r="AB24" i="84"/>
  <c r="AC24" i="84"/>
  <c r="X19" i="84"/>
  <c r="AB19" i="84"/>
  <c r="AC19" i="84"/>
  <c r="X10" i="84"/>
  <c r="AB10" i="84"/>
  <c r="X18" i="84"/>
  <c r="AB18" i="84"/>
  <c r="AC18" i="84"/>
  <c r="X13" i="84"/>
  <c r="AB13" i="84"/>
  <c r="AC13" i="84"/>
  <c r="X23" i="84"/>
  <c r="AB23" i="84"/>
  <c r="AC23" i="84"/>
  <c r="X25" i="84"/>
  <c r="AB25" i="84"/>
  <c r="AC25" i="84"/>
  <c r="L44" i="84"/>
  <c r="K71" i="84"/>
  <c r="L71" i="84"/>
  <c r="K70" i="84"/>
  <c r="L70" i="84"/>
  <c r="K59" i="84"/>
  <c r="L59" i="84"/>
  <c r="K78" i="84"/>
  <c r="L78" i="84"/>
  <c r="K67" i="84"/>
  <c r="L67" i="84"/>
  <c r="K47" i="84"/>
  <c r="L50" i="84"/>
  <c r="C50" i="84"/>
  <c r="W49" i="84"/>
  <c r="AB49" i="84"/>
  <c r="X26" i="84"/>
  <c r="X56" i="84"/>
  <c r="AB57" i="84"/>
  <c r="AB76" i="84"/>
  <c r="AC14" i="84"/>
  <c r="W48" i="84"/>
  <c r="AB48" i="84"/>
  <c r="L82" i="84"/>
  <c r="K86" i="84"/>
  <c r="AB26" i="84"/>
  <c r="X53" i="84"/>
  <c r="AB54" i="84"/>
  <c r="W47" i="84"/>
  <c r="AC10" i="84"/>
  <c r="AC40" i="84"/>
  <c r="AC26" i="84"/>
  <c r="AB68" i="84"/>
  <c r="AC68" i="84"/>
  <c r="AB71" i="84"/>
  <c r="AC71" i="84"/>
  <c r="AB77" i="84"/>
  <c r="AC77" i="84"/>
  <c r="AB66" i="84"/>
  <c r="AC66" i="84"/>
  <c r="AB70" i="84"/>
  <c r="AC70" i="84"/>
  <c r="AC76" i="84"/>
  <c r="AB69" i="84"/>
  <c r="AC69" i="84"/>
  <c r="AB58" i="84"/>
  <c r="AC58" i="84"/>
  <c r="L86" i="84"/>
  <c r="L87" i="84"/>
  <c r="L90" i="84"/>
  <c r="L92" i="84"/>
  <c r="W50" i="84"/>
  <c r="AB47" i="84"/>
  <c r="AC50" i="84"/>
  <c r="D71" i="107"/>
  <c r="F71" i="107"/>
  <c r="I71" i="107"/>
  <c r="J71" i="107"/>
  <c r="AC44" i="84"/>
  <c r="AC81" i="84"/>
  <c r="L84" i="84"/>
  <c r="L94" i="84"/>
  <c r="C177" i="82"/>
  <c r="C176" i="82"/>
  <c r="B136" i="82"/>
  <c r="B135" i="82"/>
  <c r="V78" i="82"/>
  <c r="Y77" i="82"/>
  <c r="V77" i="82"/>
  <c r="Y76" i="82"/>
  <c r="V76" i="82"/>
  <c r="G76" i="82"/>
  <c r="I76" i="82"/>
  <c r="L76" i="82"/>
  <c r="AB75" i="82"/>
  <c r="I75" i="82"/>
  <c r="L75" i="82"/>
  <c r="AB74" i="82"/>
  <c r="Y71" i="82"/>
  <c r="Y70" i="82"/>
  <c r="Y69" i="82"/>
  <c r="Y68" i="82"/>
  <c r="Y66" i="82"/>
  <c r="X65" i="82"/>
  <c r="G65" i="82"/>
  <c r="X64" i="82"/>
  <c r="X61" i="82"/>
  <c r="X60" i="82"/>
  <c r="J56" i="82"/>
  <c r="AA56" i="82"/>
  <c r="AA53" i="82"/>
  <c r="Z49" i="82"/>
  <c r="G49" i="82"/>
  <c r="Z48" i="82"/>
  <c r="G48" i="82"/>
  <c r="Z47" i="82"/>
  <c r="G47" i="82"/>
  <c r="X40" i="82"/>
  <c r="K40" i="82"/>
  <c r="X39" i="82"/>
  <c r="X37" i="82"/>
  <c r="E37" i="82"/>
  <c r="D37" i="82"/>
  <c r="AB36" i="82"/>
  <c r="AC36" i="82"/>
  <c r="L36" i="82"/>
  <c r="AB35" i="82"/>
  <c r="AC35" i="82"/>
  <c r="L35" i="82"/>
  <c r="AB34" i="82"/>
  <c r="AC34" i="82"/>
  <c r="L34" i="82"/>
  <c r="AB33" i="82"/>
  <c r="AC33" i="82"/>
  <c r="L33" i="82"/>
  <c r="AB32" i="82"/>
  <c r="AC32" i="82"/>
  <c r="L32" i="82"/>
  <c r="AB31" i="82"/>
  <c r="AC31" i="82"/>
  <c r="L31" i="82"/>
  <c r="AB30" i="82"/>
  <c r="AC30" i="82"/>
  <c r="L30" i="82"/>
  <c r="AB29" i="82"/>
  <c r="AC29" i="82"/>
  <c r="L29" i="82"/>
  <c r="AB28" i="82"/>
  <c r="AC28" i="82"/>
  <c r="L28" i="82"/>
  <c r="E26" i="82"/>
  <c r="D26" i="82"/>
  <c r="K25" i="82"/>
  <c r="L25" i="82"/>
  <c r="I23" i="82"/>
  <c r="I24" i="82"/>
  <c r="K22" i="82"/>
  <c r="L22" i="82"/>
  <c r="I20" i="82"/>
  <c r="K20" i="82"/>
  <c r="L20" i="82"/>
  <c r="K19" i="82"/>
  <c r="L19" i="82"/>
  <c r="I17" i="82"/>
  <c r="I18" i="82"/>
  <c r="K16" i="82"/>
  <c r="L16" i="82"/>
  <c r="I15" i="82"/>
  <c r="K14" i="82"/>
  <c r="L14" i="82"/>
  <c r="I13" i="82"/>
  <c r="K12" i="82"/>
  <c r="L12" i="82"/>
  <c r="I11" i="82"/>
  <c r="G10" i="82"/>
  <c r="AB7" i="82"/>
  <c r="X47" i="82"/>
  <c r="X7" i="82"/>
  <c r="V4" i="82"/>
  <c r="V2" i="82"/>
  <c r="I21" i="82"/>
  <c r="K23" i="82"/>
  <c r="L23" i="82"/>
  <c r="K17" i="82"/>
  <c r="L17" i="82"/>
  <c r="AB40" i="82"/>
  <c r="X49" i="82"/>
  <c r="AC37" i="82"/>
  <c r="K13" i="82"/>
  <c r="L13" i="82"/>
  <c r="K11" i="82"/>
  <c r="L11" i="82"/>
  <c r="M15" i="82"/>
  <c r="K18" i="82"/>
  <c r="L18" i="82"/>
  <c r="K24" i="82"/>
  <c r="L24" i="82"/>
  <c r="K15" i="82"/>
  <c r="L15" i="82"/>
  <c r="K21" i="82"/>
  <c r="L21" i="82"/>
  <c r="Z75" i="82"/>
  <c r="AC75" i="82"/>
  <c r="C48" i="82"/>
  <c r="K48" i="82"/>
  <c r="G26" i="82"/>
  <c r="L40" i="82"/>
  <c r="K10" i="82"/>
  <c r="L10" i="82"/>
  <c r="M11" i="82"/>
  <c r="M13" i="82"/>
  <c r="G37" i="82"/>
  <c r="L37" i="82"/>
  <c r="Y58" i="82"/>
  <c r="Z74" i="82"/>
  <c r="AC74" i="82"/>
  <c r="X48" i="82"/>
  <c r="C49" i="82"/>
  <c r="K49" i="82"/>
  <c r="C47" i="82"/>
  <c r="L26" i="82"/>
  <c r="K26" i="82"/>
  <c r="G53" i="82"/>
  <c r="K54" i="82"/>
  <c r="G56" i="82"/>
  <c r="K57" i="82"/>
  <c r="K77" i="82"/>
  <c r="K84" i="82"/>
  <c r="L44" i="82"/>
  <c r="K72" i="82"/>
  <c r="L72" i="82"/>
  <c r="K69" i="82"/>
  <c r="L69" i="82"/>
  <c r="C50" i="82"/>
  <c r="K47" i="82"/>
  <c r="L50" i="82"/>
  <c r="X19" i="82"/>
  <c r="AB19" i="82"/>
  <c r="AC19" i="82"/>
  <c r="X16" i="82"/>
  <c r="AB16" i="82"/>
  <c r="AC16" i="82"/>
  <c r="X13" i="82"/>
  <c r="AB13" i="82"/>
  <c r="AC13" i="82"/>
  <c r="X24" i="82"/>
  <c r="AB24" i="82"/>
  <c r="AC24" i="82"/>
  <c r="X21" i="82"/>
  <c r="AB21" i="82"/>
  <c r="AC21" i="82"/>
  <c r="X18" i="82"/>
  <c r="AB18" i="82"/>
  <c r="AC18" i="82"/>
  <c r="X15" i="82"/>
  <c r="AB15" i="82"/>
  <c r="AC15" i="82"/>
  <c r="X14" i="82"/>
  <c r="AB14" i="82"/>
  <c r="X11" i="82"/>
  <c r="AB11" i="82"/>
  <c r="AC11" i="82"/>
  <c r="X10" i="82"/>
  <c r="X25" i="82"/>
  <c r="AB25" i="82"/>
  <c r="AC25" i="82"/>
  <c r="X22" i="82"/>
  <c r="AB22" i="82"/>
  <c r="AC22" i="82"/>
  <c r="X23" i="82"/>
  <c r="AB23" i="82"/>
  <c r="AC23" i="82"/>
  <c r="X17" i="82"/>
  <c r="AB17" i="82"/>
  <c r="AC17" i="82"/>
  <c r="X20" i="82"/>
  <c r="AB20" i="82"/>
  <c r="AC20" i="82"/>
  <c r="X12" i="82"/>
  <c r="AB12" i="82"/>
  <c r="K71" i="82"/>
  <c r="L71" i="82"/>
  <c r="K70" i="82"/>
  <c r="L70" i="82"/>
  <c r="K59" i="82"/>
  <c r="L59" i="82"/>
  <c r="K78" i="82"/>
  <c r="L78" i="82"/>
  <c r="K67" i="82"/>
  <c r="L67" i="82"/>
  <c r="L82" i="82"/>
  <c r="X26" i="82"/>
  <c r="AB10" i="82"/>
  <c r="AC12" i="82"/>
  <c r="W48" i="82"/>
  <c r="AB48" i="82"/>
  <c r="W49" i="82"/>
  <c r="AB49" i="82"/>
  <c r="AC14" i="82"/>
  <c r="X56" i="82"/>
  <c r="AB57" i="82"/>
  <c r="AB76" i="82"/>
  <c r="AC40" i="82"/>
  <c r="AB26" i="82"/>
  <c r="X53" i="82"/>
  <c r="AB54" i="82"/>
  <c r="W47" i="82"/>
  <c r="AC10" i="82"/>
  <c r="AC26" i="82"/>
  <c r="AC44" i="82"/>
  <c r="AB68" i="82"/>
  <c r="AC68" i="82"/>
  <c r="AB71" i="82"/>
  <c r="AC71" i="82"/>
  <c r="AB77" i="82"/>
  <c r="AC77" i="82"/>
  <c r="AB66" i="82"/>
  <c r="AC66" i="82"/>
  <c r="AC76" i="82"/>
  <c r="AB69" i="82"/>
  <c r="AC69" i="82"/>
  <c r="AB58" i="82"/>
  <c r="AC58" i="82"/>
  <c r="AB70" i="82"/>
  <c r="AC70" i="82"/>
  <c r="W50" i="82"/>
  <c r="AB47" i="82"/>
  <c r="AC50" i="82"/>
  <c r="AC81" i="82"/>
  <c r="L84" i="82"/>
  <c r="K86" i="82"/>
  <c r="L86" i="82"/>
  <c r="L87" i="82"/>
  <c r="L94" i="82"/>
  <c r="L90" i="82"/>
  <c r="L92" i="82"/>
  <c r="C177" i="81"/>
  <c r="C176" i="81"/>
  <c r="B136" i="81"/>
  <c r="B135" i="81"/>
  <c r="V78" i="81"/>
  <c r="Y77" i="81"/>
  <c r="V77" i="81"/>
  <c r="Y76" i="81"/>
  <c r="V76" i="81"/>
  <c r="G76" i="81"/>
  <c r="I76" i="81"/>
  <c r="L76" i="81"/>
  <c r="AB75" i="81"/>
  <c r="G75" i="81"/>
  <c r="I75" i="81"/>
  <c r="L75" i="81"/>
  <c r="AB74" i="81"/>
  <c r="Y71" i="81"/>
  <c r="Y70" i="81"/>
  <c r="Y69" i="81"/>
  <c r="Y68" i="81"/>
  <c r="Y66" i="81"/>
  <c r="X65" i="81"/>
  <c r="G65" i="81"/>
  <c r="X64" i="81"/>
  <c r="X61" i="81"/>
  <c r="X60" i="81"/>
  <c r="J56" i="81"/>
  <c r="AA56" i="81"/>
  <c r="AA53" i="81"/>
  <c r="Z49" i="81"/>
  <c r="G49" i="81"/>
  <c r="Z48" i="81"/>
  <c r="G48" i="81"/>
  <c r="Z47" i="81"/>
  <c r="G47" i="81"/>
  <c r="X40" i="81"/>
  <c r="K40" i="81"/>
  <c r="X39" i="81"/>
  <c r="X37" i="81"/>
  <c r="E37" i="81"/>
  <c r="D37" i="81"/>
  <c r="AB36" i="81"/>
  <c r="AC36" i="81"/>
  <c r="L36" i="81"/>
  <c r="AB35" i="81"/>
  <c r="AC35" i="81"/>
  <c r="L35" i="81"/>
  <c r="AB34" i="81"/>
  <c r="AC34" i="81"/>
  <c r="L34" i="81"/>
  <c r="AB33" i="81"/>
  <c r="AC33" i="81"/>
  <c r="L33" i="81"/>
  <c r="AB32" i="81"/>
  <c r="AC32" i="81"/>
  <c r="L32" i="81"/>
  <c r="AB31" i="81"/>
  <c r="AC31" i="81"/>
  <c r="L31" i="81"/>
  <c r="AB30" i="81"/>
  <c r="AC30" i="81"/>
  <c r="L30" i="81"/>
  <c r="AB29" i="81"/>
  <c r="AC29" i="81"/>
  <c r="L29" i="81"/>
  <c r="AB28" i="81"/>
  <c r="AC28" i="81"/>
  <c r="L28" i="81"/>
  <c r="E26" i="81"/>
  <c r="D26" i="81"/>
  <c r="K25" i="81"/>
  <c r="L25" i="81"/>
  <c r="I23" i="81"/>
  <c r="I24" i="81"/>
  <c r="K22" i="81"/>
  <c r="L22" i="81"/>
  <c r="I20" i="81"/>
  <c r="I21" i="81"/>
  <c r="K19" i="81"/>
  <c r="L19" i="81"/>
  <c r="I17" i="81"/>
  <c r="I18" i="81"/>
  <c r="K17" i="81"/>
  <c r="L17" i="81"/>
  <c r="K16" i="81"/>
  <c r="L16" i="81"/>
  <c r="I15" i="81"/>
  <c r="K14" i="81"/>
  <c r="L14" i="81"/>
  <c r="I13" i="81"/>
  <c r="K13" i="81"/>
  <c r="L13" i="81"/>
  <c r="K12" i="81"/>
  <c r="L12" i="81"/>
  <c r="I11" i="81"/>
  <c r="G10" i="81"/>
  <c r="AB7" i="81"/>
  <c r="X47" i="81"/>
  <c r="X7" i="81"/>
  <c r="V4" i="81"/>
  <c r="V2" i="81"/>
  <c r="D69" i="107"/>
  <c r="F69" i="107"/>
  <c r="I69" i="107"/>
  <c r="J69" i="107"/>
  <c r="AC37" i="81"/>
  <c r="K23" i="81"/>
  <c r="L23" i="81"/>
  <c r="AB40" i="81"/>
  <c r="K18" i="81"/>
  <c r="L18" i="81"/>
  <c r="K11" i="81"/>
  <c r="L11" i="81"/>
  <c r="K21" i="81"/>
  <c r="L21" i="81"/>
  <c r="K24" i="81"/>
  <c r="L24" i="81"/>
  <c r="K20" i="81"/>
  <c r="L20" i="81"/>
  <c r="Y58" i="81"/>
  <c r="M15" i="81"/>
  <c r="K15" i="81"/>
  <c r="L15" i="81"/>
  <c r="G26" i="81"/>
  <c r="Z75" i="81"/>
  <c r="AC75" i="81"/>
  <c r="M11" i="81"/>
  <c r="G37" i="81"/>
  <c r="Z74" i="81"/>
  <c r="AC74" i="81"/>
  <c r="X49" i="81"/>
  <c r="K10" i="81"/>
  <c r="L10" i="81"/>
  <c r="L37" i="81"/>
  <c r="X48" i="81"/>
  <c r="M13" i="81"/>
  <c r="C48" i="81"/>
  <c r="K48" i="81"/>
  <c r="C49" i="81"/>
  <c r="K49" i="81"/>
  <c r="M75" i="81"/>
  <c r="L40" i="81"/>
  <c r="K84" i="81"/>
  <c r="X17" i="81"/>
  <c r="AB17" i="81"/>
  <c r="AC17" i="81"/>
  <c r="G56" i="81"/>
  <c r="K57" i="81"/>
  <c r="C47" i="81"/>
  <c r="L26" i="81"/>
  <c r="L44" i="81"/>
  <c r="K26" i="81"/>
  <c r="G53" i="81"/>
  <c r="K54" i="81"/>
  <c r="K72" i="81"/>
  <c r="L72" i="81"/>
  <c r="K77" i="81"/>
  <c r="L77" i="81"/>
  <c r="K69" i="81"/>
  <c r="L69" i="81"/>
  <c r="X10" i="81"/>
  <c r="AB10" i="81"/>
  <c r="X18" i="81"/>
  <c r="AB18" i="81"/>
  <c r="AC18" i="81"/>
  <c r="X23" i="81"/>
  <c r="AB23" i="81"/>
  <c r="AC23" i="81"/>
  <c r="X14" i="81"/>
  <c r="AB14" i="81"/>
  <c r="AC14" i="81"/>
  <c r="X24" i="81"/>
  <c r="AB24" i="81"/>
  <c r="AC24" i="81"/>
  <c r="X13" i="81"/>
  <c r="AB13" i="81"/>
  <c r="AC13" i="81"/>
  <c r="X19" i="81"/>
  <c r="AB19" i="81"/>
  <c r="AC19" i="81"/>
  <c r="X25" i="81"/>
  <c r="AB25" i="81"/>
  <c r="AC25" i="81"/>
  <c r="X11" i="81"/>
  <c r="AB11" i="81"/>
  <c r="AC11" i="81"/>
  <c r="X15" i="81"/>
  <c r="AB15" i="81"/>
  <c r="AC15" i="81"/>
  <c r="X21" i="81"/>
  <c r="AB21" i="81"/>
  <c r="AC21" i="81"/>
  <c r="X20" i="81"/>
  <c r="AB20" i="81"/>
  <c r="AC20" i="81"/>
  <c r="X12" i="81"/>
  <c r="AB12" i="81"/>
  <c r="AC12" i="81"/>
  <c r="X16" i="81"/>
  <c r="AB16" i="81"/>
  <c r="AC16" i="81"/>
  <c r="X22" i="81"/>
  <c r="AB22" i="81"/>
  <c r="AC22" i="81"/>
  <c r="K71" i="81"/>
  <c r="L71" i="81"/>
  <c r="K70" i="81"/>
  <c r="L70" i="81"/>
  <c r="K59" i="81"/>
  <c r="L59" i="81"/>
  <c r="K78" i="81"/>
  <c r="L78" i="81"/>
  <c r="K67" i="81"/>
  <c r="L67" i="81"/>
  <c r="K47" i="81"/>
  <c r="L50" i="81"/>
  <c r="C50" i="81"/>
  <c r="W49" i="81"/>
  <c r="AB49" i="81"/>
  <c r="W48" i="81"/>
  <c r="AB48" i="81"/>
  <c r="X26" i="81"/>
  <c r="AC40" i="81"/>
  <c r="L82" i="81"/>
  <c r="AB26" i="81"/>
  <c r="X53" i="81"/>
  <c r="AB54" i="81"/>
  <c r="W47" i="81"/>
  <c r="AC10" i="81"/>
  <c r="AC26" i="81"/>
  <c r="X56" i="81"/>
  <c r="AB57" i="81"/>
  <c r="AB76" i="81"/>
  <c r="AC76" i="81"/>
  <c r="AC44" i="81"/>
  <c r="AB77" i="81"/>
  <c r="AC77" i="81"/>
  <c r="AB66" i="81"/>
  <c r="AC66" i="81"/>
  <c r="AB70" i="81"/>
  <c r="AC70" i="81"/>
  <c r="AB69" i="81"/>
  <c r="AC69" i="81"/>
  <c r="AB58" i="81"/>
  <c r="AC58" i="81"/>
  <c r="W50" i="81"/>
  <c r="AB47" i="81"/>
  <c r="AC50" i="81"/>
  <c r="AB71" i="81"/>
  <c r="AC71" i="81"/>
  <c r="AB68" i="81"/>
  <c r="AC68" i="81"/>
  <c r="AC81" i="81"/>
  <c r="L84" i="81"/>
  <c r="K86" i="81"/>
  <c r="L86" i="81"/>
  <c r="L87" i="81"/>
  <c r="L90" i="81"/>
  <c r="L92" i="81"/>
  <c r="C177" i="80"/>
  <c r="C176" i="80"/>
  <c r="B136" i="80"/>
  <c r="B135" i="80"/>
  <c r="V78" i="80"/>
  <c r="Y77" i="80"/>
  <c r="V77" i="80"/>
  <c r="Y76" i="80"/>
  <c r="V76" i="80"/>
  <c r="G76" i="80"/>
  <c r="I76" i="80"/>
  <c r="L76" i="80"/>
  <c r="AB75" i="80"/>
  <c r="G75" i="80"/>
  <c r="I75" i="80"/>
  <c r="L75" i="80"/>
  <c r="AB74" i="80"/>
  <c r="Y71" i="80"/>
  <c r="Y70" i="80"/>
  <c r="Y69" i="80"/>
  <c r="Y68" i="80"/>
  <c r="Y66" i="80"/>
  <c r="X65" i="80"/>
  <c r="G65" i="80"/>
  <c r="X64" i="80"/>
  <c r="X61" i="80"/>
  <c r="X60" i="80"/>
  <c r="J56" i="80"/>
  <c r="AA56" i="80"/>
  <c r="AA53" i="80"/>
  <c r="Z49" i="80"/>
  <c r="G49" i="80"/>
  <c r="Z48" i="80"/>
  <c r="G48" i="80"/>
  <c r="Z47" i="80"/>
  <c r="G47" i="80"/>
  <c r="X40" i="80"/>
  <c r="K40" i="80"/>
  <c r="X39" i="80"/>
  <c r="X37" i="80"/>
  <c r="E37" i="80"/>
  <c r="D37" i="80"/>
  <c r="AB36" i="80"/>
  <c r="AC36" i="80"/>
  <c r="L36" i="80"/>
  <c r="AB35" i="80"/>
  <c r="AC35" i="80"/>
  <c r="L35" i="80"/>
  <c r="AB34" i="80"/>
  <c r="AC34" i="80"/>
  <c r="L34" i="80"/>
  <c r="AB33" i="80"/>
  <c r="AC33" i="80"/>
  <c r="L33" i="80"/>
  <c r="AB32" i="80"/>
  <c r="AC32" i="80"/>
  <c r="L32" i="80"/>
  <c r="AB31" i="80"/>
  <c r="AC31" i="80"/>
  <c r="L31" i="80"/>
  <c r="AB30" i="80"/>
  <c r="AC30" i="80"/>
  <c r="L30" i="80"/>
  <c r="AB29" i="80"/>
  <c r="AC29" i="80"/>
  <c r="L29" i="80"/>
  <c r="AB28" i="80"/>
  <c r="AC28" i="80"/>
  <c r="E26" i="80"/>
  <c r="D26" i="80"/>
  <c r="K25" i="80"/>
  <c r="L25" i="80"/>
  <c r="I23" i="80"/>
  <c r="I24" i="80"/>
  <c r="K22" i="80"/>
  <c r="L22" i="80"/>
  <c r="I21" i="80"/>
  <c r="I20" i="80"/>
  <c r="K20" i="80"/>
  <c r="L20" i="80"/>
  <c r="K19" i="80"/>
  <c r="L19" i="80"/>
  <c r="I17" i="80"/>
  <c r="I18" i="80"/>
  <c r="K16" i="80"/>
  <c r="L16" i="80"/>
  <c r="I15" i="80"/>
  <c r="K14" i="80"/>
  <c r="L14" i="80"/>
  <c r="I13" i="80"/>
  <c r="K12" i="80"/>
  <c r="L12" i="80"/>
  <c r="I11" i="80"/>
  <c r="G10" i="80"/>
  <c r="AB7" i="80"/>
  <c r="X47" i="80"/>
  <c r="X7" i="80"/>
  <c r="V4" i="80"/>
  <c r="V2" i="80"/>
  <c r="D67" i="107"/>
  <c r="F67" i="107"/>
  <c r="I67" i="107"/>
  <c r="J67" i="107"/>
  <c r="K17" i="80"/>
  <c r="L17" i="80"/>
  <c r="L94" i="81"/>
  <c r="K13" i="80"/>
  <c r="L13" i="80"/>
  <c r="K18" i="80"/>
  <c r="L18" i="80"/>
  <c r="K23" i="80"/>
  <c r="L23" i="80"/>
  <c r="K24" i="80"/>
  <c r="L24" i="80"/>
  <c r="K21" i="80"/>
  <c r="L21" i="80"/>
  <c r="AC37" i="80"/>
  <c r="X49" i="80"/>
  <c r="Y58" i="80"/>
  <c r="M15" i="80"/>
  <c r="G37" i="80"/>
  <c r="L28" i="80"/>
  <c r="L37" i="80"/>
  <c r="M11" i="80"/>
  <c r="AB40" i="80"/>
  <c r="G26" i="80"/>
  <c r="K84" i="80"/>
  <c r="Z75" i="80"/>
  <c r="AC75" i="80"/>
  <c r="K15" i="80"/>
  <c r="L15" i="80"/>
  <c r="K11" i="80"/>
  <c r="L11" i="80"/>
  <c r="Z74" i="80"/>
  <c r="AC74" i="80"/>
  <c r="M13" i="80"/>
  <c r="X48" i="80"/>
  <c r="K10" i="80"/>
  <c r="L10" i="80"/>
  <c r="C48" i="80"/>
  <c r="K48" i="80"/>
  <c r="C49" i="80"/>
  <c r="K49" i="80"/>
  <c r="G56" i="80"/>
  <c r="K57" i="80"/>
  <c r="K77" i="80"/>
  <c r="L77" i="80"/>
  <c r="L40" i="80"/>
  <c r="X17" i="80"/>
  <c r="AB17" i="80"/>
  <c r="AC17" i="80"/>
  <c r="X25" i="80"/>
  <c r="AB25" i="80"/>
  <c r="AC25" i="80"/>
  <c r="X22" i="80"/>
  <c r="AB22" i="80"/>
  <c r="AC22" i="80"/>
  <c r="X19" i="80"/>
  <c r="AB19" i="80"/>
  <c r="AC19" i="80"/>
  <c r="X16" i="80"/>
  <c r="AB16" i="80"/>
  <c r="AC16" i="80"/>
  <c r="X13" i="80"/>
  <c r="AB13" i="80"/>
  <c r="AC13" i="80"/>
  <c r="X12" i="80"/>
  <c r="AB12" i="80"/>
  <c r="X20" i="80"/>
  <c r="AB20" i="80"/>
  <c r="AC20" i="80"/>
  <c r="X24" i="80"/>
  <c r="AB24" i="80"/>
  <c r="AC24" i="80"/>
  <c r="X21" i="80"/>
  <c r="AB21" i="80"/>
  <c r="AC21" i="80"/>
  <c r="X18" i="80"/>
  <c r="AB18" i="80"/>
  <c r="AC18" i="80"/>
  <c r="X15" i="80"/>
  <c r="AB15" i="80"/>
  <c r="AC15" i="80"/>
  <c r="X14" i="80"/>
  <c r="AB14" i="80"/>
  <c r="X11" i="80"/>
  <c r="AB11" i="80"/>
  <c r="AC11" i="80"/>
  <c r="X10" i="80"/>
  <c r="X23" i="80"/>
  <c r="AB23" i="80"/>
  <c r="AC23" i="80"/>
  <c r="C47" i="80"/>
  <c r="L26" i="80"/>
  <c r="K26" i="80"/>
  <c r="G53" i="80"/>
  <c r="K54" i="80"/>
  <c r="K72" i="80"/>
  <c r="L72" i="80"/>
  <c r="L44" i="80"/>
  <c r="K69" i="80"/>
  <c r="L69" i="80"/>
  <c r="K71" i="80"/>
  <c r="L71" i="80"/>
  <c r="K70" i="80"/>
  <c r="L70" i="80"/>
  <c r="K59" i="80"/>
  <c r="L59" i="80"/>
  <c r="K78" i="80"/>
  <c r="L78" i="80"/>
  <c r="K67" i="80"/>
  <c r="L67" i="80"/>
  <c r="X26" i="80"/>
  <c r="AB10" i="80"/>
  <c r="AC12" i="80"/>
  <c r="W48" i="80"/>
  <c r="AB48" i="80"/>
  <c r="C50" i="80"/>
  <c r="K47" i="80"/>
  <c r="L50" i="80"/>
  <c r="AC14" i="80"/>
  <c r="W49" i="80"/>
  <c r="AB49" i="80"/>
  <c r="L82" i="80"/>
  <c r="K86" i="80"/>
  <c r="AB26" i="80"/>
  <c r="X53" i="80"/>
  <c r="AB54" i="80"/>
  <c r="AC10" i="80"/>
  <c r="AC26" i="80"/>
  <c r="W47" i="80"/>
  <c r="X56" i="80"/>
  <c r="AB57" i="80"/>
  <c r="AB76" i="80"/>
  <c r="AC40" i="80"/>
  <c r="AC44" i="80"/>
  <c r="AB70" i="80"/>
  <c r="AC70" i="80"/>
  <c r="AB77" i="80"/>
  <c r="AC77" i="80"/>
  <c r="AB66" i="80"/>
  <c r="AC66" i="80"/>
  <c r="AC76" i="80"/>
  <c r="AB69" i="80"/>
  <c r="AC69" i="80"/>
  <c r="AB58" i="80"/>
  <c r="AC58" i="80"/>
  <c r="AB68" i="80"/>
  <c r="AC68" i="80"/>
  <c r="AB71" i="80"/>
  <c r="AC71" i="80"/>
  <c r="L86" i="80"/>
  <c r="L87" i="80"/>
  <c r="L90" i="80"/>
  <c r="L92" i="80"/>
  <c r="W50" i="80"/>
  <c r="AB47" i="80"/>
  <c r="AC50" i="80"/>
  <c r="D66" i="107"/>
  <c r="F66" i="107"/>
  <c r="I66" i="107"/>
  <c r="J66" i="107"/>
  <c r="AC81" i="80"/>
  <c r="L84" i="80"/>
  <c r="L94" i="80"/>
  <c r="C177" i="79"/>
  <c r="C176" i="79"/>
  <c r="B136" i="79"/>
  <c r="B135" i="79"/>
  <c r="V78" i="79"/>
  <c r="Y77" i="79"/>
  <c r="V77" i="79"/>
  <c r="Y76" i="79"/>
  <c r="V76" i="79"/>
  <c r="G76" i="79"/>
  <c r="I76" i="79"/>
  <c r="AB75" i="79"/>
  <c r="G75" i="79"/>
  <c r="I75" i="79"/>
  <c r="L75" i="79"/>
  <c r="AB74" i="79"/>
  <c r="Y71" i="79"/>
  <c r="Y70" i="79"/>
  <c r="Y69" i="79"/>
  <c r="Y68" i="79"/>
  <c r="Y66" i="79"/>
  <c r="X65" i="79"/>
  <c r="G65" i="79"/>
  <c r="X64" i="79"/>
  <c r="X61" i="79"/>
  <c r="X60" i="79"/>
  <c r="J56" i="79"/>
  <c r="AA56" i="79"/>
  <c r="AA53" i="79"/>
  <c r="Z49" i="79"/>
  <c r="G49" i="79"/>
  <c r="Z48" i="79"/>
  <c r="G48" i="79"/>
  <c r="Z47" i="79"/>
  <c r="G47" i="79"/>
  <c r="X40" i="79"/>
  <c r="K40" i="79"/>
  <c r="X39" i="79"/>
  <c r="X37" i="79"/>
  <c r="E37" i="79"/>
  <c r="D37" i="79"/>
  <c r="AB36" i="79"/>
  <c r="AC36" i="79"/>
  <c r="L36" i="79"/>
  <c r="AB35" i="79"/>
  <c r="AC35" i="79"/>
  <c r="L35" i="79"/>
  <c r="AB34" i="79"/>
  <c r="AC34" i="79"/>
  <c r="L34" i="79"/>
  <c r="AB33" i="79"/>
  <c r="AC33" i="79"/>
  <c r="L33" i="79"/>
  <c r="AB32" i="79"/>
  <c r="AC32" i="79"/>
  <c r="L32" i="79"/>
  <c r="AB31" i="79"/>
  <c r="AC31" i="79"/>
  <c r="L31" i="79"/>
  <c r="AB30" i="79"/>
  <c r="AC30" i="79"/>
  <c r="L30" i="79"/>
  <c r="AB29" i="79"/>
  <c r="AC29" i="79"/>
  <c r="L29" i="79"/>
  <c r="AB28" i="79"/>
  <c r="AC28" i="79"/>
  <c r="L28" i="79"/>
  <c r="E26" i="79"/>
  <c r="D26" i="79"/>
  <c r="K25" i="79"/>
  <c r="L25" i="79"/>
  <c r="I23" i="79"/>
  <c r="I24" i="79"/>
  <c r="K22" i="79"/>
  <c r="L22" i="79"/>
  <c r="I20" i="79"/>
  <c r="I21" i="79"/>
  <c r="K19" i="79"/>
  <c r="L19" i="79"/>
  <c r="I17" i="79"/>
  <c r="I18" i="79"/>
  <c r="K16" i="79"/>
  <c r="L16" i="79"/>
  <c r="I15" i="79"/>
  <c r="K14" i="79"/>
  <c r="L14" i="79"/>
  <c r="I13" i="79"/>
  <c r="K12" i="79"/>
  <c r="L12" i="79"/>
  <c r="I11" i="79"/>
  <c r="K11" i="79"/>
  <c r="L11" i="79"/>
  <c r="G10" i="79"/>
  <c r="K10" i="79"/>
  <c r="L10" i="79"/>
  <c r="AB7" i="79"/>
  <c r="X47" i="79"/>
  <c r="X7" i="79"/>
  <c r="V4" i="79"/>
  <c r="V2" i="79"/>
  <c r="K17" i="79"/>
  <c r="L17" i="79"/>
  <c r="AB40" i="79"/>
  <c r="AC37" i="79"/>
  <c r="K20" i="79"/>
  <c r="L20" i="79"/>
  <c r="X49" i="79"/>
  <c r="K13" i="79"/>
  <c r="L13" i="79"/>
  <c r="K23" i="79"/>
  <c r="L23" i="79"/>
  <c r="X48" i="79"/>
  <c r="Z75" i="79"/>
  <c r="AC75" i="79"/>
  <c r="L76" i="79"/>
  <c r="M15" i="79"/>
  <c r="K21" i="79"/>
  <c r="L21" i="79"/>
  <c r="K18" i="79"/>
  <c r="L18" i="79"/>
  <c r="K24" i="79"/>
  <c r="L24" i="79"/>
  <c r="K15" i="79"/>
  <c r="L15" i="79"/>
  <c r="G37" i="79"/>
  <c r="L37" i="79"/>
  <c r="M11" i="79"/>
  <c r="M13" i="79"/>
  <c r="G26" i="79"/>
  <c r="L40" i="79"/>
  <c r="C47" i="79"/>
  <c r="Z74" i="79"/>
  <c r="AC74" i="79"/>
  <c r="Y58" i="79"/>
  <c r="K26" i="79"/>
  <c r="G53" i="79"/>
  <c r="K54" i="79"/>
  <c r="K78" i="79"/>
  <c r="L78" i="79"/>
  <c r="C48" i="79"/>
  <c r="K48" i="79"/>
  <c r="C49" i="79"/>
  <c r="K49" i="79"/>
  <c r="L26" i="79"/>
  <c r="L44" i="79"/>
  <c r="K47" i="79"/>
  <c r="G56" i="79"/>
  <c r="K57" i="79"/>
  <c r="K77" i="79"/>
  <c r="L77" i="79"/>
  <c r="K84" i="79"/>
  <c r="L50" i="79"/>
  <c r="K67" i="79"/>
  <c r="L67" i="79"/>
  <c r="K59" i="79"/>
  <c r="L59" i="79"/>
  <c r="K71" i="79"/>
  <c r="L71" i="79"/>
  <c r="K70" i="79"/>
  <c r="L70" i="79"/>
  <c r="C50" i="79"/>
  <c r="K72" i="79"/>
  <c r="L72" i="79"/>
  <c r="K69" i="79"/>
  <c r="L69" i="79"/>
  <c r="X13" i="79"/>
  <c r="AB13" i="79"/>
  <c r="AC13" i="79"/>
  <c r="X12" i="79"/>
  <c r="AB12" i="79"/>
  <c r="X24" i="79"/>
  <c r="AB24" i="79"/>
  <c r="AC24" i="79"/>
  <c r="X21" i="79"/>
  <c r="AB21" i="79"/>
  <c r="AC21" i="79"/>
  <c r="X18" i="79"/>
  <c r="AB18" i="79"/>
  <c r="AC18" i="79"/>
  <c r="X15" i="79"/>
  <c r="AB15" i="79"/>
  <c r="AC15" i="79"/>
  <c r="X14" i="79"/>
  <c r="AB14" i="79"/>
  <c r="X11" i="79"/>
  <c r="AB11" i="79"/>
  <c r="AC11" i="79"/>
  <c r="X10" i="79"/>
  <c r="X25" i="79"/>
  <c r="AB25" i="79"/>
  <c r="AC25" i="79"/>
  <c r="X22" i="79"/>
  <c r="AB22" i="79"/>
  <c r="AC22" i="79"/>
  <c r="X19" i="79"/>
  <c r="AB19" i="79"/>
  <c r="AC19" i="79"/>
  <c r="X16" i="79"/>
  <c r="AB16" i="79"/>
  <c r="AC16" i="79"/>
  <c r="X17" i="79"/>
  <c r="AB17" i="79"/>
  <c r="AC17" i="79"/>
  <c r="X23" i="79"/>
  <c r="AB23" i="79"/>
  <c r="AC23" i="79"/>
  <c r="X20" i="79"/>
  <c r="AB20" i="79"/>
  <c r="AC20" i="79"/>
  <c r="L82" i="79"/>
  <c r="K86" i="79"/>
  <c r="L86" i="79"/>
  <c r="AC12" i="79"/>
  <c r="W48" i="79"/>
  <c r="AB48" i="79"/>
  <c r="AC14" i="79"/>
  <c r="W49" i="79"/>
  <c r="AB49" i="79"/>
  <c r="X26" i="79"/>
  <c r="AB10" i="79"/>
  <c r="L94" i="79"/>
  <c r="X56" i="79"/>
  <c r="AB57" i="79"/>
  <c r="AB76" i="79"/>
  <c r="AC40" i="79"/>
  <c r="L87" i="79"/>
  <c r="AB26" i="79"/>
  <c r="X53" i="79"/>
  <c r="AB54" i="79"/>
  <c r="AC10" i="79"/>
  <c r="AC26" i="79"/>
  <c r="W47" i="79"/>
  <c r="AC44" i="79"/>
  <c r="L90" i="79"/>
  <c r="L92" i="79"/>
  <c r="AB68" i="79"/>
  <c r="AC68" i="79"/>
  <c r="AB71" i="79"/>
  <c r="AC71" i="79"/>
  <c r="W50" i="79"/>
  <c r="AB47" i="79"/>
  <c r="AC50" i="79"/>
  <c r="AB77" i="79"/>
  <c r="AC77" i="79"/>
  <c r="AC76" i="79"/>
  <c r="AB69" i="79"/>
  <c r="AC69" i="79"/>
  <c r="AB58" i="79"/>
  <c r="AC58" i="79"/>
  <c r="AB66" i="79"/>
  <c r="AC66" i="79"/>
  <c r="AB70" i="79"/>
  <c r="AC70" i="79"/>
  <c r="D65" i="107"/>
  <c r="F65" i="107"/>
  <c r="I65" i="107"/>
  <c r="J65" i="107"/>
  <c r="AC81" i="79"/>
  <c r="L84" i="79"/>
  <c r="C177" i="77"/>
  <c r="C176" i="77"/>
  <c r="B136" i="77"/>
  <c r="B135" i="77"/>
  <c r="V78" i="77"/>
  <c r="Y77" i="77"/>
  <c r="V77" i="77"/>
  <c r="Y76" i="77"/>
  <c r="V76" i="77"/>
  <c r="G76" i="77"/>
  <c r="I76" i="77"/>
  <c r="AB75" i="77"/>
  <c r="G75" i="77"/>
  <c r="I75" i="77"/>
  <c r="L75" i="77"/>
  <c r="AB74" i="77"/>
  <c r="Y71" i="77"/>
  <c r="Y70" i="77"/>
  <c r="Y69" i="77"/>
  <c r="Y68" i="77"/>
  <c r="Y66" i="77"/>
  <c r="X65" i="77"/>
  <c r="G65" i="77"/>
  <c r="X64" i="77"/>
  <c r="X61" i="77"/>
  <c r="X60" i="77"/>
  <c r="J56" i="77"/>
  <c r="AA56" i="77"/>
  <c r="AA53" i="77"/>
  <c r="Z49" i="77"/>
  <c r="G49" i="77"/>
  <c r="Z48" i="77"/>
  <c r="G48" i="77"/>
  <c r="Z47" i="77"/>
  <c r="G47" i="77"/>
  <c r="X40" i="77"/>
  <c r="K40" i="77"/>
  <c r="X39" i="77"/>
  <c r="X37" i="77"/>
  <c r="E37" i="77"/>
  <c r="D37" i="77"/>
  <c r="AB36" i="77"/>
  <c r="AC36" i="77"/>
  <c r="L36" i="77"/>
  <c r="AB35" i="77"/>
  <c r="AC35" i="77"/>
  <c r="L35" i="77"/>
  <c r="AB34" i="77"/>
  <c r="AC34" i="77"/>
  <c r="L34" i="77"/>
  <c r="AB33" i="77"/>
  <c r="AC33" i="77"/>
  <c r="L33" i="77"/>
  <c r="AB32" i="77"/>
  <c r="AC32" i="77"/>
  <c r="L32" i="77"/>
  <c r="AB31" i="77"/>
  <c r="AC31" i="77"/>
  <c r="L31" i="77"/>
  <c r="AB30" i="77"/>
  <c r="AC30" i="77"/>
  <c r="L30" i="77"/>
  <c r="AB29" i="77"/>
  <c r="AC29" i="77"/>
  <c r="L29" i="77"/>
  <c r="AB28" i="77"/>
  <c r="AC28" i="77"/>
  <c r="L28" i="77"/>
  <c r="E26" i="77"/>
  <c r="D26" i="77"/>
  <c r="K25" i="77"/>
  <c r="L25" i="77"/>
  <c r="I23" i="77"/>
  <c r="K23" i="77"/>
  <c r="L23" i="77"/>
  <c r="K22" i="77"/>
  <c r="L22" i="77"/>
  <c r="I20" i="77"/>
  <c r="I21" i="77"/>
  <c r="K19" i="77"/>
  <c r="L19" i="77"/>
  <c r="I17" i="77"/>
  <c r="I18" i="77"/>
  <c r="K16" i="77"/>
  <c r="L16" i="77"/>
  <c r="I15" i="77"/>
  <c r="K14" i="77"/>
  <c r="L14" i="77"/>
  <c r="I13" i="77"/>
  <c r="K13" i="77"/>
  <c r="L13" i="77"/>
  <c r="K12" i="77"/>
  <c r="L12" i="77"/>
  <c r="I11" i="77"/>
  <c r="G10" i="77"/>
  <c r="AB7" i="77"/>
  <c r="X47" i="77"/>
  <c r="X7" i="77"/>
  <c r="V4" i="77"/>
  <c r="V2" i="77"/>
  <c r="I24" i="77"/>
  <c r="K20" i="77"/>
  <c r="L20" i="77"/>
  <c r="AC37" i="77"/>
  <c r="K18" i="77"/>
  <c r="L18" i="77"/>
  <c r="K21" i="77"/>
  <c r="L21" i="77"/>
  <c r="AB40" i="77"/>
  <c r="K17" i="77"/>
  <c r="L17" i="77"/>
  <c r="K24" i="77"/>
  <c r="L24" i="77"/>
  <c r="Z75" i="77"/>
  <c r="AC75" i="77"/>
  <c r="L76" i="77"/>
  <c r="Y58" i="77"/>
  <c r="M15" i="77"/>
  <c r="G26" i="77"/>
  <c r="K84" i="77"/>
  <c r="K11" i="77"/>
  <c r="L11" i="77"/>
  <c r="K15" i="77"/>
  <c r="L15" i="77"/>
  <c r="M11" i="77"/>
  <c r="G37" i="77"/>
  <c r="Z74" i="77"/>
  <c r="AC74" i="77"/>
  <c r="M13" i="77"/>
  <c r="X49" i="77"/>
  <c r="L37" i="77"/>
  <c r="X48" i="77"/>
  <c r="K10" i="77"/>
  <c r="L10" i="77"/>
  <c r="C48" i="77"/>
  <c r="K48" i="77"/>
  <c r="C49" i="77"/>
  <c r="K49" i="77"/>
  <c r="L40" i="77"/>
  <c r="G56" i="77"/>
  <c r="K57" i="77"/>
  <c r="K77" i="77"/>
  <c r="C47" i="77"/>
  <c r="L26" i="77"/>
  <c r="K26" i="77"/>
  <c r="G53" i="77"/>
  <c r="K54" i="77"/>
  <c r="X13" i="77"/>
  <c r="AB13" i="77"/>
  <c r="AC13" i="77"/>
  <c r="X12" i="77"/>
  <c r="AB12" i="77"/>
  <c r="X18" i="77"/>
  <c r="AB18" i="77"/>
  <c r="AC18" i="77"/>
  <c r="X14" i="77"/>
  <c r="AB14" i="77"/>
  <c r="X11" i="77"/>
  <c r="AB11" i="77"/>
  <c r="AC11" i="77"/>
  <c r="X25" i="77"/>
  <c r="AB25" i="77"/>
  <c r="AC25" i="77"/>
  <c r="X22" i="77"/>
  <c r="AB22" i="77"/>
  <c r="AC22" i="77"/>
  <c r="X19" i="77"/>
  <c r="AB19" i="77"/>
  <c r="AC19" i="77"/>
  <c r="X16" i="77"/>
  <c r="AB16" i="77"/>
  <c r="AC16" i="77"/>
  <c r="X24" i="77"/>
  <c r="AB24" i="77"/>
  <c r="AC24" i="77"/>
  <c r="X21" i="77"/>
  <c r="AB21" i="77"/>
  <c r="AC21" i="77"/>
  <c r="X15" i="77"/>
  <c r="AB15" i="77"/>
  <c r="AC15" i="77"/>
  <c r="X10" i="77"/>
  <c r="X23" i="77"/>
  <c r="AB23" i="77"/>
  <c r="AC23" i="77"/>
  <c r="X20" i="77"/>
  <c r="AB20" i="77"/>
  <c r="AC20" i="77"/>
  <c r="X17" i="77"/>
  <c r="AB17" i="77"/>
  <c r="AC17" i="77"/>
  <c r="L44" i="77"/>
  <c r="K72" i="77"/>
  <c r="L72" i="77"/>
  <c r="K69" i="77"/>
  <c r="L69" i="77"/>
  <c r="C50" i="77"/>
  <c r="K47" i="77"/>
  <c r="L50" i="77"/>
  <c r="X26" i="77"/>
  <c r="AB10" i="77"/>
  <c r="AC14" i="77"/>
  <c r="W49" i="77"/>
  <c r="AB49" i="77"/>
  <c r="K71" i="77"/>
  <c r="L71" i="77"/>
  <c r="K67" i="77"/>
  <c r="L67" i="77"/>
  <c r="K70" i="77"/>
  <c r="L70" i="77"/>
  <c r="K59" i="77"/>
  <c r="L59" i="77"/>
  <c r="K78" i="77"/>
  <c r="L78" i="77"/>
  <c r="AC12" i="77"/>
  <c r="W48" i="77"/>
  <c r="AB48" i="77"/>
  <c r="L82" i="77"/>
  <c r="K86" i="77"/>
  <c r="AB26" i="77"/>
  <c r="X53" i="77"/>
  <c r="AB54" i="77"/>
  <c r="AC10" i="77"/>
  <c r="AC26" i="77"/>
  <c r="W47" i="77"/>
  <c r="X56" i="77"/>
  <c r="AB57" i="77"/>
  <c r="AB76" i="77"/>
  <c r="AC40" i="77"/>
  <c r="AC44" i="77"/>
  <c r="W50" i="77"/>
  <c r="AB47" i="77"/>
  <c r="AC50" i="77"/>
  <c r="AC76" i="77"/>
  <c r="AB69" i="77"/>
  <c r="AC69" i="77"/>
  <c r="AB58" i="77"/>
  <c r="AC58" i="77"/>
  <c r="AB77" i="77"/>
  <c r="AC77" i="77"/>
  <c r="AB66" i="77"/>
  <c r="AC66" i="77"/>
  <c r="AB70" i="77"/>
  <c r="AC70" i="77"/>
  <c r="AB68" i="77"/>
  <c r="AC68" i="77"/>
  <c r="AB71" i="77"/>
  <c r="AC71" i="77"/>
  <c r="L86" i="77"/>
  <c r="AC81" i="77"/>
  <c r="L84" i="77"/>
  <c r="L87" i="77"/>
  <c r="L94" i="77"/>
  <c r="L90" i="77"/>
  <c r="L92" i="77"/>
  <c r="C177" i="76"/>
  <c r="C176" i="76"/>
  <c r="B136" i="76"/>
  <c r="B135" i="76"/>
  <c r="V78" i="76"/>
  <c r="Y77" i="76"/>
  <c r="V77" i="76"/>
  <c r="Y76" i="76"/>
  <c r="V76" i="76"/>
  <c r="G76" i="76"/>
  <c r="I76" i="76"/>
  <c r="L76" i="76"/>
  <c r="AB75" i="76"/>
  <c r="G75" i="76"/>
  <c r="I75" i="76"/>
  <c r="L75" i="76"/>
  <c r="AB74" i="76"/>
  <c r="Y71" i="76"/>
  <c r="Y70" i="76"/>
  <c r="Y69" i="76"/>
  <c r="Y68" i="76"/>
  <c r="Y66" i="76"/>
  <c r="X65" i="76"/>
  <c r="G65" i="76"/>
  <c r="X64" i="76"/>
  <c r="X61" i="76"/>
  <c r="X60" i="76"/>
  <c r="J56" i="76"/>
  <c r="AA56" i="76"/>
  <c r="AA53" i="76"/>
  <c r="Z49" i="76"/>
  <c r="G49" i="76"/>
  <c r="Z48" i="76"/>
  <c r="G48" i="76"/>
  <c r="Z47" i="76"/>
  <c r="G47" i="76"/>
  <c r="X40" i="76"/>
  <c r="K40" i="76"/>
  <c r="X39" i="76"/>
  <c r="X37" i="76"/>
  <c r="E37" i="76"/>
  <c r="D37" i="76"/>
  <c r="AB36" i="76"/>
  <c r="AC36" i="76"/>
  <c r="L36" i="76"/>
  <c r="AB35" i="76"/>
  <c r="AC35" i="76"/>
  <c r="L35" i="76"/>
  <c r="AB34" i="76"/>
  <c r="AC34" i="76"/>
  <c r="L34" i="76"/>
  <c r="AB33" i="76"/>
  <c r="AC33" i="76"/>
  <c r="L33" i="76"/>
  <c r="AB32" i="76"/>
  <c r="AC32" i="76"/>
  <c r="L32" i="76"/>
  <c r="AB31" i="76"/>
  <c r="AC31" i="76"/>
  <c r="L31" i="76"/>
  <c r="AB30" i="76"/>
  <c r="AC30" i="76"/>
  <c r="L30" i="76"/>
  <c r="AB29" i="76"/>
  <c r="AC29" i="76"/>
  <c r="L29" i="76"/>
  <c r="AB28" i="76"/>
  <c r="AC28" i="76"/>
  <c r="L28" i="76"/>
  <c r="E26" i="76"/>
  <c r="D26" i="76"/>
  <c r="K25" i="76"/>
  <c r="L25" i="76"/>
  <c r="I23" i="76"/>
  <c r="I24" i="76"/>
  <c r="K22" i="76"/>
  <c r="L22" i="76"/>
  <c r="I20" i="76"/>
  <c r="I21" i="76"/>
  <c r="K19" i="76"/>
  <c r="L19" i="76"/>
  <c r="I17" i="76"/>
  <c r="I18" i="76"/>
  <c r="K16" i="76"/>
  <c r="L16" i="76"/>
  <c r="I15" i="76"/>
  <c r="K14" i="76"/>
  <c r="L14" i="76"/>
  <c r="I13" i="76"/>
  <c r="K13" i="76"/>
  <c r="L13" i="76"/>
  <c r="K12" i="76"/>
  <c r="L12" i="76"/>
  <c r="I11" i="76"/>
  <c r="G10" i="76"/>
  <c r="AB7" i="76"/>
  <c r="X47" i="76"/>
  <c r="X7" i="76"/>
  <c r="V4" i="76"/>
  <c r="V2" i="76"/>
  <c r="D64" i="107"/>
  <c r="F64" i="107"/>
  <c r="I64" i="107"/>
  <c r="J64" i="107"/>
  <c r="AB40" i="76"/>
  <c r="K23" i="76"/>
  <c r="L23" i="76"/>
  <c r="AC37" i="76"/>
  <c r="K18" i="76"/>
  <c r="L18" i="76"/>
  <c r="K21" i="76"/>
  <c r="L21" i="76"/>
  <c r="K17" i="76"/>
  <c r="L17" i="76"/>
  <c r="K24" i="76"/>
  <c r="L24" i="76"/>
  <c r="K20" i="76"/>
  <c r="L20" i="76"/>
  <c r="M15" i="76"/>
  <c r="K11" i="76"/>
  <c r="L11" i="76"/>
  <c r="Z75" i="76"/>
  <c r="AC75" i="76"/>
  <c r="K15" i="76"/>
  <c r="L15" i="76"/>
  <c r="G26" i="76"/>
  <c r="K84" i="76"/>
  <c r="G37" i="76"/>
  <c r="M11" i="76"/>
  <c r="Z74" i="76"/>
  <c r="AC74" i="76"/>
  <c r="Y58" i="76"/>
  <c r="X49" i="76"/>
  <c r="K10" i="76"/>
  <c r="L10" i="76"/>
  <c r="L37" i="76"/>
  <c r="X48" i="76"/>
  <c r="M13" i="76"/>
  <c r="C48" i="76"/>
  <c r="K48" i="76"/>
  <c r="C49" i="76"/>
  <c r="K49" i="76"/>
  <c r="L40" i="76"/>
  <c r="G56" i="76"/>
  <c r="K57" i="76"/>
  <c r="K77" i="76"/>
  <c r="L77" i="76"/>
  <c r="C47" i="76"/>
  <c r="L26" i="76"/>
  <c r="K26" i="76"/>
  <c r="G53" i="76"/>
  <c r="K54" i="76"/>
  <c r="X15" i="76"/>
  <c r="AB15" i="76"/>
  <c r="AC15" i="76"/>
  <c r="X14" i="76"/>
  <c r="AB14" i="76"/>
  <c r="X11" i="76"/>
  <c r="AB11" i="76"/>
  <c r="AC11" i="76"/>
  <c r="X10" i="76"/>
  <c r="X25" i="76"/>
  <c r="AB25" i="76"/>
  <c r="AC25" i="76"/>
  <c r="X22" i="76"/>
  <c r="AB22" i="76"/>
  <c r="AC22" i="76"/>
  <c r="X19" i="76"/>
  <c r="AB19" i="76"/>
  <c r="AC19" i="76"/>
  <c r="X16" i="76"/>
  <c r="AB16" i="76"/>
  <c r="AC16" i="76"/>
  <c r="X13" i="76"/>
  <c r="AB13" i="76"/>
  <c r="AC13" i="76"/>
  <c r="X12" i="76"/>
  <c r="AB12" i="76"/>
  <c r="X18" i="76"/>
  <c r="AB18" i="76"/>
  <c r="AC18" i="76"/>
  <c r="X23" i="76"/>
  <c r="AB23" i="76"/>
  <c r="AC23" i="76"/>
  <c r="X20" i="76"/>
  <c r="AB20" i="76"/>
  <c r="AC20" i="76"/>
  <c r="X17" i="76"/>
  <c r="AB17" i="76"/>
  <c r="AC17" i="76"/>
  <c r="X24" i="76"/>
  <c r="AB24" i="76"/>
  <c r="AC24" i="76"/>
  <c r="X21" i="76"/>
  <c r="AB21" i="76"/>
  <c r="AC21" i="76"/>
  <c r="L44" i="76"/>
  <c r="K69" i="76"/>
  <c r="L69" i="76"/>
  <c r="K72" i="76"/>
  <c r="L72" i="76"/>
  <c r="AB10" i="76"/>
  <c r="X26" i="76"/>
  <c r="K71" i="76"/>
  <c r="L71" i="76"/>
  <c r="K70" i="76"/>
  <c r="L70" i="76"/>
  <c r="K59" i="76"/>
  <c r="L59" i="76"/>
  <c r="K78" i="76"/>
  <c r="L78" i="76"/>
  <c r="K67" i="76"/>
  <c r="L67" i="76"/>
  <c r="AC12" i="76"/>
  <c r="W48" i="76"/>
  <c r="AB48" i="76"/>
  <c r="AC14" i="76"/>
  <c r="W49" i="76"/>
  <c r="AB49" i="76"/>
  <c r="K47" i="76"/>
  <c r="L50" i="76"/>
  <c r="C50" i="76"/>
  <c r="L82" i="76"/>
  <c r="K86" i="76"/>
  <c r="X56" i="76"/>
  <c r="AB57" i="76"/>
  <c r="AB76" i="76"/>
  <c r="AC40" i="76"/>
  <c r="AB26" i="76"/>
  <c r="X53" i="76"/>
  <c r="AB54" i="76"/>
  <c r="W47" i="76"/>
  <c r="AC10" i="76"/>
  <c r="AC26" i="76"/>
  <c r="AC44" i="76"/>
  <c r="AB68" i="76"/>
  <c r="AC68" i="76"/>
  <c r="AB71" i="76"/>
  <c r="AC71" i="76"/>
  <c r="W50" i="76"/>
  <c r="AB47" i="76"/>
  <c r="AC50" i="76"/>
  <c r="L86" i="76"/>
  <c r="AB77" i="76"/>
  <c r="AC77" i="76"/>
  <c r="AB66" i="76"/>
  <c r="AC66" i="76"/>
  <c r="AB70" i="76"/>
  <c r="AC70" i="76"/>
  <c r="AC76" i="76"/>
  <c r="AB69" i="76"/>
  <c r="AC69" i="76"/>
  <c r="AB58" i="76"/>
  <c r="AC58" i="76"/>
  <c r="AC81" i="76"/>
  <c r="L84" i="76"/>
  <c r="L87" i="76"/>
  <c r="L94" i="76"/>
  <c r="L90" i="76"/>
  <c r="L92" i="76"/>
  <c r="C177" i="75"/>
  <c r="C176" i="75"/>
  <c r="B136" i="75"/>
  <c r="B135" i="75"/>
  <c r="V78" i="75"/>
  <c r="Y77" i="75"/>
  <c r="V77" i="75"/>
  <c r="Y76" i="75"/>
  <c r="V76" i="75"/>
  <c r="G76" i="75"/>
  <c r="I76" i="75"/>
  <c r="L76" i="75"/>
  <c r="AB75" i="75"/>
  <c r="G75" i="75"/>
  <c r="I75" i="75"/>
  <c r="AB74" i="75"/>
  <c r="Y71" i="75"/>
  <c r="Y70" i="75"/>
  <c r="Y69" i="75"/>
  <c r="Y68" i="75"/>
  <c r="Y66" i="75"/>
  <c r="X65" i="75"/>
  <c r="G65" i="75"/>
  <c r="X64" i="75"/>
  <c r="X61" i="75"/>
  <c r="X60" i="75"/>
  <c r="J56" i="75"/>
  <c r="AA56" i="75"/>
  <c r="AA53" i="75"/>
  <c r="Z49" i="75"/>
  <c r="G49" i="75"/>
  <c r="Z48" i="75"/>
  <c r="G48" i="75"/>
  <c r="Z47" i="75"/>
  <c r="G47" i="75"/>
  <c r="X40" i="75"/>
  <c r="K40" i="75"/>
  <c r="X39" i="75"/>
  <c r="X37" i="75"/>
  <c r="E37" i="75"/>
  <c r="D37" i="75"/>
  <c r="AB36" i="75"/>
  <c r="AC36" i="75"/>
  <c r="L36" i="75"/>
  <c r="AB35" i="75"/>
  <c r="AC35" i="75"/>
  <c r="L35" i="75"/>
  <c r="AB34" i="75"/>
  <c r="AC34" i="75"/>
  <c r="L34" i="75"/>
  <c r="AB33" i="75"/>
  <c r="AC33" i="75"/>
  <c r="L33" i="75"/>
  <c r="AB32" i="75"/>
  <c r="AC32" i="75"/>
  <c r="L32" i="75"/>
  <c r="AB31" i="75"/>
  <c r="AC31" i="75"/>
  <c r="L31" i="75"/>
  <c r="AB30" i="75"/>
  <c r="AC30" i="75"/>
  <c r="L30" i="75"/>
  <c r="AB29" i="75"/>
  <c r="AC29" i="75"/>
  <c r="L29" i="75"/>
  <c r="AB28" i="75"/>
  <c r="AC28" i="75"/>
  <c r="L28" i="75"/>
  <c r="E26" i="75"/>
  <c r="D26" i="75"/>
  <c r="K25" i="75"/>
  <c r="L25" i="75"/>
  <c r="I23" i="75"/>
  <c r="I24" i="75"/>
  <c r="K22" i="75"/>
  <c r="L22" i="75"/>
  <c r="I20" i="75"/>
  <c r="I21" i="75"/>
  <c r="K21" i="75"/>
  <c r="L21" i="75"/>
  <c r="K20" i="75"/>
  <c r="L20" i="75"/>
  <c r="K19" i="75"/>
  <c r="L19" i="75"/>
  <c r="I17" i="75"/>
  <c r="I18" i="75"/>
  <c r="K16" i="75"/>
  <c r="L16" i="75"/>
  <c r="I15" i="75"/>
  <c r="K14" i="75"/>
  <c r="L14" i="75"/>
  <c r="I13" i="75"/>
  <c r="K12" i="75"/>
  <c r="L12" i="75"/>
  <c r="I11" i="75"/>
  <c r="K11" i="75"/>
  <c r="L11" i="75"/>
  <c r="G10" i="75"/>
  <c r="K10" i="75"/>
  <c r="L10" i="75"/>
  <c r="AB7" i="75"/>
  <c r="X7" i="75"/>
  <c r="V4" i="75"/>
  <c r="V2" i="75"/>
  <c r="D63" i="107"/>
  <c r="F63" i="107"/>
  <c r="AB40" i="75"/>
  <c r="K17" i="75"/>
  <c r="L17" i="75"/>
  <c r="K24" i="75"/>
  <c r="L24" i="75"/>
  <c r="K13" i="75"/>
  <c r="L13" i="75"/>
  <c r="K18" i="75"/>
  <c r="L18" i="75"/>
  <c r="K23" i="75"/>
  <c r="L23" i="75"/>
  <c r="AC37" i="75"/>
  <c r="Y58" i="75"/>
  <c r="Z74" i="75"/>
  <c r="AC74" i="75"/>
  <c r="L75" i="75"/>
  <c r="M15" i="75"/>
  <c r="K15" i="75"/>
  <c r="L15" i="75"/>
  <c r="M11" i="75"/>
  <c r="L37" i="75"/>
  <c r="G37" i="75"/>
  <c r="X48" i="75"/>
  <c r="X49" i="75"/>
  <c r="M13" i="75"/>
  <c r="X47" i="75"/>
  <c r="C47" i="75"/>
  <c r="Z75" i="75"/>
  <c r="AC75" i="75"/>
  <c r="G26" i="75"/>
  <c r="L40" i="75"/>
  <c r="C48" i="75"/>
  <c r="K48" i="75"/>
  <c r="L26" i="75"/>
  <c r="K26" i="75"/>
  <c r="G53" i="75"/>
  <c r="K54" i="75"/>
  <c r="K70" i="75"/>
  <c r="L70" i="75"/>
  <c r="C49" i="75"/>
  <c r="K49" i="75"/>
  <c r="K47" i="75"/>
  <c r="L44" i="75"/>
  <c r="K84" i="75"/>
  <c r="G56" i="75"/>
  <c r="K57" i="75"/>
  <c r="K77" i="75"/>
  <c r="L77" i="75"/>
  <c r="K67" i="75"/>
  <c r="L67" i="75"/>
  <c r="K71" i="75"/>
  <c r="L71" i="75"/>
  <c r="K59" i="75"/>
  <c r="L59" i="75"/>
  <c r="K78" i="75"/>
  <c r="L78" i="75"/>
  <c r="C50" i="75"/>
  <c r="L50" i="75"/>
  <c r="K69" i="75"/>
  <c r="L69" i="75"/>
  <c r="K72" i="75"/>
  <c r="L72" i="75"/>
  <c r="X25" i="75"/>
  <c r="AB25" i="75"/>
  <c r="AC25" i="75"/>
  <c r="X22" i="75"/>
  <c r="AB22" i="75"/>
  <c r="AC22" i="75"/>
  <c r="X19" i="75"/>
  <c r="AB19" i="75"/>
  <c r="AC19" i="75"/>
  <c r="X16" i="75"/>
  <c r="AB16" i="75"/>
  <c r="AC16" i="75"/>
  <c r="X13" i="75"/>
  <c r="AB13" i="75"/>
  <c r="AC13" i="75"/>
  <c r="X12" i="75"/>
  <c r="AB12" i="75"/>
  <c r="X23" i="75"/>
  <c r="AB23" i="75"/>
  <c r="AC23" i="75"/>
  <c r="X20" i="75"/>
  <c r="AB20" i="75"/>
  <c r="AC20" i="75"/>
  <c r="X17" i="75"/>
  <c r="AB17" i="75"/>
  <c r="AC17" i="75"/>
  <c r="X24" i="75"/>
  <c r="AB24" i="75"/>
  <c r="AC24" i="75"/>
  <c r="X14" i="75"/>
  <c r="AB14" i="75"/>
  <c r="X11" i="75"/>
  <c r="AB11" i="75"/>
  <c r="AC11" i="75"/>
  <c r="X18" i="75"/>
  <c r="AB18" i="75"/>
  <c r="AC18" i="75"/>
  <c r="X15" i="75"/>
  <c r="AB15" i="75"/>
  <c r="AC15" i="75"/>
  <c r="X10" i="75"/>
  <c r="X21" i="75"/>
  <c r="AB21" i="75"/>
  <c r="AC21" i="75"/>
  <c r="L82" i="75"/>
  <c r="K86" i="75"/>
  <c r="X26" i="75"/>
  <c r="AB10" i="75"/>
  <c r="AC14" i="75"/>
  <c r="W49" i="75"/>
  <c r="AB49" i="75"/>
  <c r="W48" i="75"/>
  <c r="AB48" i="75"/>
  <c r="AC12" i="75"/>
  <c r="X56" i="75"/>
  <c r="AB57" i="75"/>
  <c r="AB76" i="75"/>
  <c r="AC40" i="75"/>
  <c r="W47" i="75"/>
  <c r="AC10" i="75"/>
  <c r="AC26" i="75"/>
  <c r="AB26" i="75"/>
  <c r="X53" i="75"/>
  <c r="AB54" i="75"/>
  <c r="L86" i="75"/>
  <c r="AC44" i="75"/>
  <c r="L87" i="75"/>
  <c r="W50" i="75"/>
  <c r="AB47" i="75"/>
  <c r="AC50" i="75"/>
  <c r="L94" i="75"/>
  <c r="AB77" i="75"/>
  <c r="AC77" i="75"/>
  <c r="AB66" i="75"/>
  <c r="AC66" i="75"/>
  <c r="AB70" i="75"/>
  <c r="AC70" i="75"/>
  <c r="AB69" i="75"/>
  <c r="AC69" i="75"/>
  <c r="AC76" i="75"/>
  <c r="AB58" i="75"/>
  <c r="AC58" i="75"/>
  <c r="AB71" i="75"/>
  <c r="AC71" i="75"/>
  <c r="AB68" i="75"/>
  <c r="AC68" i="75"/>
  <c r="AC81" i="75"/>
  <c r="L84" i="75"/>
  <c r="L90" i="75"/>
  <c r="L92" i="75"/>
  <c r="C177" i="74"/>
  <c r="C176" i="74"/>
  <c r="B136" i="74"/>
  <c r="B135" i="74"/>
  <c r="V78" i="74"/>
  <c r="Y77" i="74"/>
  <c r="V77" i="74"/>
  <c r="Y76" i="74"/>
  <c r="V76" i="74"/>
  <c r="G76" i="74"/>
  <c r="I76" i="74"/>
  <c r="L76" i="74"/>
  <c r="AB75" i="74"/>
  <c r="G75" i="74"/>
  <c r="I75" i="74"/>
  <c r="L75" i="74"/>
  <c r="AB74" i="74"/>
  <c r="Y71" i="74"/>
  <c r="Y70" i="74"/>
  <c r="Y69" i="74"/>
  <c r="Y68" i="74"/>
  <c r="Y66" i="74"/>
  <c r="X65" i="74"/>
  <c r="G65" i="74"/>
  <c r="X64" i="74"/>
  <c r="X61" i="74"/>
  <c r="X60" i="74"/>
  <c r="J56" i="74"/>
  <c r="AA56" i="74"/>
  <c r="AA53" i="74"/>
  <c r="Z49" i="74"/>
  <c r="G49" i="74"/>
  <c r="Z48" i="74"/>
  <c r="G48" i="74"/>
  <c r="Z47" i="74"/>
  <c r="G47" i="74"/>
  <c r="X40" i="74"/>
  <c r="K40" i="74"/>
  <c r="X39" i="74"/>
  <c r="AB40" i="74"/>
  <c r="X37" i="74"/>
  <c r="E37" i="74"/>
  <c r="D37" i="74"/>
  <c r="AB36" i="74"/>
  <c r="AC36" i="74"/>
  <c r="L36" i="74"/>
  <c r="AB35" i="74"/>
  <c r="AC35" i="74"/>
  <c r="L35" i="74"/>
  <c r="AB34" i="74"/>
  <c r="AC34" i="74"/>
  <c r="L34" i="74"/>
  <c r="AB33" i="74"/>
  <c r="AC33" i="74"/>
  <c r="L33" i="74"/>
  <c r="AB32" i="74"/>
  <c r="AC32" i="74"/>
  <c r="L32" i="74"/>
  <c r="AB31" i="74"/>
  <c r="AC31" i="74"/>
  <c r="L31" i="74"/>
  <c r="AB30" i="74"/>
  <c r="AC30" i="74"/>
  <c r="L30" i="74"/>
  <c r="AB29" i="74"/>
  <c r="AC29" i="74"/>
  <c r="L29" i="74"/>
  <c r="AB28" i="74"/>
  <c r="AC28" i="74"/>
  <c r="E26" i="74"/>
  <c r="D26" i="74"/>
  <c r="K25" i="74"/>
  <c r="L25" i="74"/>
  <c r="I23" i="74"/>
  <c r="I24" i="74"/>
  <c r="K22" i="74"/>
  <c r="L22" i="74"/>
  <c r="I20" i="74"/>
  <c r="I21" i="74"/>
  <c r="K19" i="74"/>
  <c r="L19" i="74"/>
  <c r="I17" i="74"/>
  <c r="I18" i="74"/>
  <c r="K16" i="74"/>
  <c r="L16" i="74"/>
  <c r="I15" i="74"/>
  <c r="K14" i="74"/>
  <c r="L14" i="74"/>
  <c r="I13" i="74"/>
  <c r="K13" i="74"/>
  <c r="L13" i="74"/>
  <c r="K12" i="74"/>
  <c r="L12" i="74"/>
  <c r="I11" i="74"/>
  <c r="G10" i="74"/>
  <c r="AB7" i="74"/>
  <c r="X7" i="74"/>
  <c r="V4" i="74"/>
  <c r="V2" i="74"/>
  <c r="D61" i="107"/>
  <c r="F61" i="107"/>
  <c r="I61" i="107"/>
  <c r="J61" i="107"/>
  <c r="K23" i="74"/>
  <c r="L23" i="74"/>
  <c r="K17" i="74"/>
  <c r="L17" i="74"/>
  <c r="K21" i="74"/>
  <c r="L21" i="74"/>
  <c r="K18" i="74"/>
  <c r="L18" i="74"/>
  <c r="K24" i="74"/>
  <c r="L24" i="74"/>
  <c r="K20" i="74"/>
  <c r="L20" i="74"/>
  <c r="M11" i="74"/>
  <c r="M15" i="74"/>
  <c r="G37" i="74"/>
  <c r="L28" i="74"/>
  <c r="L37" i="74"/>
  <c r="G26" i="74"/>
  <c r="K84" i="74"/>
  <c r="K11" i="74"/>
  <c r="L11" i="74"/>
  <c r="K15" i="74"/>
  <c r="L15" i="74"/>
  <c r="AC37" i="74"/>
  <c r="Y58" i="74"/>
  <c r="Z74" i="74"/>
  <c r="AC74" i="74"/>
  <c r="X47" i="74"/>
  <c r="X48" i="74"/>
  <c r="X49" i="74"/>
  <c r="Z75" i="74"/>
  <c r="AC75" i="74"/>
  <c r="K10" i="74"/>
  <c r="L10" i="74"/>
  <c r="M13" i="74"/>
  <c r="C48" i="74"/>
  <c r="K48" i="74"/>
  <c r="C49" i="74"/>
  <c r="K49" i="74"/>
  <c r="L40" i="74"/>
  <c r="G56" i="74"/>
  <c r="K57" i="74"/>
  <c r="K77" i="74"/>
  <c r="L77" i="74"/>
  <c r="X23" i="74"/>
  <c r="AB23" i="74"/>
  <c r="AC23" i="74"/>
  <c r="X25" i="74"/>
  <c r="AB25" i="74"/>
  <c r="AC25" i="74"/>
  <c r="X22" i="74"/>
  <c r="AB22" i="74"/>
  <c r="AC22" i="74"/>
  <c r="X19" i="74"/>
  <c r="AB19" i="74"/>
  <c r="AC19" i="74"/>
  <c r="X16" i="74"/>
  <c r="AB16" i="74"/>
  <c r="AC16" i="74"/>
  <c r="X13" i="74"/>
  <c r="AB13" i="74"/>
  <c r="AC13" i="74"/>
  <c r="X12" i="74"/>
  <c r="AB12" i="74"/>
  <c r="X20" i="74"/>
  <c r="AB20" i="74"/>
  <c r="AC20" i="74"/>
  <c r="X17" i="74"/>
  <c r="AB17" i="74"/>
  <c r="AC17" i="74"/>
  <c r="X24" i="74"/>
  <c r="AB24" i="74"/>
  <c r="AC24" i="74"/>
  <c r="X21" i="74"/>
  <c r="AB21" i="74"/>
  <c r="AC21" i="74"/>
  <c r="X15" i="74"/>
  <c r="AB15" i="74"/>
  <c r="AC15" i="74"/>
  <c r="X18" i="74"/>
  <c r="AB18" i="74"/>
  <c r="AC18" i="74"/>
  <c r="X14" i="74"/>
  <c r="AB14" i="74"/>
  <c r="X10" i="74"/>
  <c r="X11" i="74"/>
  <c r="AB11" i="74"/>
  <c r="AC11" i="74"/>
  <c r="C47" i="74"/>
  <c r="L26" i="74"/>
  <c r="K26" i="74"/>
  <c r="G53" i="74"/>
  <c r="K54" i="74"/>
  <c r="L44" i="74"/>
  <c r="K72" i="74"/>
  <c r="L72" i="74"/>
  <c r="K69" i="74"/>
  <c r="L69" i="74"/>
  <c r="AC14" i="74"/>
  <c r="W49" i="74"/>
  <c r="AB49" i="74"/>
  <c r="K71" i="74"/>
  <c r="L71" i="74"/>
  <c r="K70" i="74"/>
  <c r="L70" i="74"/>
  <c r="K59" i="74"/>
  <c r="L59" i="74"/>
  <c r="K78" i="74"/>
  <c r="L78" i="74"/>
  <c r="K67" i="74"/>
  <c r="L67" i="74"/>
  <c r="K47" i="74"/>
  <c r="L50" i="74"/>
  <c r="C50" i="74"/>
  <c r="X26" i="74"/>
  <c r="AB10" i="74"/>
  <c r="W48" i="74"/>
  <c r="AB48" i="74"/>
  <c r="AC12" i="74"/>
  <c r="L82" i="74"/>
  <c r="K86" i="74"/>
  <c r="X56" i="74"/>
  <c r="AB57" i="74"/>
  <c r="AB76" i="74"/>
  <c r="AC40" i="74"/>
  <c r="AB26" i="74"/>
  <c r="X53" i="74"/>
  <c r="AB54" i="74"/>
  <c r="W47" i="74"/>
  <c r="AC10" i="74"/>
  <c r="AC26" i="74"/>
  <c r="AC44" i="74"/>
  <c r="W50" i="74"/>
  <c r="AB47" i="74"/>
  <c r="AC50" i="74"/>
  <c r="AB68" i="74"/>
  <c r="AC68" i="74"/>
  <c r="AB71" i="74"/>
  <c r="AC71" i="74"/>
  <c r="AB70" i="74"/>
  <c r="AC70" i="74"/>
  <c r="AB77" i="74"/>
  <c r="AC77" i="74"/>
  <c r="AB66" i="74"/>
  <c r="AC66" i="74"/>
  <c r="AB69" i="74"/>
  <c r="AC69" i="74"/>
  <c r="AC76" i="74"/>
  <c r="AB58" i="74"/>
  <c r="AC58" i="74"/>
  <c r="L86" i="74"/>
  <c r="AC81" i="74"/>
  <c r="L84" i="74"/>
  <c r="L87" i="74"/>
  <c r="L94" i="74"/>
  <c r="L90" i="74"/>
  <c r="L92" i="74"/>
  <c r="C177" i="73"/>
  <c r="C176" i="73"/>
  <c r="B136" i="73"/>
  <c r="B135" i="73"/>
  <c r="V78" i="73"/>
  <c r="Y77" i="73"/>
  <c r="V77" i="73"/>
  <c r="Y76" i="73"/>
  <c r="V76" i="73"/>
  <c r="G76" i="73"/>
  <c r="I76" i="73"/>
  <c r="L76" i="73"/>
  <c r="AB75" i="73"/>
  <c r="G75" i="73"/>
  <c r="I75" i="73"/>
  <c r="L75" i="73"/>
  <c r="AB74" i="73"/>
  <c r="Y71" i="73"/>
  <c r="Y70" i="73"/>
  <c r="Y69" i="73"/>
  <c r="Y68" i="73"/>
  <c r="Y66" i="73"/>
  <c r="X65" i="73"/>
  <c r="G65" i="73"/>
  <c r="X64" i="73"/>
  <c r="X61" i="73"/>
  <c r="X60" i="73"/>
  <c r="J56" i="73"/>
  <c r="AA56" i="73"/>
  <c r="AA53" i="73"/>
  <c r="Z49" i="73"/>
  <c r="G49" i="73"/>
  <c r="Z48" i="73"/>
  <c r="G48" i="73"/>
  <c r="Z47" i="73"/>
  <c r="G47" i="73"/>
  <c r="X40" i="73"/>
  <c r="K40" i="73"/>
  <c r="X39" i="73"/>
  <c r="X37" i="73"/>
  <c r="E37" i="73"/>
  <c r="D37" i="73"/>
  <c r="AB36" i="73"/>
  <c r="AC36" i="73"/>
  <c r="L36" i="73"/>
  <c r="AB35" i="73"/>
  <c r="AC35" i="73"/>
  <c r="L35" i="73"/>
  <c r="AB34" i="73"/>
  <c r="AC34" i="73"/>
  <c r="L34" i="73"/>
  <c r="AB33" i="73"/>
  <c r="AC33" i="73"/>
  <c r="L33" i="73"/>
  <c r="AB32" i="73"/>
  <c r="AC32" i="73"/>
  <c r="L32" i="73"/>
  <c r="AB31" i="73"/>
  <c r="AC31" i="73"/>
  <c r="L31" i="73"/>
  <c r="AB30" i="73"/>
  <c r="AC30" i="73"/>
  <c r="L30" i="73"/>
  <c r="AB29" i="73"/>
  <c r="AC29" i="73"/>
  <c r="L29" i="73"/>
  <c r="AB28" i="73"/>
  <c r="AC28" i="73"/>
  <c r="L28" i="73"/>
  <c r="E26" i="73"/>
  <c r="D26" i="73"/>
  <c r="K25" i="73"/>
  <c r="L25" i="73"/>
  <c r="I23" i="73"/>
  <c r="I24" i="73"/>
  <c r="K22" i="73"/>
  <c r="L22" i="73"/>
  <c r="I20" i="73"/>
  <c r="K20" i="73"/>
  <c r="L20" i="73"/>
  <c r="K19" i="73"/>
  <c r="L19" i="73"/>
  <c r="I17" i="73"/>
  <c r="I18" i="73"/>
  <c r="K16" i="73"/>
  <c r="L16" i="73"/>
  <c r="I15" i="73"/>
  <c r="K15" i="73"/>
  <c r="L15" i="73"/>
  <c r="K14" i="73"/>
  <c r="L14" i="73"/>
  <c r="I13" i="73"/>
  <c r="K12" i="73"/>
  <c r="L12" i="73"/>
  <c r="I11" i="73"/>
  <c r="G10" i="73"/>
  <c r="AB7" i="73"/>
  <c r="X7" i="73"/>
  <c r="V4" i="73"/>
  <c r="V2" i="73"/>
  <c r="D60" i="107"/>
  <c r="F60" i="107"/>
  <c r="I21" i="73"/>
  <c r="K21" i="73"/>
  <c r="L21" i="73"/>
  <c r="AB40" i="73"/>
  <c r="K23" i="73"/>
  <c r="L23" i="73"/>
  <c r="K17" i="73"/>
  <c r="L17" i="73"/>
  <c r="K24" i="73"/>
  <c r="L24" i="73"/>
  <c r="K11" i="73"/>
  <c r="L11" i="73"/>
  <c r="K18" i="73"/>
  <c r="L18" i="73"/>
  <c r="Y58" i="73"/>
  <c r="X47" i="73"/>
  <c r="X48" i="73"/>
  <c r="G37" i="73"/>
  <c r="L37" i="73"/>
  <c r="G26" i="73"/>
  <c r="L40" i="73"/>
  <c r="M13" i="73"/>
  <c r="M15" i="73"/>
  <c r="X49" i="73"/>
  <c r="Z74" i="73"/>
  <c r="AC74" i="73"/>
  <c r="K10" i="73"/>
  <c r="L10" i="73"/>
  <c r="M11" i="73"/>
  <c r="K13" i="73"/>
  <c r="L13" i="73"/>
  <c r="AC37" i="73"/>
  <c r="Z75" i="73"/>
  <c r="AC75" i="73"/>
  <c r="C49" i="73"/>
  <c r="K49" i="73"/>
  <c r="K84" i="73"/>
  <c r="G56" i="73"/>
  <c r="K57" i="73"/>
  <c r="K77" i="73"/>
  <c r="L77" i="73"/>
  <c r="C47" i="73"/>
  <c r="L26" i="73"/>
  <c r="K26" i="73"/>
  <c r="G53" i="73"/>
  <c r="K54" i="73"/>
  <c r="C48" i="73"/>
  <c r="K48" i="73"/>
  <c r="K71" i="73"/>
  <c r="L71" i="73"/>
  <c r="K70" i="73"/>
  <c r="L70" i="73"/>
  <c r="K59" i="73"/>
  <c r="L59" i="73"/>
  <c r="K78" i="73"/>
  <c r="L78" i="73"/>
  <c r="K67" i="73"/>
  <c r="L67" i="73"/>
  <c r="K72" i="73"/>
  <c r="L72" i="73"/>
  <c r="K69" i="73"/>
  <c r="L69" i="73"/>
  <c r="L44" i="73"/>
  <c r="X25" i="73"/>
  <c r="AB25" i="73"/>
  <c r="AC25" i="73"/>
  <c r="X22" i="73"/>
  <c r="AB22" i="73"/>
  <c r="AC22" i="73"/>
  <c r="X19" i="73"/>
  <c r="AB19" i="73"/>
  <c r="AC19" i="73"/>
  <c r="X23" i="73"/>
  <c r="AB23" i="73"/>
  <c r="AC23" i="73"/>
  <c r="X20" i="73"/>
  <c r="AB20" i="73"/>
  <c r="AC20" i="73"/>
  <c r="X14" i="73"/>
  <c r="AB14" i="73"/>
  <c r="X13" i="73"/>
  <c r="AB13" i="73"/>
  <c r="AC13" i="73"/>
  <c r="X11" i="73"/>
  <c r="AB11" i="73"/>
  <c r="AC11" i="73"/>
  <c r="X24" i="73"/>
  <c r="AB24" i="73"/>
  <c r="AC24" i="73"/>
  <c r="X21" i="73"/>
  <c r="AB21" i="73"/>
  <c r="AC21" i="73"/>
  <c r="X18" i="73"/>
  <c r="AB18" i="73"/>
  <c r="AC18" i="73"/>
  <c r="X15" i="73"/>
  <c r="AB15" i="73"/>
  <c r="AC15" i="73"/>
  <c r="X17" i="73"/>
  <c r="AB17" i="73"/>
  <c r="AC17" i="73"/>
  <c r="X12" i="73"/>
  <c r="AB12" i="73"/>
  <c r="X16" i="73"/>
  <c r="AB16" i="73"/>
  <c r="AC16" i="73"/>
  <c r="X10" i="73"/>
  <c r="K47" i="73"/>
  <c r="L50" i="73"/>
  <c r="C50" i="73"/>
  <c r="AC12" i="73"/>
  <c r="W48" i="73"/>
  <c r="AB48" i="73"/>
  <c r="W49" i="73"/>
  <c r="AB49" i="73"/>
  <c r="AC14" i="73"/>
  <c r="X26" i="73"/>
  <c r="AB10" i="73"/>
  <c r="L82" i="73"/>
  <c r="K86" i="73"/>
  <c r="AB26" i="73"/>
  <c r="X53" i="73"/>
  <c r="AB54" i="73"/>
  <c r="W47" i="73"/>
  <c r="AC10" i="73"/>
  <c r="AC26" i="73"/>
  <c r="X56" i="73"/>
  <c r="AB57" i="73"/>
  <c r="AB76" i="73"/>
  <c r="AC40" i="73"/>
  <c r="AB77" i="73"/>
  <c r="AC77" i="73"/>
  <c r="AB66" i="73"/>
  <c r="AC66" i="73"/>
  <c r="AB70" i="73"/>
  <c r="AC70" i="73"/>
  <c r="AC76" i="73"/>
  <c r="AB58" i="73"/>
  <c r="AC58" i="73"/>
  <c r="AB69" i="73"/>
  <c r="AC69" i="73"/>
  <c r="AB68" i="73"/>
  <c r="AC68" i="73"/>
  <c r="AB71" i="73"/>
  <c r="AC71" i="73"/>
  <c r="AC44" i="73"/>
  <c r="L86" i="73"/>
  <c r="W50" i="73"/>
  <c r="AB47" i="73"/>
  <c r="AC50" i="73"/>
  <c r="L87" i="73"/>
  <c r="L94" i="73"/>
  <c r="AC81" i="73"/>
  <c r="L84" i="73"/>
  <c r="L90" i="73"/>
  <c r="L92" i="73"/>
  <c r="D59" i="107"/>
  <c r="F59" i="107"/>
  <c r="I59" i="107"/>
  <c r="J59" i="107"/>
  <c r="C177" i="71"/>
  <c r="C176" i="71"/>
  <c r="B136" i="71"/>
  <c r="B135" i="71"/>
  <c r="V78" i="71"/>
  <c r="Y77" i="71"/>
  <c r="V77" i="71"/>
  <c r="Y76" i="71"/>
  <c r="V76" i="71"/>
  <c r="G76" i="71"/>
  <c r="I76" i="71"/>
  <c r="L76" i="71"/>
  <c r="AB75" i="71"/>
  <c r="G75" i="71"/>
  <c r="I75" i="71"/>
  <c r="L75" i="71"/>
  <c r="AB74" i="71"/>
  <c r="Y71" i="71"/>
  <c r="Y70" i="71"/>
  <c r="Y69" i="71"/>
  <c r="Y68" i="71"/>
  <c r="Y66" i="71"/>
  <c r="X65" i="71"/>
  <c r="G65" i="71"/>
  <c r="X64" i="71"/>
  <c r="X61" i="71"/>
  <c r="X60" i="71"/>
  <c r="J56" i="71"/>
  <c r="AA56" i="71"/>
  <c r="AA53" i="71"/>
  <c r="Z49" i="71"/>
  <c r="G49" i="71"/>
  <c r="Z48" i="71"/>
  <c r="G48" i="71"/>
  <c r="Z47" i="71"/>
  <c r="G47" i="71"/>
  <c r="X40" i="71"/>
  <c r="K40" i="71"/>
  <c r="X39" i="71"/>
  <c r="X37" i="71"/>
  <c r="E37" i="71"/>
  <c r="D37" i="71"/>
  <c r="AB36" i="71"/>
  <c r="AC36" i="71"/>
  <c r="L36" i="71"/>
  <c r="AB35" i="71"/>
  <c r="AC35" i="71"/>
  <c r="L35" i="71"/>
  <c r="AB34" i="71"/>
  <c r="AC34" i="71"/>
  <c r="L34" i="71"/>
  <c r="AB33" i="71"/>
  <c r="AC33" i="71"/>
  <c r="L33" i="71"/>
  <c r="AB32" i="71"/>
  <c r="AC32" i="71"/>
  <c r="L32" i="71"/>
  <c r="AB31" i="71"/>
  <c r="AC31" i="71"/>
  <c r="L31" i="71"/>
  <c r="AB30" i="71"/>
  <c r="AC30" i="71"/>
  <c r="L30" i="71"/>
  <c r="AB29" i="71"/>
  <c r="AC29" i="71"/>
  <c r="L29" i="71"/>
  <c r="AB28" i="71"/>
  <c r="AC28" i="71"/>
  <c r="L28" i="71"/>
  <c r="E26" i="71"/>
  <c r="D26" i="71"/>
  <c r="K25" i="71"/>
  <c r="L25" i="71"/>
  <c r="I23" i="71"/>
  <c r="I24" i="71"/>
  <c r="K22" i="71"/>
  <c r="L22" i="71"/>
  <c r="I20" i="71"/>
  <c r="I21" i="71"/>
  <c r="K19" i="71"/>
  <c r="L19" i="71"/>
  <c r="I17" i="71"/>
  <c r="K17" i="71"/>
  <c r="L17" i="71"/>
  <c r="K16" i="71"/>
  <c r="L16" i="71"/>
  <c r="I15" i="71"/>
  <c r="K14" i="71"/>
  <c r="L14" i="71"/>
  <c r="I13" i="71"/>
  <c r="K12" i="71"/>
  <c r="L12" i="71"/>
  <c r="I11" i="71"/>
  <c r="K11" i="71"/>
  <c r="L11" i="71"/>
  <c r="G10" i="71"/>
  <c r="AB7" i="71"/>
  <c r="X47" i="71"/>
  <c r="X7" i="71"/>
  <c r="V4" i="71"/>
  <c r="V2" i="71"/>
  <c r="AC37" i="71"/>
  <c r="I18" i="71"/>
  <c r="K18" i="71"/>
  <c r="L18" i="71"/>
  <c r="AB40" i="71"/>
  <c r="K20" i="71"/>
  <c r="L20" i="71"/>
  <c r="X49" i="71"/>
  <c r="K13" i="71"/>
  <c r="L13" i="71"/>
  <c r="K23" i="71"/>
  <c r="L23" i="71"/>
  <c r="X48" i="71"/>
  <c r="M15" i="71"/>
  <c r="Y58" i="71"/>
  <c r="Z75" i="71"/>
  <c r="AC75" i="71"/>
  <c r="K15" i="71"/>
  <c r="L15" i="71"/>
  <c r="K21" i="71"/>
  <c r="L21" i="71"/>
  <c r="K24" i="71"/>
  <c r="L24" i="71"/>
  <c r="M11" i="71"/>
  <c r="G37" i="71"/>
  <c r="G26" i="71"/>
  <c r="L40" i="71"/>
  <c r="K10" i="71"/>
  <c r="L10" i="71"/>
  <c r="Z74" i="71"/>
  <c r="AC74" i="71"/>
  <c r="M13" i="71"/>
  <c r="L37" i="71"/>
  <c r="C48" i="71"/>
  <c r="K48" i="71"/>
  <c r="C49" i="71"/>
  <c r="K49" i="71"/>
  <c r="C47" i="71"/>
  <c r="L26" i="71"/>
  <c r="K26" i="71"/>
  <c r="G53" i="71"/>
  <c r="K54" i="71"/>
  <c r="K84" i="71"/>
  <c r="G56" i="71"/>
  <c r="K57" i="71"/>
  <c r="K77" i="71"/>
  <c r="L77" i="71"/>
  <c r="K72" i="71"/>
  <c r="L72" i="71"/>
  <c r="K69" i="71"/>
  <c r="L69" i="71"/>
  <c r="K71" i="71"/>
  <c r="L71" i="71"/>
  <c r="K59" i="71"/>
  <c r="L59" i="71"/>
  <c r="K78" i="71"/>
  <c r="L78" i="71"/>
  <c r="K67" i="71"/>
  <c r="L67" i="71"/>
  <c r="K70" i="71"/>
  <c r="L70" i="71"/>
  <c r="L44" i="71"/>
  <c r="X22" i="71"/>
  <c r="AB22" i="71"/>
  <c r="AC22" i="71"/>
  <c r="X19" i="71"/>
  <c r="AB19" i="71"/>
  <c r="AC19" i="71"/>
  <c r="X16" i="71"/>
  <c r="AB16" i="71"/>
  <c r="AC16" i="71"/>
  <c r="X13" i="71"/>
  <c r="AB13" i="71"/>
  <c r="AC13" i="71"/>
  <c r="X12" i="71"/>
  <c r="AB12" i="71"/>
  <c r="X23" i="71"/>
  <c r="AB23" i="71"/>
  <c r="AC23" i="71"/>
  <c r="X24" i="71"/>
  <c r="AB24" i="71"/>
  <c r="AC24" i="71"/>
  <c r="X21" i="71"/>
  <c r="AB21" i="71"/>
  <c r="AC21" i="71"/>
  <c r="X18" i="71"/>
  <c r="AB18" i="71"/>
  <c r="AC18" i="71"/>
  <c r="X15" i="71"/>
  <c r="AB15" i="71"/>
  <c r="AC15" i="71"/>
  <c r="X14" i="71"/>
  <c r="AB14" i="71"/>
  <c r="X11" i="71"/>
  <c r="AB11" i="71"/>
  <c r="AC11" i="71"/>
  <c r="X10" i="71"/>
  <c r="X25" i="71"/>
  <c r="AB25" i="71"/>
  <c r="AC25" i="71"/>
  <c r="X20" i="71"/>
  <c r="AB20" i="71"/>
  <c r="AC20" i="71"/>
  <c r="X17" i="71"/>
  <c r="AB17" i="71"/>
  <c r="AC17" i="71"/>
  <c r="K47" i="71"/>
  <c r="L50" i="71"/>
  <c r="C50" i="71"/>
  <c r="X26" i="71"/>
  <c r="AB10" i="71"/>
  <c r="W48" i="71"/>
  <c r="AB48" i="71"/>
  <c r="AC12" i="71"/>
  <c r="AC14" i="71"/>
  <c r="W49" i="71"/>
  <c r="AB49" i="71"/>
  <c r="L82" i="71"/>
  <c r="AB26" i="71"/>
  <c r="X53" i="71"/>
  <c r="AB54" i="71"/>
  <c r="W47" i="71"/>
  <c r="AC10" i="71"/>
  <c r="AC26" i="71"/>
  <c r="K86" i="71"/>
  <c r="X56" i="71"/>
  <c r="AB57" i="71"/>
  <c r="AB76" i="71"/>
  <c r="AC40" i="71"/>
  <c r="AC44" i="71"/>
  <c r="AB68" i="71"/>
  <c r="AC68" i="71"/>
  <c r="AB71" i="71"/>
  <c r="AC71" i="71"/>
  <c r="L86" i="71"/>
  <c r="AB77" i="71"/>
  <c r="AC77" i="71"/>
  <c r="AB66" i="71"/>
  <c r="AC66" i="71"/>
  <c r="AB70" i="71"/>
  <c r="AC70" i="71"/>
  <c r="AC76" i="71"/>
  <c r="AB69" i="71"/>
  <c r="AC69" i="71"/>
  <c r="AB58" i="71"/>
  <c r="AC58" i="71"/>
  <c r="W50" i="71"/>
  <c r="AB47" i="71"/>
  <c r="AC50" i="71"/>
  <c r="AC81" i="71"/>
  <c r="L84" i="71"/>
  <c r="L87" i="71"/>
  <c r="L94" i="71"/>
  <c r="L90" i="71"/>
  <c r="L92" i="71"/>
  <c r="C177" i="70"/>
  <c r="C176" i="70"/>
  <c r="B136" i="70"/>
  <c r="B135" i="70"/>
  <c r="V78" i="70"/>
  <c r="Y77" i="70"/>
  <c r="V77" i="70"/>
  <c r="Y76" i="70"/>
  <c r="V76" i="70"/>
  <c r="G76" i="70"/>
  <c r="I76" i="70"/>
  <c r="L76" i="70"/>
  <c r="AB75" i="70"/>
  <c r="G75" i="70"/>
  <c r="I75" i="70"/>
  <c r="L75" i="70"/>
  <c r="AB74" i="70"/>
  <c r="Y71" i="70"/>
  <c r="Y70" i="70"/>
  <c r="Y69" i="70"/>
  <c r="Y68" i="70"/>
  <c r="Y66" i="70"/>
  <c r="X65" i="70"/>
  <c r="G65" i="70"/>
  <c r="X64" i="70"/>
  <c r="X61" i="70"/>
  <c r="X60" i="70"/>
  <c r="J56" i="70"/>
  <c r="AA56" i="70"/>
  <c r="AA53" i="70"/>
  <c r="Z49" i="70"/>
  <c r="G49" i="70"/>
  <c r="Z48" i="70"/>
  <c r="G48" i="70"/>
  <c r="Z47" i="70"/>
  <c r="G47" i="70"/>
  <c r="X40" i="70"/>
  <c r="K40" i="70"/>
  <c r="X39" i="70"/>
  <c r="X37" i="70"/>
  <c r="E37" i="70"/>
  <c r="D37" i="70"/>
  <c r="AB36" i="70"/>
  <c r="AC36" i="70"/>
  <c r="L36" i="70"/>
  <c r="AB35" i="70"/>
  <c r="AC35" i="70"/>
  <c r="L35" i="70"/>
  <c r="AB34" i="70"/>
  <c r="AC34" i="70"/>
  <c r="L34" i="70"/>
  <c r="AB33" i="70"/>
  <c r="AC33" i="70"/>
  <c r="L33" i="70"/>
  <c r="AB32" i="70"/>
  <c r="AC32" i="70"/>
  <c r="L32" i="70"/>
  <c r="AB31" i="70"/>
  <c r="AC31" i="70"/>
  <c r="L31" i="70"/>
  <c r="AB30" i="70"/>
  <c r="AC30" i="70"/>
  <c r="L30" i="70"/>
  <c r="AB29" i="70"/>
  <c r="AC29" i="70"/>
  <c r="L29" i="70"/>
  <c r="AB28" i="70"/>
  <c r="AC28" i="70"/>
  <c r="L28" i="70"/>
  <c r="E26" i="70"/>
  <c r="D26" i="70"/>
  <c r="K25" i="70"/>
  <c r="L25" i="70"/>
  <c r="I23" i="70"/>
  <c r="I24" i="70"/>
  <c r="K22" i="70"/>
  <c r="L22" i="70"/>
  <c r="I20" i="70"/>
  <c r="I21" i="70"/>
  <c r="K19" i="70"/>
  <c r="L19" i="70"/>
  <c r="I17" i="70"/>
  <c r="I18" i="70"/>
  <c r="K16" i="70"/>
  <c r="L16" i="70"/>
  <c r="I15" i="70"/>
  <c r="K15" i="70"/>
  <c r="L15" i="70"/>
  <c r="K14" i="70"/>
  <c r="L14" i="70"/>
  <c r="I13" i="70"/>
  <c r="K12" i="70"/>
  <c r="L12" i="70"/>
  <c r="I11" i="70"/>
  <c r="G10" i="70"/>
  <c r="AB7" i="70"/>
  <c r="X47" i="70"/>
  <c r="X7" i="70"/>
  <c r="V4" i="70"/>
  <c r="V2" i="70"/>
  <c r="K17" i="70"/>
  <c r="L17" i="70"/>
  <c r="D58" i="107"/>
  <c r="F58" i="107"/>
  <c r="I58" i="107"/>
  <c r="J58" i="107"/>
  <c r="K23" i="70"/>
  <c r="L23" i="70"/>
  <c r="K20" i="70"/>
  <c r="L20" i="70"/>
  <c r="AB40" i="70"/>
  <c r="AC37" i="70"/>
  <c r="K13" i="70"/>
  <c r="L13" i="70"/>
  <c r="X48" i="70"/>
  <c r="Y58" i="70"/>
  <c r="M11" i="70"/>
  <c r="Z75" i="70"/>
  <c r="AC75" i="70"/>
  <c r="K11" i="70"/>
  <c r="L11" i="70"/>
  <c r="K18" i="70"/>
  <c r="L18" i="70"/>
  <c r="K21" i="70"/>
  <c r="L21" i="70"/>
  <c r="K24" i="70"/>
  <c r="L24" i="70"/>
  <c r="Z74" i="70"/>
  <c r="AC74" i="70"/>
  <c r="G26" i="70"/>
  <c r="L40" i="70"/>
  <c r="L37" i="70"/>
  <c r="G37" i="70"/>
  <c r="M15" i="70"/>
  <c r="M13" i="70"/>
  <c r="X49" i="70"/>
  <c r="K10" i="70"/>
  <c r="L10" i="70"/>
  <c r="C48" i="70"/>
  <c r="K48" i="70"/>
  <c r="C49" i="70"/>
  <c r="K49" i="70"/>
  <c r="K84" i="70"/>
  <c r="X20" i="70"/>
  <c r="AB20" i="70"/>
  <c r="AC20" i="70"/>
  <c r="G56" i="70"/>
  <c r="K57" i="70"/>
  <c r="C47" i="70"/>
  <c r="L26" i="70"/>
  <c r="L44" i="70"/>
  <c r="K26" i="70"/>
  <c r="G53" i="70"/>
  <c r="K54" i="70"/>
  <c r="X24" i="70"/>
  <c r="AB24" i="70"/>
  <c r="AC24" i="70"/>
  <c r="X12" i="70"/>
  <c r="AB12" i="70"/>
  <c r="AC12" i="70"/>
  <c r="X22" i="70"/>
  <c r="AB22" i="70"/>
  <c r="AC22" i="70"/>
  <c r="X18" i="70"/>
  <c r="AB18" i="70"/>
  <c r="AC18" i="70"/>
  <c r="X14" i="70"/>
  <c r="AB14" i="70"/>
  <c r="AC14" i="70"/>
  <c r="X25" i="70"/>
  <c r="AB25" i="70"/>
  <c r="AC25" i="70"/>
  <c r="X10" i="70"/>
  <c r="X17" i="70"/>
  <c r="AB17" i="70"/>
  <c r="AC17" i="70"/>
  <c r="X19" i="70"/>
  <c r="AB19" i="70"/>
  <c r="AC19" i="70"/>
  <c r="X15" i="70"/>
  <c r="AB15" i="70"/>
  <c r="AC15" i="70"/>
  <c r="X23" i="70"/>
  <c r="AB23" i="70"/>
  <c r="AC23" i="70"/>
  <c r="X13" i="70"/>
  <c r="AB13" i="70"/>
  <c r="AC13" i="70"/>
  <c r="X11" i="70"/>
  <c r="AB11" i="70"/>
  <c r="AC11" i="70"/>
  <c r="X21" i="70"/>
  <c r="AB21" i="70"/>
  <c r="AC21" i="70"/>
  <c r="X16" i="70"/>
  <c r="AB16" i="70"/>
  <c r="AC16" i="70"/>
  <c r="K69" i="70"/>
  <c r="L69" i="70"/>
  <c r="K77" i="70"/>
  <c r="L77" i="70"/>
  <c r="K72" i="70"/>
  <c r="L72" i="70"/>
  <c r="K71" i="70"/>
  <c r="L71" i="70"/>
  <c r="K59" i="70"/>
  <c r="L59" i="70"/>
  <c r="K78" i="70"/>
  <c r="L78" i="70"/>
  <c r="K67" i="70"/>
  <c r="L67" i="70"/>
  <c r="K70" i="70"/>
  <c r="L70" i="70"/>
  <c r="K47" i="70"/>
  <c r="L50" i="70"/>
  <c r="C50" i="70"/>
  <c r="L82" i="70"/>
  <c r="K86" i="70"/>
  <c r="X26" i="70"/>
  <c r="X56" i="70"/>
  <c r="AB57" i="70"/>
  <c r="AB76" i="70"/>
  <c r="AB10" i="70"/>
  <c r="AC10" i="70"/>
  <c r="AC26" i="70"/>
  <c r="W49" i="70"/>
  <c r="AB49" i="70"/>
  <c r="W48" i="70"/>
  <c r="AB48" i="70"/>
  <c r="W47" i="70"/>
  <c r="AB47" i="70"/>
  <c r="AC50" i="70"/>
  <c r="AC40" i="70"/>
  <c r="AC44" i="70"/>
  <c r="AB26" i="70"/>
  <c r="X53" i="70"/>
  <c r="AB54" i="70"/>
  <c r="AB66" i="70"/>
  <c r="AC66" i="70"/>
  <c r="AB68" i="70"/>
  <c r="AC68" i="70"/>
  <c r="AB71" i="70"/>
  <c r="AC71" i="70"/>
  <c r="L86" i="70"/>
  <c r="AC76" i="70"/>
  <c r="AB77" i="70"/>
  <c r="AC77" i="70"/>
  <c r="W50" i="70"/>
  <c r="AB69" i="70"/>
  <c r="AC69" i="70"/>
  <c r="AB70" i="70"/>
  <c r="AC70" i="70"/>
  <c r="AB58" i="70"/>
  <c r="AC58" i="70"/>
  <c r="L87" i="70"/>
  <c r="L94" i="70"/>
  <c r="C177" i="69"/>
  <c r="C176" i="69"/>
  <c r="B136" i="69"/>
  <c r="B135" i="69"/>
  <c r="V78" i="69"/>
  <c r="Y77" i="69"/>
  <c r="V77" i="69"/>
  <c r="Y76" i="69"/>
  <c r="V76" i="69"/>
  <c r="G76" i="69"/>
  <c r="I76" i="69"/>
  <c r="L76" i="69"/>
  <c r="AB75" i="69"/>
  <c r="G75" i="69"/>
  <c r="I75" i="69"/>
  <c r="L75" i="69"/>
  <c r="AB74" i="69"/>
  <c r="Y71" i="69"/>
  <c r="Y70" i="69"/>
  <c r="Y69" i="69"/>
  <c r="Y68" i="69"/>
  <c r="Y66" i="69"/>
  <c r="X65" i="69"/>
  <c r="G65" i="69"/>
  <c r="X64" i="69"/>
  <c r="X61" i="69"/>
  <c r="X60" i="69"/>
  <c r="J56" i="69"/>
  <c r="AA56" i="69"/>
  <c r="AA53" i="69"/>
  <c r="Z49" i="69"/>
  <c r="G49" i="69"/>
  <c r="Z48" i="69"/>
  <c r="G48" i="69"/>
  <c r="Z47" i="69"/>
  <c r="G47" i="69"/>
  <c r="X40" i="69"/>
  <c r="K40" i="69"/>
  <c r="X39" i="69"/>
  <c r="X37" i="69"/>
  <c r="E37" i="69"/>
  <c r="D37" i="69"/>
  <c r="AB36" i="69"/>
  <c r="AC36" i="69"/>
  <c r="L36" i="69"/>
  <c r="AB35" i="69"/>
  <c r="AC35" i="69"/>
  <c r="L35" i="69"/>
  <c r="AB34" i="69"/>
  <c r="AC34" i="69"/>
  <c r="L34" i="69"/>
  <c r="AB33" i="69"/>
  <c r="AC33" i="69"/>
  <c r="L33" i="69"/>
  <c r="AB32" i="69"/>
  <c r="AC32" i="69"/>
  <c r="L32" i="69"/>
  <c r="AB31" i="69"/>
  <c r="AC31" i="69"/>
  <c r="L31" i="69"/>
  <c r="AC30" i="69"/>
  <c r="AB30" i="69"/>
  <c r="L30" i="69"/>
  <c r="AB29" i="69"/>
  <c r="AC29" i="69"/>
  <c r="L29" i="69"/>
  <c r="AB28" i="69"/>
  <c r="AC28" i="69"/>
  <c r="L28" i="69"/>
  <c r="E26" i="69"/>
  <c r="D26" i="69"/>
  <c r="K25" i="69"/>
  <c r="L25" i="69"/>
  <c r="I23" i="69"/>
  <c r="K23" i="69"/>
  <c r="L23" i="69"/>
  <c r="K22" i="69"/>
  <c r="L22" i="69"/>
  <c r="I20" i="69"/>
  <c r="I21" i="69"/>
  <c r="K19" i="69"/>
  <c r="L19" i="69"/>
  <c r="I17" i="69"/>
  <c r="I18" i="69"/>
  <c r="K16" i="69"/>
  <c r="L16" i="69"/>
  <c r="I15" i="69"/>
  <c r="K14" i="69"/>
  <c r="L14" i="69"/>
  <c r="I13" i="69"/>
  <c r="K13" i="69"/>
  <c r="L13" i="69"/>
  <c r="K12" i="69"/>
  <c r="L12" i="69"/>
  <c r="I11" i="69"/>
  <c r="G10" i="69"/>
  <c r="AB7" i="69"/>
  <c r="X47" i="69"/>
  <c r="X7" i="69"/>
  <c r="V4" i="69"/>
  <c r="V2" i="69"/>
  <c r="I24" i="69"/>
  <c r="AC37" i="69"/>
  <c r="K18" i="69"/>
  <c r="L18" i="69"/>
  <c r="K21" i="69"/>
  <c r="L21" i="69"/>
  <c r="K17" i="69"/>
  <c r="L17" i="69"/>
  <c r="K24" i="69"/>
  <c r="L24" i="69"/>
  <c r="K20" i="69"/>
  <c r="L20" i="69"/>
  <c r="AC81" i="70"/>
  <c r="L84" i="70"/>
  <c r="M15" i="69"/>
  <c r="Y58" i="69"/>
  <c r="M11" i="69"/>
  <c r="AB40" i="69"/>
  <c r="G26" i="69"/>
  <c r="L40" i="69"/>
  <c r="K11" i="69"/>
  <c r="L11" i="69"/>
  <c r="G37" i="69"/>
  <c r="K15" i="69"/>
  <c r="L15" i="69"/>
  <c r="L90" i="70"/>
  <c r="L92" i="70"/>
  <c r="Z74" i="69"/>
  <c r="AC74" i="69"/>
  <c r="Z75" i="69"/>
  <c r="AC75" i="69"/>
  <c r="M13" i="69"/>
  <c r="X49" i="69"/>
  <c r="L37" i="69"/>
  <c r="X48" i="69"/>
  <c r="K10" i="69"/>
  <c r="L10" i="69"/>
  <c r="D56" i="107"/>
  <c r="F56" i="107"/>
  <c r="I56" i="107"/>
  <c r="J56" i="107"/>
  <c r="C48" i="69"/>
  <c r="K48" i="69"/>
  <c r="C49" i="69"/>
  <c r="K49" i="69"/>
  <c r="G56" i="69"/>
  <c r="K57" i="69"/>
  <c r="K77" i="69"/>
  <c r="L77" i="69"/>
  <c r="K84" i="69"/>
  <c r="X12" i="69"/>
  <c r="AB12" i="69"/>
  <c r="C47" i="69"/>
  <c r="L26" i="69"/>
  <c r="L44" i="69"/>
  <c r="K26" i="69"/>
  <c r="G53" i="69"/>
  <c r="K54" i="69"/>
  <c r="K72" i="69"/>
  <c r="L72" i="69"/>
  <c r="X23" i="69"/>
  <c r="AB23" i="69"/>
  <c r="AC23" i="69"/>
  <c r="K69" i="69"/>
  <c r="L69" i="69"/>
  <c r="X24" i="69"/>
  <c r="AB24" i="69"/>
  <c r="AC24" i="69"/>
  <c r="X20" i="69"/>
  <c r="AB20" i="69"/>
  <c r="AC20" i="69"/>
  <c r="X15" i="69"/>
  <c r="AB15" i="69"/>
  <c r="AC15" i="69"/>
  <c r="X22" i="69"/>
  <c r="AB22" i="69"/>
  <c r="AC22" i="69"/>
  <c r="X18" i="69"/>
  <c r="AB18" i="69"/>
  <c r="AC18" i="69"/>
  <c r="X25" i="69"/>
  <c r="AB25" i="69"/>
  <c r="AC25" i="69"/>
  <c r="X13" i="69"/>
  <c r="AB13" i="69"/>
  <c r="AC13" i="69"/>
  <c r="X21" i="69"/>
  <c r="AB21" i="69"/>
  <c r="AC21" i="69"/>
  <c r="X16" i="69"/>
  <c r="AB16" i="69"/>
  <c r="AC16" i="69"/>
  <c r="X17" i="69"/>
  <c r="AB17" i="69"/>
  <c r="AC17" i="69"/>
  <c r="X19" i="69"/>
  <c r="AB19" i="69"/>
  <c r="AC19" i="69"/>
  <c r="X14" i="69"/>
  <c r="AB14" i="69"/>
  <c r="AC14" i="69"/>
  <c r="X11" i="69"/>
  <c r="AB11" i="69"/>
  <c r="AC11" i="69"/>
  <c r="X10" i="69"/>
  <c r="AB10" i="69"/>
  <c r="K71" i="69"/>
  <c r="L71" i="69"/>
  <c r="K78" i="69"/>
  <c r="L78" i="69"/>
  <c r="K70" i="69"/>
  <c r="L70" i="69"/>
  <c r="K59" i="69"/>
  <c r="L59" i="69"/>
  <c r="K67" i="69"/>
  <c r="L67" i="69"/>
  <c r="AC12" i="69"/>
  <c r="C50" i="69"/>
  <c r="K47" i="69"/>
  <c r="L50" i="69"/>
  <c r="X26" i="69"/>
  <c r="X56" i="69"/>
  <c r="AB57" i="69"/>
  <c r="AB76" i="69"/>
  <c r="W49" i="69"/>
  <c r="AB49" i="69"/>
  <c r="W48" i="69"/>
  <c r="AB48" i="69"/>
  <c r="L82" i="69"/>
  <c r="AB26" i="69"/>
  <c r="X53" i="69"/>
  <c r="AB54" i="69"/>
  <c r="AC10" i="69"/>
  <c r="AC26" i="69"/>
  <c r="W47" i="69"/>
  <c r="AC40" i="69"/>
  <c r="AC44" i="69"/>
  <c r="AB68" i="69"/>
  <c r="AC68" i="69"/>
  <c r="AB71" i="69"/>
  <c r="AC71" i="69"/>
  <c r="AB58" i="69"/>
  <c r="AC58" i="69"/>
  <c r="AB77" i="69"/>
  <c r="AC77" i="69"/>
  <c r="AB66" i="69"/>
  <c r="AC66" i="69"/>
  <c r="AC76" i="69"/>
  <c r="AB69" i="69"/>
  <c r="AC69" i="69"/>
  <c r="AB70" i="69"/>
  <c r="AC70" i="69"/>
  <c r="W50" i="69"/>
  <c r="AB47" i="69"/>
  <c r="AC50" i="69"/>
  <c r="AC81" i="69"/>
  <c r="L84" i="69"/>
  <c r="K86" i="69"/>
  <c r="L86" i="69"/>
  <c r="L94" i="69"/>
  <c r="C177" i="66"/>
  <c r="C176" i="66"/>
  <c r="B136" i="66"/>
  <c r="B135" i="66"/>
  <c r="V78" i="66"/>
  <c r="Y77" i="66"/>
  <c r="V77" i="66"/>
  <c r="Y76" i="66"/>
  <c r="V76" i="66"/>
  <c r="G76" i="66"/>
  <c r="I76" i="66"/>
  <c r="L76" i="66"/>
  <c r="AB75" i="66"/>
  <c r="G75" i="66"/>
  <c r="I75" i="66"/>
  <c r="L75" i="66"/>
  <c r="AB74" i="66"/>
  <c r="Y71" i="66"/>
  <c r="Y70" i="66"/>
  <c r="Y69" i="66"/>
  <c r="Y68" i="66"/>
  <c r="Y66" i="66"/>
  <c r="X65" i="66"/>
  <c r="G65" i="66"/>
  <c r="X64" i="66"/>
  <c r="X61" i="66"/>
  <c r="X60" i="66"/>
  <c r="J56" i="66"/>
  <c r="AA56" i="66"/>
  <c r="AA53" i="66"/>
  <c r="Z49" i="66"/>
  <c r="G49" i="66"/>
  <c r="Z48" i="66"/>
  <c r="G48" i="66"/>
  <c r="Z47" i="66"/>
  <c r="G47" i="66"/>
  <c r="X40" i="66"/>
  <c r="K40" i="66"/>
  <c r="X39" i="66"/>
  <c r="X37" i="66"/>
  <c r="E37" i="66"/>
  <c r="D37" i="66"/>
  <c r="AB36" i="66"/>
  <c r="AC36" i="66"/>
  <c r="L36" i="66"/>
  <c r="AB35" i="66"/>
  <c r="AC35" i="66"/>
  <c r="L35" i="66"/>
  <c r="AB34" i="66"/>
  <c r="AC34" i="66"/>
  <c r="L34" i="66"/>
  <c r="AB33" i="66"/>
  <c r="AC33" i="66"/>
  <c r="L33" i="66"/>
  <c r="AB32" i="66"/>
  <c r="AC32" i="66"/>
  <c r="L32" i="66"/>
  <c r="AB31" i="66"/>
  <c r="AC31" i="66"/>
  <c r="L31" i="66"/>
  <c r="AB30" i="66"/>
  <c r="AC30" i="66"/>
  <c r="L30" i="66"/>
  <c r="AB29" i="66"/>
  <c r="AC29" i="66"/>
  <c r="L29" i="66"/>
  <c r="AB28" i="66"/>
  <c r="AC28" i="66"/>
  <c r="L28" i="66"/>
  <c r="E26" i="66"/>
  <c r="D26" i="66"/>
  <c r="K25" i="66"/>
  <c r="L25" i="66"/>
  <c r="I23" i="66"/>
  <c r="K23" i="66"/>
  <c r="L23" i="66"/>
  <c r="K22" i="66"/>
  <c r="L22" i="66"/>
  <c r="I20" i="66"/>
  <c r="I21" i="66"/>
  <c r="K19" i="66"/>
  <c r="L19" i="66"/>
  <c r="I17" i="66"/>
  <c r="I18" i="66"/>
  <c r="K16" i="66"/>
  <c r="L16" i="66"/>
  <c r="I15" i="66"/>
  <c r="K14" i="66"/>
  <c r="L14" i="66"/>
  <c r="I13" i="66"/>
  <c r="K13" i="66"/>
  <c r="L13" i="66"/>
  <c r="K12" i="66"/>
  <c r="L12" i="66"/>
  <c r="I11" i="66"/>
  <c r="G10" i="66"/>
  <c r="AB7" i="66"/>
  <c r="X47" i="66"/>
  <c r="X7" i="66"/>
  <c r="V4" i="66"/>
  <c r="V2" i="66"/>
  <c r="I24" i="66"/>
  <c r="AC37" i="66"/>
  <c r="K21" i="66"/>
  <c r="L21" i="66"/>
  <c r="X49" i="66"/>
  <c r="K18" i="66"/>
  <c r="L18" i="66"/>
  <c r="K17" i="66"/>
  <c r="L17" i="66"/>
  <c r="K24" i="66"/>
  <c r="L24" i="66"/>
  <c r="K20" i="66"/>
  <c r="L20" i="66"/>
  <c r="Y58" i="66"/>
  <c r="M11" i="66"/>
  <c r="M15" i="66"/>
  <c r="AB40" i="66"/>
  <c r="L87" i="69"/>
  <c r="L90" i="69"/>
  <c r="L92" i="69"/>
  <c r="K11" i="66"/>
  <c r="L11" i="66"/>
  <c r="K15" i="66"/>
  <c r="L15" i="66"/>
  <c r="G26" i="66"/>
  <c r="L40" i="66"/>
  <c r="G37" i="66"/>
  <c r="Z74" i="66"/>
  <c r="AC74" i="66"/>
  <c r="Z75" i="66"/>
  <c r="AC75" i="66"/>
  <c r="M13" i="66"/>
  <c r="K10" i="66"/>
  <c r="L10" i="66"/>
  <c r="L37" i="66"/>
  <c r="X48" i="66"/>
  <c r="D55" i="107"/>
  <c r="F55" i="107"/>
  <c r="I55" i="107"/>
  <c r="J55" i="107"/>
  <c r="C48" i="66"/>
  <c r="K48" i="66"/>
  <c r="C49" i="66"/>
  <c r="K49" i="66"/>
  <c r="K84" i="66"/>
  <c r="X25" i="66"/>
  <c r="AB25" i="66"/>
  <c r="AC25" i="66"/>
  <c r="G56" i="66"/>
  <c r="K57" i="66"/>
  <c r="K77" i="66"/>
  <c r="L77" i="66"/>
  <c r="C47" i="66"/>
  <c r="L26" i="66"/>
  <c r="L44" i="66"/>
  <c r="K26" i="66"/>
  <c r="G53" i="66"/>
  <c r="K54" i="66"/>
  <c r="X13" i="66"/>
  <c r="AB13" i="66"/>
  <c r="AC13" i="66"/>
  <c r="X20" i="66"/>
  <c r="AB20" i="66"/>
  <c r="AC20" i="66"/>
  <c r="X10" i="66"/>
  <c r="AB10" i="66"/>
  <c r="X15" i="66"/>
  <c r="AB15" i="66"/>
  <c r="AC15" i="66"/>
  <c r="X18" i="66"/>
  <c r="AB18" i="66"/>
  <c r="AC18" i="66"/>
  <c r="X12" i="66"/>
  <c r="AB12" i="66"/>
  <c r="K72" i="66"/>
  <c r="L72" i="66"/>
  <c r="X11" i="66"/>
  <c r="AB11" i="66"/>
  <c r="AC11" i="66"/>
  <c r="X21" i="66"/>
  <c r="AB21" i="66"/>
  <c r="AC21" i="66"/>
  <c r="X16" i="66"/>
  <c r="AB16" i="66"/>
  <c r="AC16" i="66"/>
  <c r="K69" i="66"/>
  <c r="L69" i="66"/>
  <c r="X17" i="66"/>
  <c r="AB17" i="66"/>
  <c r="AC17" i="66"/>
  <c r="X14" i="66"/>
  <c r="AB14" i="66"/>
  <c r="X24" i="66"/>
  <c r="AB24" i="66"/>
  <c r="AC24" i="66"/>
  <c r="X23" i="66"/>
  <c r="AB23" i="66"/>
  <c r="AC23" i="66"/>
  <c r="X19" i="66"/>
  <c r="AB19" i="66"/>
  <c r="AC19" i="66"/>
  <c r="X22" i="66"/>
  <c r="AB22" i="66"/>
  <c r="AC22" i="66"/>
  <c r="AC12" i="66"/>
  <c r="K47" i="66"/>
  <c r="L50" i="66"/>
  <c r="C50" i="66"/>
  <c r="K71" i="66"/>
  <c r="L71" i="66"/>
  <c r="K70" i="66"/>
  <c r="L70" i="66"/>
  <c r="K59" i="66"/>
  <c r="L59" i="66"/>
  <c r="K78" i="66"/>
  <c r="L78" i="66"/>
  <c r="K67" i="66"/>
  <c r="L67" i="66"/>
  <c r="X26" i="66"/>
  <c r="AC40" i="66"/>
  <c r="W49" i="66"/>
  <c r="AB49" i="66"/>
  <c r="AC14" i="66"/>
  <c r="W48" i="66"/>
  <c r="AB48" i="66"/>
  <c r="L82" i="66"/>
  <c r="K86" i="66"/>
  <c r="AB26" i="66"/>
  <c r="X53" i="66"/>
  <c r="AB54" i="66"/>
  <c r="W47" i="66"/>
  <c r="AC10" i="66"/>
  <c r="X56" i="66"/>
  <c r="AB57" i="66"/>
  <c r="AB76" i="66"/>
  <c r="AC76" i="66"/>
  <c r="AC26" i="66"/>
  <c r="AC44" i="66"/>
  <c r="W50" i="66"/>
  <c r="AB47" i="66"/>
  <c r="AC50" i="66"/>
  <c r="AB70" i="66"/>
  <c r="AC70" i="66"/>
  <c r="AB77" i="66"/>
  <c r="AC77" i="66"/>
  <c r="AB66" i="66"/>
  <c r="AC66" i="66"/>
  <c r="AB69" i="66"/>
  <c r="AC69" i="66"/>
  <c r="AB58" i="66"/>
  <c r="AC58" i="66"/>
  <c r="L86" i="66"/>
  <c r="AB71" i="66"/>
  <c r="AC71" i="66"/>
  <c r="AB68" i="66"/>
  <c r="AC68" i="66"/>
  <c r="L87" i="66"/>
  <c r="L94" i="66"/>
  <c r="AC81" i="66"/>
  <c r="L84" i="66"/>
  <c r="L90" i="66"/>
  <c r="L92" i="66"/>
  <c r="C177" i="65"/>
  <c r="C176" i="65"/>
  <c r="B136" i="65"/>
  <c r="B135" i="65"/>
  <c r="V78" i="65"/>
  <c r="Y77" i="65"/>
  <c r="V77" i="65"/>
  <c r="Y76" i="65"/>
  <c r="V76" i="65"/>
  <c r="G76" i="65"/>
  <c r="I76" i="65"/>
  <c r="AB75" i="65"/>
  <c r="G75" i="65"/>
  <c r="I75" i="65"/>
  <c r="L75" i="65"/>
  <c r="AB74" i="65"/>
  <c r="Y71" i="65"/>
  <c r="Y70" i="65"/>
  <c r="Y69" i="65"/>
  <c r="Y68" i="65"/>
  <c r="Y66" i="65"/>
  <c r="X65" i="65"/>
  <c r="G65" i="65"/>
  <c r="X64" i="65"/>
  <c r="X61" i="65"/>
  <c r="X60" i="65"/>
  <c r="J56" i="65"/>
  <c r="AA56" i="65"/>
  <c r="AA53" i="65"/>
  <c r="Z49" i="65"/>
  <c r="G49" i="65"/>
  <c r="Z48" i="65"/>
  <c r="G48" i="65"/>
  <c r="Z47" i="65"/>
  <c r="G47" i="65"/>
  <c r="X40" i="65"/>
  <c r="K40" i="65"/>
  <c r="X39" i="65"/>
  <c r="AB40" i="65"/>
  <c r="X37" i="65"/>
  <c r="E37" i="65"/>
  <c r="D37" i="65"/>
  <c r="AB36" i="65"/>
  <c r="AC36" i="65"/>
  <c r="L36" i="65"/>
  <c r="AB35" i="65"/>
  <c r="AC35" i="65"/>
  <c r="L35" i="65"/>
  <c r="AB34" i="65"/>
  <c r="AC34" i="65"/>
  <c r="L34" i="65"/>
  <c r="AB33" i="65"/>
  <c r="AC33" i="65"/>
  <c r="L33" i="65"/>
  <c r="AB32" i="65"/>
  <c r="AC32" i="65"/>
  <c r="L32" i="65"/>
  <c r="AB31" i="65"/>
  <c r="AC31" i="65"/>
  <c r="L31" i="65"/>
  <c r="AB30" i="65"/>
  <c r="AC30" i="65"/>
  <c r="L30" i="65"/>
  <c r="AB29" i="65"/>
  <c r="AC29" i="65"/>
  <c r="L29" i="65"/>
  <c r="AB28" i="65"/>
  <c r="AC28" i="65"/>
  <c r="L28" i="65"/>
  <c r="E26" i="65"/>
  <c r="D26" i="65"/>
  <c r="K25" i="65"/>
  <c r="L25" i="65"/>
  <c r="I23" i="65"/>
  <c r="I24" i="65"/>
  <c r="K22" i="65"/>
  <c r="L22" i="65"/>
  <c r="I20" i="65"/>
  <c r="I21" i="65"/>
  <c r="K19" i="65"/>
  <c r="L19" i="65"/>
  <c r="I17" i="65"/>
  <c r="I18" i="65"/>
  <c r="K16" i="65"/>
  <c r="L16" i="65"/>
  <c r="I15" i="65"/>
  <c r="K14" i="65"/>
  <c r="L14" i="65"/>
  <c r="I13" i="65"/>
  <c r="K13" i="65"/>
  <c r="L13" i="65"/>
  <c r="K12" i="65"/>
  <c r="L12" i="65"/>
  <c r="I11" i="65"/>
  <c r="G10" i="65"/>
  <c r="AB7" i="65"/>
  <c r="X47" i="65"/>
  <c r="X7" i="65"/>
  <c r="V4" i="65"/>
  <c r="V2" i="65"/>
  <c r="D54" i="107"/>
  <c r="F54" i="107"/>
  <c r="I54" i="107"/>
  <c r="J54" i="107"/>
  <c r="K23" i="65"/>
  <c r="L23" i="65"/>
  <c r="AC37" i="65"/>
  <c r="K21" i="65"/>
  <c r="L21" i="65"/>
  <c r="Y58" i="65"/>
  <c r="K17" i="65"/>
  <c r="L17" i="65"/>
  <c r="K24" i="65"/>
  <c r="L24" i="65"/>
  <c r="K18" i="65"/>
  <c r="L18" i="65"/>
  <c r="K20" i="65"/>
  <c r="L20" i="65"/>
  <c r="Z75" i="65"/>
  <c r="AC75" i="65"/>
  <c r="L76" i="65"/>
  <c r="M11" i="65"/>
  <c r="M15" i="65"/>
  <c r="G26" i="65"/>
  <c r="L40" i="65"/>
  <c r="K11" i="65"/>
  <c r="L11" i="65"/>
  <c r="K15" i="65"/>
  <c r="L15" i="65"/>
  <c r="G37" i="65"/>
  <c r="Z74" i="65"/>
  <c r="AC74" i="65"/>
  <c r="M13" i="65"/>
  <c r="X49" i="65"/>
  <c r="L37" i="65"/>
  <c r="X48" i="65"/>
  <c r="K10" i="65"/>
  <c r="L10" i="65"/>
  <c r="C48" i="65"/>
  <c r="K48" i="65"/>
  <c r="C49" i="65"/>
  <c r="K49" i="65"/>
  <c r="G56" i="65"/>
  <c r="K57" i="65"/>
  <c r="K77" i="65"/>
  <c r="K84" i="65"/>
  <c r="X13" i="65"/>
  <c r="AB13" i="65"/>
  <c r="AC13" i="65"/>
  <c r="C47" i="65"/>
  <c r="L26" i="65"/>
  <c r="L44" i="65"/>
  <c r="K26" i="65"/>
  <c r="G53" i="65"/>
  <c r="K54" i="65"/>
  <c r="K72" i="65"/>
  <c r="L72" i="65"/>
  <c r="K69" i="65"/>
  <c r="L69" i="65"/>
  <c r="X20" i="65"/>
  <c r="AB20" i="65"/>
  <c r="AC20" i="65"/>
  <c r="X15" i="65"/>
  <c r="AB15" i="65"/>
  <c r="AC15" i="65"/>
  <c r="X21" i="65"/>
  <c r="AB21" i="65"/>
  <c r="AC21" i="65"/>
  <c r="X25" i="65"/>
  <c r="AB25" i="65"/>
  <c r="AC25" i="65"/>
  <c r="X23" i="65"/>
  <c r="AB23" i="65"/>
  <c r="AC23" i="65"/>
  <c r="X19" i="65"/>
  <c r="AB19" i="65"/>
  <c r="AC19" i="65"/>
  <c r="X24" i="65"/>
  <c r="AB24" i="65"/>
  <c r="AC24" i="65"/>
  <c r="X16" i="65"/>
  <c r="AB16" i="65"/>
  <c r="AC16" i="65"/>
  <c r="X14" i="65"/>
  <c r="AB14" i="65"/>
  <c r="AC14" i="65"/>
  <c r="X10" i="65"/>
  <c r="AB10" i="65"/>
  <c r="X22" i="65"/>
  <c r="AB22" i="65"/>
  <c r="AC22" i="65"/>
  <c r="X17" i="65"/>
  <c r="AB17" i="65"/>
  <c r="AC17" i="65"/>
  <c r="X18" i="65"/>
  <c r="AB18" i="65"/>
  <c r="AC18" i="65"/>
  <c r="X12" i="65"/>
  <c r="AB12" i="65"/>
  <c r="AC12" i="65"/>
  <c r="X11" i="65"/>
  <c r="AB11" i="65"/>
  <c r="AC11" i="65"/>
  <c r="K71" i="65"/>
  <c r="L71" i="65"/>
  <c r="K78" i="65"/>
  <c r="L78" i="65"/>
  <c r="K70" i="65"/>
  <c r="L70" i="65"/>
  <c r="K59" i="65"/>
  <c r="L59" i="65"/>
  <c r="K67" i="65"/>
  <c r="L67" i="65"/>
  <c r="C50" i="65"/>
  <c r="K47" i="65"/>
  <c r="L50" i="65"/>
  <c r="W49" i="65"/>
  <c r="AB49" i="65"/>
  <c r="W48" i="65"/>
  <c r="AB48" i="65"/>
  <c r="X26" i="65"/>
  <c r="X56" i="65"/>
  <c r="AB57" i="65"/>
  <c r="AB76" i="65"/>
  <c r="L82" i="65"/>
  <c r="K86" i="65"/>
  <c r="AB26" i="65"/>
  <c r="X53" i="65"/>
  <c r="AB54" i="65"/>
  <c r="W47" i="65"/>
  <c r="AC10" i="65"/>
  <c r="AC26" i="65"/>
  <c r="AC40" i="65"/>
  <c r="AC44" i="65"/>
  <c r="AC76" i="65"/>
  <c r="AB77" i="65"/>
  <c r="AC77" i="65"/>
  <c r="AB66" i="65"/>
  <c r="AC66" i="65"/>
  <c r="AB58" i="65"/>
  <c r="AC58" i="65"/>
  <c r="AB70" i="65"/>
  <c r="AC70" i="65"/>
  <c r="AB69" i="65"/>
  <c r="AC69" i="65"/>
  <c r="AB68" i="65"/>
  <c r="AC68" i="65"/>
  <c r="AB71" i="65"/>
  <c r="AC71" i="65"/>
  <c r="L86" i="65"/>
  <c r="W50" i="65"/>
  <c r="AB47" i="65"/>
  <c r="AC50" i="65"/>
  <c r="AC81" i="65"/>
  <c r="L84" i="65"/>
  <c r="L87" i="65"/>
  <c r="L94" i="65"/>
  <c r="L90" i="65"/>
  <c r="L92" i="65"/>
  <c r="C177" i="64"/>
  <c r="C176" i="64"/>
  <c r="B136" i="64"/>
  <c r="B135" i="64"/>
  <c r="V78" i="64"/>
  <c r="Y77" i="64"/>
  <c r="V77" i="64"/>
  <c r="Y76" i="64"/>
  <c r="V76" i="64"/>
  <c r="G76" i="64"/>
  <c r="I76" i="64"/>
  <c r="AB75" i="64"/>
  <c r="G75" i="64"/>
  <c r="I75" i="64"/>
  <c r="L75" i="64"/>
  <c r="AB74" i="64"/>
  <c r="Y71" i="64"/>
  <c r="Y70" i="64"/>
  <c r="Y69" i="64"/>
  <c r="Y68" i="64"/>
  <c r="Y66" i="64"/>
  <c r="X65" i="64"/>
  <c r="G65" i="64"/>
  <c r="X64" i="64"/>
  <c r="X61" i="64"/>
  <c r="X60" i="64"/>
  <c r="J56" i="64"/>
  <c r="AA56" i="64"/>
  <c r="AA53" i="64"/>
  <c r="Z49" i="64"/>
  <c r="G49" i="64"/>
  <c r="Z48" i="64"/>
  <c r="G48" i="64"/>
  <c r="Z47" i="64"/>
  <c r="G47" i="64"/>
  <c r="X40" i="64"/>
  <c r="K40" i="64"/>
  <c r="X39" i="64"/>
  <c r="X37" i="64"/>
  <c r="E37" i="64"/>
  <c r="D37" i="64"/>
  <c r="AB36" i="64"/>
  <c r="AC36" i="64"/>
  <c r="L36" i="64"/>
  <c r="AB35" i="64"/>
  <c r="AC35" i="64"/>
  <c r="L35" i="64"/>
  <c r="AB34" i="64"/>
  <c r="AC34" i="64"/>
  <c r="L34" i="64"/>
  <c r="AB33" i="64"/>
  <c r="AC33" i="64"/>
  <c r="L33" i="64"/>
  <c r="AB32" i="64"/>
  <c r="AC32" i="64"/>
  <c r="L32" i="64"/>
  <c r="AB31" i="64"/>
  <c r="AC31" i="64"/>
  <c r="L31" i="64"/>
  <c r="AB30" i="64"/>
  <c r="AC30" i="64"/>
  <c r="L30" i="64"/>
  <c r="AB29" i="64"/>
  <c r="AC29" i="64"/>
  <c r="L29" i="64"/>
  <c r="AB28" i="64"/>
  <c r="AC28" i="64"/>
  <c r="L28" i="64"/>
  <c r="E26" i="64"/>
  <c r="D26" i="64"/>
  <c r="K25" i="64"/>
  <c r="L25" i="64"/>
  <c r="I23" i="64"/>
  <c r="I24" i="64"/>
  <c r="K22" i="64"/>
  <c r="L22" i="64"/>
  <c r="I20" i="64"/>
  <c r="I21" i="64"/>
  <c r="K21" i="64"/>
  <c r="L21" i="64"/>
  <c r="K19" i="64"/>
  <c r="L19" i="64"/>
  <c r="I17" i="64"/>
  <c r="I18" i="64"/>
  <c r="K18" i="64"/>
  <c r="L18" i="64"/>
  <c r="K16" i="64"/>
  <c r="L16" i="64"/>
  <c r="I15" i="64"/>
  <c r="K14" i="64"/>
  <c r="L14" i="64"/>
  <c r="I13" i="64"/>
  <c r="K13" i="64"/>
  <c r="L13" i="64"/>
  <c r="K12" i="64"/>
  <c r="L12" i="64"/>
  <c r="I11" i="64"/>
  <c r="G10" i="64"/>
  <c r="AB7" i="64"/>
  <c r="X47" i="64"/>
  <c r="X7" i="64"/>
  <c r="V4" i="64"/>
  <c r="V2" i="64"/>
  <c r="D53" i="107"/>
  <c r="F53" i="107"/>
  <c r="I53" i="107"/>
  <c r="J53" i="107"/>
  <c r="AB40" i="64"/>
  <c r="K17" i="64"/>
  <c r="L17" i="64"/>
  <c r="K20" i="64"/>
  <c r="L20" i="64"/>
  <c r="K23" i="64"/>
  <c r="L23" i="64"/>
  <c r="AC37" i="64"/>
  <c r="K24" i="64"/>
  <c r="L24" i="64"/>
  <c r="Y58" i="64"/>
  <c r="Z75" i="64"/>
  <c r="AC75" i="64"/>
  <c r="L76" i="64"/>
  <c r="M15" i="64"/>
  <c r="K15" i="64"/>
  <c r="L15" i="64"/>
  <c r="G37" i="64"/>
  <c r="Z74" i="64"/>
  <c r="AC74" i="64"/>
  <c r="K11" i="64"/>
  <c r="L11" i="64"/>
  <c r="G26" i="64"/>
  <c r="G56" i="64"/>
  <c r="K57" i="64"/>
  <c r="K77" i="64"/>
  <c r="L77" i="64"/>
  <c r="M11" i="64"/>
  <c r="M13" i="64"/>
  <c r="X49" i="64"/>
  <c r="L37" i="64"/>
  <c r="X48" i="64"/>
  <c r="K10" i="64"/>
  <c r="L10" i="64"/>
  <c r="C48" i="64"/>
  <c r="K48" i="64"/>
  <c r="C49" i="64"/>
  <c r="K49" i="64"/>
  <c r="L40" i="64"/>
  <c r="K84" i="64"/>
  <c r="X16" i="64"/>
  <c r="AB16" i="64"/>
  <c r="AC16" i="64"/>
  <c r="K72" i="64"/>
  <c r="L72" i="64"/>
  <c r="K69" i="64"/>
  <c r="L69" i="64"/>
  <c r="C47" i="64"/>
  <c r="L26" i="64"/>
  <c r="K26" i="64"/>
  <c r="G53" i="64"/>
  <c r="K54" i="64"/>
  <c r="L44" i="64"/>
  <c r="X19" i="64"/>
  <c r="AB19" i="64"/>
  <c r="AC19" i="64"/>
  <c r="X10" i="64"/>
  <c r="X11" i="64"/>
  <c r="AB11" i="64"/>
  <c r="AC11" i="64"/>
  <c r="X21" i="64"/>
  <c r="AB21" i="64"/>
  <c r="AC21" i="64"/>
  <c r="X15" i="64"/>
  <c r="AB15" i="64"/>
  <c r="AC15" i="64"/>
  <c r="X18" i="64"/>
  <c r="AB18" i="64"/>
  <c r="AC18" i="64"/>
  <c r="X14" i="64"/>
  <c r="AB14" i="64"/>
  <c r="AC14" i="64"/>
  <c r="X20" i="64"/>
  <c r="AB20" i="64"/>
  <c r="AC20" i="64"/>
  <c r="X22" i="64"/>
  <c r="AB22" i="64"/>
  <c r="AC22" i="64"/>
  <c r="X13" i="64"/>
  <c r="AB13" i="64"/>
  <c r="AC13" i="64"/>
  <c r="X17" i="64"/>
  <c r="AB17" i="64"/>
  <c r="AC17" i="64"/>
  <c r="X23" i="64"/>
  <c r="AB23" i="64"/>
  <c r="AC23" i="64"/>
  <c r="X24" i="64"/>
  <c r="AB24" i="64"/>
  <c r="AC24" i="64"/>
  <c r="X25" i="64"/>
  <c r="AB25" i="64"/>
  <c r="AC25" i="64"/>
  <c r="X12" i="64"/>
  <c r="AB12" i="64"/>
  <c r="K71" i="64"/>
  <c r="L71" i="64"/>
  <c r="K70" i="64"/>
  <c r="L70" i="64"/>
  <c r="K59" i="64"/>
  <c r="L59" i="64"/>
  <c r="K78" i="64"/>
  <c r="L78" i="64"/>
  <c r="K67" i="64"/>
  <c r="L67" i="64"/>
  <c r="K47" i="64"/>
  <c r="L50" i="64"/>
  <c r="C50" i="64"/>
  <c r="X26" i="64"/>
  <c r="AC40" i="64"/>
  <c r="AB10" i="64"/>
  <c r="W47" i="64"/>
  <c r="W48" i="64"/>
  <c r="AB48" i="64"/>
  <c r="AC12" i="64"/>
  <c r="L82" i="64"/>
  <c r="K86" i="64"/>
  <c r="W49" i="64"/>
  <c r="AB49" i="64"/>
  <c r="X56" i="64"/>
  <c r="AB57" i="64"/>
  <c r="AB76" i="64"/>
  <c r="AC76" i="64"/>
  <c r="AC10" i="64"/>
  <c r="AC26" i="64"/>
  <c r="AC44" i="64"/>
  <c r="AB26" i="64"/>
  <c r="X53" i="64"/>
  <c r="AB54" i="64"/>
  <c r="AB77" i="64"/>
  <c r="AC77" i="64"/>
  <c r="L86" i="64"/>
  <c r="W50" i="64"/>
  <c r="AB47" i="64"/>
  <c r="AC50" i="64"/>
  <c r="AB71" i="64"/>
  <c r="AC71" i="64"/>
  <c r="AB68" i="64"/>
  <c r="AC68" i="64"/>
  <c r="AB70" i="64"/>
  <c r="AC70" i="64"/>
  <c r="AB66" i="64"/>
  <c r="AC66" i="64"/>
  <c r="AB58" i="64"/>
  <c r="AC58" i="64"/>
  <c r="AB69" i="64"/>
  <c r="AC69" i="64"/>
  <c r="L87" i="64"/>
  <c r="L94" i="64"/>
  <c r="AC81" i="64"/>
  <c r="L84" i="64"/>
  <c r="L90" i="64"/>
  <c r="L92" i="64"/>
  <c r="D52" i="107"/>
  <c r="F52" i="107"/>
  <c r="C177" i="62"/>
  <c r="C176" i="62"/>
  <c r="B136" i="62"/>
  <c r="B135" i="62"/>
  <c r="V78" i="62"/>
  <c r="Y77" i="62"/>
  <c r="V77" i="62"/>
  <c r="Y76" i="62"/>
  <c r="V76" i="62"/>
  <c r="G76" i="62"/>
  <c r="I76" i="62"/>
  <c r="L76" i="62"/>
  <c r="AB75" i="62"/>
  <c r="G75" i="62"/>
  <c r="I75" i="62"/>
  <c r="L75" i="62"/>
  <c r="AB74" i="62"/>
  <c r="Y71" i="62"/>
  <c r="Y70" i="62"/>
  <c r="Y69" i="62"/>
  <c r="Y68" i="62"/>
  <c r="Y66" i="62"/>
  <c r="X65" i="62"/>
  <c r="G65" i="62"/>
  <c r="X64" i="62"/>
  <c r="X61" i="62"/>
  <c r="X60" i="62"/>
  <c r="J56" i="62"/>
  <c r="AA56" i="62"/>
  <c r="AA53" i="62"/>
  <c r="Z49" i="62"/>
  <c r="G49" i="62"/>
  <c r="Z48" i="62"/>
  <c r="G48" i="62"/>
  <c r="Z47" i="62"/>
  <c r="G47" i="62"/>
  <c r="X40" i="62"/>
  <c r="K40" i="62"/>
  <c r="X39" i="62"/>
  <c r="X37" i="62"/>
  <c r="E37" i="62"/>
  <c r="D37" i="62"/>
  <c r="AB36" i="62"/>
  <c r="AC36" i="62"/>
  <c r="L36" i="62"/>
  <c r="AB35" i="62"/>
  <c r="AC35" i="62"/>
  <c r="L35" i="62"/>
  <c r="AB34" i="62"/>
  <c r="AC34" i="62"/>
  <c r="L34" i="62"/>
  <c r="AB33" i="62"/>
  <c r="AC33" i="62"/>
  <c r="L33" i="62"/>
  <c r="AB32" i="62"/>
  <c r="AC32" i="62"/>
  <c r="L32" i="62"/>
  <c r="AB31" i="62"/>
  <c r="AC31" i="62"/>
  <c r="L31" i="62"/>
  <c r="AB30" i="62"/>
  <c r="AC30" i="62"/>
  <c r="L30" i="62"/>
  <c r="AB29" i="62"/>
  <c r="AC29" i="62"/>
  <c r="L29" i="62"/>
  <c r="AB28" i="62"/>
  <c r="AC28" i="62"/>
  <c r="L28" i="62"/>
  <c r="E26" i="62"/>
  <c r="D26" i="62"/>
  <c r="K25" i="62"/>
  <c r="L25" i="62"/>
  <c r="I23" i="62"/>
  <c r="I24" i="62"/>
  <c r="K22" i="62"/>
  <c r="L22" i="62"/>
  <c r="I20" i="62"/>
  <c r="K20" i="62"/>
  <c r="L20" i="62"/>
  <c r="K19" i="62"/>
  <c r="L19" i="62"/>
  <c r="I17" i="62"/>
  <c r="I18" i="62"/>
  <c r="K16" i="62"/>
  <c r="L16" i="62"/>
  <c r="I15" i="62"/>
  <c r="K15" i="62"/>
  <c r="L15" i="62"/>
  <c r="K14" i="62"/>
  <c r="L14" i="62"/>
  <c r="I13" i="62"/>
  <c r="K12" i="62"/>
  <c r="L12" i="62"/>
  <c r="I11" i="62"/>
  <c r="G10" i="62"/>
  <c r="AB7" i="62"/>
  <c r="X47" i="62"/>
  <c r="X7" i="62"/>
  <c r="V4" i="62"/>
  <c r="V2" i="62"/>
  <c r="I21" i="62"/>
  <c r="Y58" i="62"/>
  <c r="K17" i="62"/>
  <c r="L17" i="62"/>
  <c r="K24" i="62"/>
  <c r="L24" i="62"/>
  <c r="K13" i="62"/>
  <c r="L13" i="62"/>
  <c r="K18" i="62"/>
  <c r="L18" i="62"/>
  <c r="K23" i="62"/>
  <c r="L23" i="62"/>
  <c r="K21" i="62"/>
  <c r="L21" i="62"/>
  <c r="AC37" i="62"/>
  <c r="M11" i="62"/>
  <c r="AB40" i="62"/>
  <c r="G26" i="62"/>
  <c r="K84" i="62"/>
  <c r="K11" i="62"/>
  <c r="L11" i="62"/>
  <c r="M15" i="62"/>
  <c r="G37" i="62"/>
  <c r="Z74" i="62"/>
  <c r="AC74" i="62"/>
  <c r="Z75" i="62"/>
  <c r="AC75" i="62"/>
  <c r="M13" i="62"/>
  <c r="X49" i="62"/>
  <c r="K10" i="62"/>
  <c r="L10" i="62"/>
  <c r="L37" i="62"/>
  <c r="X48" i="62"/>
  <c r="C49" i="62"/>
  <c r="K49" i="62"/>
  <c r="C48" i="62"/>
  <c r="K48" i="62"/>
  <c r="G56" i="62"/>
  <c r="K57" i="62"/>
  <c r="K77" i="62"/>
  <c r="L40" i="62"/>
  <c r="X17" i="62"/>
  <c r="AB17" i="62"/>
  <c r="AC17" i="62"/>
  <c r="X25" i="62"/>
  <c r="AB25" i="62"/>
  <c r="AC25" i="62"/>
  <c r="X22" i="62"/>
  <c r="AB22" i="62"/>
  <c r="AC22" i="62"/>
  <c r="X19" i="62"/>
  <c r="AB19" i="62"/>
  <c r="AC19" i="62"/>
  <c r="X16" i="62"/>
  <c r="AB16" i="62"/>
  <c r="AC16" i="62"/>
  <c r="X13" i="62"/>
  <c r="AB13" i="62"/>
  <c r="AC13" i="62"/>
  <c r="X12" i="62"/>
  <c r="AB12" i="62"/>
  <c r="X23" i="62"/>
  <c r="AB23" i="62"/>
  <c r="AC23" i="62"/>
  <c r="X20" i="62"/>
  <c r="AB20" i="62"/>
  <c r="AC20" i="62"/>
  <c r="X24" i="62"/>
  <c r="AB24" i="62"/>
  <c r="AC24" i="62"/>
  <c r="X21" i="62"/>
  <c r="AB21" i="62"/>
  <c r="AC21" i="62"/>
  <c r="X18" i="62"/>
  <c r="AB18" i="62"/>
  <c r="AC18" i="62"/>
  <c r="X15" i="62"/>
  <c r="AB15" i="62"/>
  <c r="AC15" i="62"/>
  <c r="X14" i="62"/>
  <c r="AB14" i="62"/>
  <c r="X11" i="62"/>
  <c r="AB11" i="62"/>
  <c r="AC11" i="62"/>
  <c r="X10" i="62"/>
  <c r="C47" i="62"/>
  <c r="L26" i="62"/>
  <c r="K26" i="62"/>
  <c r="G53" i="62"/>
  <c r="K54" i="62"/>
  <c r="K69" i="62"/>
  <c r="L69" i="62"/>
  <c r="L44" i="62"/>
  <c r="K72" i="62"/>
  <c r="L72" i="62"/>
  <c r="K71" i="62"/>
  <c r="L71" i="62"/>
  <c r="K70" i="62"/>
  <c r="L70" i="62"/>
  <c r="K59" i="62"/>
  <c r="L59" i="62"/>
  <c r="K78" i="62"/>
  <c r="L78" i="62"/>
  <c r="K67" i="62"/>
  <c r="L67" i="62"/>
  <c r="AB10" i="62"/>
  <c r="X26" i="62"/>
  <c r="W48" i="62"/>
  <c r="AB48" i="62"/>
  <c r="AC12" i="62"/>
  <c r="K47" i="62"/>
  <c r="L50" i="62"/>
  <c r="C50" i="62"/>
  <c r="AC14" i="62"/>
  <c r="W49" i="62"/>
  <c r="AB49" i="62"/>
  <c r="L82" i="62"/>
  <c r="X56" i="62"/>
  <c r="AB57" i="62"/>
  <c r="AB76" i="62"/>
  <c r="AC40" i="62"/>
  <c r="AB26" i="62"/>
  <c r="X53" i="62"/>
  <c r="AB54" i="62"/>
  <c r="W47" i="62"/>
  <c r="AC10" i="62"/>
  <c r="AC26" i="62"/>
  <c r="AC44" i="62"/>
  <c r="AB68" i="62"/>
  <c r="AC68" i="62"/>
  <c r="AB71" i="62"/>
  <c r="AC71" i="62"/>
  <c r="AB77" i="62"/>
  <c r="AC77" i="62"/>
  <c r="AB66" i="62"/>
  <c r="AC66" i="62"/>
  <c r="AB70" i="62"/>
  <c r="AC70" i="62"/>
  <c r="AC76" i="62"/>
  <c r="AB69" i="62"/>
  <c r="AC69" i="62"/>
  <c r="AB58" i="62"/>
  <c r="AC58" i="62"/>
  <c r="W50" i="62"/>
  <c r="AB47" i="62"/>
  <c r="AC50" i="62"/>
  <c r="AC81" i="62"/>
  <c r="L84" i="62"/>
  <c r="K86" i="62"/>
  <c r="L86" i="62"/>
  <c r="L87" i="62"/>
  <c r="L94" i="62"/>
  <c r="L90" i="62"/>
  <c r="L92" i="62"/>
  <c r="C177" i="61"/>
  <c r="C176" i="61"/>
  <c r="B136" i="61"/>
  <c r="B135" i="61"/>
  <c r="V78" i="61"/>
  <c r="Y77" i="61"/>
  <c r="V77" i="61"/>
  <c r="Y76" i="61"/>
  <c r="V76" i="61"/>
  <c r="G76" i="61"/>
  <c r="I76" i="61"/>
  <c r="L76" i="61"/>
  <c r="AB75" i="61"/>
  <c r="G75" i="61"/>
  <c r="I75" i="61"/>
  <c r="L75" i="61"/>
  <c r="AB74" i="61"/>
  <c r="Y71" i="61"/>
  <c r="Y70" i="61"/>
  <c r="Y69" i="61"/>
  <c r="Y68" i="61"/>
  <c r="Y66" i="61"/>
  <c r="X65" i="61"/>
  <c r="G65" i="61"/>
  <c r="X64" i="61"/>
  <c r="X61" i="61"/>
  <c r="X60" i="61"/>
  <c r="J56" i="61"/>
  <c r="AA56" i="61"/>
  <c r="AA53" i="61"/>
  <c r="Z49" i="61"/>
  <c r="G49" i="61"/>
  <c r="Z48" i="61"/>
  <c r="G48" i="61"/>
  <c r="Z47" i="61"/>
  <c r="G47" i="61"/>
  <c r="X40" i="61"/>
  <c r="K40" i="61"/>
  <c r="X39" i="61"/>
  <c r="X37" i="61"/>
  <c r="E37" i="61"/>
  <c r="D37" i="61"/>
  <c r="AB36" i="61"/>
  <c r="AC36" i="61"/>
  <c r="L36" i="61"/>
  <c r="AB35" i="61"/>
  <c r="AC35" i="61"/>
  <c r="L35" i="61"/>
  <c r="AB34" i="61"/>
  <c r="AC34" i="61"/>
  <c r="L34" i="61"/>
  <c r="AB33" i="61"/>
  <c r="AC33" i="61"/>
  <c r="L33" i="61"/>
  <c r="AB32" i="61"/>
  <c r="AC32" i="61"/>
  <c r="L32" i="61"/>
  <c r="AB31" i="61"/>
  <c r="AC31" i="61"/>
  <c r="L31" i="61"/>
  <c r="AB30" i="61"/>
  <c r="AC30" i="61"/>
  <c r="L30" i="61"/>
  <c r="AB29" i="61"/>
  <c r="AC29" i="61"/>
  <c r="L29" i="61"/>
  <c r="AB28" i="61"/>
  <c r="AC28" i="61"/>
  <c r="L28" i="61"/>
  <c r="E26" i="61"/>
  <c r="D26" i="61"/>
  <c r="K25" i="61"/>
  <c r="L25" i="61"/>
  <c r="I23" i="61"/>
  <c r="K23" i="61"/>
  <c r="L23" i="61"/>
  <c r="K22" i="61"/>
  <c r="L22" i="61"/>
  <c r="I20" i="61"/>
  <c r="I21" i="61"/>
  <c r="K19" i="61"/>
  <c r="L19" i="61"/>
  <c r="I17" i="61"/>
  <c r="I18" i="61"/>
  <c r="K16" i="61"/>
  <c r="L16" i="61"/>
  <c r="I15" i="61"/>
  <c r="K14" i="61"/>
  <c r="L14" i="61"/>
  <c r="I13" i="61"/>
  <c r="K13" i="61"/>
  <c r="L13" i="61"/>
  <c r="K12" i="61"/>
  <c r="L12" i="61"/>
  <c r="I11" i="61"/>
  <c r="G10" i="61"/>
  <c r="AB7" i="61"/>
  <c r="X47" i="61"/>
  <c r="X7" i="61"/>
  <c r="V4" i="61"/>
  <c r="V2" i="61"/>
  <c r="D51" i="107"/>
  <c r="F51" i="107"/>
  <c r="I51" i="107"/>
  <c r="J51" i="107"/>
  <c r="I24" i="61"/>
  <c r="K24" i="61"/>
  <c r="L24" i="61"/>
  <c r="K17" i="61"/>
  <c r="L17" i="61"/>
  <c r="AC37" i="61"/>
  <c r="K15" i="61"/>
  <c r="L15" i="61"/>
  <c r="K20" i="61"/>
  <c r="L20" i="61"/>
  <c r="K18" i="61"/>
  <c r="L18" i="61"/>
  <c r="K21" i="61"/>
  <c r="L21" i="61"/>
  <c r="X49" i="61"/>
  <c r="Y58" i="61"/>
  <c r="M11" i="61"/>
  <c r="AB40" i="61"/>
  <c r="G26" i="61"/>
  <c r="K84" i="61"/>
  <c r="Z75" i="61"/>
  <c r="AC75" i="61"/>
  <c r="K11" i="61"/>
  <c r="L11" i="61"/>
  <c r="G37" i="61"/>
  <c r="M15" i="61"/>
  <c r="Z74" i="61"/>
  <c r="AC74" i="61"/>
  <c r="M13" i="61"/>
  <c r="K10" i="61"/>
  <c r="L10" i="61"/>
  <c r="L37" i="61"/>
  <c r="X48" i="61"/>
  <c r="C48" i="61"/>
  <c r="K48" i="61"/>
  <c r="C49" i="61"/>
  <c r="K49" i="61"/>
  <c r="L40" i="61"/>
  <c r="G56" i="61"/>
  <c r="K57" i="61"/>
  <c r="K77" i="61"/>
  <c r="L77" i="61"/>
  <c r="C47" i="61"/>
  <c r="L26" i="61"/>
  <c r="K26" i="61"/>
  <c r="G53" i="61"/>
  <c r="K54" i="61"/>
  <c r="X13" i="61"/>
  <c r="AB13" i="61"/>
  <c r="AC13" i="61"/>
  <c r="X12" i="61"/>
  <c r="AB12" i="61"/>
  <c r="X25" i="61"/>
  <c r="AB25" i="61"/>
  <c r="AC25" i="61"/>
  <c r="X22" i="61"/>
  <c r="AB22" i="61"/>
  <c r="AC22" i="61"/>
  <c r="X19" i="61"/>
  <c r="AB19" i="61"/>
  <c r="AC19" i="61"/>
  <c r="X16" i="61"/>
  <c r="AB16" i="61"/>
  <c r="AC16" i="61"/>
  <c r="X23" i="61"/>
  <c r="AB23" i="61"/>
  <c r="AC23" i="61"/>
  <c r="X24" i="61"/>
  <c r="AB24" i="61"/>
  <c r="AC24" i="61"/>
  <c r="X21" i="61"/>
  <c r="AB21" i="61"/>
  <c r="AC21" i="61"/>
  <c r="X18" i="61"/>
  <c r="AB18" i="61"/>
  <c r="AC18" i="61"/>
  <c r="X15" i="61"/>
  <c r="AB15" i="61"/>
  <c r="AC15" i="61"/>
  <c r="X14" i="61"/>
  <c r="AB14" i="61"/>
  <c r="X11" i="61"/>
  <c r="AB11" i="61"/>
  <c r="AC11" i="61"/>
  <c r="X10" i="61"/>
  <c r="X20" i="61"/>
  <c r="AB20" i="61"/>
  <c r="AC20" i="61"/>
  <c r="X17" i="61"/>
  <c r="AB17" i="61"/>
  <c r="AC17" i="61"/>
  <c r="L44" i="61"/>
  <c r="K69" i="61"/>
  <c r="L69" i="61"/>
  <c r="K72" i="61"/>
  <c r="L72" i="61"/>
  <c r="AC14" i="61"/>
  <c r="W49" i="61"/>
  <c r="AB49" i="61"/>
  <c r="K71" i="61"/>
  <c r="L71" i="61"/>
  <c r="K70" i="61"/>
  <c r="L70" i="61"/>
  <c r="K59" i="61"/>
  <c r="L59" i="61"/>
  <c r="K78" i="61"/>
  <c r="L78" i="61"/>
  <c r="K67" i="61"/>
  <c r="L67" i="61"/>
  <c r="C50" i="61"/>
  <c r="K47" i="61"/>
  <c r="L50" i="61"/>
  <c r="X26" i="61"/>
  <c r="AB10" i="61"/>
  <c r="AC12" i="61"/>
  <c r="W48" i="61"/>
  <c r="AB48" i="61"/>
  <c r="L82" i="61"/>
  <c r="AB26" i="61"/>
  <c r="X53" i="61"/>
  <c r="AB54" i="61"/>
  <c r="AC10" i="61"/>
  <c r="AC26" i="61"/>
  <c r="W47" i="61"/>
  <c r="X56" i="61"/>
  <c r="AB57" i="61"/>
  <c r="AB76" i="61"/>
  <c r="AC40" i="61"/>
  <c r="AC44" i="61"/>
  <c r="W50" i="61"/>
  <c r="AB47" i="61"/>
  <c r="AC50" i="61"/>
  <c r="AB70" i="61"/>
  <c r="AC70" i="61"/>
  <c r="AB77" i="61"/>
  <c r="AC77" i="61"/>
  <c r="AB66" i="61"/>
  <c r="AC66" i="61"/>
  <c r="AC76" i="61"/>
  <c r="AB69" i="61"/>
  <c r="AC69" i="61"/>
  <c r="AB58" i="61"/>
  <c r="AC58" i="61"/>
  <c r="AB68" i="61"/>
  <c r="AC68" i="61"/>
  <c r="AB71" i="61"/>
  <c r="AC71" i="61"/>
  <c r="AC81" i="61"/>
  <c r="L84" i="61"/>
  <c r="K86" i="61"/>
  <c r="L86" i="61"/>
  <c r="L87" i="61"/>
  <c r="L94" i="61"/>
  <c r="L90" i="61"/>
  <c r="L92" i="61"/>
  <c r="C177" i="60"/>
  <c r="C176" i="60"/>
  <c r="B136" i="60"/>
  <c r="B135" i="60"/>
  <c r="V78" i="60"/>
  <c r="Y77" i="60"/>
  <c r="V77" i="60"/>
  <c r="Y76" i="60"/>
  <c r="V76" i="60"/>
  <c r="G76" i="60"/>
  <c r="I76" i="60"/>
  <c r="L76" i="60"/>
  <c r="AB75" i="60"/>
  <c r="G75" i="60"/>
  <c r="I75" i="60"/>
  <c r="L75" i="60"/>
  <c r="AB74" i="60"/>
  <c r="Y71" i="60"/>
  <c r="Y70" i="60"/>
  <c r="Y69" i="60"/>
  <c r="Y68" i="60"/>
  <c r="Y66" i="60"/>
  <c r="X65" i="60"/>
  <c r="G65" i="60"/>
  <c r="X64" i="60"/>
  <c r="X61" i="60"/>
  <c r="X60" i="60"/>
  <c r="J56" i="60"/>
  <c r="AA56" i="60"/>
  <c r="AA53" i="60"/>
  <c r="Z49" i="60"/>
  <c r="G49" i="60"/>
  <c r="Z48" i="60"/>
  <c r="G48" i="60"/>
  <c r="Z47" i="60"/>
  <c r="G47" i="60"/>
  <c r="X40" i="60"/>
  <c r="K40" i="60"/>
  <c r="X39" i="60"/>
  <c r="X37" i="60"/>
  <c r="E37" i="60"/>
  <c r="D37" i="60"/>
  <c r="AB36" i="60"/>
  <c r="AC36" i="60"/>
  <c r="L36" i="60"/>
  <c r="AB35" i="60"/>
  <c r="AC35" i="60"/>
  <c r="L35" i="60"/>
  <c r="AB34" i="60"/>
  <c r="AC34" i="60"/>
  <c r="L34" i="60"/>
  <c r="AB33" i="60"/>
  <c r="AC33" i="60"/>
  <c r="L33" i="60"/>
  <c r="AB32" i="60"/>
  <c r="AC32" i="60"/>
  <c r="L32" i="60"/>
  <c r="AB31" i="60"/>
  <c r="AC31" i="60"/>
  <c r="L31" i="60"/>
  <c r="AC30" i="60"/>
  <c r="AB30" i="60"/>
  <c r="L30" i="60"/>
  <c r="AB29" i="60"/>
  <c r="AC29" i="60"/>
  <c r="L29" i="60"/>
  <c r="AB28" i="60"/>
  <c r="AC28" i="60"/>
  <c r="E26" i="60"/>
  <c r="D26" i="60"/>
  <c r="K25" i="60"/>
  <c r="L25" i="60"/>
  <c r="I23" i="60"/>
  <c r="I24" i="60"/>
  <c r="K22" i="60"/>
  <c r="L22" i="60"/>
  <c r="I20" i="60"/>
  <c r="I21" i="60"/>
  <c r="K19" i="60"/>
  <c r="L19" i="60"/>
  <c r="I17" i="60"/>
  <c r="I18" i="60"/>
  <c r="K16" i="60"/>
  <c r="L16" i="60"/>
  <c r="I15" i="60"/>
  <c r="K14" i="60"/>
  <c r="L14" i="60"/>
  <c r="I13" i="60"/>
  <c r="K13" i="60"/>
  <c r="L13" i="60"/>
  <c r="K12" i="60"/>
  <c r="L12" i="60"/>
  <c r="I11" i="60"/>
  <c r="G10" i="60"/>
  <c r="AB7" i="60"/>
  <c r="X7" i="60"/>
  <c r="V4" i="60"/>
  <c r="V2" i="60"/>
  <c r="D50" i="107"/>
  <c r="F50" i="107"/>
  <c r="I50" i="107"/>
  <c r="J50" i="107"/>
  <c r="AB40" i="60"/>
  <c r="K23" i="60"/>
  <c r="L23" i="60"/>
  <c r="K21" i="60"/>
  <c r="L21" i="60"/>
  <c r="K18" i="60"/>
  <c r="L18" i="60"/>
  <c r="K17" i="60"/>
  <c r="L17" i="60"/>
  <c r="K24" i="60"/>
  <c r="L24" i="60"/>
  <c r="K20" i="60"/>
  <c r="L20" i="60"/>
  <c r="M11" i="60"/>
  <c r="G37" i="60"/>
  <c r="L28" i="60"/>
  <c r="L37" i="60"/>
  <c r="K15" i="60"/>
  <c r="L15" i="60"/>
  <c r="G26" i="60"/>
  <c r="L40" i="60"/>
  <c r="K11" i="60"/>
  <c r="L11" i="60"/>
  <c r="M15" i="60"/>
  <c r="AC37" i="60"/>
  <c r="Y58" i="60"/>
  <c r="Z74" i="60"/>
  <c r="AC74" i="60"/>
  <c r="X47" i="60"/>
  <c r="X49" i="60"/>
  <c r="X48" i="60"/>
  <c r="Z75" i="60"/>
  <c r="AC75" i="60"/>
  <c r="K10" i="60"/>
  <c r="L10" i="60"/>
  <c r="M13" i="60"/>
  <c r="C48" i="60"/>
  <c r="K48" i="60"/>
  <c r="C49" i="60"/>
  <c r="K49" i="60"/>
  <c r="K84" i="60"/>
  <c r="X19" i="60"/>
  <c r="AB19" i="60"/>
  <c r="AC19" i="60"/>
  <c r="G56" i="60"/>
  <c r="K57" i="60"/>
  <c r="K77" i="60"/>
  <c r="C47" i="60"/>
  <c r="L26" i="60"/>
  <c r="L44" i="60"/>
  <c r="K26" i="60"/>
  <c r="G53" i="60"/>
  <c r="K54" i="60"/>
  <c r="X15" i="60"/>
  <c r="AB15" i="60"/>
  <c r="AC15" i="60"/>
  <c r="X25" i="60"/>
  <c r="AB25" i="60"/>
  <c r="AC25" i="60"/>
  <c r="X18" i="60"/>
  <c r="AB18" i="60"/>
  <c r="AC18" i="60"/>
  <c r="X10" i="60"/>
  <c r="AB10" i="60"/>
  <c r="X22" i="60"/>
  <c r="AB22" i="60"/>
  <c r="AC22" i="60"/>
  <c r="X21" i="60"/>
  <c r="AB21" i="60"/>
  <c r="AC21" i="60"/>
  <c r="X20" i="60"/>
  <c r="AB20" i="60"/>
  <c r="AC20" i="60"/>
  <c r="X12" i="60"/>
  <c r="AB12" i="60"/>
  <c r="AC12" i="60"/>
  <c r="X24" i="60"/>
  <c r="AB24" i="60"/>
  <c r="AC24" i="60"/>
  <c r="X13" i="60"/>
  <c r="AB13" i="60"/>
  <c r="AC13" i="60"/>
  <c r="X14" i="60"/>
  <c r="AB14" i="60"/>
  <c r="AC14" i="60"/>
  <c r="X17" i="60"/>
  <c r="AB17" i="60"/>
  <c r="AC17" i="60"/>
  <c r="X16" i="60"/>
  <c r="AB16" i="60"/>
  <c r="AC16" i="60"/>
  <c r="X11" i="60"/>
  <c r="AB11" i="60"/>
  <c r="AC11" i="60"/>
  <c r="X23" i="60"/>
  <c r="AB23" i="60"/>
  <c r="AC23" i="60"/>
  <c r="K69" i="60"/>
  <c r="L69" i="60"/>
  <c r="K72" i="60"/>
  <c r="L72" i="60"/>
  <c r="K71" i="60"/>
  <c r="L71" i="60"/>
  <c r="K70" i="60"/>
  <c r="L70" i="60"/>
  <c r="K59" i="60"/>
  <c r="L59" i="60"/>
  <c r="K78" i="60"/>
  <c r="L78" i="60"/>
  <c r="K67" i="60"/>
  <c r="L67" i="60"/>
  <c r="K47" i="60"/>
  <c r="L50" i="60"/>
  <c r="C50" i="60"/>
  <c r="X26" i="60"/>
  <c r="X56" i="60"/>
  <c r="AB57" i="60"/>
  <c r="AB76" i="60"/>
  <c r="W49" i="60"/>
  <c r="AB49" i="60"/>
  <c r="W48" i="60"/>
  <c r="AB48" i="60"/>
  <c r="L82" i="60"/>
  <c r="K86" i="60"/>
  <c r="AB26" i="60"/>
  <c r="X53" i="60"/>
  <c r="AB54" i="60"/>
  <c r="W47" i="60"/>
  <c r="AC10" i="60"/>
  <c r="AC26" i="60"/>
  <c r="AC40" i="60"/>
  <c r="AC44" i="60"/>
  <c r="AB68" i="60"/>
  <c r="AC68" i="60"/>
  <c r="AB71" i="60"/>
  <c r="AC71" i="60"/>
  <c r="AB70" i="60"/>
  <c r="AC70" i="60"/>
  <c r="AB77" i="60"/>
  <c r="AC77" i="60"/>
  <c r="AB66" i="60"/>
  <c r="AC66" i="60"/>
  <c r="AC76" i="60"/>
  <c r="AB69" i="60"/>
  <c r="AC69" i="60"/>
  <c r="AB58" i="60"/>
  <c r="AC58" i="60"/>
  <c r="L86" i="60"/>
  <c r="AB47" i="60"/>
  <c r="AC50" i="60"/>
  <c r="W50" i="60"/>
  <c r="AC81" i="60"/>
  <c r="L84" i="60"/>
  <c r="L87" i="60"/>
  <c r="L94" i="60"/>
  <c r="L90" i="60"/>
  <c r="L92" i="60"/>
  <c r="C177" i="59"/>
  <c r="C176" i="59"/>
  <c r="B136" i="59"/>
  <c r="B135" i="59"/>
  <c r="V78" i="59"/>
  <c r="Y77" i="59"/>
  <c r="V77" i="59"/>
  <c r="Y76" i="59"/>
  <c r="V76" i="59"/>
  <c r="G76" i="59"/>
  <c r="I76" i="59"/>
  <c r="L76" i="59"/>
  <c r="AB75" i="59"/>
  <c r="G75" i="59"/>
  <c r="I75" i="59"/>
  <c r="L75" i="59"/>
  <c r="AB74" i="59"/>
  <c r="Y71" i="59"/>
  <c r="Y70" i="59"/>
  <c r="Y69" i="59"/>
  <c r="Y68" i="59"/>
  <c r="Y66" i="59"/>
  <c r="X65" i="59"/>
  <c r="G65" i="59"/>
  <c r="X64" i="59"/>
  <c r="X61" i="59"/>
  <c r="X60" i="59"/>
  <c r="J56" i="59"/>
  <c r="AA56" i="59"/>
  <c r="AA53" i="59"/>
  <c r="Z49" i="59"/>
  <c r="G49" i="59"/>
  <c r="Z48" i="59"/>
  <c r="G48" i="59"/>
  <c r="Z47" i="59"/>
  <c r="G47" i="59"/>
  <c r="X40" i="59"/>
  <c r="K40" i="59"/>
  <c r="X39" i="59"/>
  <c r="X37" i="59"/>
  <c r="E37" i="59"/>
  <c r="D37" i="59"/>
  <c r="AB36" i="59"/>
  <c r="AC36" i="59"/>
  <c r="L36" i="59"/>
  <c r="AB35" i="59"/>
  <c r="AC35" i="59"/>
  <c r="L35" i="59"/>
  <c r="AB34" i="59"/>
  <c r="AC34" i="59"/>
  <c r="L34" i="59"/>
  <c r="AB33" i="59"/>
  <c r="AC33" i="59"/>
  <c r="L33" i="59"/>
  <c r="AB32" i="59"/>
  <c r="AC32" i="59"/>
  <c r="L32" i="59"/>
  <c r="AB31" i="59"/>
  <c r="AC31" i="59"/>
  <c r="L31" i="59"/>
  <c r="AB30" i="59"/>
  <c r="AC30" i="59"/>
  <c r="L30" i="59"/>
  <c r="AB29" i="59"/>
  <c r="AC29" i="59"/>
  <c r="L29" i="59"/>
  <c r="AB28" i="59"/>
  <c r="AC28" i="59"/>
  <c r="L28" i="59"/>
  <c r="E26" i="59"/>
  <c r="D26" i="59"/>
  <c r="K25" i="59"/>
  <c r="L25" i="59"/>
  <c r="I23" i="59"/>
  <c r="I24" i="59"/>
  <c r="K23" i="59"/>
  <c r="L23" i="59"/>
  <c r="K22" i="59"/>
  <c r="L22" i="59"/>
  <c r="I20" i="59"/>
  <c r="I21" i="59"/>
  <c r="K19" i="59"/>
  <c r="L19" i="59"/>
  <c r="I17" i="59"/>
  <c r="I18" i="59"/>
  <c r="K16" i="59"/>
  <c r="L16" i="59"/>
  <c r="I15" i="59"/>
  <c r="K15" i="59"/>
  <c r="L15" i="59"/>
  <c r="K14" i="59"/>
  <c r="L14" i="59"/>
  <c r="I13" i="59"/>
  <c r="K12" i="59"/>
  <c r="L12" i="59"/>
  <c r="I11" i="59"/>
  <c r="K11" i="59"/>
  <c r="L11" i="59"/>
  <c r="G10" i="59"/>
  <c r="K10" i="59"/>
  <c r="L10" i="59"/>
  <c r="AB7" i="59"/>
  <c r="X49" i="59"/>
  <c r="X7" i="59"/>
  <c r="V4" i="59"/>
  <c r="V2" i="59"/>
  <c r="AB40" i="59"/>
  <c r="D46" i="107"/>
  <c r="F46" i="107"/>
  <c r="I46" i="107"/>
  <c r="J46" i="107"/>
  <c r="K20" i="59"/>
  <c r="L20" i="59"/>
  <c r="K18" i="59"/>
  <c r="L18" i="59"/>
  <c r="Z75" i="59"/>
  <c r="AC75" i="59"/>
  <c r="C47" i="59"/>
  <c r="G37" i="59"/>
  <c r="L37" i="59"/>
  <c r="K21" i="59"/>
  <c r="L21" i="59"/>
  <c r="K24" i="59"/>
  <c r="L24" i="59"/>
  <c r="Y58" i="59"/>
  <c r="G26" i="59"/>
  <c r="L40" i="59"/>
  <c r="M13" i="59"/>
  <c r="M15" i="59"/>
  <c r="K17" i="59"/>
  <c r="L17" i="59"/>
  <c r="Z74" i="59"/>
  <c r="AC74" i="59"/>
  <c r="X47" i="59"/>
  <c r="X48" i="59"/>
  <c r="M11" i="59"/>
  <c r="K13" i="59"/>
  <c r="L13" i="59"/>
  <c r="AC37" i="59"/>
  <c r="K26" i="59"/>
  <c r="G53" i="59"/>
  <c r="K54" i="59"/>
  <c r="K84" i="59"/>
  <c r="G56" i="59"/>
  <c r="K57" i="59"/>
  <c r="K77" i="59"/>
  <c r="L77" i="59"/>
  <c r="C49" i="59"/>
  <c r="K49" i="59"/>
  <c r="K47" i="59"/>
  <c r="L26" i="59"/>
  <c r="C48" i="59"/>
  <c r="K48" i="59"/>
  <c r="C50" i="59"/>
  <c r="X25" i="59"/>
  <c r="AB25" i="59"/>
  <c r="AC25" i="59"/>
  <c r="X22" i="59"/>
  <c r="AB22" i="59"/>
  <c r="AC22" i="59"/>
  <c r="X19" i="59"/>
  <c r="AB19" i="59"/>
  <c r="AC19" i="59"/>
  <c r="X23" i="59"/>
  <c r="AB23" i="59"/>
  <c r="AC23" i="59"/>
  <c r="X20" i="59"/>
  <c r="AB20" i="59"/>
  <c r="AC20" i="59"/>
  <c r="X14" i="59"/>
  <c r="AB14" i="59"/>
  <c r="X13" i="59"/>
  <c r="AB13" i="59"/>
  <c r="AC13" i="59"/>
  <c r="X11" i="59"/>
  <c r="AB11" i="59"/>
  <c r="AC11" i="59"/>
  <c r="X12" i="59"/>
  <c r="AB12" i="59"/>
  <c r="X24" i="59"/>
  <c r="AB24" i="59"/>
  <c r="AC24" i="59"/>
  <c r="X21" i="59"/>
  <c r="AB21" i="59"/>
  <c r="AC21" i="59"/>
  <c r="X18" i="59"/>
  <c r="AB18" i="59"/>
  <c r="AC18" i="59"/>
  <c r="X15" i="59"/>
  <c r="AB15" i="59"/>
  <c r="AC15" i="59"/>
  <c r="X16" i="59"/>
  <c r="AB16" i="59"/>
  <c r="AC16" i="59"/>
  <c r="X10" i="59"/>
  <c r="X17" i="59"/>
  <c r="AB17" i="59"/>
  <c r="AC17" i="59"/>
  <c r="L50" i="59"/>
  <c r="K71" i="59"/>
  <c r="L71" i="59"/>
  <c r="K70" i="59"/>
  <c r="L70" i="59"/>
  <c r="K59" i="59"/>
  <c r="L59" i="59"/>
  <c r="K78" i="59"/>
  <c r="L78" i="59"/>
  <c r="K67" i="59"/>
  <c r="L67" i="59"/>
  <c r="L44" i="59"/>
  <c r="K72" i="59"/>
  <c r="L72" i="59"/>
  <c r="K69" i="59"/>
  <c r="L69" i="59"/>
  <c r="AC12" i="59"/>
  <c r="W48" i="59"/>
  <c r="AB48" i="59"/>
  <c r="L82" i="59"/>
  <c r="AC14" i="59"/>
  <c r="W49" i="59"/>
  <c r="AB49" i="59"/>
  <c r="X26" i="59"/>
  <c r="AB10" i="59"/>
  <c r="K86" i="59"/>
  <c r="X56" i="59"/>
  <c r="AB57" i="59"/>
  <c r="AB76" i="59"/>
  <c r="AC40" i="59"/>
  <c r="AB26" i="59"/>
  <c r="X53" i="59"/>
  <c r="AB54" i="59"/>
  <c r="W47" i="59"/>
  <c r="AC10" i="59"/>
  <c r="AC26" i="59"/>
  <c r="AC44" i="59"/>
  <c r="AB68" i="59"/>
  <c r="AC68" i="59"/>
  <c r="AB71" i="59"/>
  <c r="AC71" i="59"/>
  <c r="W50" i="59"/>
  <c r="AB47" i="59"/>
  <c r="AC50" i="59"/>
  <c r="L86" i="59"/>
  <c r="AB77" i="59"/>
  <c r="AC77" i="59"/>
  <c r="AB66" i="59"/>
  <c r="AC66" i="59"/>
  <c r="AB70" i="59"/>
  <c r="AC70" i="59"/>
  <c r="AC76" i="59"/>
  <c r="AB58" i="59"/>
  <c r="AC58" i="59"/>
  <c r="AB69" i="59"/>
  <c r="AC69" i="59"/>
  <c r="AC81" i="59"/>
  <c r="L84" i="59"/>
  <c r="L87" i="59"/>
  <c r="L94" i="59"/>
  <c r="L90" i="59"/>
  <c r="L92" i="59"/>
  <c r="C177" i="58"/>
  <c r="C176" i="58"/>
  <c r="B136" i="58"/>
  <c r="B135" i="58"/>
  <c r="V78" i="58"/>
  <c r="Y77" i="58"/>
  <c r="V77" i="58"/>
  <c r="Y76" i="58"/>
  <c r="V76" i="58"/>
  <c r="G76" i="58"/>
  <c r="I76" i="58"/>
  <c r="L76" i="58"/>
  <c r="AB75" i="58"/>
  <c r="G75" i="58"/>
  <c r="I75" i="58"/>
  <c r="L75" i="58"/>
  <c r="AB74" i="58"/>
  <c r="Y71" i="58"/>
  <c r="Y70" i="58"/>
  <c r="Y69" i="58"/>
  <c r="Y68" i="58"/>
  <c r="Y66" i="58"/>
  <c r="X65" i="58"/>
  <c r="G65" i="58"/>
  <c r="X64" i="58"/>
  <c r="X61" i="58"/>
  <c r="X60" i="58"/>
  <c r="J56" i="58"/>
  <c r="AA56" i="58"/>
  <c r="AA53" i="58"/>
  <c r="Z49" i="58"/>
  <c r="G49" i="58"/>
  <c r="Z48" i="58"/>
  <c r="G48" i="58"/>
  <c r="Z47" i="58"/>
  <c r="G47" i="58"/>
  <c r="X40" i="58"/>
  <c r="K40" i="58"/>
  <c r="X39" i="58"/>
  <c r="X37" i="58"/>
  <c r="E37" i="58"/>
  <c r="D37" i="58"/>
  <c r="AB36" i="58"/>
  <c r="AC36" i="58"/>
  <c r="L36" i="58"/>
  <c r="AB35" i="58"/>
  <c r="AC35" i="58"/>
  <c r="L35" i="58"/>
  <c r="AB34" i="58"/>
  <c r="AC34" i="58"/>
  <c r="L34" i="58"/>
  <c r="AB33" i="58"/>
  <c r="AC33" i="58"/>
  <c r="L33" i="58"/>
  <c r="AB32" i="58"/>
  <c r="AC32" i="58"/>
  <c r="L32" i="58"/>
  <c r="AB31" i="58"/>
  <c r="AC31" i="58"/>
  <c r="L31" i="58"/>
  <c r="AB30" i="58"/>
  <c r="AC30" i="58"/>
  <c r="L30" i="58"/>
  <c r="AB29" i="58"/>
  <c r="AC29" i="58"/>
  <c r="L29" i="58"/>
  <c r="AC28" i="58"/>
  <c r="AB28" i="58"/>
  <c r="L28" i="58"/>
  <c r="E26" i="58"/>
  <c r="D26" i="58"/>
  <c r="K25" i="58"/>
  <c r="L25" i="58"/>
  <c r="I23" i="58"/>
  <c r="I24" i="58"/>
  <c r="K22" i="58"/>
  <c r="L22" i="58"/>
  <c r="I20" i="58"/>
  <c r="I21" i="58"/>
  <c r="K19" i="58"/>
  <c r="L19" i="58"/>
  <c r="I17" i="58"/>
  <c r="I18" i="58"/>
  <c r="K16" i="58"/>
  <c r="L16" i="58"/>
  <c r="I15" i="58"/>
  <c r="K14" i="58"/>
  <c r="L14" i="58"/>
  <c r="I13" i="58"/>
  <c r="K12" i="58"/>
  <c r="L12" i="58"/>
  <c r="I11" i="58"/>
  <c r="K11" i="58"/>
  <c r="L11" i="58"/>
  <c r="G10" i="58"/>
  <c r="AB7" i="58"/>
  <c r="X47" i="58"/>
  <c r="X7" i="58"/>
  <c r="V4" i="58"/>
  <c r="V2" i="58"/>
  <c r="D45" i="107"/>
  <c r="F45" i="107"/>
  <c r="I45" i="107"/>
  <c r="J45" i="107"/>
  <c r="K17" i="58"/>
  <c r="L17" i="58"/>
  <c r="X49" i="58"/>
  <c r="AC37" i="58"/>
  <c r="Y58" i="58"/>
  <c r="K24" i="58"/>
  <c r="L24" i="58"/>
  <c r="K21" i="58"/>
  <c r="L21" i="58"/>
  <c r="K20" i="58"/>
  <c r="L20" i="58"/>
  <c r="K13" i="58"/>
  <c r="L13" i="58"/>
  <c r="K18" i="58"/>
  <c r="L18" i="58"/>
  <c r="K23" i="58"/>
  <c r="L23" i="58"/>
  <c r="M15" i="58"/>
  <c r="AB40" i="58"/>
  <c r="Z75" i="58"/>
  <c r="AC75" i="58"/>
  <c r="K15" i="58"/>
  <c r="L15" i="58"/>
  <c r="G26" i="58"/>
  <c r="K84" i="58"/>
  <c r="G37" i="58"/>
  <c r="M11" i="58"/>
  <c r="Z74" i="58"/>
  <c r="AC74" i="58"/>
  <c r="L37" i="58"/>
  <c r="X48" i="58"/>
  <c r="M13" i="58"/>
  <c r="K10" i="58"/>
  <c r="L10" i="58"/>
  <c r="C48" i="58"/>
  <c r="K48" i="58"/>
  <c r="C49" i="58"/>
  <c r="K49" i="58"/>
  <c r="L40" i="58"/>
  <c r="G56" i="58"/>
  <c r="K57" i="58"/>
  <c r="K77" i="58"/>
  <c r="L77" i="58"/>
  <c r="C47" i="58"/>
  <c r="L26" i="58"/>
  <c r="K26" i="58"/>
  <c r="G53" i="58"/>
  <c r="K54" i="58"/>
  <c r="X13" i="58"/>
  <c r="AB13" i="58"/>
  <c r="AC13" i="58"/>
  <c r="X12" i="58"/>
  <c r="AB12" i="58"/>
  <c r="X23" i="58"/>
  <c r="AB23" i="58"/>
  <c r="AC23" i="58"/>
  <c r="X17" i="58"/>
  <c r="AB17" i="58"/>
  <c r="AC17" i="58"/>
  <c r="X25" i="58"/>
  <c r="AB25" i="58"/>
  <c r="AC25" i="58"/>
  <c r="X22" i="58"/>
  <c r="AB22" i="58"/>
  <c r="AC22" i="58"/>
  <c r="X19" i="58"/>
  <c r="AB19" i="58"/>
  <c r="AC19" i="58"/>
  <c r="X16" i="58"/>
  <c r="AB16" i="58"/>
  <c r="AC16" i="58"/>
  <c r="X24" i="58"/>
  <c r="AB24" i="58"/>
  <c r="AC24" i="58"/>
  <c r="X21" i="58"/>
  <c r="AB21" i="58"/>
  <c r="AC21" i="58"/>
  <c r="X18" i="58"/>
  <c r="AB18" i="58"/>
  <c r="AC18" i="58"/>
  <c r="X15" i="58"/>
  <c r="AB15" i="58"/>
  <c r="AC15" i="58"/>
  <c r="X14" i="58"/>
  <c r="AB14" i="58"/>
  <c r="X11" i="58"/>
  <c r="AB11" i="58"/>
  <c r="AC11" i="58"/>
  <c r="X10" i="58"/>
  <c r="X20" i="58"/>
  <c r="AB20" i="58"/>
  <c r="AC20" i="58"/>
  <c r="K69" i="58"/>
  <c r="L69" i="58"/>
  <c r="L44" i="58"/>
  <c r="K72" i="58"/>
  <c r="L72" i="58"/>
  <c r="AC12" i="58"/>
  <c r="W48" i="58"/>
  <c r="AB48" i="58"/>
  <c r="C50" i="58"/>
  <c r="K47" i="58"/>
  <c r="L50" i="58"/>
  <c r="X26" i="58"/>
  <c r="AB10" i="58"/>
  <c r="K71" i="58"/>
  <c r="L71" i="58"/>
  <c r="K70" i="58"/>
  <c r="L70" i="58"/>
  <c r="K59" i="58"/>
  <c r="L59" i="58"/>
  <c r="K78" i="58"/>
  <c r="L78" i="58"/>
  <c r="K67" i="58"/>
  <c r="L67" i="58"/>
  <c r="AC14" i="58"/>
  <c r="W49" i="58"/>
  <c r="AB49" i="58"/>
  <c r="L82" i="58"/>
  <c r="K86" i="58"/>
  <c r="AB26" i="58"/>
  <c r="X53" i="58"/>
  <c r="AB54" i="58"/>
  <c r="W47" i="58"/>
  <c r="AC10" i="58"/>
  <c r="AC26" i="58"/>
  <c r="X56" i="58"/>
  <c r="AB57" i="58"/>
  <c r="AB76" i="58"/>
  <c r="AC40" i="58"/>
  <c r="AC44" i="58"/>
  <c r="AB68" i="58"/>
  <c r="AC68" i="58"/>
  <c r="AB71" i="58"/>
  <c r="AC71" i="58"/>
  <c r="L86" i="58"/>
  <c r="AB70" i="58"/>
  <c r="AC70" i="58"/>
  <c r="AB77" i="58"/>
  <c r="AC77" i="58"/>
  <c r="AB66" i="58"/>
  <c r="AC66" i="58"/>
  <c r="AC76" i="58"/>
  <c r="AB69" i="58"/>
  <c r="AC69" i="58"/>
  <c r="AB58" i="58"/>
  <c r="AC58" i="58"/>
  <c r="AB47" i="58"/>
  <c r="AC50" i="58"/>
  <c r="W50" i="58"/>
  <c r="AC81" i="58"/>
  <c r="L84" i="58"/>
  <c r="L87" i="58"/>
  <c r="L94" i="58"/>
  <c r="C177" i="57"/>
  <c r="C176" i="57"/>
  <c r="B136" i="57"/>
  <c r="B135" i="57"/>
  <c r="V78" i="57"/>
  <c r="Y77" i="57"/>
  <c r="V77" i="57"/>
  <c r="Y76" i="57"/>
  <c r="V76" i="57"/>
  <c r="G76" i="57"/>
  <c r="I76" i="57"/>
  <c r="L76" i="57"/>
  <c r="AB75" i="57"/>
  <c r="G75" i="57"/>
  <c r="I75" i="57"/>
  <c r="L75" i="57"/>
  <c r="AB74" i="57"/>
  <c r="Y71" i="57"/>
  <c r="Y70" i="57"/>
  <c r="Y69" i="57"/>
  <c r="Y68" i="57"/>
  <c r="Y66" i="57"/>
  <c r="X65" i="57"/>
  <c r="G65" i="57"/>
  <c r="X64" i="57"/>
  <c r="X61" i="57"/>
  <c r="X60" i="57"/>
  <c r="J56" i="57"/>
  <c r="AA56" i="57"/>
  <c r="AA53" i="57"/>
  <c r="Z49" i="57"/>
  <c r="G49" i="57"/>
  <c r="Z48" i="57"/>
  <c r="G48" i="57"/>
  <c r="Z47" i="57"/>
  <c r="G47" i="57"/>
  <c r="X40" i="57"/>
  <c r="K40" i="57"/>
  <c r="X39" i="57"/>
  <c r="X37" i="57"/>
  <c r="E37" i="57"/>
  <c r="D37" i="57"/>
  <c r="AB36" i="57"/>
  <c r="AC36" i="57"/>
  <c r="L36" i="57"/>
  <c r="AB35" i="57"/>
  <c r="AC35" i="57"/>
  <c r="L35" i="57"/>
  <c r="AB34" i="57"/>
  <c r="AC34" i="57"/>
  <c r="L34" i="57"/>
  <c r="AB33" i="57"/>
  <c r="AC33" i="57"/>
  <c r="L33" i="57"/>
  <c r="AB32" i="57"/>
  <c r="AC32" i="57"/>
  <c r="L32" i="57"/>
  <c r="AB31" i="57"/>
  <c r="AC31" i="57"/>
  <c r="L31" i="57"/>
  <c r="AC30" i="57"/>
  <c r="AB30" i="57"/>
  <c r="L30" i="57"/>
  <c r="AB29" i="57"/>
  <c r="AC29" i="57"/>
  <c r="L29" i="57"/>
  <c r="AB28" i="57"/>
  <c r="AC28" i="57"/>
  <c r="L28" i="57"/>
  <c r="E26" i="57"/>
  <c r="D26" i="57"/>
  <c r="K25" i="57"/>
  <c r="L25" i="57"/>
  <c r="I23" i="57"/>
  <c r="I24" i="57"/>
  <c r="K22" i="57"/>
  <c r="L22" i="57"/>
  <c r="I20" i="57"/>
  <c r="I21" i="57"/>
  <c r="K19" i="57"/>
  <c r="L19" i="57"/>
  <c r="I17" i="57"/>
  <c r="I18" i="57"/>
  <c r="K16" i="57"/>
  <c r="L16" i="57"/>
  <c r="I15" i="57"/>
  <c r="M15" i="57"/>
  <c r="K14" i="57"/>
  <c r="L14" i="57"/>
  <c r="I13" i="57"/>
  <c r="K13" i="57"/>
  <c r="L13" i="57"/>
  <c r="K12" i="57"/>
  <c r="L12" i="57"/>
  <c r="I11" i="57"/>
  <c r="G10" i="57"/>
  <c r="AB7" i="57"/>
  <c r="X47" i="57"/>
  <c r="X7" i="57"/>
  <c r="V4" i="57"/>
  <c r="V2" i="57"/>
  <c r="K23" i="57"/>
  <c r="L23" i="57"/>
  <c r="K20" i="57"/>
  <c r="L20" i="57"/>
  <c r="AC37" i="57"/>
  <c r="K18" i="57"/>
  <c r="L18" i="57"/>
  <c r="K11" i="57"/>
  <c r="L11" i="57"/>
  <c r="K21" i="57"/>
  <c r="L21" i="57"/>
  <c r="X49" i="57"/>
  <c r="K17" i="57"/>
  <c r="L17" i="57"/>
  <c r="K24" i="57"/>
  <c r="L24" i="57"/>
  <c r="Y58" i="57"/>
  <c r="AB40" i="57"/>
  <c r="K15" i="57"/>
  <c r="L15" i="57"/>
  <c r="G26" i="57"/>
  <c r="K84" i="57"/>
  <c r="Z75" i="57"/>
  <c r="AC75" i="57"/>
  <c r="L90" i="58"/>
  <c r="L92" i="58"/>
  <c r="M11" i="57"/>
  <c r="G37" i="57"/>
  <c r="Z74" i="57"/>
  <c r="AC74" i="57"/>
  <c r="K10" i="57"/>
  <c r="L10" i="57"/>
  <c r="L37" i="57"/>
  <c r="X48" i="57"/>
  <c r="M13" i="57"/>
  <c r="D44" i="107"/>
  <c r="F44" i="107"/>
  <c r="I44" i="107"/>
  <c r="J44" i="107"/>
  <c r="C48" i="57"/>
  <c r="K48" i="57"/>
  <c r="C49" i="57"/>
  <c r="K49" i="57"/>
  <c r="L40" i="57"/>
  <c r="G56" i="57"/>
  <c r="K57" i="57"/>
  <c r="K77" i="57"/>
  <c r="X16" i="57"/>
  <c r="AB16" i="57"/>
  <c r="AC16" i="57"/>
  <c r="X12" i="57"/>
  <c r="AB12" i="57"/>
  <c r="X23" i="57"/>
  <c r="AB23" i="57"/>
  <c r="AC23" i="57"/>
  <c r="X17" i="57"/>
  <c r="AB17" i="57"/>
  <c r="AC17" i="57"/>
  <c r="X25" i="57"/>
  <c r="AB25" i="57"/>
  <c r="AC25" i="57"/>
  <c r="X22" i="57"/>
  <c r="AB22" i="57"/>
  <c r="AC22" i="57"/>
  <c r="X19" i="57"/>
  <c r="AB19" i="57"/>
  <c r="AC19" i="57"/>
  <c r="X13" i="57"/>
  <c r="AB13" i="57"/>
  <c r="AC13" i="57"/>
  <c r="X24" i="57"/>
  <c r="AB24" i="57"/>
  <c r="AC24" i="57"/>
  <c r="X21" i="57"/>
  <c r="AB21" i="57"/>
  <c r="AC21" i="57"/>
  <c r="X18" i="57"/>
  <c r="AB18" i="57"/>
  <c r="AC18" i="57"/>
  <c r="X15" i="57"/>
  <c r="AB15" i="57"/>
  <c r="AC15" i="57"/>
  <c r="X14" i="57"/>
  <c r="AB14" i="57"/>
  <c r="X11" i="57"/>
  <c r="AB11" i="57"/>
  <c r="AC11" i="57"/>
  <c r="X10" i="57"/>
  <c r="X20" i="57"/>
  <c r="AB20" i="57"/>
  <c r="AC20" i="57"/>
  <c r="C47" i="57"/>
  <c r="L26" i="57"/>
  <c r="K26" i="57"/>
  <c r="G53" i="57"/>
  <c r="K54" i="57"/>
  <c r="L44" i="57"/>
  <c r="K72" i="57"/>
  <c r="L72" i="57"/>
  <c r="K69" i="57"/>
  <c r="L69" i="57"/>
  <c r="K71" i="57"/>
  <c r="L71" i="57"/>
  <c r="K70" i="57"/>
  <c r="L70" i="57"/>
  <c r="K59" i="57"/>
  <c r="L59" i="57"/>
  <c r="K78" i="57"/>
  <c r="L78" i="57"/>
  <c r="K67" i="57"/>
  <c r="L67" i="57"/>
  <c r="X26" i="57"/>
  <c r="AB10" i="57"/>
  <c r="AC12" i="57"/>
  <c r="W48" i="57"/>
  <c r="AB48" i="57"/>
  <c r="C50" i="57"/>
  <c r="K47" i="57"/>
  <c r="L50" i="57"/>
  <c r="AC14" i="57"/>
  <c r="W49" i="57"/>
  <c r="AB49" i="57"/>
  <c r="L82" i="57"/>
  <c r="K86" i="57"/>
  <c r="AB26" i="57"/>
  <c r="X53" i="57"/>
  <c r="AB54" i="57"/>
  <c r="AC10" i="57"/>
  <c r="AC26" i="57"/>
  <c r="W47" i="57"/>
  <c r="X56" i="57"/>
  <c r="AB57" i="57"/>
  <c r="AB76" i="57"/>
  <c r="AC40" i="57"/>
  <c r="AC44" i="57"/>
  <c r="AB77" i="57"/>
  <c r="AC77" i="57"/>
  <c r="AB66" i="57"/>
  <c r="AC66" i="57"/>
  <c r="AC76" i="57"/>
  <c r="AB69" i="57"/>
  <c r="AC69" i="57"/>
  <c r="AB58" i="57"/>
  <c r="AC58" i="57"/>
  <c r="AB70" i="57"/>
  <c r="AC70" i="57"/>
  <c r="L86" i="57"/>
  <c r="AB68" i="57"/>
  <c r="AC68" i="57"/>
  <c r="AB71" i="57"/>
  <c r="AC71" i="57"/>
  <c r="AB47" i="57"/>
  <c r="AC50" i="57"/>
  <c r="W50" i="57"/>
  <c r="AC81" i="57"/>
  <c r="L84" i="57"/>
  <c r="L87" i="57"/>
  <c r="L94" i="57"/>
  <c r="L90" i="57"/>
  <c r="L92" i="57"/>
  <c r="D43" i="107"/>
  <c r="F43" i="107"/>
  <c r="C177" i="55"/>
  <c r="C176" i="55"/>
  <c r="B136" i="55"/>
  <c r="B135" i="55"/>
  <c r="V78" i="55"/>
  <c r="Y77" i="55"/>
  <c r="V77" i="55"/>
  <c r="Y76" i="55"/>
  <c r="V76" i="55"/>
  <c r="G76" i="55"/>
  <c r="I76" i="55"/>
  <c r="L76" i="55"/>
  <c r="AB75" i="55"/>
  <c r="G75" i="55"/>
  <c r="I75" i="55"/>
  <c r="L75" i="55"/>
  <c r="AB74" i="55"/>
  <c r="Y71" i="55"/>
  <c r="Y70" i="55"/>
  <c r="Y69" i="55"/>
  <c r="Y68" i="55"/>
  <c r="Y66" i="55"/>
  <c r="X65" i="55"/>
  <c r="G65" i="55"/>
  <c r="X64" i="55"/>
  <c r="X61" i="55"/>
  <c r="X60" i="55"/>
  <c r="J56" i="55"/>
  <c r="AA56" i="55"/>
  <c r="AA53" i="55"/>
  <c r="Z49" i="55"/>
  <c r="G49" i="55"/>
  <c r="Z48" i="55"/>
  <c r="G48" i="55"/>
  <c r="Z47" i="55"/>
  <c r="G47" i="55"/>
  <c r="X40" i="55"/>
  <c r="K40" i="55"/>
  <c r="X39" i="55"/>
  <c r="X37" i="55"/>
  <c r="E37" i="55"/>
  <c r="D37" i="55"/>
  <c r="AB36" i="55"/>
  <c r="AC36" i="55"/>
  <c r="L36" i="55"/>
  <c r="AB35" i="55"/>
  <c r="AC35" i="55"/>
  <c r="L35" i="55"/>
  <c r="AB34" i="55"/>
  <c r="AC34" i="55"/>
  <c r="L34" i="55"/>
  <c r="AB33" i="55"/>
  <c r="AC33" i="55"/>
  <c r="L33" i="55"/>
  <c r="AB32" i="55"/>
  <c r="AC32" i="55"/>
  <c r="L32" i="55"/>
  <c r="AB31" i="55"/>
  <c r="AC31" i="55"/>
  <c r="L31" i="55"/>
  <c r="AB30" i="55"/>
  <c r="AC30" i="55"/>
  <c r="L30" i="55"/>
  <c r="AB29" i="55"/>
  <c r="AC29" i="55"/>
  <c r="L29" i="55"/>
  <c r="AB28" i="55"/>
  <c r="AC28" i="55"/>
  <c r="L28" i="55"/>
  <c r="E26" i="55"/>
  <c r="D26" i="55"/>
  <c r="K25" i="55"/>
  <c r="L25" i="55"/>
  <c r="I23" i="55"/>
  <c r="I24" i="55"/>
  <c r="K22" i="55"/>
  <c r="L22" i="55"/>
  <c r="I20" i="55"/>
  <c r="I21" i="55"/>
  <c r="K19" i="55"/>
  <c r="L19" i="55"/>
  <c r="I17" i="55"/>
  <c r="K17" i="55"/>
  <c r="L17" i="55"/>
  <c r="K16" i="55"/>
  <c r="L16" i="55"/>
  <c r="I15" i="55"/>
  <c r="K14" i="55"/>
  <c r="L14" i="55"/>
  <c r="I13" i="55"/>
  <c r="K12" i="55"/>
  <c r="L12" i="55"/>
  <c r="I11" i="55"/>
  <c r="G10" i="55"/>
  <c r="AB7" i="55"/>
  <c r="X47" i="55"/>
  <c r="X7" i="55"/>
  <c r="V4" i="55"/>
  <c r="V2" i="55"/>
  <c r="I18" i="55"/>
  <c r="AB40" i="55"/>
  <c r="AC37" i="55"/>
  <c r="K20" i="55"/>
  <c r="L20" i="55"/>
  <c r="X49" i="55"/>
  <c r="K13" i="55"/>
  <c r="L13" i="55"/>
  <c r="K23" i="55"/>
  <c r="L23" i="55"/>
  <c r="X48" i="55"/>
  <c r="Y58" i="55"/>
  <c r="M11" i="55"/>
  <c r="M15" i="55"/>
  <c r="G37" i="55"/>
  <c r="K24" i="55"/>
  <c r="L24" i="55"/>
  <c r="K18" i="55"/>
  <c r="L18" i="55"/>
  <c r="Z75" i="55"/>
  <c r="AC75" i="55"/>
  <c r="K11" i="55"/>
  <c r="L11" i="55"/>
  <c r="M13" i="55"/>
  <c r="K15" i="55"/>
  <c r="L15" i="55"/>
  <c r="K21" i="55"/>
  <c r="L21" i="55"/>
  <c r="Z74" i="55"/>
  <c r="AC74" i="55"/>
  <c r="G26" i="55"/>
  <c r="L40" i="55"/>
  <c r="K10" i="55"/>
  <c r="L10" i="55"/>
  <c r="L37" i="55"/>
  <c r="C48" i="55"/>
  <c r="K48" i="55"/>
  <c r="C49" i="55"/>
  <c r="K49" i="55"/>
  <c r="K84" i="55"/>
  <c r="G56" i="55"/>
  <c r="K57" i="55"/>
  <c r="K77" i="55"/>
  <c r="L77" i="55"/>
  <c r="C47" i="55"/>
  <c r="L26" i="55"/>
  <c r="K26" i="55"/>
  <c r="G53" i="55"/>
  <c r="K54" i="55"/>
  <c r="L44" i="55"/>
  <c r="K71" i="55"/>
  <c r="L71" i="55"/>
  <c r="K70" i="55"/>
  <c r="L70" i="55"/>
  <c r="K78" i="55"/>
  <c r="L78" i="55"/>
  <c r="K67" i="55"/>
  <c r="L67" i="55"/>
  <c r="K59" i="55"/>
  <c r="L59" i="55"/>
  <c r="K69" i="55"/>
  <c r="L69" i="55"/>
  <c r="K72" i="55"/>
  <c r="L72" i="55"/>
  <c r="C50" i="55"/>
  <c r="K47" i="55"/>
  <c r="L50" i="55"/>
  <c r="X25" i="55"/>
  <c r="AB25" i="55"/>
  <c r="AC25" i="55"/>
  <c r="X22" i="55"/>
  <c r="AB22" i="55"/>
  <c r="AC22" i="55"/>
  <c r="X19" i="55"/>
  <c r="AB19" i="55"/>
  <c r="AC19" i="55"/>
  <c r="X13" i="55"/>
  <c r="AB13" i="55"/>
  <c r="AC13" i="55"/>
  <c r="X12" i="55"/>
  <c r="AB12" i="55"/>
  <c r="X24" i="55"/>
  <c r="AB24" i="55"/>
  <c r="AC24" i="55"/>
  <c r="X21" i="55"/>
  <c r="AB21" i="55"/>
  <c r="AC21" i="55"/>
  <c r="X18" i="55"/>
  <c r="AB18" i="55"/>
  <c r="AC18" i="55"/>
  <c r="X15" i="55"/>
  <c r="AB15" i="55"/>
  <c r="AC15" i="55"/>
  <c r="X14" i="55"/>
  <c r="AB14" i="55"/>
  <c r="X11" i="55"/>
  <c r="AB11" i="55"/>
  <c r="AC11" i="55"/>
  <c r="X10" i="55"/>
  <c r="X16" i="55"/>
  <c r="AB16" i="55"/>
  <c r="AC16" i="55"/>
  <c r="X23" i="55"/>
  <c r="AB23" i="55"/>
  <c r="AC23" i="55"/>
  <c r="X20" i="55"/>
  <c r="AB20" i="55"/>
  <c r="AC20" i="55"/>
  <c r="X17" i="55"/>
  <c r="AB17" i="55"/>
  <c r="AC17" i="55"/>
  <c r="L82" i="55"/>
  <c r="W49" i="55"/>
  <c r="AB49" i="55"/>
  <c r="AC14" i="55"/>
  <c r="X26" i="55"/>
  <c r="AB10" i="55"/>
  <c r="AC12" i="55"/>
  <c r="W48" i="55"/>
  <c r="AB48" i="55"/>
  <c r="X56" i="55"/>
  <c r="AB57" i="55"/>
  <c r="AB76" i="55"/>
  <c r="AC40" i="55"/>
  <c r="AB26" i="55"/>
  <c r="X53" i="55"/>
  <c r="AB54" i="55"/>
  <c r="W47" i="55"/>
  <c r="AC10" i="55"/>
  <c r="AC26" i="55"/>
  <c r="AC44" i="55"/>
  <c r="W50" i="55"/>
  <c r="AB47" i="55"/>
  <c r="AC50" i="55"/>
  <c r="AB70" i="55"/>
  <c r="AC70" i="55"/>
  <c r="AC76" i="55"/>
  <c r="AB69" i="55"/>
  <c r="AC69" i="55"/>
  <c r="AB58" i="55"/>
  <c r="AC58" i="55"/>
  <c r="AB77" i="55"/>
  <c r="AC77" i="55"/>
  <c r="AB66" i="55"/>
  <c r="AC66" i="55"/>
  <c r="AB68" i="55"/>
  <c r="AC68" i="55"/>
  <c r="AB71" i="55"/>
  <c r="AC71" i="55"/>
  <c r="AC81" i="55"/>
  <c r="L84" i="55"/>
  <c r="K86" i="55"/>
  <c r="L86" i="55"/>
  <c r="L87" i="55"/>
  <c r="L90" i="55"/>
  <c r="L92" i="55"/>
  <c r="L94" i="55"/>
  <c r="D42" i="107"/>
  <c r="F42" i="107"/>
  <c r="C177" i="54"/>
  <c r="C176" i="54"/>
  <c r="B136" i="54"/>
  <c r="B135" i="54"/>
  <c r="V78" i="54"/>
  <c r="Y77" i="54"/>
  <c r="V77" i="54"/>
  <c r="Y76" i="54"/>
  <c r="V76" i="54"/>
  <c r="G76" i="54"/>
  <c r="I76" i="54"/>
  <c r="L76" i="54"/>
  <c r="AB75" i="54"/>
  <c r="G75" i="54"/>
  <c r="I75" i="54"/>
  <c r="L75" i="54"/>
  <c r="AB74" i="54"/>
  <c r="Y71" i="54"/>
  <c r="Y70" i="54"/>
  <c r="Y69" i="54"/>
  <c r="Y68" i="54"/>
  <c r="Y66" i="54"/>
  <c r="X65" i="54"/>
  <c r="G65" i="54"/>
  <c r="X64" i="54"/>
  <c r="X61" i="54"/>
  <c r="X60" i="54"/>
  <c r="J56" i="54"/>
  <c r="AA56" i="54"/>
  <c r="AA53" i="54"/>
  <c r="Z49" i="54"/>
  <c r="G49" i="54"/>
  <c r="Z48" i="54"/>
  <c r="G48" i="54"/>
  <c r="Z47" i="54"/>
  <c r="G47" i="54"/>
  <c r="X40" i="54"/>
  <c r="K40" i="54"/>
  <c r="X39" i="54"/>
  <c r="X37" i="54"/>
  <c r="E37" i="54"/>
  <c r="D37" i="54"/>
  <c r="AB36" i="54"/>
  <c r="AC36" i="54"/>
  <c r="L36" i="54"/>
  <c r="AB35" i="54"/>
  <c r="AC35" i="54"/>
  <c r="L35" i="54"/>
  <c r="AB34" i="54"/>
  <c r="AC34" i="54"/>
  <c r="L34" i="54"/>
  <c r="AB33" i="54"/>
  <c r="AC33" i="54"/>
  <c r="L33" i="54"/>
  <c r="AB32" i="54"/>
  <c r="AC32" i="54"/>
  <c r="L32" i="54"/>
  <c r="AB31" i="54"/>
  <c r="AC31" i="54"/>
  <c r="L31" i="54"/>
  <c r="AB30" i="54"/>
  <c r="AC30" i="54"/>
  <c r="L30" i="54"/>
  <c r="AB29" i="54"/>
  <c r="AC29" i="54"/>
  <c r="L29" i="54"/>
  <c r="AB28" i="54"/>
  <c r="AC28" i="54"/>
  <c r="E26" i="54"/>
  <c r="D26" i="54"/>
  <c r="K25" i="54"/>
  <c r="L25" i="54"/>
  <c r="I23" i="54"/>
  <c r="I24" i="54"/>
  <c r="K22" i="54"/>
  <c r="L22" i="54"/>
  <c r="I20" i="54"/>
  <c r="I21" i="54"/>
  <c r="K19" i="54"/>
  <c r="L19" i="54"/>
  <c r="I17" i="54"/>
  <c r="I18" i="54"/>
  <c r="K16" i="54"/>
  <c r="L16" i="54"/>
  <c r="I15" i="54"/>
  <c r="K14" i="54"/>
  <c r="L14" i="54"/>
  <c r="I13" i="54"/>
  <c r="K13" i="54"/>
  <c r="L13" i="54"/>
  <c r="K12" i="54"/>
  <c r="L12" i="54"/>
  <c r="I11" i="54"/>
  <c r="G10" i="54"/>
  <c r="AB7" i="54"/>
  <c r="X7" i="54"/>
  <c r="V4" i="54"/>
  <c r="V2" i="54"/>
  <c r="K17" i="54"/>
  <c r="L17" i="54"/>
  <c r="K23" i="54"/>
  <c r="L23" i="54"/>
  <c r="AB40" i="54"/>
  <c r="K21" i="54"/>
  <c r="L21" i="54"/>
  <c r="K24" i="54"/>
  <c r="L24" i="54"/>
  <c r="K18" i="54"/>
  <c r="L18" i="54"/>
  <c r="K20" i="54"/>
  <c r="L20" i="54"/>
  <c r="M11" i="54"/>
  <c r="M15" i="54"/>
  <c r="G37" i="54"/>
  <c r="L28" i="54"/>
  <c r="L37" i="54"/>
  <c r="G26" i="54"/>
  <c r="K84" i="54"/>
  <c r="K11" i="54"/>
  <c r="L11" i="54"/>
  <c r="K15" i="54"/>
  <c r="L15" i="54"/>
  <c r="Z74" i="54"/>
  <c r="AC74" i="54"/>
  <c r="AC37" i="54"/>
  <c r="Y58" i="54"/>
  <c r="X47" i="54"/>
  <c r="X49" i="54"/>
  <c r="X48" i="54"/>
  <c r="Z75" i="54"/>
  <c r="AC75" i="54"/>
  <c r="K10" i="54"/>
  <c r="L10" i="54"/>
  <c r="M13" i="54"/>
  <c r="C48" i="54"/>
  <c r="K48" i="54"/>
  <c r="C49" i="54"/>
  <c r="K49" i="54"/>
  <c r="L40" i="54"/>
  <c r="G56" i="54"/>
  <c r="K57" i="54"/>
  <c r="C47" i="54"/>
  <c r="L26" i="54"/>
  <c r="K26" i="54"/>
  <c r="G53" i="54"/>
  <c r="K54" i="54"/>
  <c r="X17" i="54"/>
  <c r="AB17" i="54"/>
  <c r="AC17" i="54"/>
  <c r="X25" i="54"/>
  <c r="AB25" i="54"/>
  <c r="AC25" i="54"/>
  <c r="X22" i="54"/>
  <c r="AB22" i="54"/>
  <c r="AC22" i="54"/>
  <c r="X19" i="54"/>
  <c r="AB19" i="54"/>
  <c r="AC19" i="54"/>
  <c r="X16" i="54"/>
  <c r="AB16" i="54"/>
  <c r="AC16" i="54"/>
  <c r="X13" i="54"/>
  <c r="AB13" i="54"/>
  <c r="AC13" i="54"/>
  <c r="X12" i="54"/>
  <c r="AB12" i="54"/>
  <c r="X23" i="54"/>
  <c r="AB23" i="54"/>
  <c r="AC23" i="54"/>
  <c r="X20" i="54"/>
  <c r="AB20" i="54"/>
  <c r="AC20" i="54"/>
  <c r="X24" i="54"/>
  <c r="AB24" i="54"/>
  <c r="AC24" i="54"/>
  <c r="X21" i="54"/>
  <c r="AB21" i="54"/>
  <c r="AC21" i="54"/>
  <c r="X18" i="54"/>
  <c r="AB18" i="54"/>
  <c r="AC18" i="54"/>
  <c r="X14" i="54"/>
  <c r="AB14" i="54"/>
  <c r="X10" i="54"/>
  <c r="X15" i="54"/>
  <c r="AB15" i="54"/>
  <c r="AC15" i="54"/>
  <c r="X11" i="54"/>
  <c r="AB11" i="54"/>
  <c r="AC11" i="54"/>
  <c r="L44" i="54"/>
  <c r="K69" i="54"/>
  <c r="L69" i="54"/>
  <c r="K77" i="54"/>
  <c r="K72" i="54"/>
  <c r="L72" i="54"/>
  <c r="W48" i="54"/>
  <c r="AB48" i="54"/>
  <c r="AC12" i="54"/>
  <c r="K47" i="54"/>
  <c r="L50" i="54"/>
  <c r="C50" i="54"/>
  <c r="AB10" i="54"/>
  <c r="X26" i="54"/>
  <c r="AC14" i="54"/>
  <c r="W49" i="54"/>
  <c r="AB49" i="54"/>
  <c r="K71" i="54"/>
  <c r="L71" i="54"/>
  <c r="K78" i="54"/>
  <c r="L78" i="54"/>
  <c r="K67" i="54"/>
  <c r="L67" i="54"/>
  <c r="K70" i="54"/>
  <c r="L70" i="54"/>
  <c r="K59" i="54"/>
  <c r="L59" i="54"/>
  <c r="L82" i="54"/>
  <c r="K86" i="54"/>
  <c r="AB26" i="54"/>
  <c r="X53" i="54"/>
  <c r="AB54" i="54"/>
  <c r="W47" i="54"/>
  <c r="AC10" i="54"/>
  <c r="AC26" i="54"/>
  <c r="X56" i="54"/>
  <c r="AB57" i="54"/>
  <c r="AB76" i="54"/>
  <c r="AC40" i="54"/>
  <c r="AB47" i="54"/>
  <c r="AC50" i="54"/>
  <c r="W50" i="54"/>
  <c r="AB77" i="54"/>
  <c r="AC77" i="54"/>
  <c r="AB66" i="54"/>
  <c r="AC66" i="54"/>
  <c r="AB70" i="54"/>
  <c r="AC70" i="54"/>
  <c r="AC76" i="54"/>
  <c r="AB69" i="54"/>
  <c r="AC69" i="54"/>
  <c r="AB58" i="54"/>
  <c r="AC58" i="54"/>
  <c r="AB68" i="54"/>
  <c r="AC68" i="54"/>
  <c r="AB71" i="54"/>
  <c r="AC71" i="54"/>
  <c r="L86" i="54"/>
  <c r="L94" i="54"/>
  <c r="AC44" i="54"/>
  <c r="L87" i="54"/>
  <c r="AC81" i="54"/>
  <c r="L84" i="54"/>
  <c r="L90" i="54"/>
  <c r="L92" i="54"/>
  <c r="C177" i="53"/>
  <c r="C176" i="53"/>
  <c r="B136" i="53"/>
  <c r="B135" i="53"/>
  <c r="V78" i="53"/>
  <c r="Y77" i="53"/>
  <c r="V77" i="53"/>
  <c r="Y76" i="53"/>
  <c r="V76" i="53"/>
  <c r="G76" i="53"/>
  <c r="I76" i="53"/>
  <c r="L76" i="53"/>
  <c r="AB75" i="53"/>
  <c r="G75" i="53"/>
  <c r="I75" i="53"/>
  <c r="L75" i="53"/>
  <c r="AB74" i="53"/>
  <c r="Y71" i="53"/>
  <c r="Y70" i="53"/>
  <c r="Y69" i="53"/>
  <c r="Y68" i="53"/>
  <c r="Y66" i="53"/>
  <c r="X65" i="53"/>
  <c r="G65" i="53"/>
  <c r="X64" i="53"/>
  <c r="X61" i="53"/>
  <c r="X60" i="53"/>
  <c r="J56" i="53"/>
  <c r="AA56" i="53"/>
  <c r="AA53" i="53"/>
  <c r="Z49" i="53"/>
  <c r="G49" i="53"/>
  <c r="Z48" i="53"/>
  <c r="G48" i="53"/>
  <c r="Z47" i="53"/>
  <c r="G47" i="53"/>
  <c r="X40" i="53"/>
  <c r="K40" i="53"/>
  <c r="X39" i="53"/>
  <c r="X37" i="53"/>
  <c r="E37" i="53"/>
  <c r="D37" i="53"/>
  <c r="AB36" i="53"/>
  <c r="AC36" i="53"/>
  <c r="L36" i="53"/>
  <c r="AB35" i="53"/>
  <c r="AC35" i="53"/>
  <c r="L35" i="53"/>
  <c r="AB34" i="53"/>
  <c r="AC34" i="53"/>
  <c r="L34" i="53"/>
  <c r="AB33" i="53"/>
  <c r="AC33" i="53"/>
  <c r="L33" i="53"/>
  <c r="AB32" i="53"/>
  <c r="AC32" i="53"/>
  <c r="L32" i="53"/>
  <c r="AB31" i="53"/>
  <c r="AC31" i="53"/>
  <c r="L31" i="53"/>
  <c r="AB30" i="53"/>
  <c r="AC30" i="53"/>
  <c r="L30" i="53"/>
  <c r="AB29" i="53"/>
  <c r="AC29" i="53"/>
  <c r="L29" i="53"/>
  <c r="AB28" i="53"/>
  <c r="AC28" i="53"/>
  <c r="L28" i="53"/>
  <c r="E26" i="53"/>
  <c r="D26" i="53"/>
  <c r="K25" i="53"/>
  <c r="L25" i="53"/>
  <c r="I23" i="53"/>
  <c r="I24" i="53"/>
  <c r="K22" i="53"/>
  <c r="L22" i="53"/>
  <c r="I20" i="53"/>
  <c r="I21" i="53"/>
  <c r="K19" i="53"/>
  <c r="L19" i="53"/>
  <c r="I17" i="53"/>
  <c r="I18" i="53"/>
  <c r="K16" i="53"/>
  <c r="L16" i="53"/>
  <c r="I15" i="53"/>
  <c r="K14" i="53"/>
  <c r="L14" i="53"/>
  <c r="I13" i="53"/>
  <c r="K13" i="53"/>
  <c r="L13" i="53"/>
  <c r="K12" i="53"/>
  <c r="L12" i="53"/>
  <c r="I11" i="53"/>
  <c r="G10" i="53"/>
  <c r="AB7" i="53"/>
  <c r="X7" i="53"/>
  <c r="V4" i="53"/>
  <c r="V2" i="53"/>
  <c r="D38" i="107"/>
  <c r="F38" i="107"/>
  <c r="I38" i="107"/>
  <c r="J38" i="107"/>
  <c r="K23" i="53"/>
  <c r="L23" i="53"/>
  <c r="K20" i="53"/>
  <c r="L20" i="53"/>
  <c r="AC37" i="53"/>
  <c r="K18" i="53"/>
  <c r="L18" i="53"/>
  <c r="K21" i="53"/>
  <c r="L21" i="53"/>
  <c r="AB40" i="53"/>
  <c r="K17" i="53"/>
  <c r="L17" i="53"/>
  <c r="K24" i="53"/>
  <c r="L24" i="53"/>
  <c r="M15" i="53"/>
  <c r="M11" i="53"/>
  <c r="K15" i="53"/>
  <c r="L15" i="53"/>
  <c r="K11" i="53"/>
  <c r="L11" i="53"/>
  <c r="G37" i="53"/>
  <c r="Z74" i="53"/>
  <c r="AC74" i="53"/>
  <c r="Y58" i="53"/>
  <c r="X47" i="53"/>
  <c r="X48" i="53"/>
  <c r="X49" i="53"/>
  <c r="G26" i="53"/>
  <c r="L40" i="53"/>
  <c r="M13" i="53"/>
  <c r="K10" i="53"/>
  <c r="L10" i="53"/>
  <c r="L37" i="53"/>
  <c r="Z75" i="53"/>
  <c r="AC75" i="53"/>
  <c r="C48" i="53"/>
  <c r="K48" i="53"/>
  <c r="C49" i="53"/>
  <c r="K49" i="53"/>
  <c r="K84" i="53"/>
  <c r="G56" i="53"/>
  <c r="K57" i="53"/>
  <c r="K77" i="53"/>
  <c r="L77" i="53"/>
  <c r="C47" i="53"/>
  <c r="L26" i="53"/>
  <c r="L44" i="53"/>
  <c r="K26" i="53"/>
  <c r="G53" i="53"/>
  <c r="K54" i="53"/>
  <c r="K71" i="53"/>
  <c r="L71" i="53"/>
  <c r="K70" i="53"/>
  <c r="L70" i="53"/>
  <c r="K59" i="53"/>
  <c r="L59" i="53"/>
  <c r="K78" i="53"/>
  <c r="L78" i="53"/>
  <c r="K67" i="53"/>
  <c r="L67" i="53"/>
  <c r="K72" i="53"/>
  <c r="L72" i="53"/>
  <c r="K69" i="53"/>
  <c r="L69" i="53"/>
  <c r="X25" i="53"/>
  <c r="AB25" i="53"/>
  <c r="AC25" i="53"/>
  <c r="X22" i="53"/>
  <c r="AB22" i="53"/>
  <c r="AC22" i="53"/>
  <c r="X19" i="53"/>
  <c r="AB19" i="53"/>
  <c r="AC19" i="53"/>
  <c r="X16" i="53"/>
  <c r="AB16" i="53"/>
  <c r="AC16" i="53"/>
  <c r="X13" i="53"/>
  <c r="AB13" i="53"/>
  <c r="AC13" i="53"/>
  <c r="X12" i="53"/>
  <c r="AB12" i="53"/>
  <c r="X23" i="53"/>
  <c r="AB23" i="53"/>
  <c r="AC23" i="53"/>
  <c r="X20" i="53"/>
  <c r="AB20" i="53"/>
  <c r="AC20" i="53"/>
  <c r="X17" i="53"/>
  <c r="AB17" i="53"/>
  <c r="AC17" i="53"/>
  <c r="X15" i="53"/>
  <c r="AB15" i="53"/>
  <c r="AC15" i="53"/>
  <c r="X11" i="53"/>
  <c r="AB11" i="53"/>
  <c r="AC11" i="53"/>
  <c r="X14" i="53"/>
  <c r="AB14" i="53"/>
  <c r="X24" i="53"/>
  <c r="AB24" i="53"/>
  <c r="AC24" i="53"/>
  <c r="X21" i="53"/>
  <c r="AB21" i="53"/>
  <c r="AC21" i="53"/>
  <c r="X18" i="53"/>
  <c r="AB18" i="53"/>
  <c r="AC18" i="53"/>
  <c r="X10" i="53"/>
  <c r="K47" i="53"/>
  <c r="L50" i="53"/>
  <c r="C50" i="53"/>
  <c r="L82" i="53"/>
  <c r="K86" i="53"/>
  <c r="AC14" i="53"/>
  <c r="W49" i="53"/>
  <c r="AB49" i="53"/>
  <c r="W48" i="53"/>
  <c r="AB48" i="53"/>
  <c r="AC12" i="53"/>
  <c r="AB10" i="53"/>
  <c r="X26" i="53"/>
  <c r="AB26" i="53"/>
  <c r="X53" i="53"/>
  <c r="AB54" i="53"/>
  <c r="W47" i="53"/>
  <c r="AC10" i="53"/>
  <c r="AC26" i="53"/>
  <c r="L86" i="53"/>
  <c r="L94" i="53"/>
  <c r="X56" i="53"/>
  <c r="AB57" i="53"/>
  <c r="AB76" i="53"/>
  <c r="AC40" i="53"/>
  <c r="L87" i="53"/>
  <c r="AC44" i="53"/>
  <c r="AB68" i="53"/>
  <c r="AC68" i="53"/>
  <c r="AB71" i="53"/>
  <c r="AC71" i="53"/>
  <c r="W50" i="53"/>
  <c r="AB47" i="53"/>
  <c r="AC50" i="53"/>
  <c r="AC76" i="53"/>
  <c r="AB77" i="53"/>
  <c r="AC77" i="53"/>
  <c r="AB66" i="53"/>
  <c r="AC66" i="53"/>
  <c r="AB70" i="53"/>
  <c r="AC70" i="53"/>
  <c r="AB69" i="53"/>
  <c r="AC69" i="53"/>
  <c r="AB58" i="53"/>
  <c r="AC58" i="53"/>
  <c r="L90" i="53"/>
  <c r="L92" i="53"/>
  <c r="AC81" i="53"/>
  <c r="L84" i="53"/>
  <c r="D37" i="107"/>
  <c r="F37" i="107"/>
  <c r="I37" i="107"/>
  <c r="J37" i="107"/>
  <c r="C177" i="51"/>
  <c r="C176" i="51"/>
  <c r="B136" i="51"/>
  <c r="B135" i="51"/>
  <c r="V78" i="51"/>
  <c r="Y77" i="51"/>
  <c r="V77" i="51"/>
  <c r="Y76" i="51"/>
  <c r="V76" i="51"/>
  <c r="G76" i="51"/>
  <c r="I76" i="51"/>
  <c r="L76" i="51"/>
  <c r="AB75" i="51"/>
  <c r="G75" i="51"/>
  <c r="I75" i="51"/>
  <c r="L75" i="51"/>
  <c r="AB74" i="51"/>
  <c r="Y71" i="51"/>
  <c r="Y70" i="51"/>
  <c r="Y69" i="51"/>
  <c r="Y68" i="51"/>
  <c r="Y66" i="51"/>
  <c r="X65" i="51"/>
  <c r="G65" i="51"/>
  <c r="X64" i="51"/>
  <c r="X61" i="51"/>
  <c r="X60" i="51"/>
  <c r="J56" i="51"/>
  <c r="AA56" i="51"/>
  <c r="AA53" i="51"/>
  <c r="Z49" i="51"/>
  <c r="G49" i="51"/>
  <c r="Z48" i="51"/>
  <c r="G48" i="51"/>
  <c r="Z47" i="51"/>
  <c r="G47" i="51"/>
  <c r="X40" i="51"/>
  <c r="K40" i="51"/>
  <c r="X39" i="51"/>
  <c r="X37" i="51"/>
  <c r="E37" i="51"/>
  <c r="D37" i="51"/>
  <c r="AB36" i="51"/>
  <c r="AC36" i="51"/>
  <c r="L36" i="51"/>
  <c r="AB35" i="51"/>
  <c r="AC35" i="51"/>
  <c r="L35" i="51"/>
  <c r="AB34" i="51"/>
  <c r="AC34" i="51"/>
  <c r="L34" i="51"/>
  <c r="AB33" i="51"/>
  <c r="AC33" i="51"/>
  <c r="L33" i="51"/>
  <c r="AB32" i="51"/>
  <c r="AC32" i="51"/>
  <c r="L32" i="51"/>
  <c r="AB31" i="51"/>
  <c r="AC31" i="51"/>
  <c r="L31" i="51"/>
  <c r="AB30" i="51"/>
  <c r="AC30" i="51"/>
  <c r="L30" i="51"/>
  <c r="AB29" i="51"/>
  <c r="AC29" i="51"/>
  <c r="L29" i="51"/>
  <c r="AB28" i="51"/>
  <c r="AC28" i="51"/>
  <c r="L28" i="51"/>
  <c r="E26" i="51"/>
  <c r="D26" i="51"/>
  <c r="K25" i="51"/>
  <c r="L25" i="51"/>
  <c r="I23" i="51"/>
  <c r="I24" i="51"/>
  <c r="K22" i="51"/>
  <c r="L22" i="51"/>
  <c r="I20" i="51"/>
  <c r="I21" i="51"/>
  <c r="K19" i="51"/>
  <c r="L19" i="51"/>
  <c r="I17" i="51"/>
  <c r="I18" i="51"/>
  <c r="K16" i="51"/>
  <c r="L16" i="51"/>
  <c r="I15" i="51"/>
  <c r="M15" i="51"/>
  <c r="K14" i="51"/>
  <c r="L14" i="51"/>
  <c r="I13" i="51"/>
  <c r="K12" i="51"/>
  <c r="L12" i="51"/>
  <c r="I11" i="51"/>
  <c r="K11" i="51"/>
  <c r="L11" i="51"/>
  <c r="G10" i="51"/>
  <c r="AB7" i="51"/>
  <c r="X47" i="51"/>
  <c r="X7" i="51"/>
  <c r="V4" i="51"/>
  <c r="V2" i="51"/>
  <c r="K20" i="51"/>
  <c r="L20" i="51"/>
  <c r="K13" i="51"/>
  <c r="L13" i="51"/>
  <c r="K18" i="51"/>
  <c r="L18" i="51"/>
  <c r="K23" i="51"/>
  <c r="L23" i="51"/>
  <c r="AC37" i="51"/>
  <c r="K21" i="51"/>
  <c r="L21" i="51"/>
  <c r="K17" i="51"/>
  <c r="L17" i="51"/>
  <c r="K24" i="51"/>
  <c r="L24" i="51"/>
  <c r="Y58" i="51"/>
  <c r="AB40" i="51"/>
  <c r="K15" i="51"/>
  <c r="L15" i="51"/>
  <c r="Z75" i="51"/>
  <c r="AC75" i="51"/>
  <c r="G26" i="51"/>
  <c r="G37" i="51"/>
  <c r="M11" i="51"/>
  <c r="Z74" i="51"/>
  <c r="AC74" i="51"/>
  <c r="X49" i="51"/>
  <c r="M13" i="51"/>
  <c r="K10" i="51"/>
  <c r="L10" i="51"/>
  <c r="L37" i="51"/>
  <c r="X48" i="51"/>
  <c r="C48" i="51"/>
  <c r="K48" i="51"/>
  <c r="C49" i="51"/>
  <c r="K49" i="51"/>
  <c r="G56" i="51"/>
  <c r="K57" i="51"/>
  <c r="K77" i="51"/>
  <c r="L40" i="51"/>
  <c r="K84" i="51"/>
  <c r="X25" i="51"/>
  <c r="AB25" i="51"/>
  <c r="AC25" i="51"/>
  <c r="C47" i="51"/>
  <c r="L26" i="51"/>
  <c r="K26" i="51"/>
  <c r="G53" i="51"/>
  <c r="K54" i="51"/>
  <c r="K72" i="51"/>
  <c r="L72" i="51"/>
  <c r="K69" i="51"/>
  <c r="L69" i="51"/>
  <c r="L44" i="51"/>
  <c r="X10" i="51"/>
  <c r="AB10" i="51"/>
  <c r="X18" i="51"/>
  <c r="AB18" i="51"/>
  <c r="AC18" i="51"/>
  <c r="X11" i="51"/>
  <c r="AB11" i="51"/>
  <c r="AC11" i="51"/>
  <c r="X21" i="51"/>
  <c r="AB21" i="51"/>
  <c r="AC21" i="51"/>
  <c r="X14" i="51"/>
  <c r="AB14" i="51"/>
  <c r="AC14" i="51"/>
  <c r="X17" i="51"/>
  <c r="AB17" i="51"/>
  <c r="AC17" i="51"/>
  <c r="X15" i="51"/>
  <c r="AB15" i="51"/>
  <c r="AC15" i="51"/>
  <c r="X20" i="51"/>
  <c r="AB20" i="51"/>
  <c r="AC20" i="51"/>
  <c r="X24" i="51"/>
  <c r="AB24" i="51"/>
  <c r="AC24" i="51"/>
  <c r="X23" i="51"/>
  <c r="AB23" i="51"/>
  <c r="AC23" i="51"/>
  <c r="X13" i="51"/>
  <c r="AB13" i="51"/>
  <c r="AC13" i="51"/>
  <c r="X19" i="51"/>
  <c r="AB19" i="51"/>
  <c r="AC19" i="51"/>
  <c r="X12" i="51"/>
  <c r="AB12" i="51"/>
  <c r="X16" i="51"/>
  <c r="AB16" i="51"/>
  <c r="AC16" i="51"/>
  <c r="X22" i="51"/>
  <c r="AB22" i="51"/>
  <c r="AC22" i="51"/>
  <c r="K71" i="51"/>
  <c r="L71" i="51"/>
  <c r="K70" i="51"/>
  <c r="L70" i="51"/>
  <c r="K59" i="51"/>
  <c r="L59" i="51"/>
  <c r="K78" i="51"/>
  <c r="L78" i="51"/>
  <c r="K67" i="51"/>
  <c r="L67" i="51"/>
  <c r="AC12" i="51"/>
  <c r="K47" i="51"/>
  <c r="L50" i="51"/>
  <c r="C50" i="51"/>
  <c r="W49" i="51"/>
  <c r="AB49" i="51"/>
  <c r="W48" i="51"/>
  <c r="AB48" i="51"/>
  <c r="X26" i="51"/>
  <c r="X56" i="51"/>
  <c r="AB57" i="51"/>
  <c r="AB76" i="51"/>
  <c r="L82" i="51"/>
  <c r="K86" i="51"/>
  <c r="AB26" i="51"/>
  <c r="X53" i="51"/>
  <c r="AB54" i="51"/>
  <c r="W47" i="51"/>
  <c r="AC10" i="51"/>
  <c r="AC26" i="51"/>
  <c r="AC40" i="51"/>
  <c r="AC44" i="51"/>
  <c r="AB77" i="51"/>
  <c r="AC77" i="51"/>
  <c r="AB66" i="51"/>
  <c r="AC66" i="51"/>
  <c r="AB70" i="51"/>
  <c r="AC70" i="51"/>
  <c r="AC76" i="51"/>
  <c r="AB69" i="51"/>
  <c r="AC69" i="51"/>
  <c r="AB58" i="51"/>
  <c r="AC58" i="51"/>
  <c r="L86" i="51"/>
  <c r="AB68" i="51"/>
  <c r="AC68" i="51"/>
  <c r="AB71" i="51"/>
  <c r="AC71" i="51"/>
  <c r="W50" i="51"/>
  <c r="AB47" i="51"/>
  <c r="AC50" i="51"/>
  <c r="AC81" i="51"/>
  <c r="L84" i="51"/>
  <c r="L87" i="51"/>
  <c r="L94" i="51"/>
  <c r="L90" i="51"/>
  <c r="L92" i="51"/>
  <c r="C177" i="50"/>
  <c r="C176" i="50"/>
  <c r="B136" i="50"/>
  <c r="B135" i="50"/>
  <c r="V78" i="50"/>
  <c r="Y77" i="50"/>
  <c r="V77" i="50"/>
  <c r="Y76" i="50"/>
  <c r="V76" i="50"/>
  <c r="G76" i="50"/>
  <c r="I76" i="50"/>
  <c r="L76" i="50"/>
  <c r="AB75" i="50"/>
  <c r="G75" i="50"/>
  <c r="I75" i="50"/>
  <c r="L75" i="50"/>
  <c r="AB74" i="50"/>
  <c r="Y71" i="50"/>
  <c r="Y70" i="50"/>
  <c r="Y69" i="50"/>
  <c r="Y68" i="50"/>
  <c r="Y66" i="50"/>
  <c r="X65" i="50"/>
  <c r="G65" i="50"/>
  <c r="X64" i="50"/>
  <c r="X61" i="50"/>
  <c r="X60" i="50"/>
  <c r="J56" i="50"/>
  <c r="AA56" i="50"/>
  <c r="AA53" i="50"/>
  <c r="Z49" i="50"/>
  <c r="G49" i="50"/>
  <c r="Z48" i="50"/>
  <c r="G48" i="50"/>
  <c r="Z47" i="50"/>
  <c r="G47" i="50"/>
  <c r="X40" i="50"/>
  <c r="K40" i="50"/>
  <c r="X39" i="50"/>
  <c r="X37" i="50"/>
  <c r="E37" i="50"/>
  <c r="D37" i="50"/>
  <c r="AB36" i="50"/>
  <c r="AC36" i="50"/>
  <c r="L36" i="50"/>
  <c r="AB35" i="50"/>
  <c r="AC35" i="50"/>
  <c r="L35" i="50"/>
  <c r="AB34" i="50"/>
  <c r="AC34" i="50"/>
  <c r="L34" i="50"/>
  <c r="AB33" i="50"/>
  <c r="AC33" i="50"/>
  <c r="L33" i="50"/>
  <c r="AB32" i="50"/>
  <c r="AC32" i="50"/>
  <c r="L32" i="50"/>
  <c r="AB31" i="50"/>
  <c r="AC31" i="50"/>
  <c r="L31" i="50"/>
  <c r="AB30" i="50"/>
  <c r="AC30" i="50"/>
  <c r="L30" i="50"/>
  <c r="AB29" i="50"/>
  <c r="AC29" i="50"/>
  <c r="L29" i="50"/>
  <c r="AB28" i="50"/>
  <c r="AC28" i="50"/>
  <c r="L28" i="50"/>
  <c r="E26" i="50"/>
  <c r="D26" i="50"/>
  <c r="K25" i="50"/>
  <c r="L25" i="50"/>
  <c r="I23" i="50"/>
  <c r="I24" i="50"/>
  <c r="K22" i="50"/>
  <c r="L22" i="50"/>
  <c r="I20" i="50"/>
  <c r="I21" i="50"/>
  <c r="K19" i="50"/>
  <c r="L19" i="50"/>
  <c r="I17" i="50"/>
  <c r="I18" i="50"/>
  <c r="K16" i="50"/>
  <c r="L16" i="50"/>
  <c r="I15" i="50"/>
  <c r="K14" i="50"/>
  <c r="L14" i="50"/>
  <c r="I13" i="50"/>
  <c r="K12" i="50"/>
  <c r="L12" i="50"/>
  <c r="I11" i="50"/>
  <c r="G10" i="50"/>
  <c r="K10" i="50"/>
  <c r="L10" i="50"/>
  <c r="AB7" i="50"/>
  <c r="X7" i="50"/>
  <c r="V4" i="50"/>
  <c r="V2" i="50"/>
  <c r="D35" i="107"/>
  <c r="F35" i="107"/>
  <c r="K23" i="50"/>
  <c r="L23" i="50"/>
  <c r="AB40" i="50"/>
  <c r="K21" i="50"/>
  <c r="L21" i="50"/>
  <c r="K24" i="50"/>
  <c r="L24" i="50"/>
  <c r="K15" i="50"/>
  <c r="L15" i="50"/>
  <c r="K20" i="50"/>
  <c r="L20" i="50"/>
  <c r="M13" i="50"/>
  <c r="K11" i="50"/>
  <c r="L11" i="50"/>
  <c r="Z75" i="50"/>
  <c r="AC75" i="50"/>
  <c r="K18" i="50"/>
  <c r="L18" i="50"/>
  <c r="Y58" i="50"/>
  <c r="X47" i="50"/>
  <c r="X48" i="50"/>
  <c r="G37" i="50"/>
  <c r="L37" i="50"/>
  <c r="G26" i="50"/>
  <c r="L40" i="50"/>
  <c r="M15" i="50"/>
  <c r="K17" i="50"/>
  <c r="L17" i="50"/>
  <c r="X49" i="50"/>
  <c r="Z74" i="50"/>
  <c r="AC74" i="50"/>
  <c r="M11" i="50"/>
  <c r="K13" i="50"/>
  <c r="L13" i="50"/>
  <c r="AC37" i="50"/>
  <c r="C49" i="50"/>
  <c r="K49" i="50"/>
  <c r="C47" i="50"/>
  <c r="K47" i="50"/>
  <c r="K84" i="50"/>
  <c r="G56" i="50"/>
  <c r="K57" i="50"/>
  <c r="K77" i="50"/>
  <c r="L77" i="50"/>
  <c r="L26" i="50"/>
  <c r="C48" i="50"/>
  <c r="K48" i="50"/>
  <c r="K26" i="50"/>
  <c r="G53" i="50"/>
  <c r="K54" i="50"/>
  <c r="L50" i="50"/>
  <c r="K71" i="50"/>
  <c r="L71" i="50"/>
  <c r="K70" i="50"/>
  <c r="L70" i="50"/>
  <c r="K59" i="50"/>
  <c r="L59" i="50"/>
  <c r="K78" i="50"/>
  <c r="L78" i="50"/>
  <c r="K67" i="50"/>
  <c r="L67" i="50"/>
  <c r="C50" i="50"/>
  <c r="X25" i="50"/>
  <c r="AB25" i="50"/>
  <c r="AC25" i="50"/>
  <c r="X22" i="50"/>
  <c r="AB22" i="50"/>
  <c r="AC22" i="50"/>
  <c r="X19" i="50"/>
  <c r="AB19" i="50"/>
  <c r="AC19" i="50"/>
  <c r="X23" i="50"/>
  <c r="AB23" i="50"/>
  <c r="AC23" i="50"/>
  <c r="X20" i="50"/>
  <c r="AB20" i="50"/>
  <c r="AC20" i="50"/>
  <c r="X14" i="50"/>
  <c r="AB14" i="50"/>
  <c r="X13" i="50"/>
  <c r="AB13" i="50"/>
  <c r="AC13" i="50"/>
  <c r="X11" i="50"/>
  <c r="AB11" i="50"/>
  <c r="AC11" i="50"/>
  <c r="X17" i="50"/>
  <c r="AB17" i="50"/>
  <c r="AC17" i="50"/>
  <c r="X12" i="50"/>
  <c r="AB12" i="50"/>
  <c r="X16" i="50"/>
  <c r="AB16" i="50"/>
  <c r="AC16" i="50"/>
  <c r="X10" i="50"/>
  <c r="X24" i="50"/>
  <c r="AB24" i="50"/>
  <c r="AC24" i="50"/>
  <c r="X21" i="50"/>
  <c r="AB21" i="50"/>
  <c r="AC21" i="50"/>
  <c r="X18" i="50"/>
  <c r="AB18" i="50"/>
  <c r="AC18" i="50"/>
  <c r="X15" i="50"/>
  <c r="AB15" i="50"/>
  <c r="AC15" i="50"/>
  <c r="L44" i="50"/>
  <c r="K72" i="50"/>
  <c r="L72" i="50"/>
  <c r="K69" i="50"/>
  <c r="L69" i="50"/>
  <c r="X26" i="50"/>
  <c r="AB10" i="50"/>
  <c r="AC12" i="50"/>
  <c r="W48" i="50"/>
  <c r="AB48" i="50"/>
  <c r="AC14" i="50"/>
  <c r="W49" i="50"/>
  <c r="AB49" i="50"/>
  <c r="L82" i="50"/>
  <c r="AB26" i="50"/>
  <c r="X53" i="50"/>
  <c r="AB54" i="50"/>
  <c r="W47" i="50"/>
  <c r="AC10" i="50"/>
  <c r="AC26" i="50"/>
  <c r="K86" i="50"/>
  <c r="X56" i="50"/>
  <c r="AB57" i="50"/>
  <c r="AB76" i="50"/>
  <c r="AC40" i="50"/>
  <c r="L86" i="50"/>
  <c r="AC44" i="50"/>
  <c r="AB68" i="50"/>
  <c r="AC68" i="50"/>
  <c r="AB71" i="50"/>
  <c r="AC71" i="50"/>
  <c r="W50" i="50"/>
  <c r="AB47" i="50"/>
  <c r="AC50" i="50"/>
  <c r="AB77" i="50"/>
  <c r="AC77" i="50"/>
  <c r="AB66" i="50"/>
  <c r="AC66" i="50"/>
  <c r="AB70" i="50"/>
  <c r="AC70" i="50"/>
  <c r="AC76" i="50"/>
  <c r="AB58" i="50"/>
  <c r="AC58" i="50"/>
  <c r="AB69" i="50"/>
  <c r="AC69" i="50"/>
  <c r="L87" i="50"/>
  <c r="AC81" i="50"/>
  <c r="L84" i="50"/>
  <c r="L94" i="50"/>
  <c r="L90" i="50"/>
  <c r="L92" i="50"/>
  <c r="C177" i="49"/>
  <c r="C176" i="49"/>
  <c r="B136" i="49"/>
  <c r="B135" i="49"/>
  <c r="V78" i="49"/>
  <c r="Y77" i="49"/>
  <c r="V77" i="49"/>
  <c r="Y76" i="49"/>
  <c r="V76" i="49"/>
  <c r="G76" i="49"/>
  <c r="I76" i="49"/>
  <c r="L76" i="49"/>
  <c r="AB75" i="49"/>
  <c r="G75" i="49"/>
  <c r="I75" i="49"/>
  <c r="L75" i="49"/>
  <c r="AB74" i="49"/>
  <c r="Y71" i="49"/>
  <c r="Y70" i="49"/>
  <c r="Y69" i="49"/>
  <c r="Y68" i="49"/>
  <c r="Y66" i="49"/>
  <c r="X65" i="49"/>
  <c r="G65" i="49"/>
  <c r="X64" i="49"/>
  <c r="X61" i="49"/>
  <c r="X60" i="49"/>
  <c r="J56" i="49"/>
  <c r="AA56" i="49"/>
  <c r="AA53" i="49"/>
  <c r="Z49" i="49"/>
  <c r="G49" i="49"/>
  <c r="Z48" i="49"/>
  <c r="G48" i="49"/>
  <c r="Z47" i="49"/>
  <c r="G47" i="49"/>
  <c r="X40" i="49"/>
  <c r="K40" i="49"/>
  <c r="X39" i="49"/>
  <c r="X37" i="49"/>
  <c r="E37" i="49"/>
  <c r="D37" i="49"/>
  <c r="AB36" i="49"/>
  <c r="AC36" i="49"/>
  <c r="L36" i="49"/>
  <c r="AB35" i="49"/>
  <c r="AC35" i="49"/>
  <c r="L35" i="49"/>
  <c r="AB34" i="49"/>
  <c r="AC34" i="49"/>
  <c r="L34" i="49"/>
  <c r="AB33" i="49"/>
  <c r="AC33" i="49"/>
  <c r="L33" i="49"/>
  <c r="AB32" i="49"/>
  <c r="AC32" i="49"/>
  <c r="L32" i="49"/>
  <c r="AB31" i="49"/>
  <c r="AC31" i="49"/>
  <c r="L31" i="49"/>
  <c r="AC30" i="49"/>
  <c r="AB30" i="49"/>
  <c r="L30" i="49"/>
  <c r="AB29" i="49"/>
  <c r="AC29" i="49"/>
  <c r="L29" i="49"/>
  <c r="AB28" i="49"/>
  <c r="AC28" i="49"/>
  <c r="E26" i="49"/>
  <c r="D26" i="49"/>
  <c r="K25" i="49"/>
  <c r="L25" i="49"/>
  <c r="I23" i="49"/>
  <c r="I24" i="49"/>
  <c r="K22" i="49"/>
  <c r="L22" i="49"/>
  <c r="I20" i="49"/>
  <c r="I21" i="49"/>
  <c r="K21" i="49"/>
  <c r="L21" i="49"/>
  <c r="K20" i="49"/>
  <c r="L20" i="49"/>
  <c r="K19" i="49"/>
  <c r="L19" i="49"/>
  <c r="I17" i="49"/>
  <c r="I18" i="49"/>
  <c r="K18" i="49"/>
  <c r="L18" i="49"/>
  <c r="K16" i="49"/>
  <c r="L16" i="49"/>
  <c r="I15" i="49"/>
  <c r="K14" i="49"/>
  <c r="L14" i="49"/>
  <c r="I13" i="49"/>
  <c r="K12" i="49"/>
  <c r="L12" i="49"/>
  <c r="I11" i="49"/>
  <c r="G10" i="49"/>
  <c r="AB7" i="49"/>
  <c r="X7" i="49"/>
  <c r="V4" i="49"/>
  <c r="V2" i="49"/>
  <c r="K17" i="49"/>
  <c r="L17" i="49"/>
  <c r="D33" i="107"/>
  <c r="F33" i="107"/>
  <c r="I33" i="107"/>
  <c r="J33" i="107"/>
  <c r="AB40" i="49"/>
  <c r="K23" i="49"/>
  <c r="L23" i="49"/>
  <c r="AC37" i="49"/>
  <c r="Y58" i="49"/>
  <c r="K13" i="49"/>
  <c r="L13" i="49"/>
  <c r="M11" i="49"/>
  <c r="M15" i="49"/>
  <c r="G37" i="49"/>
  <c r="L28" i="49"/>
  <c r="L37" i="49"/>
  <c r="G26" i="49"/>
  <c r="K84" i="49"/>
  <c r="Z75" i="49"/>
  <c r="AC75" i="49"/>
  <c r="K10" i="49"/>
  <c r="L10" i="49"/>
  <c r="K11" i="49"/>
  <c r="L11" i="49"/>
  <c r="K15" i="49"/>
  <c r="L15" i="49"/>
  <c r="Z74" i="49"/>
  <c r="AC74" i="49"/>
  <c r="K24" i="49"/>
  <c r="L24" i="49"/>
  <c r="X47" i="49"/>
  <c r="X48" i="49"/>
  <c r="X49" i="49"/>
  <c r="M13" i="49"/>
  <c r="C48" i="49"/>
  <c r="K48" i="49"/>
  <c r="C49" i="49"/>
  <c r="K49" i="49"/>
  <c r="L40" i="49"/>
  <c r="G56" i="49"/>
  <c r="K57" i="49"/>
  <c r="K77" i="49"/>
  <c r="C47" i="49"/>
  <c r="K47" i="49"/>
  <c r="K26" i="49"/>
  <c r="G53" i="49"/>
  <c r="K54" i="49"/>
  <c r="K78" i="49"/>
  <c r="L78" i="49"/>
  <c r="X25" i="49"/>
  <c r="AB25" i="49"/>
  <c r="AC25" i="49"/>
  <c r="X22" i="49"/>
  <c r="AB22" i="49"/>
  <c r="AC22" i="49"/>
  <c r="X19" i="49"/>
  <c r="AB19" i="49"/>
  <c r="AC19" i="49"/>
  <c r="X16" i="49"/>
  <c r="AB16" i="49"/>
  <c r="AC16" i="49"/>
  <c r="X13" i="49"/>
  <c r="AB13" i="49"/>
  <c r="AC13" i="49"/>
  <c r="X12" i="49"/>
  <c r="AB12" i="49"/>
  <c r="X23" i="49"/>
  <c r="AB23" i="49"/>
  <c r="AC23" i="49"/>
  <c r="X20" i="49"/>
  <c r="AB20" i="49"/>
  <c r="AC20" i="49"/>
  <c r="X17" i="49"/>
  <c r="AB17" i="49"/>
  <c r="AC17" i="49"/>
  <c r="X24" i="49"/>
  <c r="AB24" i="49"/>
  <c r="AC24" i="49"/>
  <c r="X21" i="49"/>
  <c r="AB21" i="49"/>
  <c r="AC21" i="49"/>
  <c r="X18" i="49"/>
  <c r="AB18" i="49"/>
  <c r="AC18" i="49"/>
  <c r="X14" i="49"/>
  <c r="AB14" i="49"/>
  <c r="X15" i="49"/>
  <c r="AB15" i="49"/>
  <c r="AC15" i="49"/>
  <c r="X10" i="49"/>
  <c r="X11" i="49"/>
  <c r="AB11" i="49"/>
  <c r="AC11" i="49"/>
  <c r="L26" i="49"/>
  <c r="L44" i="49"/>
  <c r="K69" i="49"/>
  <c r="L69" i="49"/>
  <c r="L50" i="49"/>
  <c r="K59" i="49"/>
  <c r="L59" i="49"/>
  <c r="K70" i="49"/>
  <c r="L70" i="49"/>
  <c r="C50" i="49"/>
  <c r="K67" i="49"/>
  <c r="L67" i="49"/>
  <c r="K71" i="49"/>
  <c r="L71" i="49"/>
  <c r="K72" i="49"/>
  <c r="L72" i="49"/>
  <c r="W48" i="49"/>
  <c r="AB48" i="49"/>
  <c r="AC12" i="49"/>
  <c r="AC14" i="49"/>
  <c r="W49" i="49"/>
  <c r="AB49" i="49"/>
  <c r="X26" i="49"/>
  <c r="AB10" i="49"/>
  <c r="L82" i="49"/>
  <c r="K86" i="49"/>
  <c r="AB26" i="49"/>
  <c r="X53" i="49"/>
  <c r="AB54" i="49"/>
  <c r="W47" i="49"/>
  <c r="AC10" i="49"/>
  <c r="AC26" i="49"/>
  <c r="X56" i="49"/>
  <c r="AB57" i="49"/>
  <c r="AB76" i="49"/>
  <c r="AC40" i="49"/>
  <c r="AC44" i="49"/>
  <c r="AB68" i="49"/>
  <c r="AC68" i="49"/>
  <c r="AB71" i="49"/>
  <c r="AC71" i="49"/>
  <c r="W50" i="49"/>
  <c r="AB47" i="49"/>
  <c r="AC50" i="49"/>
  <c r="L86" i="49"/>
  <c r="AB77" i="49"/>
  <c r="AC77" i="49"/>
  <c r="AB66" i="49"/>
  <c r="AC66" i="49"/>
  <c r="AB70" i="49"/>
  <c r="AC70" i="49"/>
  <c r="AC76" i="49"/>
  <c r="AB69" i="49"/>
  <c r="AC69" i="49"/>
  <c r="AB58" i="49"/>
  <c r="AC58" i="49"/>
  <c r="L87" i="49"/>
  <c r="L94" i="49"/>
  <c r="AC81" i="49"/>
  <c r="L84" i="49"/>
  <c r="L90" i="49"/>
  <c r="L92" i="49"/>
  <c r="C177" i="48"/>
  <c r="C176" i="48"/>
  <c r="B136" i="48"/>
  <c r="B135" i="48"/>
  <c r="V78" i="48"/>
  <c r="Y77" i="48"/>
  <c r="V77" i="48"/>
  <c r="Y76" i="48"/>
  <c r="V76" i="48"/>
  <c r="G76" i="48"/>
  <c r="I76" i="48"/>
  <c r="L76" i="48"/>
  <c r="AB75" i="48"/>
  <c r="G75" i="48"/>
  <c r="I75" i="48"/>
  <c r="L75" i="48"/>
  <c r="AB74" i="48"/>
  <c r="Y71" i="48"/>
  <c r="Y70" i="48"/>
  <c r="Y69" i="48"/>
  <c r="Y68" i="48"/>
  <c r="Y66" i="48"/>
  <c r="X65" i="48"/>
  <c r="G65" i="48"/>
  <c r="X64" i="48"/>
  <c r="X61" i="48"/>
  <c r="X60" i="48"/>
  <c r="J56" i="48"/>
  <c r="AA56" i="48"/>
  <c r="AA53" i="48"/>
  <c r="Z49" i="48"/>
  <c r="G49" i="48"/>
  <c r="Z48" i="48"/>
  <c r="G48" i="48"/>
  <c r="Z47" i="48"/>
  <c r="G47" i="48"/>
  <c r="X40" i="48"/>
  <c r="K40" i="48"/>
  <c r="X39" i="48"/>
  <c r="X37" i="48"/>
  <c r="E37" i="48"/>
  <c r="D37" i="48"/>
  <c r="AB36" i="48"/>
  <c r="AC36" i="48"/>
  <c r="L36" i="48"/>
  <c r="AB35" i="48"/>
  <c r="AC35" i="48"/>
  <c r="L35" i="48"/>
  <c r="AB34" i="48"/>
  <c r="AC34" i="48"/>
  <c r="L34" i="48"/>
  <c r="AB33" i="48"/>
  <c r="AC33" i="48"/>
  <c r="L33" i="48"/>
  <c r="AB32" i="48"/>
  <c r="AC32" i="48"/>
  <c r="L32" i="48"/>
  <c r="AB31" i="48"/>
  <c r="AC31" i="48"/>
  <c r="L31" i="48"/>
  <c r="AB30" i="48"/>
  <c r="AC30" i="48"/>
  <c r="L30" i="48"/>
  <c r="AB29" i="48"/>
  <c r="AC29" i="48"/>
  <c r="L29" i="48"/>
  <c r="AB28" i="48"/>
  <c r="AC28" i="48"/>
  <c r="L28" i="48"/>
  <c r="E26" i="48"/>
  <c r="D26" i="48"/>
  <c r="K25" i="48"/>
  <c r="L25" i="48"/>
  <c r="I23" i="48"/>
  <c r="I24" i="48"/>
  <c r="K22" i="48"/>
  <c r="L22" i="48"/>
  <c r="I20" i="48"/>
  <c r="I21" i="48"/>
  <c r="K19" i="48"/>
  <c r="L19" i="48"/>
  <c r="I17" i="48"/>
  <c r="I18" i="48"/>
  <c r="K16" i="48"/>
  <c r="L16" i="48"/>
  <c r="I15" i="48"/>
  <c r="K14" i="48"/>
  <c r="L14" i="48"/>
  <c r="I13" i="48"/>
  <c r="K13" i="48"/>
  <c r="L13" i="48"/>
  <c r="K12" i="48"/>
  <c r="L12" i="48"/>
  <c r="I11" i="48"/>
  <c r="G10" i="48"/>
  <c r="AB7" i="48"/>
  <c r="X47" i="48"/>
  <c r="X7" i="48"/>
  <c r="V4" i="48"/>
  <c r="V2" i="48"/>
  <c r="D31" i="107"/>
  <c r="F31" i="107"/>
  <c r="I31" i="107"/>
  <c r="J31" i="107"/>
  <c r="AB40" i="48"/>
  <c r="K23" i="48"/>
  <c r="L23" i="48"/>
  <c r="AC37" i="48"/>
  <c r="K18" i="48"/>
  <c r="L18" i="48"/>
  <c r="K21" i="48"/>
  <c r="L21" i="48"/>
  <c r="K17" i="48"/>
  <c r="L17" i="48"/>
  <c r="K24" i="48"/>
  <c r="L24" i="48"/>
  <c r="K15" i="48"/>
  <c r="L15" i="48"/>
  <c r="K20" i="48"/>
  <c r="L20" i="48"/>
  <c r="M11" i="48"/>
  <c r="Z75" i="48"/>
  <c r="AC75" i="48"/>
  <c r="K11" i="48"/>
  <c r="L11" i="48"/>
  <c r="G26" i="48"/>
  <c r="K84" i="48"/>
  <c r="M15" i="48"/>
  <c r="G37" i="48"/>
  <c r="Z74" i="48"/>
  <c r="AC74" i="48"/>
  <c r="Y58" i="48"/>
  <c r="M13" i="48"/>
  <c r="X49" i="48"/>
  <c r="K10" i="48"/>
  <c r="L10" i="48"/>
  <c r="L37" i="48"/>
  <c r="X48" i="48"/>
  <c r="C48" i="48"/>
  <c r="K48" i="48"/>
  <c r="C49" i="48"/>
  <c r="K49" i="48"/>
  <c r="L40" i="48"/>
  <c r="G56" i="48"/>
  <c r="K57" i="48"/>
  <c r="K77" i="48"/>
  <c r="L77" i="48"/>
  <c r="X25" i="48"/>
  <c r="AB25" i="48"/>
  <c r="AC25" i="48"/>
  <c r="X22" i="48"/>
  <c r="AB22" i="48"/>
  <c r="AC22" i="48"/>
  <c r="X19" i="48"/>
  <c r="AB19" i="48"/>
  <c r="AC19" i="48"/>
  <c r="X16" i="48"/>
  <c r="AB16" i="48"/>
  <c r="AC16" i="48"/>
  <c r="X13" i="48"/>
  <c r="AB13" i="48"/>
  <c r="AC13" i="48"/>
  <c r="X12" i="48"/>
  <c r="AB12" i="48"/>
  <c r="X23" i="48"/>
  <c r="AB23" i="48"/>
  <c r="AC23" i="48"/>
  <c r="X20" i="48"/>
  <c r="AB20" i="48"/>
  <c r="AC20" i="48"/>
  <c r="X17" i="48"/>
  <c r="AB17" i="48"/>
  <c r="AC17" i="48"/>
  <c r="X24" i="48"/>
  <c r="AB24" i="48"/>
  <c r="AC24" i="48"/>
  <c r="X21" i="48"/>
  <c r="AB21" i="48"/>
  <c r="AC21" i="48"/>
  <c r="X18" i="48"/>
  <c r="AB18" i="48"/>
  <c r="AC18" i="48"/>
  <c r="X15" i="48"/>
  <c r="AB15" i="48"/>
  <c r="AC15" i="48"/>
  <c r="X14" i="48"/>
  <c r="AB14" i="48"/>
  <c r="X11" i="48"/>
  <c r="AB11" i="48"/>
  <c r="AC11" i="48"/>
  <c r="X10" i="48"/>
  <c r="C47" i="48"/>
  <c r="L26" i="48"/>
  <c r="K26" i="48"/>
  <c r="G53" i="48"/>
  <c r="K54" i="48"/>
  <c r="L44" i="48"/>
  <c r="K69" i="48"/>
  <c r="L69" i="48"/>
  <c r="K72" i="48"/>
  <c r="L72" i="48"/>
  <c r="AC14" i="48"/>
  <c r="W49" i="48"/>
  <c r="AB49" i="48"/>
  <c r="W48" i="48"/>
  <c r="AB48" i="48"/>
  <c r="AC12" i="48"/>
  <c r="K47" i="48"/>
  <c r="L50" i="48"/>
  <c r="C50" i="48"/>
  <c r="X26" i="48"/>
  <c r="AB10" i="48"/>
  <c r="K71" i="48"/>
  <c r="L71" i="48"/>
  <c r="K70" i="48"/>
  <c r="L70" i="48"/>
  <c r="K59" i="48"/>
  <c r="L59" i="48"/>
  <c r="K78" i="48"/>
  <c r="L78" i="48"/>
  <c r="K67" i="48"/>
  <c r="L67" i="48"/>
  <c r="L82" i="48"/>
  <c r="X56" i="48"/>
  <c r="AB57" i="48"/>
  <c r="AB76" i="48"/>
  <c r="AC40" i="48"/>
  <c r="AB26" i="48"/>
  <c r="X53" i="48"/>
  <c r="AB54" i="48"/>
  <c r="W47" i="48"/>
  <c r="AC10" i="48"/>
  <c r="AC26" i="48"/>
  <c r="AC44" i="48"/>
  <c r="W50" i="48"/>
  <c r="AB47" i="48"/>
  <c r="AC50" i="48"/>
  <c r="AB68" i="48"/>
  <c r="AC68" i="48"/>
  <c r="AB71" i="48"/>
  <c r="AC71" i="48"/>
  <c r="AB77" i="48"/>
  <c r="AC77" i="48"/>
  <c r="AB66" i="48"/>
  <c r="AC66" i="48"/>
  <c r="AB70" i="48"/>
  <c r="AC70" i="48"/>
  <c r="AC76" i="48"/>
  <c r="AB69" i="48"/>
  <c r="AC69" i="48"/>
  <c r="AB58" i="48"/>
  <c r="AC58" i="48"/>
  <c r="AC81" i="48"/>
  <c r="L84" i="48"/>
  <c r="K86" i="48"/>
  <c r="L86" i="48"/>
  <c r="L94" i="48"/>
  <c r="L87" i="48"/>
  <c r="L90" i="48"/>
  <c r="L92" i="48"/>
  <c r="D30" i="107"/>
  <c r="F30" i="107"/>
  <c r="I30" i="107"/>
  <c r="J30" i="107"/>
  <c r="C177" i="46"/>
  <c r="C176" i="46"/>
  <c r="B136" i="46"/>
  <c r="B135" i="46"/>
  <c r="V78" i="46"/>
  <c r="Y77" i="46"/>
  <c r="V77" i="46"/>
  <c r="Y76" i="46"/>
  <c r="V76" i="46"/>
  <c r="G76" i="46"/>
  <c r="I76" i="46"/>
  <c r="L76" i="46"/>
  <c r="AB75" i="46"/>
  <c r="G75" i="46"/>
  <c r="I75" i="46"/>
  <c r="L75" i="46"/>
  <c r="AB74" i="46"/>
  <c r="Y71" i="46"/>
  <c r="Y70" i="46"/>
  <c r="Y69" i="46"/>
  <c r="Y68" i="46"/>
  <c r="Y66" i="46"/>
  <c r="X65" i="46"/>
  <c r="G65" i="46"/>
  <c r="X64" i="46"/>
  <c r="X61" i="46"/>
  <c r="X60" i="46"/>
  <c r="J56" i="46"/>
  <c r="AA56" i="46"/>
  <c r="AA53" i="46"/>
  <c r="Z49" i="46"/>
  <c r="G49" i="46"/>
  <c r="Z48" i="46"/>
  <c r="G48" i="46"/>
  <c r="Z47" i="46"/>
  <c r="G47" i="46"/>
  <c r="X40" i="46"/>
  <c r="K40" i="46"/>
  <c r="X39" i="46"/>
  <c r="X37" i="46"/>
  <c r="E37" i="46"/>
  <c r="D37" i="46"/>
  <c r="AB36" i="46"/>
  <c r="AC36" i="46"/>
  <c r="L36" i="46"/>
  <c r="AB35" i="46"/>
  <c r="AC35" i="46"/>
  <c r="L35" i="46"/>
  <c r="AB34" i="46"/>
  <c r="AC34" i="46"/>
  <c r="L34" i="46"/>
  <c r="AB33" i="46"/>
  <c r="AC33" i="46"/>
  <c r="L33" i="46"/>
  <c r="AB32" i="46"/>
  <c r="AC32" i="46"/>
  <c r="L32" i="46"/>
  <c r="AB31" i="46"/>
  <c r="AC31" i="46"/>
  <c r="L31" i="46"/>
  <c r="AB30" i="46"/>
  <c r="AC30" i="46"/>
  <c r="L30" i="46"/>
  <c r="AB29" i="46"/>
  <c r="AC29" i="46"/>
  <c r="L29" i="46"/>
  <c r="AB28" i="46"/>
  <c r="AC28" i="46"/>
  <c r="L28" i="46"/>
  <c r="E26" i="46"/>
  <c r="D26" i="46"/>
  <c r="K25" i="46"/>
  <c r="L25" i="46"/>
  <c r="I23" i="46"/>
  <c r="I24" i="46"/>
  <c r="K22" i="46"/>
  <c r="L22" i="46"/>
  <c r="I20" i="46"/>
  <c r="I21" i="46"/>
  <c r="K20" i="46"/>
  <c r="L20" i="46"/>
  <c r="K19" i="46"/>
  <c r="L19" i="46"/>
  <c r="I17" i="46"/>
  <c r="I18" i="46"/>
  <c r="K16" i="46"/>
  <c r="L16" i="46"/>
  <c r="I15" i="46"/>
  <c r="K14" i="46"/>
  <c r="L14" i="46"/>
  <c r="I13" i="46"/>
  <c r="K13" i="46"/>
  <c r="L13" i="46"/>
  <c r="K12" i="46"/>
  <c r="L12" i="46"/>
  <c r="I11" i="46"/>
  <c r="G10" i="46"/>
  <c r="AB7" i="46"/>
  <c r="X47" i="46"/>
  <c r="X7" i="46"/>
  <c r="V4" i="46"/>
  <c r="V2" i="46"/>
  <c r="K23" i="46"/>
  <c r="L23" i="46"/>
  <c r="AC37" i="46"/>
  <c r="K18" i="46"/>
  <c r="L18" i="46"/>
  <c r="K21" i="46"/>
  <c r="L21" i="46"/>
  <c r="AB40" i="46"/>
  <c r="K17" i="46"/>
  <c r="L17" i="46"/>
  <c r="K24" i="46"/>
  <c r="L24" i="46"/>
  <c r="M11" i="46"/>
  <c r="Y58" i="46"/>
  <c r="M15" i="46"/>
  <c r="Z75" i="46"/>
  <c r="AC75" i="46"/>
  <c r="K15" i="46"/>
  <c r="L15" i="46"/>
  <c r="K11" i="46"/>
  <c r="L11" i="46"/>
  <c r="G26" i="46"/>
  <c r="G56" i="46"/>
  <c r="K57" i="46"/>
  <c r="K77" i="46"/>
  <c r="G37" i="46"/>
  <c r="Z74" i="46"/>
  <c r="AC74" i="46"/>
  <c r="X49" i="46"/>
  <c r="M13" i="46"/>
  <c r="K10" i="46"/>
  <c r="L10" i="46"/>
  <c r="L37" i="46"/>
  <c r="X48" i="46"/>
  <c r="C48" i="46"/>
  <c r="K48" i="46"/>
  <c r="C49" i="46"/>
  <c r="K49" i="46"/>
  <c r="L40" i="46"/>
  <c r="K84" i="46"/>
  <c r="X22" i="46"/>
  <c r="AB22" i="46"/>
  <c r="AC22" i="46"/>
  <c r="K69" i="46"/>
  <c r="L69" i="46"/>
  <c r="K72" i="46"/>
  <c r="L72" i="46"/>
  <c r="C47" i="46"/>
  <c r="L26" i="46"/>
  <c r="K26" i="46"/>
  <c r="G53" i="46"/>
  <c r="K54" i="46"/>
  <c r="L44" i="46"/>
  <c r="X10" i="46"/>
  <c r="AB10" i="46"/>
  <c r="X21" i="46"/>
  <c r="AB21" i="46"/>
  <c r="AC21" i="46"/>
  <c r="X24" i="46"/>
  <c r="AB24" i="46"/>
  <c r="AC24" i="46"/>
  <c r="X12" i="46"/>
  <c r="AB12" i="46"/>
  <c r="AC12" i="46"/>
  <c r="X11" i="46"/>
  <c r="AB11" i="46"/>
  <c r="AC11" i="46"/>
  <c r="X14" i="46"/>
  <c r="AB14" i="46"/>
  <c r="AC14" i="46"/>
  <c r="X13" i="46"/>
  <c r="AB13" i="46"/>
  <c r="AC13" i="46"/>
  <c r="X15" i="46"/>
  <c r="AB15" i="46"/>
  <c r="AC15" i="46"/>
  <c r="X20" i="46"/>
  <c r="AB20" i="46"/>
  <c r="AC20" i="46"/>
  <c r="X16" i="46"/>
  <c r="AB16" i="46"/>
  <c r="AC16" i="46"/>
  <c r="X18" i="46"/>
  <c r="AB18" i="46"/>
  <c r="AC18" i="46"/>
  <c r="X23" i="46"/>
  <c r="AB23" i="46"/>
  <c r="AC23" i="46"/>
  <c r="X25" i="46"/>
  <c r="AB25" i="46"/>
  <c r="AC25" i="46"/>
  <c r="X17" i="46"/>
  <c r="AB17" i="46"/>
  <c r="AC17" i="46"/>
  <c r="X19" i="46"/>
  <c r="AB19" i="46"/>
  <c r="AC19" i="46"/>
  <c r="K47" i="46"/>
  <c r="L50" i="46"/>
  <c r="C50" i="46"/>
  <c r="K71" i="46"/>
  <c r="L71" i="46"/>
  <c r="K70" i="46"/>
  <c r="L70" i="46"/>
  <c r="K59" i="46"/>
  <c r="L59" i="46"/>
  <c r="K78" i="46"/>
  <c r="L78" i="46"/>
  <c r="K67" i="46"/>
  <c r="L67" i="46"/>
  <c r="X26" i="46"/>
  <c r="X56" i="46"/>
  <c r="AB57" i="46"/>
  <c r="AB76" i="46"/>
  <c r="W48" i="46"/>
  <c r="AB48" i="46"/>
  <c r="W49" i="46"/>
  <c r="AB49" i="46"/>
  <c r="L82" i="46"/>
  <c r="AB26" i="46"/>
  <c r="X53" i="46"/>
  <c r="AB54" i="46"/>
  <c r="W47" i="46"/>
  <c r="AC10" i="46"/>
  <c r="AC26" i="46"/>
  <c r="AC40" i="46"/>
  <c r="AC44" i="46"/>
  <c r="W50" i="46"/>
  <c r="AB47" i="46"/>
  <c r="AC50" i="46"/>
  <c r="AB77" i="46"/>
  <c r="AC77" i="46"/>
  <c r="AB66" i="46"/>
  <c r="AC66" i="46"/>
  <c r="AB70" i="46"/>
  <c r="AC70" i="46"/>
  <c r="AC76" i="46"/>
  <c r="AB69" i="46"/>
  <c r="AC69" i="46"/>
  <c r="AB58" i="46"/>
  <c r="AC58" i="46"/>
  <c r="AB68" i="46"/>
  <c r="AC68" i="46"/>
  <c r="AB71" i="46"/>
  <c r="AC71" i="46"/>
  <c r="AC81" i="46"/>
  <c r="L84" i="46"/>
  <c r="K86" i="46"/>
  <c r="L86" i="46"/>
  <c r="L87" i="46"/>
  <c r="L94" i="46"/>
  <c r="L90" i="46"/>
  <c r="L92" i="46"/>
  <c r="C177" i="45"/>
  <c r="C176" i="45"/>
  <c r="B136" i="45"/>
  <c r="B135" i="45"/>
  <c r="V78" i="45"/>
  <c r="Y77" i="45"/>
  <c r="V77" i="45"/>
  <c r="Y76" i="45"/>
  <c r="V76" i="45"/>
  <c r="G76" i="45"/>
  <c r="I76" i="45"/>
  <c r="L76" i="45"/>
  <c r="AB75" i="45"/>
  <c r="G75" i="45"/>
  <c r="I75" i="45"/>
  <c r="L75" i="45"/>
  <c r="AB74" i="45"/>
  <c r="Y71" i="45"/>
  <c r="Y70" i="45"/>
  <c r="Y69" i="45"/>
  <c r="Y68" i="45"/>
  <c r="Y66" i="45"/>
  <c r="X65" i="45"/>
  <c r="G65" i="45"/>
  <c r="X64" i="45"/>
  <c r="X61" i="45"/>
  <c r="X60" i="45"/>
  <c r="J56" i="45"/>
  <c r="AA56" i="45"/>
  <c r="AA53" i="45"/>
  <c r="Z49" i="45"/>
  <c r="G49" i="45"/>
  <c r="Z48" i="45"/>
  <c r="G48" i="45"/>
  <c r="Z47" i="45"/>
  <c r="G47" i="45"/>
  <c r="X40" i="45"/>
  <c r="K40" i="45"/>
  <c r="X39" i="45"/>
  <c r="X37" i="45"/>
  <c r="E37" i="45"/>
  <c r="D37" i="45"/>
  <c r="AB36" i="45"/>
  <c r="AC36" i="45"/>
  <c r="L36" i="45"/>
  <c r="AB35" i="45"/>
  <c r="AC35" i="45"/>
  <c r="L35" i="45"/>
  <c r="AB34" i="45"/>
  <c r="AC34" i="45"/>
  <c r="L34" i="45"/>
  <c r="AB33" i="45"/>
  <c r="AC33" i="45"/>
  <c r="L33" i="45"/>
  <c r="AB32" i="45"/>
  <c r="AC32" i="45"/>
  <c r="L32" i="45"/>
  <c r="AB31" i="45"/>
  <c r="AC31" i="45"/>
  <c r="L31" i="45"/>
  <c r="AB30" i="45"/>
  <c r="AC30" i="45"/>
  <c r="L30" i="45"/>
  <c r="AB29" i="45"/>
  <c r="AC29" i="45"/>
  <c r="L29" i="45"/>
  <c r="AB28" i="45"/>
  <c r="AC28" i="45"/>
  <c r="L28" i="45"/>
  <c r="E26" i="45"/>
  <c r="D26" i="45"/>
  <c r="K25" i="45"/>
  <c r="L25" i="45"/>
  <c r="I23" i="45"/>
  <c r="K23" i="45"/>
  <c r="L23" i="45"/>
  <c r="K22" i="45"/>
  <c r="L22" i="45"/>
  <c r="I20" i="45"/>
  <c r="I21" i="45"/>
  <c r="K19" i="45"/>
  <c r="L19" i="45"/>
  <c r="I17" i="45"/>
  <c r="I18" i="45"/>
  <c r="K16" i="45"/>
  <c r="L16" i="45"/>
  <c r="I15" i="45"/>
  <c r="K14" i="45"/>
  <c r="L14" i="45"/>
  <c r="I13" i="45"/>
  <c r="K13" i="45"/>
  <c r="L13" i="45"/>
  <c r="K12" i="45"/>
  <c r="L12" i="45"/>
  <c r="I11" i="45"/>
  <c r="G10" i="45"/>
  <c r="AB7" i="45"/>
  <c r="X7" i="45"/>
  <c r="V4" i="45"/>
  <c r="V2" i="45"/>
  <c r="D29" i="107"/>
  <c r="F29" i="107"/>
  <c r="I29" i="107"/>
  <c r="J29" i="107"/>
  <c r="I24" i="45"/>
  <c r="K24" i="45"/>
  <c r="L24" i="45"/>
  <c r="K20" i="45"/>
  <c r="L20" i="45"/>
  <c r="K18" i="45"/>
  <c r="L18" i="45"/>
  <c r="K21" i="45"/>
  <c r="L21" i="45"/>
  <c r="AB40" i="45"/>
  <c r="K17" i="45"/>
  <c r="L17" i="45"/>
  <c r="M11" i="45"/>
  <c r="M15" i="45"/>
  <c r="K15" i="45"/>
  <c r="L15" i="45"/>
  <c r="K11" i="45"/>
  <c r="L11" i="45"/>
  <c r="G37" i="45"/>
  <c r="X47" i="45"/>
  <c r="X48" i="45"/>
  <c r="X49" i="45"/>
  <c r="G26" i="45"/>
  <c r="L40" i="45"/>
  <c r="Z75" i="45"/>
  <c r="AC75" i="45"/>
  <c r="AC37" i="45"/>
  <c r="Z74" i="45"/>
  <c r="AC74" i="45"/>
  <c r="Y58" i="45"/>
  <c r="L37" i="45"/>
  <c r="M13" i="45"/>
  <c r="K10" i="45"/>
  <c r="L10" i="45"/>
  <c r="C48" i="45"/>
  <c r="K48" i="45"/>
  <c r="C49" i="45"/>
  <c r="K49" i="45"/>
  <c r="K84" i="45"/>
  <c r="G56" i="45"/>
  <c r="K57" i="45"/>
  <c r="K77" i="45"/>
  <c r="L77" i="45"/>
  <c r="C47" i="45"/>
  <c r="L26" i="45"/>
  <c r="K26" i="45"/>
  <c r="G53" i="45"/>
  <c r="K54" i="45"/>
  <c r="L44" i="45"/>
  <c r="K47" i="45"/>
  <c r="L50" i="45"/>
  <c r="C50" i="45"/>
  <c r="K69" i="45"/>
  <c r="L69" i="45"/>
  <c r="K72" i="45"/>
  <c r="L72" i="45"/>
  <c r="K71" i="45"/>
  <c r="L71" i="45"/>
  <c r="K70" i="45"/>
  <c r="L70" i="45"/>
  <c r="K59" i="45"/>
  <c r="L59" i="45"/>
  <c r="K78" i="45"/>
  <c r="L78" i="45"/>
  <c r="K67" i="45"/>
  <c r="L67" i="45"/>
  <c r="X22" i="45"/>
  <c r="AB22" i="45"/>
  <c r="AC22" i="45"/>
  <c r="X13" i="45"/>
  <c r="AB13" i="45"/>
  <c r="AC13" i="45"/>
  <c r="X12" i="45"/>
  <c r="AB12" i="45"/>
  <c r="X23" i="45"/>
  <c r="AB23" i="45"/>
  <c r="AC23" i="45"/>
  <c r="X17" i="45"/>
  <c r="AB17" i="45"/>
  <c r="AC17" i="45"/>
  <c r="X25" i="45"/>
  <c r="AB25" i="45"/>
  <c r="AC25" i="45"/>
  <c r="X19" i="45"/>
  <c r="AB19" i="45"/>
  <c r="AC19" i="45"/>
  <c r="X16" i="45"/>
  <c r="AB16" i="45"/>
  <c r="AC16" i="45"/>
  <c r="X20" i="45"/>
  <c r="AB20" i="45"/>
  <c r="AC20" i="45"/>
  <c r="X21" i="45"/>
  <c r="AB21" i="45"/>
  <c r="AC21" i="45"/>
  <c r="X24" i="45"/>
  <c r="AB24" i="45"/>
  <c r="AC24" i="45"/>
  <c r="X18" i="45"/>
  <c r="AB18" i="45"/>
  <c r="AC18" i="45"/>
  <c r="X14" i="45"/>
  <c r="AB14" i="45"/>
  <c r="X10" i="45"/>
  <c r="X15" i="45"/>
  <c r="AB15" i="45"/>
  <c r="AC15" i="45"/>
  <c r="X11" i="45"/>
  <c r="AB11" i="45"/>
  <c r="AC11" i="45"/>
  <c r="L82" i="45"/>
  <c r="W48" i="45"/>
  <c r="AB48" i="45"/>
  <c r="AC12" i="45"/>
  <c r="X26" i="45"/>
  <c r="AB10" i="45"/>
  <c r="AC14" i="45"/>
  <c r="W49" i="45"/>
  <c r="AB49" i="45"/>
  <c r="X56" i="45"/>
  <c r="AB57" i="45"/>
  <c r="AB76" i="45"/>
  <c r="AC40" i="45"/>
  <c r="AB26" i="45"/>
  <c r="X53" i="45"/>
  <c r="AB54" i="45"/>
  <c r="AC10" i="45"/>
  <c r="AC26" i="45"/>
  <c r="W47" i="45"/>
  <c r="AB70" i="45"/>
  <c r="AC70" i="45"/>
  <c r="AB77" i="45"/>
  <c r="AC77" i="45"/>
  <c r="AB66" i="45"/>
  <c r="AC66" i="45"/>
  <c r="AC76" i="45"/>
  <c r="AB58" i="45"/>
  <c r="AC58" i="45"/>
  <c r="AB69" i="45"/>
  <c r="AC69" i="45"/>
  <c r="W50" i="45"/>
  <c r="AB47" i="45"/>
  <c r="AC50" i="45"/>
  <c r="AC44" i="45"/>
  <c r="AB68" i="45"/>
  <c r="AC68" i="45"/>
  <c r="AB71" i="45"/>
  <c r="AC71" i="45"/>
  <c r="AC81" i="45"/>
  <c r="L84" i="45"/>
  <c r="K86" i="45"/>
  <c r="L86" i="45"/>
  <c r="L87" i="45"/>
  <c r="L94" i="45"/>
  <c r="L90" i="45"/>
  <c r="L92" i="45"/>
  <c r="C177" i="44"/>
  <c r="C176" i="44"/>
  <c r="B136" i="44"/>
  <c r="B135" i="44"/>
  <c r="V78" i="44"/>
  <c r="Y77" i="44"/>
  <c r="V77" i="44"/>
  <c r="Y76" i="44"/>
  <c r="V76" i="44"/>
  <c r="G76" i="44"/>
  <c r="I76" i="44"/>
  <c r="L76" i="44"/>
  <c r="AB75" i="44"/>
  <c r="G75" i="44"/>
  <c r="I75" i="44"/>
  <c r="L75" i="44"/>
  <c r="AB74" i="44"/>
  <c r="Y71" i="44"/>
  <c r="Y70" i="44"/>
  <c r="Y69" i="44"/>
  <c r="Y68" i="44"/>
  <c r="Y66" i="44"/>
  <c r="X65" i="44"/>
  <c r="G65" i="44"/>
  <c r="X64" i="44"/>
  <c r="X61" i="44"/>
  <c r="X60" i="44"/>
  <c r="J56" i="44"/>
  <c r="AA56" i="44"/>
  <c r="AA53" i="44"/>
  <c r="Z49" i="44"/>
  <c r="G49" i="44"/>
  <c r="Z48" i="44"/>
  <c r="G48" i="44"/>
  <c r="Z47" i="44"/>
  <c r="G47" i="44"/>
  <c r="X40" i="44"/>
  <c r="K40" i="44"/>
  <c r="X39" i="44"/>
  <c r="X37" i="44"/>
  <c r="E37" i="44"/>
  <c r="D37" i="44"/>
  <c r="AB36" i="44"/>
  <c r="AC36" i="44"/>
  <c r="L36" i="44"/>
  <c r="AB35" i="44"/>
  <c r="AC35" i="44"/>
  <c r="L35" i="44"/>
  <c r="AB34" i="44"/>
  <c r="AC34" i="44"/>
  <c r="L34" i="44"/>
  <c r="AB33" i="44"/>
  <c r="AC33" i="44"/>
  <c r="L33" i="44"/>
  <c r="AB32" i="44"/>
  <c r="AC32" i="44"/>
  <c r="L32" i="44"/>
  <c r="AB31" i="44"/>
  <c r="AC31" i="44"/>
  <c r="L31" i="44"/>
  <c r="AC30" i="44"/>
  <c r="AB30" i="44"/>
  <c r="L30" i="44"/>
  <c r="AB29" i="44"/>
  <c r="AC29" i="44"/>
  <c r="L29" i="44"/>
  <c r="AB28" i="44"/>
  <c r="AC28" i="44"/>
  <c r="L28" i="44"/>
  <c r="E26" i="44"/>
  <c r="D26" i="44"/>
  <c r="K25" i="44"/>
  <c r="L25" i="44"/>
  <c r="I23" i="44"/>
  <c r="I24" i="44"/>
  <c r="K22" i="44"/>
  <c r="L22" i="44"/>
  <c r="I20" i="44"/>
  <c r="I21" i="44"/>
  <c r="K19" i="44"/>
  <c r="L19" i="44"/>
  <c r="I17" i="44"/>
  <c r="I18" i="44"/>
  <c r="K16" i="44"/>
  <c r="L16" i="44"/>
  <c r="I15" i="44"/>
  <c r="K14" i="44"/>
  <c r="L14" i="44"/>
  <c r="I13" i="44"/>
  <c r="K13" i="44"/>
  <c r="L13" i="44"/>
  <c r="K12" i="44"/>
  <c r="L12" i="44"/>
  <c r="I11" i="44"/>
  <c r="K11" i="44"/>
  <c r="L11" i="44"/>
  <c r="G10" i="44"/>
  <c r="AB7" i="44"/>
  <c r="X47" i="44"/>
  <c r="X7" i="44"/>
  <c r="V4" i="44"/>
  <c r="V2" i="44"/>
  <c r="D27" i="107"/>
  <c r="F27" i="107"/>
  <c r="I27" i="107"/>
  <c r="J27" i="107"/>
  <c r="K23" i="44"/>
  <c r="L23" i="44"/>
  <c r="AB40" i="44"/>
  <c r="AC37" i="44"/>
  <c r="K18" i="44"/>
  <c r="L18" i="44"/>
  <c r="K21" i="44"/>
  <c r="L21" i="44"/>
  <c r="X49" i="44"/>
  <c r="K17" i="44"/>
  <c r="L17" i="44"/>
  <c r="K24" i="44"/>
  <c r="L24" i="44"/>
  <c r="K20" i="44"/>
  <c r="L20" i="44"/>
  <c r="Y58" i="44"/>
  <c r="M15" i="44"/>
  <c r="G26" i="44"/>
  <c r="G56" i="44"/>
  <c r="K57" i="44"/>
  <c r="K77" i="44"/>
  <c r="L77" i="44"/>
  <c r="Z75" i="44"/>
  <c r="AC75" i="44"/>
  <c r="K15" i="44"/>
  <c r="L15" i="44"/>
  <c r="G37" i="44"/>
  <c r="M11" i="44"/>
  <c r="Z74" i="44"/>
  <c r="AC74" i="44"/>
  <c r="L37" i="44"/>
  <c r="X48" i="44"/>
  <c r="M13" i="44"/>
  <c r="K10" i="44"/>
  <c r="L10" i="44"/>
  <c r="C48" i="44"/>
  <c r="K48" i="44"/>
  <c r="C49" i="44"/>
  <c r="K49" i="44"/>
  <c r="L40" i="44"/>
  <c r="K84" i="44"/>
  <c r="X25" i="44"/>
  <c r="AB25" i="44"/>
  <c r="AC25" i="44"/>
  <c r="C47" i="44"/>
  <c r="L26" i="44"/>
  <c r="K26" i="44"/>
  <c r="G53" i="44"/>
  <c r="K54" i="44"/>
  <c r="K69" i="44"/>
  <c r="L69" i="44"/>
  <c r="K72" i="44"/>
  <c r="L72" i="44"/>
  <c r="L44" i="44"/>
  <c r="X20" i="44"/>
  <c r="AB20" i="44"/>
  <c r="AC20" i="44"/>
  <c r="X10" i="44"/>
  <c r="AB10" i="44"/>
  <c r="X21" i="44"/>
  <c r="AB21" i="44"/>
  <c r="AC21" i="44"/>
  <c r="X17" i="44"/>
  <c r="AB17" i="44"/>
  <c r="AC17" i="44"/>
  <c r="X14" i="44"/>
  <c r="AB14" i="44"/>
  <c r="AC14" i="44"/>
  <c r="X16" i="44"/>
  <c r="AB16" i="44"/>
  <c r="AC16" i="44"/>
  <c r="X23" i="44"/>
  <c r="AB23" i="44"/>
  <c r="AC23" i="44"/>
  <c r="X11" i="44"/>
  <c r="AB11" i="44"/>
  <c r="AC11" i="44"/>
  <c r="X15" i="44"/>
  <c r="AB15" i="44"/>
  <c r="AC15" i="44"/>
  <c r="X12" i="44"/>
  <c r="AB12" i="44"/>
  <c r="AC12" i="44"/>
  <c r="X22" i="44"/>
  <c r="AB22" i="44"/>
  <c r="AC22" i="44"/>
  <c r="X18" i="44"/>
  <c r="AB18" i="44"/>
  <c r="AC18" i="44"/>
  <c r="X24" i="44"/>
  <c r="AB24" i="44"/>
  <c r="AC24" i="44"/>
  <c r="X13" i="44"/>
  <c r="AB13" i="44"/>
  <c r="AC13" i="44"/>
  <c r="X19" i="44"/>
  <c r="AB19" i="44"/>
  <c r="AC19" i="44"/>
  <c r="K71" i="44"/>
  <c r="L71" i="44"/>
  <c r="K70" i="44"/>
  <c r="L70" i="44"/>
  <c r="K59" i="44"/>
  <c r="L59" i="44"/>
  <c r="K78" i="44"/>
  <c r="L78" i="44"/>
  <c r="K67" i="44"/>
  <c r="L67" i="44"/>
  <c r="K47" i="44"/>
  <c r="L50" i="44"/>
  <c r="C50" i="44"/>
  <c r="W49" i="44"/>
  <c r="AB49" i="44"/>
  <c r="L82" i="44"/>
  <c r="K86" i="44"/>
  <c r="X26" i="44"/>
  <c r="AC40" i="44"/>
  <c r="W48" i="44"/>
  <c r="AB48" i="44"/>
  <c r="AB26" i="44"/>
  <c r="X53" i="44"/>
  <c r="AB54" i="44"/>
  <c r="W47" i="44"/>
  <c r="AC10" i="44"/>
  <c r="AC26" i="44"/>
  <c r="X56" i="44"/>
  <c r="AB57" i="44"/>
  <c r="AB76" i="44"/>
  <c r="AC76" i="44"/>
  <c r="W50" i="44"/>
  <c r="AB47" i="44"/>
  <c r="AC50" i="44"/>
  <c r="AB70" i="44"/>
  <c r="AC70" i="44"/>
  <c r="AB77" i="44"/>
  <c r="AC77" i="44"/>
  <c r="AB66" i="44"/>
  <c r="AC66" i="44"/>
  <c r="AB69" i="44"/>
  <c r="AC69" i="44"/>
  <c r="AB58" i="44"/>
  <c r="AC58" i="44"/>
  <c r="L86" i="44"/>
  <c r="AC44" i="44"/>
  <c r="AB71" i="44"/>
  <c r="AC71" i="44"/>
  <c r="AB68" i="44"/>
  <c r="AC68" i="44"/>
  <c r="L87" i="44"/>
  <c r="L94" i="44"/>
  <c r="AC81" i="44"/>
  <c r="L84" i="44"/>
  <c r="L90" i="44"/>
  <c r="L92" i="44"/>
  <c r="C177" i="43"/>
  <c r="C176" i="43"/>
  <c r="B136" i="43"/>
  <c r="B135" i="43"/>
  <c r="V78" i="43"/>
  <c r="Y77" i="43"/>
  <c r="V77" i="43"/>
  <c r="Y76" i="43"/>
  <c r="V76" i="43"/>
  <c r="G76" i="43"/>
  <c r="I76" i="43"/>
  <c r="L76" i="43"/>
  <c r="AB75" i="43"/>
  <c r="G75" i="43"/>
  <c r="I75" i="43"/>
  <c r="L75" i="43"/>
  <c r="AB74" i="43"/>
  <c r="Y71" i="43"/>
  <c r="Y70" i="43"/>
  <c r="Y69" i="43"/>
  <c r="Y68" i="43"/>
  <c r="Y66" i="43"/>
  <c r="X65" i="43"/>
  <c r="G65" i="43"/>
  <c r="X64" i="43"/>
  <c r="X61" i="43"/>
  <c r="X60" i="43"/>
  <c r="J56" i="43"/>
  <c r="AA56" i="43"/>
  <c r="AA53" i="43"/>
  <c r="Z49" i="43"/>
  <c r="G49" i="43"/>
  <c r="Z48" i="43"/>
  <c r="G48" i="43"/>
  <c r="Z47" i="43"/>
  <c r="G47" i="43"/>
  <c r="X40" i="43"/>
  <c r="K40" i="43"/>
  <c r="X39" i="43"/>
  <c r="X37" i="43"/>
  <c r="E37" i="43"/>
  <c r="D37" i="43"/>
  <c r="AB36" i="43"/>
  <c r="AC36" i="43"/>
  <c r="L36" i="43"/>
  <c r="AB35" i="43"/>
  <c r="AC35" i="43"/>
  <c r="L35" i="43"/>
  <c r="AB34" i="43"/>
  <c r="AC34" i="43"/>
  <c r="L34" i="43"/>
  <c r="AB33" i="43"/>
  <c r="AC33" i="43"/>
  <c r="L33" i="43"/>
  <c r="AB32" i="43"/>
  <c r="AC32" i="43"/>
  <c r="L32" i="43"/>
  <c r="AB31" i="43"/>
  <c r="AC31" i="43"/>
  <c r="L31" i="43"/>
  <c r="AB30" i="43"/>
  <c r="AC30" i="43"/>
  <c r="L30" i="43"/>
  <c r="AB29" i="43"/>
  <c r="AC29" i="43"/>
  <c r="L29" i="43"/>
  <c r="AB28" i="43"/>
  <c r="AC28" i="43"/>
  <c r="L28" i="43"/>
  <c r="E26" i="43"/>
  <c r="D26" i="43"/>
  <c r="K25" i="43"/>
  <c r="L25" i="43"/>
  <c r="I23" i="43"/>
  <c r="I24" i="43"/>
  <c r="K22" i="43"/>
  <c r="L22" i="43"/>
  <c r="I20" i="43"/>
  <c r="K20" i="43"/>
  <c r="L20" i="43"/>
  <c r="K19" i="43"/>
  <c r="L19" i="43"/>
  <c r="I17" i="43"/>
  <c r="I18" i="43"/>
  <c r="K16" i="43"/>
  <c r="L16" i="43"/>
  <c r="I15" i="43"/>
  <c r="K15" i="43"/>
  <c r="L15" i="43"/>
  <c r="K14" i="43"/>
  <c r="L14" i="43"/>
  <c r="I13" i="43"/>
  <c r="K12" i="43"/>
  <c r="L12" i="43"/>
  <c r="I11" i="43"/>
  <c r="G10" i="43"/>
  <c r="AB7" i="43"/>
  <c r="X47" i="43"/>
  <c r="X7" i="43"/>
  <c r="V4" i="43"/>
  <c r="V2" i="43"/>
  <c r="D26" i="107"/>
  <c r="F26" i="107"/>
  <c r="K17" i="43"/>
  <c r="L17" i="43"/>
  <c r="I21" i="43"/>
  <c r="K23" i="43"/>
  <c r="L23" i="43"/>
  <c r="AC37" i="43"/>
  <c r="X49" i="43"/>
  <c r="K13" i="43"/>
  <c r="L13" i="43"/>
  <c r="X48" i="43"/>
  <c r="K11" i="43"/>
  <c r="L11" i="43"/>
  <c r="Y58" i="43"/>
  <c r="AB40" i="43"/>
  <c r="K18" i="43"/>
  <c r="L18" i="43"/>
  <c r="Z75" i="43"/>
  <c r="AC75" i="43"/>
  <c r="K24" i="43"/>
  <c r="L24" i="43"/>
  <c r="K21" i="43"/>
  <c r="L21" i="43"/>
  <c r="M15" i="43"/>
  <c r="G37" i="43"/>
  <c r="M11" i="43"/>
  <c r="Z74" i="43"/>
  <c r="AC74" i="43"/>
  <c r="G26" i="43"/>
  <c r="L40" i="43"/>
  <c r="K10" i="43"/>
  <c r="L10" i="43"/>
  <c r="M13" i="43"/>
  <c r="L37" i="43"/>
  <c r="C48" i="43"/>
  <c r="K48" i="43"/>
  <c r="C49" i="43"/>
  <c r="K49" i="43"/>
  <c r="C47" i="43"/>
  <c r="L26" i="43"/>
  <c r="K26" i="43"/>
  <c r="G53" i="43"/>
  <c r="K54" i="43"/>
  <c r="K84" i="43"/>
  <c r="G56" i="43"/>
  <c r="K57" i="43"/>
  <c r="K77" i="43"/>
  <c r="L44" i="43"/>
  <c r="K72" i="43"/>
  <c r="L72" i="43"/>
  <c r="K69" i="43"/>
  <c r="L69" i="43"/>
  <c r="X22" i="43"/>
  <c r="AB22" i="43"/>
  <c r="AC22" i="43"/>
  <c r="X19" i="43"/>
  <c r="AB19" i="43"/>
  <c r="AC19" i="43"/>
  <c r="X13" i="43"/>
  <c r="AB13" i="43"/>
  <c r="AC13" i="43"/>
  <c r="X12" i="43"/>
  <c r="AB12" i="43"/>
  <c r="X23" i="43"/>
  <c r="AB23" i="43"/>
  <c r="AC23" i="43"/>
  <c r="X24" i="43"/>
  <c r="AB24" i="43"/>
  <c r="AC24" i="43"/>
  <c r="X21" i="43"/>
  <c r="AB21" i="43"/>
  <c r="AC21" i="43"/>
  <c r="X18" i="43"/>
  <c r="AB18" i="43"/>
  <c r="AC18" i="43"/>
  <c r="X15" i="43"/>
  <c r="AB15" i="43"/>
  <c r="AC15" i="43"/>
  <c r="X14" i="43"/>
  <c r="AB14" i="43"/>
  <c r="X11" i="43"/>
  <c r="AB11" i="43"/>
  <c r="AC11" i="43"/>
  <c r="X10" i="43"/>
  <c r="X25" i="43"/>
  <c r="AB25" i="43"/>
  <c r="AC25" i="43"/>
  <c r="X16" i="43"/>
  <c r="AB16" i="43"/>
  <c r="AC16" i="43"/>
  <c r="X20" i="43"/>
  <c r="AB20" i="43"/>
  <c r="AC20" i="43"/>
  <c r="X17" i="43"/>
  <c r="AB17" i="43"/>
  <c r="AC17" i="43"/>
  <c r="K71" i="43"/>
  <c r="L71" i="43"/>
  <c r="K70" i="43"/>
  <c r="L70" i="43"/>
  <c r="K59" i="43"/>
  <c r="L59" i="43"/>
  <c r="K78" i="43"/>
  <c r="L78" i="43"/>
  <c r="K67" i="43"/>
  <c r="L67" i="43"/>
  <c r="C50" i="43"/>
  <c r="K47" i="43"/>
  <c r="L50" i="43"/>
  <c r="L82" i="43"/>
  <c r="K86" i="43"/>
  <c r="AC14" i="43"/>
  <c r="W49" i="43"/>
  <c r="AB49" i="43"/>
  <c r="AB10" i="43"/>
  <c r="X26" i="43"/>
  <c r="AC12" i="43"/>
  <c r="W48" i="43"/>
  <c r="AB48" i="43"/>
  <c r="X56" i="43"/>
  <c r="AB57" i="43"/>
  <c r="AB76" i="43"/>
  <c r="AC40" i="43"/>
  <c r="L86" i="43"/>
  <c r="AB26" i="43"/>
  <c r="X53" i="43"/>
  <c r="AB54" i="43"/>
  <c r="W47" i="43"/>
  <c r="AC10" i="43"/>
  <c r="AC26" i="43"/>
  <c r="AC44" i="43"/>
  <c r="L87" i="43"/>
  <c r="L94" i="43"/>
  <c r="W50" i="43"/>
  <c r="AB47" i="43"/>
  <c r="AC50" i="43"/>
  <c r="AB77" i="43"/>
  <c r="AC77" i="43"/>
  <c r="AB66" i="43"/>
  <c r="AC66" i="43"/>
  <c r="AC76" i="43"/>
  <c r="AB69" i="43"/>
  <c r="AC69" i="43"/>
  <c r="AB58" i="43"/>
  <c r="AC58" i="43"/>
  <c r="AB70" i="43"/>
  <c r="AC70" i="43"/>
  <c r="AB68" i="43"/>
  <c r="AC68" i="43"/>
  <c r="AB71" i="43"/>
  <c r="AC71" i="43"/>
  <c r="AC81" i="43"/>
  <c r="L84" i="43"/>
  <c r="L90" i="43"/>
  <c r="L92" i="43"/>
  <c r="C177" i="42"/>
  <c r="C176" i="42"/>
  <c r="B136" i="42"/>
  <c r="B135" i="42"/>
  <c r="V78" i="42"/>
  <c r="Y77" i="42"/>
  <c r="V77" i="42"/>
  <c r="Y76" i="42"/>
  <c r="V76" i="42"/>
  <c r="G76" i="42"/>
  <c r="I76" i="42"/>
  <c r="L76" i="42"/>
  <c r="AB75" i="42"/>
  <c r="G75" i="42"/>
  <c r="I75" i="42"/>
  <c r="L75" i="42"/>
  <c r="AB74" i="42"/>
  <c r="Y71" i="42"/>
  <c r="Y70" i="42"/>
  <c r="Y69" i="42"/>
  <c r="Y68" i="42"/>
  <c r="Y66" i="42"/>
  <c r="X65" i="42"/>
  <c r="G65" i="42"/>
  <c r="X64" i="42"/>
  <c r="X61" i="42"/>
  <c r="X60" i="42"/>
  <c r="J56" i="42"/>
  <c r="AA56" i="42"/>
  <c r="AA53" i="42"/>
  <c r="Z49" i="42"/>
  <c r="G49" i="42"/>
  <c r="Z48" i="42"/>
  <c r="G48" i="42"/>
  <c r="Z47" i="42"/>
  <c r="G47" i="42"/>
  <c r="X40" i="42"/>
  <c r="K40" i="42"/>
  <c r="X39" i="42"/>
  <c r="X37" i="42"/>
  <c r="E37" i="42"/>
  <c r="D37" i="42"/>
  <c r="AB36" i="42"/>
  <c r="AC36" i="42"/>
  <c r="L36" i="42"/>
  <c r="AB35" i="42"/>
  <c r="AC35" i="42"/>
  <c r="L35" i="42"/>
  <c r="AB34" i="42"/>
  <c r="AC34" i="42"/>
  <c r="L34" i="42"/>
  <c r="AB33" i="42"/>
  <c r="AC33" i="42"/>
  <c r="L33" i="42"/>
  <c r="AB32" i="42"/>
  <c r="AC32" i="42"/>
  <c r="L32" i="42"/>
  <c r="AB31" i="42"/>
  <c r="AC31" i="42"/>
  <c r="L31" i="42"/>
  <c r="AB30" i="42"/>
  <c r="AC30" i="42"/>
  <c r="L30" i="42"/>
  <c r="AB29" i="42"/>
  <c r="AC29" i="42"/>
  <c r="L29" i="42"/>
  <c r="AB28" i="42"/>
  <c r="AC28" i="42"/>
  <c r="L28" i="42"/>
  <c r="E26" i="42"/>
  <c r="D26" i="42"/>
  <c r="K25" i="42"/>
  <c r="L25" i="42"/>
  <c r="I23" i="42"/>
  <c r="I24" i="42"/>
  <c r="K22" i="42"/>
  <c r="L22" i="42"/>
  <c r="I20" i="42"/>
  <c r="I21" i="42"/>
  <c r="K19" i="42"/>
  <c r="L19" i="42"/>
  <c r="I18" i="42"/>
  <c r="K17" i="42"/>
  <c r="L17" i="42"/>
  <c r="K16" i="42"/>
  <c r="L16" i="42"/>
  <c r="I15" i="42"/>
  <c r="K14" i="42"/>
  <c r="L14" i="42"/>
  <c r="I13" i="42"/>
  <c r="K13" i="42"/>
  <c r="L13" i="42"/>
  <c r="K12" i="42"/>
  <c r="L12" i="42"/>
  <c r="I11" i="42"/>
  <c r="K11" i="42"/>
  <c r="L11" i="42"/>
  <c r="G10" i="42"/>
  <c r="AB7" i="42"/>
  <c r="X48" i="42"/>
  <c r="X7" i="42"/>
  <c r="V4" i="42"/>
  <c r="V2" i="42"/>
  <c r="D25" i="107"/>
  <c r="F25" i="107"/>
  <c r="I25" i="107"/>
  <c r="J25" i="107"/>
  <c r="K20" i="42"/>
  <c r="L20" i="42"/>
  <c r="X49" i="42"/>
  <c r="Y58" i="42"/>
  <c r="K15" i="42"/>
  <c r="L15" i="42"/>
  <c r="K23" i="42"/>
  <c r="L23" i="42"/>
  <c r="X47" i="42"/>
  <c r="AB40" i="42"/>
  <c r="Z75" i="42"/>
  <c r="AC75" i="42"/>
  <c r="K10" i="42"/>
  <c r="L10" i="42"/>
  <c r="G26" i="42"/>
  <c r="L40" i="42"/>
  <c r="AC37" i="42"/>
  <c r="M11" i="42"/>
  <c r="M13" i="42"/>
  <c r="M15" i="42"/>
  <c r="Z74" i="42"/>
  <c r="AC74" i="42"/>
  <c r="K18" i="42"/>
  <c r="L18" i="42"/>
  <c r="K21" i="42"/>
  <c r="L21" i="42"/>
  <c r="K24" i="42"/>
  <c r="L24" i="42"/>
  <c r="L37" i="42"/>
  <c r="G37" i="42"/>
  <c r="C48" i="42"/>
  <c r="K48" i="42"/>
  <c r="K84" i="42"/>
  <c r="G56" i="42"/>
  <c r="K57" i="42"/>
  <c r="K77" i="42"/>
  <c r="L77" i="42"/>
  <c r="C49" i="42"/>
  <c r="K49" i="42"/>
  <c r="K26" i="42"/>
  <c r="G53" i="42"/>
  <c r="K54" i="42"/>
  <c r="C47" i="42"/>
  <c r="K47" i="42"/>
  <c r="L26" i="42"/>
  <c r="L44" i="42"/>
  <c r="K70" i="42"/>
  <c r="L70" i="42"/>
  <c r="K59" i="42"/>
  <c r="L59" i="42"/>
  <c r="K78" i="42"/>
  <c r="L78" i="42"/>
  <c r="K67" i="42"/>
  <c r="L67" i="42"/>
  <c r="K71" i="42"/>
  <c r="L71" i="42"/>
  <c r="C50" i="42"/>
  <c r="L50" i="42"/>
  <c r="K69" i="42"/>
  <c r="L69" i="42"/>
  <c r="K72" i="42"/>
  <c r="L72" i="42"/>
  <c r="X25" i="42"/>
  <c r="AB25" i="42"/>
  <c r="AC25" i="42"/>
  <c r="X22" i="42"/>
  <c r="AB22" i="42"/>
  <c r="AC22" i="42"/>
  <c r="X19" i="42"/>
  <c r="AB19" i="42"/>
  <c r="AC19" i="42"/>
  <c r="X16" i="42"/>
  <c r="AB16" i="42"/>
  <c r="AC16" i="42"/>
  <c r="X13" i="42"/>
  <c r="AB13" i="42"/>
  <c r="AC13" i="42"/>
  <c r="X12" i="42"/>
  <c r="AB12" i="42"/>
  <c r="X24" i="42"/>
  <c r="AB24" i="42"/>
  <c r="AC24" i="42"/>
  <c r="X21" i="42"/>
  <c r="AB21" i="42"/>
  <c r="AC21" i="42"/>
  <c r="X18" i="42"/>
  <c r="AB18" i="42"/>
  <c r="AC18" i="42"/>
  <c r="X15" i="42"/>
  <c r="AB15" i="42"/>
  <c r="AC15" i="42"/>
  <c r="X14" i="42"/>
  <c r="AB14" i="42"/>
  <c r="X11" i="42"/>
  <c r="AB11" i="42"/>
  <c r="AC11" i="42"/>
  <c r="X10" i="42"/>
  <c r="X23" i="42"/>
  <c r="AB23" i="42"/>
  <c r="AC23" i="42"/>
  <c r="X20" i="42"/>
  <c r="AB20" i="42"/>
  <c r="AC20" i="42"/>
  <c r="X17" i="42"/>
  <c r="AB17" i="42"/>
  <c r="AC17" i="42"/>
  <c r="L82" i="42"/>
  <c r="AC12" i="42"/>
  <c r="W48" i="42"/>
  <c r="AB48" i="42"/>
  <c r="X26" i="42"/>
  <c r="AB10" i="42"/>
  <c r="AC14" i="42"/>
  <c r="W49" i="42"/>
  <c r="AB49" i="42"/>
  <c r="X56" i="42"/>
  <c r="AB57" i="42"/>
  <c r="AB76" i="42"/>
  <c r="AC40" i="42"/>
  <c r="W47" i="42"/>
  <c r="AC10" i="42"/>
  <c r="AC26" i="42"/>
  <c r="AB26" i="42"/>
  <c r="X53" i="42"/>
  <c r="AB54" i="42"/>
  <c r="AB71" i="42"/>
  <c r="AC71" i="42"/>
  <c r="AB68" i="42"/>
  <c r="AC68" i="42"/>
  <c r="W50" i="42"/>
  <c r="AB47" i="42"/>
  <c r="AC50" i="42"/>
  <c r="AB77" i="42"/>
  <c r="AC77" i="42"/>
  <c r="AB66" i="42"/>
  <c r="AC66" i="42"/>
  <c r="AB70" i="42"/>
  <c r="AC70" i="42"/>
  <c r="AC76" i="42"/>
  <c r="AB69" i="42"/>
  <c r="AC69" i="42"/>
  <c r="AB58" i="42"/>
  <c r="AC58" i="42"/>
  <c r="AC44" i="42"/>
  <c r="AC81" i="42"/>
  <c r="L84" i="42"/>
  <c r="K86" i="42"/>
  <c r="L86" i="42"/>
  <c r="L87" i="42"/>
  <c r="L94" i="42"/>
  <c r="L90" i="42"/>
  <c r="L92" i="42"/>
  <c r="C177" i="40"/>
  <c r="C176" i="40"/>
  <c r="B136" i="40"/>
  <c r="B135" i="40"/>
  <c r="V78" i="40"/>
  <c r="Y77" i="40"/>
  <c r="V77" i="40"/>
  <c r="Y76" i="40"/>
  <c r="V76" i="40"/>
  <c r="G76" i="40"/>
  <c r="I76" i="40"/>
  <c r="L76" i="40"/>
  <c r="AB75" i="40"/>
  <c r="G75" i="40"/>
  <c r="I75" i="40"/>
  <c r="L75" i="40"/>
  <c r="AB74" i="40"/>
  <c r="Y71" i="40"/>
  <c r="Y70" i="40"/>
  <c r="Y69" i="40"/>
  <c r="Y68" i="40"/>
  <c r="Y66" i="40"/>
  <c r="X65" i="40"/>
  <c r="G65" i="40"/>
  <c r="X64" i="40"/>
  <c r="X61" i="40"/>
  <c r="X60" i="40"/>
  <c r="J56" i="40"/>
  <c r="AA56" i="40"/>
  <c r="AA53" i="40"/>
  <c r="Z49" i="40"/>
  <c r="G49" i="40"/>
  <c r="Z48" i="40"/>
  <c r="G48" i="40"/>
  <c r="Z47" i="40"/>
  <c r="G47" i="40"/>
  <c r="X40" i="40"/>
  <c r="K40" i="40"/>
  <c r="X39" i="40"/>
  <c r="X37" i="40"/>
  <c r="E37" i="40"/>
  <c r="D37" i="40"/>
  <c r="AB36" i="40"/>
  <c r="AC36" i="40"/>
  <c r="L36" i="40"/>
  <c r="AB35" i="40"/>
  <c r="AC35" i="40"/>
  <c r="L35" i="40"/>
  <c r="AB34" i="40"/>
  <c r="AC34" i="40"/>
  <c r="L34" i="40"/>
  <c r="AB33" i="40"/>
  <c r="AC33" i="40"/>
  <c r="L33" i="40"/>
  <c r="AB32" i="40"/>
  <c r="AC32" i="40"/>
  <c r="L32" i="40"/>
  <c r="AB31" i="40"/>
  <c r="AC31" i="40"/>
  <c r="L31" i="40"/>
  <c r="AB30" i="40"/>
  <c r="AC30" i="40"/>
  <c r="L30" i="40"/>
  <c r="AB29" i="40"/>
  <c r="AC29" i="40"/>
  <c r="L29" i="40"/>
  <c r="AB28" i="40"/>
  <c r="AC28" i="40"/>
  <c r="L28" i="40"/>
  <c r="E26" i="40"/>
  <c r="D26" i="40"/>
  <c r="K25" i="40"/>
  <c r="L25" i="40"/>
  <c r="I23" i="40"/>
  <c r="I24" i="40"/>
  <c r="K22" i="40"/>
  <c r="L22" i="40"/>
  <c r="I20" i="40"/>
  <c r="I21" i="40"/>
  <c r="K19" i="40"/>
  <c r="L19" i="40"/>
  <c r="I17" i="40"/>
  <c r="I18" i="40"/>
  <c r="K16" i="40"/>
  <c r="L16" i="40"/>
  <c r="I15" i="40"/>
  <c r="K14" i="40"/>
  <c r="L14" i="40"/>
  <c r="I13" i="40"/>
  <c r="K13" i="40"/>
  <c r="L13" i="40"/>
  <c r="K12" i="40"/>
  <c r="L12" i="40"/>
  <c r="I11" i="40"/>
  <c r="G10" i="40"/>
  <c r="AB7" i="40"/>
  <c r="X47" i="40"/>
  <c r="X7" i="40"/>
  <c r="V4" i="40"/>
  <c r="V2" i="40"/>
  <c r="D23" i="107"/>
  <c r="F23" i="107"/>
  <c r="I23" i="107"/>
  <c r="J23" i="107"/>
  <c r="K23" i="40"/>
  <c r="L23" i="40"/>
  <c r="K20" i="40"/>
  <c r="L20" i="40"/>
  <c r="AC37" i="40"/>
  <c r="K18" i="40"/>
  <c r="L18" i="40"/>
  <c r="K21" i="40"/>
  <c r="L21" i="40"/>
  <c r="AB40" i="40"/>
  <c r="K17" i="40"/>
  <c r="L17" i="40"/>
  <c r="K24" i="40"/>
  <c r="L24" i="40"/>
  <c r="Y58" i="40"/>
  <c r="M15" i="40"/>
  <c r="Z75" i="40"/>
  <c r="AC75" i="40"/>
  <c r="K15" i="40"/>
  <c r="L15" i="40"/>
  <c r="M11" i="40"/>
  <c r="K11" i="40"/>
  <c r="L11" i="40"/>
  <c r="G37" i="40"/>
  <c r="G26" i="40"/>
  <c r="G56" i="40"/>
  <c r="K57" i="40"/>
  <c r="K77" i="40"/>
  <c r="L77" i="40"/>
  <c r="Z74" i="40"/>
  <c r="AC74" i="40"/>
  <c r="X49" i="40"/>
  <c r="K10" i="40"/>
  <c r="L10" i="40"/>
  <c r="L37" i="40"/>
  <c r="X48" i="40"/>
  <c r="M13" i="40"/>
  <c r="C48" i="40"/>
  <c r="K48" i="40"/>
  <c r="C49" i="40"/>
  <c r="K49" i="40"/>
  <c r="L40" i="40"/>
  <c r="K84" i="40"/>
  <c r="X22" i="40"/>
  <c r="AB22" i="40"/>
  <c r="AC22" i="40"/>
  <c r="K69" i="40"/>
  <c r="L69" i="40"/>
  <c r="K72" i="40"/>
  <c r="L72" i="40"/>
  <c r="C47" i="40"/>
  <c r="L26" i="40"/>
  <c r="K26" i="40"/>
  <c r="G53" i="40"/>
  <c r="K54" i="40"/>
  <c r="L44" i="40"/>
  <c r="X25" i="40"/>
  <c r="AB25" i="40"/>
  <c r="AC25" i="40"/>
  <c r="X15" i="40"/>
  <c r="AB15" i="40"/>
  <c r="AC15" i="40"/>
  <c r="X11" i="40"/>
  <c r="AB11" i="40"/>
  <c r="AC11" i="40"/>
  <c r="X21" i="40"/>
  <c r="AB21" i="40"/>
  <c r="AC21" i="40"/>
  <c r="X10" i="40"/>
  <c r="X14" i="40"/>
  <c r="AB14" i="40"/>
  <c r="AC14" i="40"/>
  <c r="X18" i="40"/>
  <c r="AB18" i="40"/>
  <c r="AC18" i="40"/>
  <c r="X24" i="40"/>
  <c r="AB24" i="40"/>
  <c r="AC24" i="40"/>
  <c r="X20" i="40"/>
  <c r="AB20" i="40"/>
  <c r="AC20" i="40"/>
  <c r="X23" i="40"/>
  <c r="AB23" i="40"/>
  <c r="AC23" i="40"/>
  <c r="X17" i="40"/>
  <c r="AB17" i="40"/>
  <c r="AC17" i="40"/>
  <c r="X12" i="40"/>
  <c r="AB12" i="40"/>
  <c r="X13" i="40"/>
  <c r="AB13" i="40"/>
  <c r="AC13" i="40"/>
  <c r="X19" i="40"/>
  <c r="AB19" i="40"/>
  <c r="AC19" i="40"/>
  <c r="X16" i="40"/>
  <c r="AB16" i="40"/>
  <c r="AC16" i="40"/>
  <c r="K71" i="40"/>
  <c r="L71" i="40"/>
  <c r="K70" i="40"/>
  <c r="L70" i="40"/>
  <c r="K59" i="40"/>
  <c r="L59" i="40"/>
  <c r="K78" i="40"/>
  <c r="L78" i="40"/>
  <c r="K67" i="40"/>
  <c r="L67" i="40"/>
  <c r="K47" i="40"/>
  <c r="L50" i="40"/>
  <c r="C50" i="40"/>
  <c r="X26" i="40"/>
  <c r="X56" i="40"/>
  <c r="AB57" i="40"/>
  <c r="AB76" i="40"/>
  <c r="W48" i="40"/>
  <c r="AB48" i="40"/>
  <c r="AC12" i="40"/>
  <c r="AB10" i="40"/>
  <c r="W47" i="40"/>
  <c r="W49" i="40"/>
  <c r="AB49" i="40"/>
  <c r="L82" i="40"/>
  <c r="K86" i="40"/>
  <c r="AC40" i="40"/>
  <c r="AC10" i="40"/>
  <c r="AC26" i="40"/>
  <c r="AB26" i="40"/>
  <c r="X53" i="40"/>
  <c r="AB54" i="40"/>
  <c r="AB66" i="40"/>
  <c r="AC66" i="40"/>
  <c r="AC76" i="40"/>
  <c r="L86" i="40"/>
  <c r="L87" i="40"/>
  <c r="L90" i="40"/>
  <c r="AB68" i="40"/>
  <c r="AC68" i="40"/>
  <c r="AB71" i="40"/>
  <c r="AC71" i="40"/>
  <c r="W50" i="40"/>
  <c r="AB47" i="40"/>
  <c r="AC50" i="40"/>
  <c r="L92" i="40"/>
  <c r="D21" i="107"/>
  <c r="F21" i="107"/>
  <c r="I21" i="107"/>
  <c r="J21" i="107"/>
  <c r="AC44" i="40"/>
  <c r="AB77" i="40"/>
  <c r="AC77" i="40"/>
  <c r="AB69" i="40"/>
  <c r="AC69" i="40"/>
  <c r="AB70" i="40"/>
  <c r="AC70" i="40"/>
  <c r="AB58" i="40"/>
  <c r="AC58" i="40"/>
  <c r="L94" i="40"/>
  <c r="AC81" i="40"/>
  <c r="L84" i="40"/>
  <c r="C177" i="39"/>
  <c r="C176" i="39"/>
  <c r="B136" i="39"/>
  <c r="B135" i="39"/>
  <c r="V78" i="39"/>
  <c r="Y77" i="39"/>
  <c r="V77" i="39"/>
  <c r="Y76" i="39"/>
  <c r="V76" i="39"/>
  <c r="G76" i="39"/>
  <c r="I76" i="39"/>
  <c r="L76" i="39"/>
  <c r="AB75" i="39"/>
  <c r="G75" i="39"/>
  <c r="I75" i="39"/>
  <c r="L75" i="39"/>
  <c r="AB74" i="39"/>
  <c r="Y71" i="39"/>
  <c r="Y70" i="39"/>
  <c r="Y69" i="39"/>
  <c r="Y68" i="39"/>
  <c r="Y66" i="39"/>
  <c r="X65" i="39"/>
  <c r="G65" i="39"/>
  <c r="X64" i="39"/>
  <c r="X61" i="39"/>
  <c r="X60" i="39"/>
  <c r="J56" i="39"/>
  <c r="AA56" i="39"/>
  <c r="AA53" i="39"/>
  <c r="Z49" i="39"/>
  <c r="G49" i="39"/>
  <c r="Z48" i="39"/>
  <c r="G48" i="39"/>
  <c r="Z47" i="39"/>
  <c r="G47" i="39"/>
  <c r="X40" i="39"/>
  <c r="K40" i="39"/>
  <c r="X39" i="39"/>
  <c r="X37" i="39"/>
  <c r="E37" i="39"/>
  <c r="D37" i="39"/>
  <c r="AB36" i="39"/>
  <c r="AC36" i="39"/>
  <c r="L36" i="39"/>
  <c r="AB35" i="39"/>
  <c r="AC35" i="39"/>
  <c r="L35" i="39"/>
  <c r="AB34" i="39"/>
  <c r="AC34" i="39"/>
  <c r="L34" i="39"/>
  <c r="AB33" i="39"/>
  <c r="AC33" i="39"/>
  <c r="L33" i="39"/>
  <c r="AB32" i="39"/>
  <c r="AC32" i="39"/>
  <c r="L32" i="39"/>
  <c r="AB31" i="39"/>
  <c r="AC31" i="39"/>
  <c r="L31" i="39"/>
  <c r="AB30" i="39"/>
  <c r="AC30" i="39"/>
  <c r="L30" i="39"/>
  <c r="AB29" i="39"/>
  <c r="AC29" i="39"/>
  <c r="L29" i="39"/>
  <c r="AB28" i="39"/>
  <c r="AC28" i="39"/>
  <c r="E26" i="39"/>
  <c r="D26" i="39"/>
  <c r="K25" i="39"/>
  <c r="L25" i="39"/>
  <c r="I23" i="39"/>
  <c r="I24" i="39"/>
  <c r="K22" i="39"/>
  <c r="L22" i="39"/>
  <c r="I20" i="39"/>
  <c r="I21" i="39"/>
  <c r="K19" i="39"/>
  <c r="L19" i="39"/>
  <c r="I17" i="39"/>
  <c r="I18" i="39"/>
  <c r="K16" i="39"/>
  <c r="L16" i="39"/>
  <c r="I15" i="39"/>
  <c r="K14" i="39"/>
  <c r="L14" i="39"/>
  <c r="I13" i="39"/>
  <c r="K13" i="39"/>
  <c r="L13" i="39"/>
  <c r="K12" i="39"/>
  <c r="L12" i="39"/>
  <c r="I11" i="39"/>
  <c r="G10" i="39"/>
  <c r="AB7" i="39"/>
  <c r="X47" i="39"/>
  <c r="X7" i="39"/>
  <c r="V4" i="39"/>
  <c r="V2" i="39"/>
  <c r="K20" i="39"/>
  <c r="L20" i="39"/>
  <c r="K23" i="39"/>
  <c r="L23" i="39"/>
  <c r="AC37" i="39"/>
  <c r="K18" i="39"/>
  <c r="L18" i="39"/>
  <c r="K21" i="39"/>
  <c r="L21" i="39"/>
  <c r="K17" i="39"/>
  <c r="L17" i="39"/>
  <c r="K24" i="39"/>
  <c r="L24" i="39"/>
  <c r="M15" i="39"/>
  <c r="G37" i="39"/>
  <c r="L28" i="39"/>
  <c r="L37" i="39"/>
  <c r="M11" i="39"/>
  <c r="AB40" i="39"/>
  <c r="Z75" i="39"/>
  <c r="AC75" i="39"/>
  <c r="K15" i="39"/>
  <c r="L15" i="39"/>
  <c r="K11" i="39"/>
  <c r="L11" i="39"/>
  <c r="G26" i="39"/>
  <c r="G56" i="39"/>
  <c r="K57" i="39"/>
  <c r="K77" i="39"/>
  <c r="Z74" i="39"/>
  <c r="AC74" i="39"/>
  <c r="Y58" i="39"/>
  <c r="M13" i="39"/>
  <c r="X49" i="39"/>
  <c r="K10" i="39"/>
  <c r="L10" i="39"/>
  <c r="X48" i="39"/>
  <c r="C48" i="39"/>
  <c r="K48" i="39"/>
  <c r="C49" i="39"/>
  <c r="K49" i="39"/>
  <c r="L40" i="39"/>
  <c r="K84" i="39"/>
  <c r="X25" i="39"/>
  <c r="AB25" i="39"/>
  <c r="AC25" i="39"/>
  <c r="C47" i="39"/>
  <c r="L26" i="39"/>
  <c r="K26" i="39"/>
  <c r="G53" i="39"/>
  <c r="K54" i="39"/>
  <c r="K69" i="39"/>
  <c r="L69" i="39"/>
  <c r="K72" i="39"/>
  <c r="L72" i="39"/>
  <c r="X17" i="39"/>
  <c r="AB17" i="39"/>
  <c r="AC17" i="39"/>
  <c r="X13" i="39"/>
  <c r="AB13" i="39"/>
  <c r="AC13" i="39"/>
  <c r="X14" i="39"/>
  <c r="AB14" i="39"/>
  <c r="AC14" i="39"/>
  <c r="X24" i="39"/>
  <c r="AB24" i="39"/>
  <c r="AC24" i="39"/>
  <c r="X15" i="39"/>
  <c r="AB15" i="39"/>
  <c r="AC15" i="39"/>
  <c r="X23" i="39"/>
  <c r="AB23" i="39"/>
  <c r="AC23" i="39"/>
  <c r="X16" i="39"/>
  <c r="AB16" i="39"/>
  <c r="AC16" i="39"/>
  <c r="X11" i="39"/>
  <c r="AB11" i="39"/>
  <c r="AC11" i="39"/>
  <c r="X21" i="39"/>
  <c r="AB21" i="39"/>
  <c r="AC21" i="39"/>
  <c r="X12" i="39"/>
  <c r="AB12" i="39"/>
  <c r="AC12" i="39"/>
  <c r="X22" i="39"/>
  <c r="AB22" i="39"/>
  <c r="AC22" i="39"/>
  <c r="X10" i="39"/>
  <c r="AB10" i="39"/>
  <c r="X18" i="39"/>
  <c r="AB18" i="39"/>
  <c r="AC18" i="39"/>
  <c r="X20" i="39"/>
  <c r="AB20" i="39"/>
  <c r="AC20" i="39"/>
  <c r="X19" i="39"/>
  <c r="AB19" i="39"/>
  <c r="AC19" i="39"/>
  <c r="L44" i="39"/>
  <c r="K71" i="39"/>
  <c r="L71" i="39"/>
  <c r="K70" i="39"/>
  <c r="L70" i="39"/>
  <c r="K59" i="39"/>
  <c r="L59" i="39"/>
  <c r="K78" i="39"/>
  <c r="L78" i="39"/>
  <c r="K67" i="39"/>
  <c r="L67" i="39"/>
  <c r="K47" i="39"/>
  <c r="L50" i="39"/>
  <c r="C50" i="39"/>
  <c r="W48" i="39"/>
  <c r="AB48" i="39"/>
  <c r="X26" i="39"/>
  <c r="X56" i="39"/>
  <c r="AB57" i="39"/>
  <c r="AB76" i="39"/>
  <c r="W49" i="39"/>
  <c r="AB49" i="39"/>
  <c r="L82" i="39"/>
  <c r="AB26" i="39"/>
  <c r="X53" i="39"/>
  <c r="AB54" i="39"/>
  <c r="W47" i="39"/>
  <c r="AC10" i="39"/>
  <c r="AC26" i="39"/>
  <c r="AC40" i="39"/>
  <c r="AC44" i="39"/>
  <c r="AB77" i="39"/>
  <c r="AC77" i="39"/>
  <c r="AB66" i="39"/>
  <c r="AC66" i="39"/>
  <c r="AB70" i="39"/>
  <c r="AC70" i="39"/>
  <c r="AC76" i="39"/>
  <c r="AB69" i="39"/>
  <c r="AC69" i="39"/>
  <c r="AB58" i="39"/>
  <c r="AC58" i="39"/>
  <c r="W50" i="39"/>
  <c r="AB47" i="39"/>
  <c r="AC50" i="39"/>
  <c r="AB68" i="39"/>
  <c r="AC68" i="39"/>
  <c r="AB71" i="39"/>
  <c r="AC71" i="39"/>
  <c r="AC81" i="39"/>
  <c r="L84" i="39"/>
  <c r="K86" i="39"/>
  <c r="L86" i="39"/>
  <c r="L87" i="39"/>
  <c r="L94" i="39"/>
  <c r="L90" i="39"/>
  <c r="L92" i="39"/>
  <c r="C177" i="38"/>
  <c r="C176" i="38"/>
  <c r="B136" i="38"/>
  <c r="B135" i="38"/>
  <c r="V78" i="38"/>
  <c r="Y77" i="38"/>
  <c r="V77" i="38"/>
  <c r="Y76" i="38"/>
  <c r="V76" i="38"/>
  <c r="G76" i="38"/>
  <c r="I76" i="38"/>
  <c r="L76" i="38"/>
  <c r="AB75" i="38"/>
  <c r="G75" i="38"/>
  <c r="I75" i="38"/>
  <c r="L75" i="38"/>
  <c r="AB74" i="38"/>
  <c r="Y71" i="38"/>
  <c r="Y70" i="38"/>
  <c r="Y69" i="38"/>
  <c r="Y68" i="38"/>
  <c r="Y66" i="38"/>
  <c r="X65" i="38"/>
  <c r="G65" i="38"/>
  <c r="X64" i="38"/>
  <c r="X61" i="38"/>
  <c r="X60" i="38"/>
  <c r="J56" i="38"/>
  <c r="AA56" i="38"/>
  <c r="AA53" i="38"/>
  <c r="Z49" i="38"/>
  <c r="G49" i="38"/>
  <c r="Z48" i="38"/>
  <c r="G48" i="38"/>
  <c r="Z47" i="38"/>
  <c r="G47" i="38"/>
  <c r="X40" i="38"/>
  <c r="K40" i="38"/>
  <c r="X39" i="38"/>
  <c r="X37" i="38"/>
  <c r="E37" i="38"/>
  <c r="D37" i="38"/>
  <c r="AB36" i="38"/>
  <c r="AC36" i="38"/>
  <c r="L36" i="38"/>
  <c r="AB35" i="38"/>
  <c r="AC35" i="38"/>
  <c r="L35" i="38"/>
  <c r="AC34" i="38"/>
  <c r="AB34" i="38"/>
  <c r="L34" i="38"/>
  <c r="AB33" i="38"/>
  <c r="AC33" i="38"/>
  <c r="L33" i="38"/>
  <c r="AB32" i="38"/>
  <c r="AC32" i="38"/>
  <c r="L32" i="38"/>
  <c r="AB31" i="38"/>
  <c r="AC31" i="38"/>
  <c r="L31" i="38"/>
  <c r="AB30" i="38"/>
  <c r="AC30" i="38"/>
  <c r="L30" i="38"/>
  <c r="AB29" i="38"/>
  <c r="AC29" i="38"/>
  <c r="L29" i="38"/>
  <c r="AB28" i="38"/>
  <c r="AC28" i="38"/>
  <c r="L28" i="38"/>
  <c r="E26" i="38"/>
  <c r="D26" i="38"/>
  <c r="K25" i="38"/>
  <c r="L25" i="38"/>
  <c r="I23" i="38"/>
  <c r="K23" i="38"/>
  <c r="L23" i="38"/>
  <c r="K22" i="38"/>
  <c r="L22" i="38"/>
  <c r="I20" i="38"/>
  <c r="I21" i="38"/>
  <c r="K19" i="38"/>
  <c r="L19" i="38"/>
  <c r="I17" i="38"/>
  <c r="I18" i="38"/>
  <c r="K16" i="38"/>
  <c r="L16" i="38"/>
  <c r="I15" i="38"/>
  <c r="K15" i="38"/>
  <c r="L15" i="38"/>
  <c r="K14" i="38"/>
  <c r="L14" i="38"/>
  <c r="I13" i="38"/>
  <c r="K13" i="38"/>
  <c r="L13" i="38"/>
  <c r="K12" i="38"/>
  <c r="L12" i="38"/>
  <c r="I11" i="38"/>
  <c r="G10" i="38"/>
  <c r="AB7" i="38"/>
  <c r="X47" i="38"/>
  <c r="X7" i="38"/>
  <c r="V4" i="38"/>
  <c r="V2" i="38"/>
  <c r="D20" i="107"/>
  <c r="F20" i="107"/>
  <c r="I24" i="38"/>
  <c r="K24" i="38"/>
  <c r="L24" i="38"/>
  <c r="K20" i="38"/>
  <c r="L20" i="38"/>
  <c r="AC37" i="38"/>
  <c r="K18" i="38"/>
  <c r="L18" i="38"/>
  <c r="K21" i="38"/>
  <c r="L21" i="38"/>
  <c r="K17" i="38"/>
  <c r="L17" i="38"/>
  <c r="Y58" i="38"/>
  <c r="M11" i="38"/>
  <c r="AB40" i="38"/>
  <c r="G26" i="38"/>
  <c r="G56" i="38"/>
  <c r="K57" i="38"/>
  <c r="K77" i="38"/>
  <c r="K11" i="38"/>
  <c r="L11" i="38"/>
  <c r="M15" i="38"/>
  <c r="G37" i="38"/>
  <c r="Z74" i="38"/>
  <c r="AC74" i="38"/>
  <c r="Z75" i="38"/>
  <c r="AC75" i="38"/>
  <c r="M13" i="38"/>
  <c r="X49" i="38"/>
  <c r="K10" i="38"/>
  <c r="L10" i="38"/>
  <c r="L37" i="38"/>
  <c r="X48" i="38"/>
  <c r="C49" i="38"/>
  <c r="K49" i="38"/>
  <c r="C48" i="38"/>
  <c r="K48" i="38"/>
  <c r="L40" i="38"/>
  <c r="K84" i="38"/>
  <c r="X19" i="38"/>
  <c r="AB19" i="38"/>
  <c r="AC19" i="38"/>
  <c r="C47" i="38"/>
  <c r="L26" i="38"/>
  <c r="K26" i="38"/>
  <c r="G53" i="38"/>
  <c r="K54" i="38"/>
  <c r="K69" i="38"/>
  <c r="L69" i="38"/>
  <c r="K72" i="38"/>
  <c r="L72" i="38"/>
  <c r="L44" i="38"/>
  <c r="X25" i="38"/>
  <c r="AB25" i="38"/>
  <c r="AC25" i="38"/>
  <c r="X22" i="38"/>
  <c r="AB22" i="38"/>
  <c r="AC22" i="38"/>
  <c r="X15" i="38"/>
  <c r="AB15" i="38"/>
  <c r="AC15" i="38"/>
  <c r="X24" i="38"/>
  <c r="AB24" i="38"/>
  <c r="AC24" i="38"/>
  <c r="X20" i="38"/>
  <c r="AB20" i="38"/>
  <c r="AC20" i="38"/>
  <c r="X10" i="38"/>
  <c r="AB10" i="38"/>
  <c r="X12" i="38"/>
  <c r="AB12" i="38"/>
  <c r="AC12" i="38"/>
  <c r="X18" i="38"/>
  <c r="AB18" i="38"/>
  <c r="AC18" i="38"/>
  <c r="X13" i="38"/>
  <c r="AB13" i="38"/>
  <c r="AC13" i="38"/>
  <c r="X14" i="38"/>
  <c r="AB14" i="38"/>
  <c r="AC14" i="38"/>
  <c r="X17" i="38"/>
  <c r="AB17" i="38"/>
  <c r="AC17" i="38"/>
  <c r="X16" i="38"/>
  <c r="AB16" i="38"/>
  <c r="AC16" i="38"/>
  <c r="X11" i="38"/>
  <c r="AB11" i="38"/>
  <c r="AC11" i="38"/>
  <c r="X21" i="38"/>
  <c r="AB21" i="38"/>
  <c r="AC21" i="38"/>
  <c r="X23" i="38"/>
  <c r="AB23" i="38"/>
  <c r="AC23" i="38"/>
  <c r="K71" i="38"/>
  <c r="L71" i="38"/>
  <c r="K70" i="38"/>
  <c r="L70" i="38"/>
  <c r="K59" i="38"/>
  <c r="L59" i="38"/>
  <c r="K78" i="38"/>
  <c r="L78" i="38"/>
  <c r="K67" i="38"/>
  <c r="L67" i="38"/>
  <c r="K47" i="38"/>
  <c r="L50" i="38"/>
  <c r="C50" i="38"/>
  <c r="X26" i="38"/>
  <c r="X56" i="38"/>
  <c r="AB57" i="38"/>
  <c r="AB76" i="38"/>
  <c r="W49" i="38"/>
  <c r="AB49" i="38"/>
  <c r="W48" i="38"/>
  <c r="AB48" i="38"/>
  <c r="L82" i="38"/>
  <c r="AB26" i="38"/>
  <c r="X53" i="38"/>
  <c r="AB54" i="38"/>
  <c r="W47" i="38"/>
  <c r="AC10" i="38"/>
  <c r="AC26" i="38"/>
  <c r="AC40" i="38"/>
  <c r="AC44" i="38"/>
  <c r="W50" i="38"/>
  <c r="AB47" i="38"/>
  <c r="AC50" i="38"/>
  <c r="AB77" i="38"/>
  <c r="AC77" i="38"/>
  <c r="AB66" i="38"/>
  <c r="AC66" i="38"/>
  <c r="AB70" i="38"/>
  <c r="AC70" i="38"/>
  <c r="AC76" i="38"/>
  <c r="AB69" i="38"/>
  <c r="AC69" i="38"/>
  <c r="AB58" i="38"/>
  <c r="AC58" i="38"/>
  <c r="AB68" i="38"/>
  <c r="AC68" i="38"/>
  <c r="AB71" i="38"/>
  <c r="AC71" i="38"/>
  <c r="AC81" i="38"/>
  <c r="L84" i="38"/>
  <c r="K86" i="38"/>
  <c r="L86" i="38"/>
  <c r="L94" i="38"/>
  <c r="L87" i="38"/>
  <c r="C177" i="37"/>
  <c r="C176" i="37"/>
  <c r="B136" i="37"/>
  <c r="B135" i="37"/>
  <c r="V78" i="37"/>
  <c r="Y77" i="37"/>
  <c r="V77" i="37"/>
  <c r="Y76" i="37"/>
  <c r="V76" i="37"/>
  <c r="G76" i="37"/>
  <c r="I76" i="37"/>
  <c r="L76" i="37"/>
  <c r="AB75" i="37"/>
  <c r="G75" i="37"/>
  <c r="I75" i="37"/>
  <c r="L75" i="37"/>
  <c r="AB74" i="37"/>
  <c r="Y71" i="37"/>
  <c r="Y70" i="37"/>
  <c r="Y69" i="37"/>
  <c r="Y68" i="37"/>
  <c r="Y66" i="37"/>
  <c r="X65" i="37"/>
  <c r="G65" i="37"/>
  <c r="X64" i="37"/>
  <c r="X61" i="37"/>
  <c r="X60" i="37"/>
  <c r="J56" i="37"/>
  <c r="AA56" i="37"/>
  <c r="AA53" i="37"/>
  <c r="Z49" i="37"/>
  <c r="G49" i="37"/>
  <c r="Z48" i="37"/>
  <c r="G48" i="37"/>
  <c r="Z47" i="37"/>
  <c r="G47" i="37"/>
  <c r="X40" i="37"/>
  <c r="K40" i="37"/>
  <c r="X39" i="37"/>
  <c r="X37" i="37"/>
  <c r="E37" i="37"/>
  <c r="D37" i="37"/>
  <c r="AB36" i="37"/>
  <c r="AC36" i="37"/>
  <c r="L36" i="37"/>
  <c r="AB35" i="37"/>
  <c r="AC35" i="37"/>
  <c r="L35" i="37"/>
  <c r="AB34" i="37"/>
  <c r="AC34" i="37"/>
  <c r="L34" i="37"/>
  <c r="AB33" i="37"/>
  <c r="AC33" i="37"/>
  <c r="L33" i="37"/>
  <c r="AB32" i="37"/>
  <c r="AC32" i="37"/>
  <c r="L32" i="37"/>
  <c r="AB31" i="37"/>
  <c r="AC31" i="37"/>
  <c r="L31" i="37"/>
  <c r="AB30" i="37"/>
  <c r="AC30" i="37"/>
  <c r="L30" i="37"/>
  <c r="AB29" i="37"/>
  <c r="AC29" i="37"/>
  <c r="L29" i="37"/>
  <c r="AB28" i="37"/>
  <c r="AC28" i="37"/>
  <c r="L28" i="37"/>
  <c r="E26" i="37"/>
  <c r="D26" i="37"/>
  <c r="K25" i="37"/>
  <c r="L25" i="37"/>
  <c r="I23" i="37"/>
  <c r="I24" i="37"/>
  <c r="K23" i="37"/>
  <c r="L23" i="37"/>
  <c r="K22" i="37"/>
  <c r="L22" i="37"/>
  <c r="I20" i="37"/>
  <c r="I21" i="37"/>
  <c r="K19" i="37"/>
  <c r="L19" i="37"/>
  <c r="I17" i="37"/>
  <c r="I18" i="37"/>
  <c r="K16" i="37"/>
  <c r="L16" i="37"/>
  <c r="I15" i="37"/>
  <c r="K14" i="37"/>
  <c r="L14" i="37"/>
  <c r="I13" i="37"/>
  <c r="K13" i="37"/>
  <c r="L13" i="37"/>
  <c r="K12" i="37"/>
  <c r="L12" i="37"/>
  <c r="I11" i="37"/>
  <c r="G10" i="37"/>
  <c r="AB7" i="37"/>
  <c r="X47" i="37"/>
  <c r="X7" i="37"/>
  <c r="V4" i="37"/>
  <c r="V2" i="37"/>
  <c r="AB40" i="37"/>
  <c r="K17" i="37"/>
  <c r="L17" i="37"/>
  <c r="Y58" i="37"/>
  <c r="AC37" i="37"/>
  <c r="K18" i="37"/>
  <c r="L18" i="37"/>
  <c r="K21" i="37"/>
  <c r="L21" i="37"/>
  <c r="K24" i="37"/>
  <c r="L24" i="37"/>
  <c r="K20" i="37"/>
  <c r="L20" i="37"/>
  <c r="M11" i="37"/>
  <c r="M15" i="37"/>
  <c r="Z75" i="37"/>
  <c r="AC75" i="37"/>
  <c r="K15" i="37"/>
  <c r="L15" i="37"/>
  <c r="K11" i="37"/>
  <c r="L11" i="37"/>
  <c r="G26" i="37"/>
  <c r="K84" i="37"/>
  <c r="L90" i="38"/>
  <c r="L92" i="38"/>
  <c r="G37" i="37"/>
  <c r="Z74" i="37"/>
  <c r="AC74" i="37"/>
  <c r="X49" i="37"/>
  <c r="K10" i="37"/>
  <c r="L10" i="37"/>
  <c r="L37" i="37"/>
  <c r="X48" i="37"/>
  <c r="M13" i="37"/>
  <c r="D19" i="107"/>
  <c r="F19" i="107"/>
  <c r="C48" i="37"/>
  <c r="K48" i="37"/>
  <c r="C49" i="37"/>
  <c r="K49" i="37"/>
  <c r="L40" i="37"/>
  <c r="G56" i="37"/>
  <c r="K57" i="37"/>
  <c r="X23" i="37"/>
  <c r="AB23" i="37"/>
  <c r="AC23" i="37"/>
  <c r="X25" i="37"/>
  <c r="AB25" i="37"/>
  <c r="AC25" i="37"/>
  <c r="X22" i="37"/>
  <c r="AB22" i="37"/>
  <c r="AC22" i="37"/>
  <c r="X19" i="37"/>
  <c r="AB19" i="37"/>
  <c r="AC19" i="37"/>
  <c r="X16" i="37"/>
  <c r="AB16" i="37"/>
  <c r="AC16" i="37"/>
  <c r="X13" i="37"/>
  <c r="AB13" i="37"/>
  <c r="AC13" i="37"/>
  <c r="X12" i="37"/>
  <c r="AB12" i="37"/>
  <c r="X17" i="37"/>
  <c r="AB17" i="37"/>
  <c r="AC17" i="37"/>
  <c r="X20" i="37"/>
  <c r="AB20" i="37"/>
  <c r="AC20" i="37"/>
  <c r="X24" i="37"/>
  <c r="AB24" i="37"/>
  <c r="AC24" i="37"/>
  <c r="X21" i="37"/>
  <c r="AB21" i="37"/>
  <c r="AC21" i="37"/>
  <c r="X18" i="37"/>
  <c r="AB18" i="37"/>
  <c r="AC18" i="37"/>
  <c r="X15" i="37"/>
  <c r="AB15" i="37"/>
  <c r="AC15" i="37"/>
  <c r="X14" i="37"/>
  <c r="AB14" i="37"/>
  <c r="X11" i="37"/>
  <c r="AB11" i="37"/>
  <c r="AC11" i="37"/>
  <c r="X10" i="37"/>
  <c r="C47" i="37"/>
  <c r="L26" i="37"/>
  <c r="K26" i="37"/>
  <c r="G53" i="37"/>
  <c r="K54" i="37"/>
  <c r="L44" i="37"/>
  <c r="K69" i="37"/>
  <c r="L69" i="37"/>
  <c r="K77" i="37"/>
  <c r="L77" i="37"/>
  <c r="K72" i="37"/>
  <c r="L72" i="37"/>
  <c r="K71" i="37"/>
  <c r="L71" i="37"/>
  <c r="K70" i="37"/>
  <c r="L70" i="37"/>
  <c r="K59" i="37"/>
  <c r="L59" i="37"/>
  <c r="K78" i="37"/>
  <c r="L78" i="37"/>
  <c r="K67" i="37"/>
  <c r="L67" i="37"/>
  <c r="X26" i="37"/>
  <c r="AB10" i="37"/>
  <c r="W48" i="37"/>
  <c r="AB48" i="37"/>
  <c r="AC12" i="37"/>
  <c r="K47" i="37"/>
  <c r="L50" i="37"/>
  <c r="C50" i="37"/>
  <c r="AC14" i="37"/>
  <c r="W49" i="37"/>
  <c r="AB49" i="37"/>
  <c r="L82" i="37"/>
  <c r="K86" i="37"/>
  <c r="AB26" i="37"/>
  <c r="X53" i="37"/>
  <c r="AB54" i="37"/>
  <c r="W47" i="37"/>
  <c r="AC10" i="37"/>
  <c r="AC26" i="37"/>
  <c r="X56" i="37"/>
  <c r="AB57" i="37"/>
  <c r="AB76" i="37"/>
  <c r="AC40" i="37"/>
  <c r="W50" i="37"/>
  <c r="AB47" i="37"/>
  <c r="AC50" i="37"/>
  <c r="AB77" i="37"/>
  <c r="AC77" i="37"/>
  <c r="AB66" i="37"/>
  <c r="AC66" i="37"/>
  <c r="AB70" i="37"/>
  <c r="AC70" i="37"/>
  <c r="AC76" i="37"/>
  <c r="AB69" i="37"/>
  <c r="AC69" i="37"/>
  <c r="AB58" i="37"/>
  <c r="AC58" i="37"/>
  <c r="AB68" i="37"/>
  <c r="AC68" i="37"/>
  <c r="AB71" i="37"/>
  <c r="AC71" i="37"/>
  <c r="L86" i="37"/>
  <c r="AC44" i="37"/>
  <c r="L87" i="37"/>
  <c r="L94" i="37"/>
  <c r="AC81" i="37"/>
  <c r="L84" i="37"/>
  <c r="L90" i="37"/>
  <c r="L92" i="37"/>
  <c r="C177" i="36"/>
  <c r="C176" i="36"/>
  <c r="B136" i="36"/>
  <c r="B135" i="36"/>
  <c r="V78" i="36"/>
  <c r="Y77" i="36"/>
  <c r="V77" i="36"/>
  <c r="Y76" i="36"/>
  <c r="V76" i="36"/>
  <c r="G76" i="36"/>
  <c r="I76" i="36"/>
  <c r="L76" i="36"/>
  <c r="AB75" i="36"/>
  <c r="G75" i="36"/>
  <c r="I75" i="36"/>
  <c r="L75" i="36"/>
  <c r="AB74" i="36"/>
  <c r="Y71" i="36"/>
  <c r="Y70" i="36"/>
  <c r="Y69" i="36"/>
  <c r="Y68" i="36"/>
  <c r="Y66" i="36"/>
  <c r="X65" i="36"/>
  <c r="G65" i="36"/>
  <c r="X64" i="36"/>
  <c r="X61" i="36"/>
  <c r="X60" i="36"/>
  <c r="J56" i="36"/>
  <c r="AA56" i="36"/>
  <c r="AA53" i="36"/>
  <c r="Z49" i="36"/>
  <c r="G49" i="36"/>
  <c r="Z48" i="36"/>
  <c r="G48" i="36"/>
  <c r="Z47" i="36"/>
  <c r="G47" i="36"/>
  <c r="X40" i="36"/>
  <c r="K40" i="36"/>
  <c r="X39" i="36"/>
  <c r="X37" i="36"/>
  <c r="E37" i="36"/>
  <c r="D37" i="36"/>
  <c r="AB36" i="36"/>
  <c r="AC36" i="36"/>
  <c r="L36" i="36"/>
  <c r="AB35" i="36"/>
  <c r="AC35" i="36"/>
  <c r="L35" i="36"/>
  <c r="AB34" i="36"/>
  <c r="AC34" i="36"/>
  <c r="L34" i="36"/>
  <c r="AC33" i="36"/>
  <c r="AB33" i="36"/>
  <c r="L33" i="36"/>
  <c r="AB32" i="36"/>
  <c r="AC32" i="36"/>
  <c r="L32" i="36"/>
  <c r="AB31" i="36"/>
  <c r="AC31" i="36"/>
  <c r="L31" i="36"/>
  <c r="AB30" i="36"/>
  <c r="AC30" i="36"/>
  <c r="L30" i="36"/>
  <c r="AB29" i="36"/>
  <c r="AC29" i="36"/>
  <c r="L29" i="36"/>
  <c r="AB28" i="36"/>
  <c r="AC28" i="36"/>
  <c r="L28" i="36"/>
  <c r="E26" i="36"/>
  <c r="D26" i="36"/>
  <c r="K25" i="36"/>
  <c r="L25" i="36"/>
  <c r="I23" i="36"/>
  <c r="I24" i="36"/>
  <c r="K22" i="36"/>
  <c r="L22" i="36"/>
  <c r="I20" i="36"/>
  <c r="I21" i="36"/>
  <c r="K19" i="36"/>
  <c r="L19" i="36"/>
  <c r="I17" i="36"/>
  <c r="I18" i="36"/>
  <c r="K16" i="36"/>
  <c r="L16" i="36"/>
  <c r="I15" i="36"/>
  <c r="K14" i="36"/>
  <c r="L14" i="36"/>
  <c r="I13" i="36"/>
  <c r="K13" i="36"/>
  <c r="L13" i="36"/>
  <c r="K12" i="36"/>
  <c r="L12" i="36"/>
  <c r="I11" i="36"/>
  <c r="G10" i="36"/>
  <c r="AB7" i="36"/>
  <c r="X47" i="36"/>
  <c r="X7" i="36"/>
  <c r="V4" i="36"/>
  <c r="V2" i="36"/>
  <c r="D14" i="107"/>
  <c r="F14" i="107"/>
  <c r="I14" i="107"/>
  <c r="J14" i="107"/>
  <c r="K17" i="36"/>
  <c r="L17" i="36"/>
  <c r="AB40" i="36"/>
  <c r="K23" i="36"/>
  <c r="L23" i="36"/>
  <c r="AC37" i="36"/>
  <c r="K21" i="36"/>
  <c r="L21" i="36"/>
  <c r="X49" i="36"/>
  <c r="K24" i="36"/>
  <c r="L24" i="36"/>
  <c r="K18" i="36"/>
  <c r="L18" i="36"/>
  <c r="K15" i="36"/>
  <c r="L15" i="36"/>
  <c r="K20" i="36"/>
  <c r="L20" i="36"/>
  <c r="Y58" i="36"/>
  <c r="M11" i="36"/>
  <c r="G26" i="36"/>
  <c r="L40" i="36"/>
  <c r="K11" i="36"/>
  <c r="L11" i="36"/>
  <c r="M15" i="36"/>
  <c r="G37" i="36"/>
  <c r="Z74" i="36"/>
  <c r="AC74" i="36"/>
  <c r="Z75" i="36"/>
  <c r="AC75" i="36"/>
  <c r="M13" i="36"/>
  <c r="K10" i="36"/>
  <c r="L10" i="36"/>
  <c r="L37" i="36"/>
  <c r="X48" i="36"/>
  <c r="C48" i="36"/>
  <c r="K48" i="36"/>
  <c r="C49" i="36"/>
  <c r="K49" i="36"/>
  <c r="K84" i="36"/>
  <c r="X23" i="36"/>
  <c r="AB23" i="36"/>
  <c r="AC23" i="36"/>
  <c r="G56" i="36"/>
  <c r="K57" i="36"/>
  <c r="K77" i="36"/>
  <c r="L77" i="36"/>
  <c r="C47" i="36"/>
  <c r="L26" i="36"/>
  <c r="L44" i="36"/>
  <c r="K26" i="36"/>
  <c r="G53" i="36"/>
  <c r="K54" i="36"/>
  <c r="X20" i="36"/>
  <c r="AB20" i="36"/>
  <c r="AC20" i="36"/>
  <c r="X15" i="36"/>
  <c r="AB15" i="36"/>
  <c r="AC15" i="36"/>
  <c r="X12" i="36"/>
  <c r="AB12" i="36"/>
  <c r="AC12" i="36"/>
  <c r="X22" i="36"/>
  <c r="AB22" i="36"/>
  <c r="AC22" i="36"/>
  <c r="X10" i="36"/>
  <c r="AB10" i="36"/>
  <c r="X18" i="36"/>
  <c r="AB18" i="36"/>
  <c r="AC18" i="36"/>
  <c r="X13" i="36"/>
  <c r="AB13" i="36"/>
  <c r="AC13" i="36"/>
  <c r="X25" i="36"/>
  <c r="AB25" i="36"/>
  <c r="AC25" i="36"/>
  <c r="X11" i="36"/>
  <c r="AB11" i="36"/>
  <c r="AC11" i="36"/>
  <c r="X21" i="36"/>
  <c r="AB21" i="36"/>
  <c r="AC21" i="36"/>
  <c r="X16" i="36"/>
  <c r="AB16" i="36"/>
  <c r="AC16" i="36"/>
  <c r="X17" i="36"/>
  <c r="AB17" i="36"/>
  <c r="AC17" i="36"/>
  <c r="X14" i="36"/>
  <c r="AB14" i="36"/>
  <c r="AC14" i="36"/>
  <c r="X24" i="36"/>
  <c r="AB24" i="36"/>
  <c r="AC24" i="36"/>
  <c r="X19" i="36"/>
  <c r="AB19" i="36"/>
  <c r="AC19" i="36"/>
  <c r="K69" i="36"/>
  <c r="L69" i="36"/>
  <c r="K72" i="36"/>
  <c r="L72" i="36"/>
  <c r="K71" i="36"/>
  <c r="L71" i="36"/>
  <c r="K70" i="36"/>
  <c r="L70" i="36"/>
  <c r="K59" i="36"/>
  <c r="L59" i="36"/>
  <c r="K78" i="36"/>
  <c r="L78" i="36"/>
  <c r="K67" i="36"/>
  <c r="L67" i="36"/>
  <c r="K47" i="36"/>
  <c r="L50" i="36"/>
  <c r="C50" i="36"/>
  <c r="W49" i="36"/>
  <c r="AB49" i="36"/>
  <c r="W48" i="36"/>
  <c r="AB48" i="36"/>
  <c r="X26" i="36"/>
  <c r="AC40" i="36"/>
  <c r="L82" i="36"/>
  <c r="AB26" i="36"/>
  <c r="X53" i="36"/>
  <c r="AB54" i="36"/>
  <c r="W47" i="36"/>
  <c r="AC10" i="36"/>
  <c r="AC26" i="36"/>
  <c r="X56" i="36"/>
  <c r="AB57" i="36"/>
  <c r="AB76" i="36"/>
  <c r="AC76" i="36"/>
  <c r="K86" i="36"/>
  <c r="L86" i="36"/>
  <c r="L94" i="36"/>
  <c r="AB47" i="36"/>
  <c r="AC50" i="36"/>
  <c r="W50" i="36"/>
  <c r="AB77" i="36"/>
  <c r="AC77" i="36"/>
  <c r="AB66" i="36"/>
  <c r="AC66" i="36"/>
  <c r="AB69" i="36"/>
  <c r="AC69" i="36"/>
  <c r="AB58" i="36"/>
  <c r="AC58" i="36"/>
  <c r="AB70" i="36"/>
  <c r="AC70" i="36"/>
  <c r="AC44" i="36"/>
  <c r="AB71" i="36"/>
  <c r="AC71" i="36"/>
  <c r="AB68" i="36"/>
  <c r="AC68" i="36"/>
  <c r="L87" i="36"/>
  <c r="AC81" i="36"/>
  <c r="L84" i="36"/>
  <c r="L90" i="36"/>
  <c r="L92" i="36"/>
  <c r="C177" i="35"/>
  <c r="C176" i="35"/>
  <c r="B136" i="35"/>
  <c r="B135" i="35"/>
  <c r="V78" i="35"/>
  <c r="Y77" i="35"/>
  <c r="V77" i="35"/>
  <c r="Y76" i="35"/>
  <c r="V76" i="35"/>
  <c r="G76" i="35"/>
  <c r="I76" i="35"/>
  <c r="L76" i="35"/>
  <c r="AB75" i="35"/>
  <c r="G75" i="35"/>
  <c r="I75" i="35"/>
  <c r="L75" i="35"/>
  <c r="AB74" i="35"/>
  <c r="Y71" i="35"/>
  <c r="Y70" i="35"/>
  <c r="Y69" i="35"/>
  <c r="Y68" i="35"/>
  <c r="Y66" i="35"/>
  <c r="X65" i="35"/>
  <c r="G65" i="35"/>
  <c r="X64" i="35"/>
  <c r="X61" i="35"/>
  <c r="X60" i="35"/>
  <c r="J56" i="35"/>
  <c r="AA56" i="35"/>
  <c r="AA53" i="35"/>
  <c r="Z49" i="35"/>
  <c r="G49" i="35"/>
  <c r="Z48" i="35"/>
  <c r="G48" i="35"/>
  <c r="Z47" i="35"/>
  <c r="G47" i="35"/>
  <c r="X40" i="35"/>
  <c r="K40" i="35"/>
  <c r="X39" i="35"/>
  <c r="AB40" i="35"/>
  <c r="X37" i="35"/>
  <c r="E37" i="35"/>
  <c r="D37" i="35"/>
  <c r="AB36" i="35"/>
  <c r="AC36" i="35"/>
  <c r="L36" i="35"/>
  <c r="AB35" i="35"/>
  <c r="AC35" i="35"/>
  <c r="L35" i="35"/>
  <c r="AB34" i="35"/>
  <c r="AC34" i="35"/>
  <c r="L34" i="35"/>
  <c r="AB33" i="35"/>
  <c r="AC33" i="35"/>
  <c r="L33" i="35"/>
  <c r="AB32" i="35"/>
  <c r="AC32" i="35"/>
  <c r="L32" i="35"/>
  <c r="AB31" i="35"/>
  <c r="AC31" i="35"/>
  <c r="L31" i="35"/>
  <c r="AB30" i="35"/>
  <c r="AC30" i="35"/>
  <c r="L30" i="35"/>
  <c r="AB29" i="35"/>
  <c r="AC29" i="35"/>
  <c r="L29" i="35"/>
  <c r="AB28" i="35"/>
  <c r="AC28" i="35"/>
  <c r="L28" i="35"/>
  <c r="E26" i="35"/>
  <c r="D26" i="35"/>
  <c r="K25" i="35"/>
  <c r="L25" i="35"/>
  <c r="I23" i="35"/>
  <c r="I24" i="35"/>
  <c r="K22" i="35"/>
  <c r="L22" i="35"/>
  <c r="I20" i="35"/>
  <c r="I21" i="35"/>
  <c r="K19" i="35"/>
  <c r="L19" i="35"/>
  <c r="I17" i="35"/>
  <c r="I18" i="35"/>
  <c r="K16" i="35"/>
  <c r="L16" i="35"/>
  <c r="I15" i="35"/>
  <c r="K14" i="35"/>
  <c r="L14" i="35"/>
  <c r="I13" i="35"/>
  <c r="K13" i="35"/>
  <c r="L13" i="35"/>
  <c r="K12" i="35"/>
  <c r="L12" i="35"/>
  <c r="I11" i="35"/>
  <c r="G10" i="35"/>
  <c r="AB7" i="35"/>
  <c r="X47" i="35"/>
  <c r="X7" i="35"/>
  <c r="V4" i="35"/>
  <c r="V2" i="35"/>
  <c r="D9" i="107"/>
  <c r="F9" i="107"/>
  <c r="I9" i="107"/>
  <c r="J9" i="107"/>
  <c r="K23" i="35"/>
  <c r="L23" i="35"/>
  <c r="AC37" i="35"/>
  <c r="K18" i="35"/>
  <c r="L18" i="35"/>
  <c r="K21" i="35"/>
  <c r="L21" i="35"/>
  <c r="K17" i="35"/>
  <c r="L17" i="35"/>
  <c r="K24" i="35"/>
  <c r="L24" i="35"/>
  <c r="Y58" i="35"/>
  <c r="K20" i="35"/>
  <c r="L20" i="35"/>
  <c r="M15" i="35"/>
  <c r="M11" i="35"/>
  <c r="G37" i="35"/>
  <c r="Z75" i="35"/>
  <c r="AC75" i="35"/>
  <c r="K15" i="35"/>
  <c r="L15" i="35"/>
  <c r="K11" i="35"/>
  <c r="L11" i="35"/>
  <c r="G26" i="35"/>
  <c r="K84" i="35"/>
  <c r="Z74" i="35"/>
  <c r="AC74" i="35"/>
  <c r="X49" i="35"/>
  <c r="K10" i="35"/>
  <c r="L10" i="35"/>
  <c r="L37" i="35"/>
  <c r="X48" i="35"/>
  <c r="M13" i="35"/>
  <c r="C48" i="35"/>
  <c r="K48" i="35"/>
  <c r="C49" i="35"/>
  <c r="K49" i="35"/>
  <c r="L40" i="35"/>
  <c r="G56" i="35"/>
  <c r="K57" i="35"/>
  <c r="K69" i="35"/>
  <c r="L69" i="35"/>
  <c r="C47" i="35"/>
  <c r="L26" i="35"/>
  <c r="K26" i="35"/>
  <c r="G53" i="35"/>
  <c r="K54" i="35"/>
  <c r="X25" i="35"/>
  <c r="AB25" i="35"/>
  <c r="AC25" i="35"/>
  <c r="X22" i="35"/>
  <c r="AB22" i="35"/>
  <c r="AC22" i="35"/>
  <c r="X19" i="35"/>
  <c r="AB19" i="35"/>
  <c r="AC19" i="35"/>
  <c r="X16" i="35"/>
  <c r="AB16" i="35"/>
  <c r="AC16" i="35"/>
  <c r="X13" i="35"/>
  <c r="AB13" i="35"/>
  <c r="AC13" i="35"/>
  <c r="X12" i="35"/>
  <c r="AB12" i="35"/>
  <c r="X20" i="35"/>
  <c r="AB20" i="35"/>
  <c r="AC20" i="35"/>
  <c r="X23" i="35"/>
  <c r="AB23" i="35"/>
  <c r="AC23" i="35"/>
  <c r="X17" i="35"/>
  <c r="AB17" i="35"/>
  <c r="AC17" i="35"/>
  <c r="X24" i="35"/>
  <c r="AB24" i="35"/>
  <c r="AC24" i="35"/>
  <c r="X21" i="35"/>
  <c r="AB21" i="35"/>
  <c r="AC21" i="35"/>
  <c r="X18" i="35"/>
  <c r="AB18" i="35"/>
  <c r="AC18" i="35"/>
  <c r="X15" i="35"/>
  <c r="AB15" i="35"/>
  <c r="AC15" i="35"/>
  <c r="X14" i="35"/>
  <c r="AB14" i="35"/>
  <c r="X11" i="35"/>
  <c r="AB11" i="35"/>
  <c r="AC11" i="35"/>
  <c r="X10" i="35"/>
  <c r="L44" i="35"/>
  <c r="K72" i="35"/>
  <c r="L72" i="35"/>
  <c r="K77" i="35"/>
  <c r="L77" i="35"/>
  <c r="X26" i="35"/>
  <c r="AB10" i="35"/>
  <c r="K71" i="35"/>
  <c r="L71" i="35"/>
  <c r="K70" i="35"/>
  <c r="L70" i="35"/>
  <c r="K59" i="35"/>
  <c r="L59" i="35"/>
  <c r="K78" i="35"/>
  <c r="L78" i="35"/>
  <c r="K67" i="35"/>
  <c r="L67" i="35"/>
  <c r="AC14" i="35"/>
  <c r="W49" i="35"/>
  <c r="AB49" i="35"/>
  <c r="W48" i="35"/>
  <c r="AB48" i="35"/>
  <c r="AC12" i="35"/>
  <c r="K47" i="35"/>
  <c r="L50" i="35"/>
  <c r="C50" i="35"/>
  <c r="L82" i="35"/>
  <c r="K86" i="35"/>
  <c r="AB26" i="35"/>
  <c r="X53" i="35"/>
  <c r="AB54" i="35"/>
  <c r="W47" i="35"/>
  <c r="AC10" i="35"/>
  <c r="AC26" i="35"/>
  <c r="X56" i="35"/>
  <c r="AB57" i="35"/>
  <c r="AB76" i="35"/>
  <c r="AC40" i="35"/>
  <c r="AC44" i="35"/>
  <c r="AB77" i="35"/>
  <c r="AC77" i="35"/>
  <c r="AB66" i="35"/>
  <c r="AC66" i="35"/>
  <c r="AB70" i="35"/>
  <c r="AC70" i="35"/>
  <c r="AC76" i="35"/>
  <c r="AB69" i="35"/>
  <c r="AC69" i="35"/>
  <c r="AB58" i="35"/>
  <c r="AC58" i="35"/>
  <c r="L86" i="35"/>
  <c r="L94" i="35"/>
  <c r="AB68" i="35"/>
  <c r="AC68" i="35"/>
  <c r="AB71" i="35"/>
  <c r="AC71" i="35"/>
  <c r="W50" i="35"/>
  <c r="AB47" i="35"/>
  <c r="AC50" i="35"/>
  <c r="AC81" i="35"/>
  <c r="L84" i="35"/>
  <c r="L87" i="35"/>
  <c r="C177" i="34"/>
  <c r="C176" i="34"/>
  <c r="B136" i="34"/>
  <c r="B135" i="34"/>
  <c r="V78" i="34"/>
  <c r="Y77" i="34"/>
  <c r="V77" i="34"/>
  <c r="Y76" i="34"/>
  <c r="V76" i="34"/>
  <c r="G76" i="34"/>
  <c r="I76" i="34"/>
  <c r="L76" i="34"/>
  <c r="AB75" i="34"/>
  <c r="G75" i="34"/>
  <c r="I75" i="34"/>
  <c r="L75" i="34"/>
  <c r="AB74" i="34"/>
  <c r="Y71" i="34"/>
  <c r="Y70" i="34"/>
  <c r="Y69" i="34"/>
  <c r="Y68" i="34"/>
  <c r="Y66" i="34"/>
  <c r="X65" i="34"/>
  <c r="G65" i="34"/>
  <c r="X64" i="34"/>
  <c r="X61" i="34"/>
  <c r="X60" i="34"/>
  <c r="J56" i="34"/>
  <c r="AA56" i="34"/>
  <c r="AA53" i="34"/>
  <c r="Z49" i="34"/>
  <c r="G49" i="34"/>
  <c r="Z48" i="34"/>
  <c r="G48" i="34"/>
  <c r="Z47" i="34"/>
  <c r="G47" i="34"/>
  <c r="X40" i="34"/>
  <c r="K40" i="34"/>
  <c r="X39" i="34"/>
  <c r="X37" i="34"/>
  <c r="E37" i="34"/>
  <c r="D37" i="34"/>
  <c r="AB36" i="34"/>
  <c r="AC36" i="34"/>
  <c r="L36" i="34"/>
  <c r="AB35" i="34"/>
  <c r="AC35" i="34"/>
  <c r="L35" i="34"/>
  <c r="AB34" i="34"/>
  <c r="AC34" i="34"/>
  <c r="L34" i="34"/>
  <c r="AB33" i="34"/>
  <c r="AC33" i="34"/>
  <c r="L33" i="34"/>
  <c r="AB32" i="34"/>
  <c r="AC32" i="34"/>
  <c r="L32" i="34"/>
  <c r="AC31" i="34"/>
  <c r="AB31" i="34"/>
  <c r="L31" i="34"/>
  <c r="AB30" i="34"/>
  <c r="AC30" i="34"/>
  <c r="L30" i="34"/>
  <c r="AB29" i="34"/>
  <c r="AC29" i="34"/>
  <c r="L29" i="34"/>
  <c r="AB28" i="34"/>
  <c r="AC28" i="34"/>
  <c r="L28" i="34"/>
  <c r="E26" i="34"/>
  <c r="D26" i="34"/>
  <c r="K25" i="34"/>
  <c r="L25" i="34"/>
  <c r="I23" i="34"/>
  <c r="I24" i="34"/>
  <c r="K22" i="34"/>
  <c r="L22" i="34"/>
  <c r="I20" i="34"/>
  <c r="I21" i="34"/>
  <c r="K19" i="34"/>
  <c r="L19" i="34"/>
  <c r="I17" i="34"/>
  <c r="I18" i="34"/>
  <c r="K16" i="34"/>
  <c r="L16" i="34"/>
  <c r="I15" i="34"/>
  <c r="M15" i="34"/>
  <c r="K14" i="34"/>
  <c r="L14" i="34"/>
  <c r="I13" i="34"/>
  <c r="K13" i="34"/>
  <c r="L13" i="34"/>
  <c r="K12" i="34"/>
  <c r="L12" i="34"/>
  <c r="I11" i="34"/>
  <c r="G10" i="34"/>
  <c r="AB7" i="34"/>
  <c r="X47" i="34"/>
  <c r="X7" i="34"/>
  <c r="V4" i="34"/>
  <c r="V2" i="34"/>
  <c r="K23" i="34"/>
  <c r="L23" i="34"/>
  <c r="K20" i="34"/>
  <c r="L20" i="34"/>
  <c r="AC37" i="34"/>
  <c r="K18" i="34"/>
  <c r="L18" i="34"/>
  <c r="K21" i="34"/>
  <c r="L21" i="34"/>
  <c r="K17" i="34"/>
  <c r="L17" i="34"/>
  <c r="K24" i="34"/>
  <c r="L24" i="34"/>
  <c r="Y58" i="34"/>
  <c r="M11" i="34"/>
  <c r="AB40" i="34"/>
  <c r="G26" i="34"/>
  <c r="L40" i="34"/>
  <c r="K15" i="34"/>
  <c r="L15" i="34"/>
  <c r="K11" i="34"/>
  <c r="L11" i="34"/>
  <c r="G37" i="34"/>
  <c r="L90" i="35"/>
  <c r="L92" i="35"/>
  <c r="Z74" i="34"/>
  <c r="AC74" i="34"/>
  <c r="Z75" i="34"/>
  <c r="AC75" i="34"/>
  <c r="X49" i="34"/>
  <c r="M13" i="34"/>
  <c r="K10" i="34"/>
  <c r="L10" i="34"/>
  <c r="L37" i="34"/>
  <c r="X48" i="34"/>
  <c r="D8" i="107"/>
  <c r="F8" i="107"/>
  <c r="C48" i="34"/>
  <c r="K48" i="34"/>
  <c r="C49" i="34"/>
  <c r="K49" i="34"/>
  <c r="G56" i="34"/>
  <c r="K57" i="34"/>
  <c r="K77" i="34"/>
  <c r="K84" i="34"/>
  <c r="X25" i="34"/>
  <c r="AB25" i="34"/>
  <c r="AC25" i="34"/>
  <c r="C47" i="34"/>
  <c r="L26" i="34"/>
  <c r="L44" i="34"/>
  <c r="K26" i="34"/>
  <c r="G53" i="34"/>
  <c r="K54" i="34"/>
  <c r="I8" i="107"/>
  <c r="J8" i="107"/>
  <c r="X16" i="34"/>
  <c r="AB16" i="34"/>
  <c r="AC16" i="34"/>
  <c r="X20" i="34"/>
  <c r="AB20" i="34"/>
  <c r="AC20" i="34"/>
  <c r="X14" i="34"/>
  <c r="AB14" i="34"/>
  <c r="AC14" i="34"/>
  <c r="X15" i="34"/>
  <c r="AB15" i="34"/>
  <c r="AC15" i="34"/>
  <c r="X24" i="34"/>
  <c r="AB24" i="34"/>
  <c r="AC24" i="34"/>
  <c r="X17" i="34"/>
  <c r="AB17" i="34"/>
  <c r="AC17" i="34"/>
  <c r="X19" i="34"/>
  <c r="AB19" i="34"/>
  <c r="AC19" i="34"/>
  <c r="X23" i="34"/>
  <c r="AB23" i="34"/>
  <c r="AC23" i="34"/>
  <c r="X22" i="34"/>
  <c r="AB22" i="34"/>
  <c r="AC22" i="34"/>
  <c r="X10" i="34"/>
  <c r="X18" i="34"/>
  <c r="AB18" i="34"/>
  <c r="AC18" i="34"/>
  <c r="X12" i="34"/>
  <c r="AB12" i="34"/>
  <c r="X11" i="34"/>
  <c r="AB11" i="34"/>
  <c r="AC11" i="34"/>
  <c r="X21" i="34"/>
  <c r="AB21" i="34"/>
  <c r="AC21" i="34"/>
  <c r="X13" i="34"/>
  <c r="AB13" i="34"/>
  <c r="AC13" i="34"/>
  <c r="K72" i="34"/>
  <c r="L72" i="34"/>
  <c r="K69" i="34"/>
  <c r="L69" i="34"/>
  <c r="K71" i="34"/>
  <c r="L71" i="34"/>
  <c r="K70" i="34"/>
  <c r="L70" i="34"/>
  <c r="K59" i="34"/>
  <c r="L59" i="34"/>
  <c r="K78" i="34"/>
  <c r="L78" i="34"/>
  <c r="K67" i="34"/>
  <c r="L67" i="34"/>
  <c r="K47" i="34"/>
  <c r="L50" i="34"/>
  <c r="C50" i="34"/>
  <c r="X26" i="34"/>
  <c r="X56" i="34"/>
  <c r="AB57" i="34"/>
  <c r="AB76" i="34"/>
  <c r="W48" i="34"/>
  <c r="AB48" i="34"/>
  <c r="AC12" i="34"/>
  <c r="AB10" i="34"/>
  <c r="W47" i="34"/>
  <c r="W49" i="34"/>
  <c r="AB49" i="34"/>
  <c r="L82" i="34"/>
  <c r="K86" i="34"/>
  <c r="AC40" i="34"/>
  <c r="AC10" i="34"/>
  <c r="AC26" i="34"/>
  <c r="AB26" i="34"/>
  <c r="X53" i="34"/>
  <c r="AB54" i="34"/>
  <c r="AB66" i="34"/>
  <c r="AC66" i="34"/>
  <c r="W50" i="34"/>
  <c r="AB47" i="34"/>
  <c r="AC50" i="34"/>
  <c r="AB68" i="34"/>
  <c r="AC68" i="34"/>
  <c r="AB71" i="34"/>
  <c r="AC71" i="34"/>
  <c r="L86" i="34"/>
  <c r="AC76" i="34"/>
  <c r="AC44" i="34"/>
  <c r="AB77" i="34"/>
  <c r="AC77" i="34"/>
  <c r="AB69" i="34"/>
  <c r="AC69" i="34"/>
  <c r="AB70" i="34"/>
  <c r="AC70" i="34"/>
  <c r="AB58" i="34"/>
  <c r="AC58" i="34"/>
  <c r="L87" i="34"/>
  <c r="L94" i="34"/>
  <c r="AC81" i="34"/>
  <c r="L84" i="34"/>
  <c r="L90" i="34"/>
  <c r="C177" i="33"/>
  <c r="C176" i="33"/>
  <c r="B136" i="33"/>
  <c r="B135" i="33"/>
  <c r="V78" i="33"/>
  <c r="Y77" i="33"/>
  <c r="V77" i="33"/>
  <c r="Y76" i="33"/>
  <c r="V76" i="33"/>
  <c r="G76" i="33"/>
  <c r="I76" i="33"/>
  <c r="L76" i="33"/>
  <c r="L76" i="105"/>
  <c r="AB75" i="33"/>
  <c r="G75" i="33"/>
  <c r="I75" i="33"/>
  <c r="L75" i="33"/>
  <c r="L75" i="105"/>
  <c r="AB74" i="33"/>
  <c r="Y71" i="33"/>
  <c r="Y70" i="33"/>
  <c r="Y69" i="33"/>
  <c r="Y68" i="33"/>
  <c r="Y66" i="33"/>
  <c r="X65" i="33"/>
  <c r="G65" i="33"/>
  <c r="X64" i="33"/>
  <c r="X61" i="33"/>
  <c r="X60" i="33"/>
  <c r="J56" i="33"/>
  <c r="AA53" i="33"/>
  <c r="Z49" i="33"/>
  <c r="G49" i="33"/>
  <c r="Z48" i="33"/>
  <c r="G48" i="33"/>
  <c r="Z47" i="33"/>
  <c r="G47" i="33"/>
  <c r="X40" i="33"/>
  <c r="K40" i="33"/>
  <c r="X39" i="33"/>
  <c r="X37" i="33"/>
  <c r="E37" i="33"/>
  <c r="D37" i="33"/>
  <c r="AB36" i="33"/>
  <c r="AC36" i="33"/>
  <c r="L36" i="33"/>
  <c r="L36" i="105"/>
  <c r="AB35" i="33"/>
  <c r="AC35" i="33"/>
  <c r="L35" i="33"/>
  <c r="L35" i="105"/>
  <c r="AB34" i="33"/>
  <c r="AC34" i="33"/>
  <c r="L34" i="33"/>
  <c r="L34" i="105"/>
  <c r="AB33" i="33"/>
  <c r="AC33" i="33"/>
  <c r="L33" i="33"/>
  <c r="L33" i="105"/>
  <c r="AB32" i="33"/>
  <c r="AC32" i="33"/>
  <c r="L32" i="33"/>
  <c r="L32" i="105"/>
  <c r="AB31" i="33"/>
  <c r="AC31" i="33"/>
  <c r="L31" i="33"/>
  <c r="L31" i="105"/>
  <c r="AB30" i="33"/>
  <c r="AC30" i="33"/>
  <c r="L30" i="33"/>
  <c r="L30" i="105"/>
  <c r="AB29" i="33"/>
  <c r="AC29" i="33"/>
  <c r="L29" i="33"/>
  <c r="L29" i="105"/>
  <c r="AB28" i="33"/>
  <c r="AC28" i="33"/>
  <c r="E26" i="33"/>
  <c r="D26" i="33"/>
  <c r="K25" i="33"/>
  <c r="I23" i="33"/>
  <c r="I24" i="33"/>
  <c r="K22" i="33"/>
  <c r="I20" i="33"/>
  <c r="I21" i="33"/>
  <c r="K19" i="33"/>
  <c r="I17" i="33"/>
  <c r="I18" i="33"/>
  <c r="K16" i="33"/>
  <c r="I15" i="33"/>
  <c r="K14" i="33"/>
  <c r="I13" i="33"/>
  <c r="K13" i="33"/>
  <c r="K12" i="33"/>
  <c r="I11" i="33"/>
  <c r="G10" i="33"/>
  <c r="G10" i="105"/>
  <c r="G26" i="105"/>
  <c r="AB7" i="33"/>
  <c r="X47" i="33"/>
  <c r="X7" i="33"/>
  <c r="V4" i="33"/>
  <c r="V2" i="33"/>
  <c r="L92" i="34"/>
  <c r="D7" i="107"/>
  <c r="F7" i="107"/>
  <c r="I7" i="107"/>
  <c r="K23" i="33"/>
  <c r="K23" i="105"/>
  <c r="L13" i="33"/>
  <c r="L13" i="105"/>
  <c r="K13" i="105"/>
  <c r="L16" i="33"/>
  <c r="L16" i="105"/>
  <c r="K16" i="105"/>
  <c r="L22" i="33"/>
  <c r="L22" i="105"/>
  <c r="K22" i="105"/>
  <c r="L12" i="33"/>
  <c r="L12" i="105"/>
  <c r="K12" i="105"/>
  <c r="L25" i="33"/>
  <c r="L25" i="105"/>
  <c r="K25" i="105"/>
  <c r="G56" i="105"/>
  <c r="K84" i="105"/>
  <c r="L23" i="33"/>
  <c r="L23" i="105"/>
  <c r="L14" i="33"/>
  <c r="L14" i="105"/>
  <c r="K14" i="105"/>
  <c r="L19" i="33"/>
  <c r="L19" i="105"/>
  <c r="K19" i="105"/>
  <c r="AA56" i="33"/>
  <c r="J56" i="105"/>
  <c r="AA56" i="105"/>
  <c r="AC37" i="33"/>
  <c r="K21" i="33"/>
  <c r="K17" i="33"/>
  <c r="K24" i="33"/>
  <c r="K18" i="33"/>
  <c r="K20" i="33"/>
  <c r="M15" i="33"/>
  <c r="M11" i="33"/>
  <c r="G37" i="33"/>
  <c r="L28" i="33"/>
  <c r="Y58" i="33"/>
  <c r="AB40" i="33"/>
  <c r="Z75" i="33"/>
  <c r="AC75" i="33"/>
  <c r="K11" i="33"/>
  <c r="K15" i="33"/>
  <c r="G26" i="33"/>
  <c r="G56" i="33"/>
  <c r="K57" i="33"/>
  <c r="K77" i="33"/>
  <c r="L77" i="33"/>
  <c r="L77" i="105"/>
  <c r="Z74" i="33"/>
  <c r="AC74" i="33"/>
  <c r="M13" i="33"/>
  <c r="X49" i="33"/>
  <c r="K10" i="33"/>
  <c r="X48" i="33"/>
  <c r="J7" i="107"/>
  <c r="J77" i="107"/>
  <c r="I77" i="107"/>
  <c r="L24" i="33"/>
  <c r="L24" i="105"/>
  <c r="K24" i="105"/>
  <c r="L15" i="33"/>
  <c r="L15" i="105"/>
  <c r="K15" i="105"/>
  <c r="L17" i="33"/>
  <c r="L17" i="105"/>
  <c r="K17" i="105"/>
  <c r="K57" i="105"/>
  <c r="L10" i="33"/>
  <c r="L10" i="105"/>
  <c r="K10" i="105"/>
  <c r="X21" i="105"/>
  <c r="AB21" i="105"/>
  <c r="AC21" i="105"/>
  <c r="X17" i="105"/>
  <c r="AB17" i="105"/>
  <c r="AC17" i="105"/>
  <c r="X13" i="105"/>
  <c r="AB13" i="105"/>
  <c r="AC13" i="105"/>
  <c r="X19" i="105"/>
  <c r="AB19" i="105"/>
  <c r="AC19" i="105"/>
  <c r="X20" i="105"/>
  <c r="AB20" i="105"/>
  <c r="AC20" i="105"/>
  <c r="X25" i="105"/>
  <c r="AB25" i="105"/>
  <c r="AC25" i="105"/>
  <c r="X23" i="105"/>
  <c r="AB23" i="105"/>
  <c r="AC23" i="105"/>
  <c r="X14" i="105"/>
  <c r="AB14" i="105"/>
  <c r="X24" i="105"/>
  <c r="AB24" i="105"/>
  <c r="AC24" i="105"/>
  <c r="X18" i="105"/>
  <c r="AB18" i="105"/>
  <c r="AC18" i="105"/>
  <c r="X11" i="105"/>
  <c r="AB11" i="105"/>
  <c r="AC11" i="105"/>
  <c r="X12" i="105"/>
  <c r="AB12" i="105"/>
  <c r="X16" i="105"/>
  <c r="AB16" i="105"/>
  <c r="AC16" i="105"/>
  <c r="X15" i="105"/>
  <c r="AB15" i="105"/>
  <c r="AC15" i="105"/>
  <c r="X22" i="105"/>
  <c r="AB22" i="105"/>
  <c r="AC22" i="105"/>
  <c r="X10" i="105"/>
  <c r="L11" i="33"/>
  <c r="L11" i="105"/>
  <c r="K11" i="105"/>
  <c r="L37" i="33"/>
  <c r="L28" i="105"/>
  <c r="L37" i="105"/>
  <c r="L20" i="33"/>
  <c r="L20" i="105"/>
  <c r="K20" i="105"/>
  <c r="L21" i="33"/>
  <c r="L21" i="105"/>
  <c r="K21" i="105"/>
  <c r="L18" i="33"/>
  <c r="L18" i="105"/>
  <c r="K18" i="105"/>
  <c r="C48" i="33"/>
  <c r="K48" i="33"/>
  <c r="C49" i="33"/>
  <c r="K49" i="33"/>
  <c r="L40" i="33"/>
  <c r="L40" i="105"/>
  <c r="K84" i="33"/>
  <c r="X19" i="33"/>
  <c r="AB19" i="33"/>
  <c r="AC19" i="33"/>
  <c r="C47" i="33"/>
  <c r="K26" i="33"/>
  <c r="G53" i="33"/>
  <c r="K54" i="33"/>
  <c r="K69" i="33"/>
  <c r="L69" i="33"/>
  <c r="L69" i="105"/>
  <c r="K72" i="33"/>
  <c r="L72" i="33"/>
  <c r="L72" i="105"/>
  <c r="C49" i="105"/>
  <c r="K49" i="105"/>
  <c r="C48" i="105"/>
  <c r="K48" i="105"/>
  <c r="L26" i="33"/>
  <c r="L26" i="105"/>
  <c r="AB10" i="105"/>
  <c r="X26" i="105"/>
  <c r="AC12" i="105"/>
  <c r="W48" i="105"/>
  <c r="AB48" i="105"/>
  <c r="AC14" i="105"/>
  <c r="W49" i="105"/>
  <c r="AB49" i="105"/>
  <c r="K77" i="105"/>
  <c r="K72" i="105"/>
  <c r="K69" i="105"/>
  <c r="K26" i="105"/>
  <c r="G53" i="105"/>
  <c r="K54" i="105"/>
  <c r="C47" i="105"/>
  <c r="L44" i="33"/>
  <c r="L44" i="105"/>
  <c r="X21" i="33"/>
  <c r="AB21" i="33"/>
  <c r="AC21" i="33"/>
  <c r="X12" i="33"/>
  <c r="AB12" i="33"/>
  <c r="AC12" i="33"/>
  <c r="X11" i="33"/>
  <c r="AB11" i="33"/>
  <c r="AC11" i="33"/>
  <c r="X22" i="33"/>
  <c r="AB22" i="33"/>
  <c r="AC22" i="33"/>
  <c r="X14" i="33"/>
  <c r="AB14" i="33"/>
  <c r="AC14" i="33"/>
  <c r="X24" i="33"/>
  <c r="AB24" i="33"/>
  <c r="AC24" i="33"/>
  <c r="X13" i="33"/>
  <c r="AB13" i="33"/>
  <c r="AC13" i="33"/>
  <c r="X25" i="33"/>
  <c r="AB25" i="33"/>
  <c r="AC25" i="33"/>
  <c r="X15" i="33"/>
  <c r="AB15" i="33"/>
  <c r="AC15" i="33"/>
  <c r="X20" i="33"/>
  <c r="AB20" i="33"/>
  <c r="AC20" i="33"/>
  <c r="X16" i="33"/>
  <c r="AB16" i="33"/>
  <c r="AC16" i="33"/>
  <c r="X17" i="33"/>
  <c r="AB17" i="33"/>
  <c r="AC17" i="33"/>
  <c r="X10" i="33"/>
  <c r="X18" i="33"/>
  <c r="AB18" i="33"/>
  <c r="AC18" i="33"/>
  <c r="X23" i="33"/>
  <c r="AB23" i="33"/>
  <c r="AC23" i="33"/>
  <c r="K71" i="33"/>
  <c r="L71" i="33"/>
  <c r="L71" i="105"/>
  <c r="K70" i="33"/>
  <c r="L70" i="33"/>
  <c r="L70" i="105"/>
  <c r="K59" i="33"/>
  <c r="L59" i="33"/>
  <c r="L59" i="105"/>
  <c r="K78" i="33"/>
  <c r="L78" i="33"/>
  <c r="L78" i="105"/>
  <c r="K67" i="33"/>
  <c r="L67" i="33"/>
  <c r="L67" i="105"/>
  <c r="K47" i="33"/>
  <c r="L50" i="33"/>
  <c r="L50" i="105"/>
  <c r="C50" i="33"/>
  <c r="C50" i="105"/>
  <c r="K47" i="105"/>
  <c r="K59" i="105"/>
  <c r="K70" i="105"/>
  <c r="K67" i="105"/>
  <c r="K78" i="105"/>
  <c r="K71" i="105"/>
  <c r="X56" i="105"/>
  <c r="AB57" i="105"/>
  <c r="AC40" i="105"/>
  <c r="W47" i="105"/>
  <c r="AC10" i="105"/>
  <c r="AC26" i="105"/>
  <c r="AB26" i="105"/>
  <c r="X53" i="105"/>
  <c r="AB54" i="105"/>
  <c r="X26" i="33"/>
  <c r="X56" i="33"/>
  <c r="AB57" i="33"/>
  <c r="AB76" i="33"/>
  <c r="AB10" i="33"/>
  <c r="W47" i="33"/>
  <c r="W49" i="33"/>
  <c r="AB49" i="33"/>
  <c r="W48" i="33"/>
  <c r="AB48" i="33"/>
  <c r="L82" i="33"/>
  <c r="AC44" i="105"/>
  <c r="AB70" i="105"/>
  <c r="AC70" i="105"/>
  <c r="AB77" i="105"/>
  <c r="AC77" i="105"/>
  <c r="AB69" i="105"/>
  <c r="AC69" i="105"/>
  <c r="AB58" i="105"/>
  <c r="AC58" i="105"/>
  <c r="AB66" i="105"/>
  <c r="AC66" i="105"/>
  <c r="AB76" i="105"/>
  <c r="AC76" i="105"/>
  <c r="AB71" i="105"/>
  <c r="AC71" i="105"/>
  <c r="AB68" i="105"/>
  <c r="AC68" i="105"/>
  <c r="W50" i="105"/>
  <c r="AB47" i="105"/>
  <c r="AC50" i="105"/>
  <c r="K86" i="33"/>
  <c r="L82" i="105"/>
  <c r="K86" i="105"/>
  <c r="AC40" i="33"/>
  <c r="AB26" i="33"/>
  <c r="X53" i="33"/>
  <c r="AB54" i="33"/>
  <c r="AB77" i="33"/>
  <c r="AC77" i="33"/>
  <c r="AC10" i="33"/>
  <c r="AC26" i="33"/>
  <c r="AC76" i="33"/>
  <c r="AB68" i="33"/>
  <c r="AC68" i="33"/>
  <c r="AB71" i="33"/>
  <c r="AC71" i="33"/>
  <c r="L86" i="33"/>
  <c r="L86" i="105"/>
  <c r="W50" i="33"/>
  <c r="AB47" i="33"/>
  <c r="AC50" i="33"/>
  <c r="AC81" i="105"/>
  <c r="AC44" i="33"/>
  <c r="AB58" i="33"/>
  <c r="AC58" i="33"/>
  <c r="AB70" i="33"/>
  <c r="AC70" i="33"/>
  <c r="AB66" i="33"/>
  <c r="AC66" i="33"/>
  <c r="AB69" i="33"/>
  <c r="AC69" i="33"/>
  <c r="L87" i="33"/>
  <c r="L87" i="105"/>
  <c r="L94" i="33"/>
  <c r="L94" i="105"/>
  <c r="AC81" i="33"/>
  <c r="L84" i="33"/>
  <c r="L84" i="105"/>
  <c r="L90" i="33"/>
  <c r="L92" i="33"/>
  <c r="D6" i="107"/>
  <c r="F6" i="107"/>
  <c r="F77" i="107"/>
  <c r="L90" i="105"/>
  <c r="B1" i="98"/>
  <c r="D77" i="107"/>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0.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16" authorId="1">
      <text>
        <r>
          <rPr>
            <b/>
            <sz val="9"/>
            <color indexed="81"/>
            <rFont val="Tahoma"/>
            <family val="2"/>
          </rPr>
          <t>RSO:</t>
        </r>
        <r>
          <rPr>
            <sz val="9"/>
            <color indexed="81"/>
            <rFont val="Tahoma"/>
            <family val="2"/>
          </rPr>
          <t xml:space="preserve">
24.56</t>
        </r>
      </text>
    </comment>
    <comment ref="D19" authorId="1">
      <text>
        <r>
          <rPr>
            <b/>
            <sz val="9"/>
            <color indexed="81"/>
            <rFont val="Tahoma"/>
            <family val="2"/>
          </rPr>
          <t>RSO:</t>
        </r>
        <r>
          <rPr>
            <sz val="9"/>
            <color indexed="81"/>
            <rFont val="Tahoma"/>
            <family val="2"/>
          </rPr>
          <t xml:space="preserve">
8.50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1.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165.06</t>
        </r>
      </text>
    </comment>
    <comment ref="D11" authorId="0">
      <text>
        <r>
          <rPr>
            <b/>
            <sz val="9"/>
            <color indexed="81"/>
            <rFont val="Tahoma"/>
            <family val="2"/>
          </rPr>
          <t>RSO:</t>
        </r>
        <r>
          <rPr>
            <sz val="9"/>
            <color indexed="81"/>
            <rFont val="Tahoma"/>
            <family val="2"/>
          </rPr>
          <t xml:space="preserve">
23.50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283.63</t>
        </r>
      </text>
    </comment>
    <comment ref="D13" authorId="0">
      <text>
        <r>
          <rPr>
            <b/>
            <sz val="9"/>
            <color indexed="81"/>
            <rFont val="Tahoma"/>
            <family val="2"/>
          </rPr>
          <t>RSO:</t>
        </r>
        <r>
          <rPr>
            <sz val="9"/>
            <color indexed="81"/>
            <rFont val="Tahoma"/>
            <family val="2"/>
          </rPr>
          <t xml:space="preserve">
33.50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43.44</t>
        </r>
      </text>
    </comment>
    <comment ref="D23" authorId="0">
      <text>
        <r>
          <rPr>
            <b/>
            <sz val="9"/>
            <color indexed="81"/>
            <rFont val="Tahoma"/>
            <family val="2"/>
          </rPr>
          <t>RSO:</t>
        </r>
        <r>
          <rPr>
            <sz val="9"/>
            <color indexed="81"/>
            <rFont val="Tahoma"/>
            <family val="2"/>
          </rPr>
          <t xml:space="preserve">
14.16</t>
        </r>
      </text>
    </comment>
    <comment ref="D28" authorId="0">
      <text>
        <r>
          <rPr>
            <b/>
            <sz val="9"/>
            <color indexed="81"/>
            <rFont val="Tahoma"/>
            <family val="2"/>
          </rPr>
          <t>RSO:</t>
        </r>
        <r>
          <rPr>
            <sz val="9"/>
            <color indexed="81"/>
            <rFont val="Tahoma"/>
            <family val="2"/>
          </rPr>
          <t xml:space="preserve">
23.50</t>
        </r>
      </text>
    </comment>
    <comment ref="D31" authorId="0">
      <text>
        <r>
          <rPr>
            <b/>
            <sz val="9"/>
            <color indexed="81"/>
            <rFont val="Tahoma"/>
            <family val="2"/>
          </rPr>
          <t>RSO:</t>
        </r>
        <r>
          <rPr>
            <sz val="9"/>
            <color indexed="81"/>
            <rFont val="Tahoma"/>
            <family val="2"/>
          </rPr>
          <t xml:space="preserve">
</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12.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78.37</t>
        </r>
      </text>
    </comment>
    <comment ref="D11" authorId="0">
      <text>
        <r>
          <rPr>
            <b/>
            <sz val="9"/>
            <color indexed="81"/>
            <rFont val="Tahoma"/>
            <family val="2"/>
          </rPr>
          <t>RSO:</t>
        </r>
        <r>
          <rPr>
            <sz val="9"/>
            <color indexed="81"/>
            <rFont val="Tahoma"/>
            <family val="2"/>
          </rPr>
          <t xml:space="preserve">
6.38</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111.67</t>
        </r>
      </text>
    </comment>
    <comment ref="D13" authorId="0">
      <text>
        <r>
          <rPr>
            <b/>
            <sz val="9"/>
            <color indexed="81"/>
            <rFont val="Tahoma"/>
            <family val="2"/>
          </rPr>
          <t>RSO:</t>
        </r>
        <r>
          <rPr>
            <sz val="9"/>
            <color indexed="81"/>
            <rFont val="Tahoma"/>
            <family val="2"/>
          </rPr>
          <t xml:space="preserve">
14.00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1.75</t>
        </r>
      </text>
    </comment>
    <comment ref="D29" authorId="0">
      <text>
        <r>
          <rPr>
            <b/>
            <sz val="9"/>
            <color indexed="81"/>
            <rFont val="Tahoma"/>
            <family val="2"/>
          </rPr>
          <t>RSO:</t>
        </r>
        <r>
          <rPr>
            <sz val="9"/>
            <color indexed="81"/>
            <rFont val="Tahoma"/>
            <family val="2"/>
          </rPr>
          <t xml:space="preserve">
2.38</t>
        </r>
      </text>
    </comment>
    <comment ref="D31" authorId="0">
      <text>
        <r>
          <rPr>
            <b/>
            <sz val="9"/>
            <color indexed="81"/>
            <rFont val="Tahoma"/>
            <family val="2"/>
          </rPr>
          <t>RSO:</t>
        </r>
        <r>
          <rPr>
            <sz val="9"/>
            <color indexed="81"/>
            <rFont val="Tahoma"/>
            <family val="2"/>
          </rPr>
          <t xml:space="preserve">
12.50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13.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1.00</t>
        </r>
      </text>
    </comment>
    <comment ref="M15" authorId="0">
      <text>
        <r>
          <rPr>
            <b/>
            <sz val="8"/>
            <color indexed="81"/>
            <rFont val="Tahoma"/>
            <family val="2"/>
          </rPr>
          <t>Nancy Samuels:</t>
        </r>
        <r>
          <rPr>
            <sz val="8"/>
            <color indexed="81"/>
            <rFont val="Tahoma"/>
            <family val="2"/>
          </rPr>
          <t xml:space="preserve">
Check that Program 113 = Lines 34-36</t>
        </r>
      </text>
    </comment>
    <comment ref="D19" authorId="1">
      <text>
        <r>
          <rPr>
            <b/>
            <sz val="9"/>
            <color indexed="81"/>
            <rFont val="Tahoma"/>
            <family val="2"/>
          </rPr>
          <t>RSO:</t>
        </r>
        <r>
          <rPr>
            <sz val="9"/>
            <color indexed="81"/>
            <rFont val="Tahoma"/>
            <family val="2"/>
          </rPr>
          <t xml:space="preserve">
18.00</t>
        </r>
      </text>
    </comment>
    <comment ref="D36" authorId="1">
      <text>
        <r>
          <rPr>
            <b/>
            <sz val="9"/>
            <color indexed="81"/>
            <rFont val="Tahoma"/>
            <family val="2"/>
          </rPr>
          <t>RSO:</t>
        </r>
        <r>
          <rPr>
            <sz val="9"/>
            <color indexed="81"/>
            <rFont val="Tahoma"/>
            <family val="2"/>
          </rPr>
          <t xml:space="preserve">
1.00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4.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11.50</t>
        </r>
      </text>
    </comment>
    <comment ref="M15" authorId="0">
      <text>
        <r>
          <rPr>
            <b/>
            <sz val="8"/>
            <color indexed="81"/>
            <rFont val="Tahoma"/>
            <family val="2"/>
          </rPr>
          <t>Nancy Samuels:</t>
        </r>
        <r>
          <rPr>
            <sz val="8"/>
            <color indexed="81"/>
            <rFont val="Tahoma"/>
            <family val="2"/>
          </rPr>
          <t xml:space="preserve">
Check that Program 113 = Lines 34-36</t>
        </r>
      </text>
    </comment>
    <comment ref="D18" authorId="1">
      <text>
        <r>
          <rPr>
            <b/>
            <sz val="9"/>
            <color indexed="81"/>
            <rFont val="Tahoma"/>
            <family val="2"/>
          </rPr>
          <t>RSO:</t>
        </r>
        <r>
          <rPr>
            <sz val="9"/>
            <color indexed="81"/>
            <rFont val="Tahoma"/>
            <family val="2"/>
          </rPr>
          <t xml:space="preserve">
20.45</t>
        </r>
      </text>
    </comment>
    <comment ref="D36" authorId="1">
      <text>
        <r>
          <rPr>
            <b/>
            <sz val="9"/>
            <color indexed="81"/>
            <rFont val="Tahoma"/>
            <family val="2"/>
          </rPr>
          <t>RSO:</t>
        </r>
        <r>
          <rPr>
            <sz val="9"/>
            <color indexed="81"/>
            <rFont val="Tahoma"/>
            <family val="2"/>
          </rPr>
          <t xml:space="preserve">
11.50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5.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46.50</t>
        </r>
      </text>
    </comment>
    <comment ref="M15" authorId="0">
      <text>
        <r>
          <rPr>
            <b/>
            <sz val="8"/>
            <color indexed="81"/>
            <rFont val="Tahoma"/>
            <family val="2"/>
          </rPr>
          <t>Nancy Samuels:</t>
        </r>
        <r>
          <rPr>
            <sz val="8"/>
            <color indexed="81"/>
            <rFont val="Tahoma"/>
            <family val="2"/>
          </rPr>
          <t xml:space="preserve">
Check that Program 113 = Lines 34-36</t>
        </r>
      </text>
    </comment>
    <comment ref="D18" authorId="1">
      <text>
        <r>
          <rPr>
            <b/>
            <sz val="9"/>
            <color indexed="81"/>
            <rFont val="Tahoma"/>
            <family val="2"/>
          </rPr>
          <t>RSO:</t>
        </r>
        <r>
          <rPr>
            <sz val="9"/>
            <color indexed="81"/>
            <rFont val="Tahoma"/>
            <family val="2"/>
          </rPr>
          <t xml:space="preserve">
2.50</t>
        </r>
      </text>
    </comment>
    <comment ref="D36" authorId="1">
      <text>
        <r>
          <rPr>
            <b/>
            <sz val="9"/>
            <color indexed="81"/>
            <rFont val="Tahoma"/>
            <family val="2"/>
          </rPr>
          <t>RSO:</t>
        </r>
        <r>
          <rPr>
            <sz val="9"/>
            <color indexed="81"/>
            <rFont val="Tahoma"/>
            <family val="2"/>
          </rPr>
          <t xml:space="preserve">
32.00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6.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47.47</t>
        </r>
      </text>
    </comment>
    <comment ref="D15" authorId="1">
      <text>
        <r>
          <rPr>
            <b/>
            <sz val="9"/>
            <color indexed="81"/>
            <rFont val="Tahoma"/>
            <family val="2"/>
          </rPr>
          <t>RSO:</t>
        </r>
        <r>
          <rPr>
            <sz val="9"/>
            <color indexed="81"/>
            <rFont val="Tahoma"/>
            <family val="2"/>
          </rPr>
          <t xml:space="preserve">
11.30</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1.17</t>
        </r>
      </text>
    </comment>
    <comment ref="D25" authorId="1">
      <text>
        <r>
          <rPr>
            <b/>
            <sz val="9"/>
            <color indexed="81"/>
            <rFont val="Tahoma"/>
            <family val="2"/>
          </rPr>
          <t>RSO:</t>
        </r>
        <r>
          <rPr>
            <sz val="9"/>
            <color indexed="81"/>
            <rFont val="Tahoma"/>
            <family val="2"/>
          </rPr>
          <t xml:space="preserve">
5.10</t>
        </r>
      </text>
    </comment>
    <comment ref="D34" authorId="1">
      <text>
        <r>
          <rPr>
            <b/>
            <sz val="9"/>
            <color indexed="81"/>
            <rFont val="Tahoma"/>
            <family val="2"/>
          </rPr>
          <t>RSO:</t>
        </r>
        <r>
          <rPr>
            <sz val="9"/>
            <color indexed="81"/>
            <rFont val="Tahoma"/>
            <family val="2"/>
          </rPr>
          <t xml:space="preserve">
11.30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17.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172.81</t>
        </r>
      </text>
    </comment>
    <comment ref="D11" authorId="0">
      <text>
        <r>
          <rPr>
            <b/>
            <sz val="9"/>
            <color indexed="81"/>
            <rFont val="Tahoma"/>
            <family val="2"/>
          </rPr>
          <t>RSO:</t>
        </r>
        <r>
          <rPr>
            <sz val="9"/>
            <color indexed="81"/>
            <rFont val="Tahoma"/>
            <family val="2"/>
          </rPr>
          <t xml:space="preserve">
33.50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226.65</t>
        </r>
      </text>
    </comment>
    <comment ref="D13" authorId="0">
      <text>
        <r>
          <rPr>
            <b/>
            <sz val="9"/>
            <color indexed="81"/>
            <rFont val="Tahoma"/>
            <family val="2"/>
          </rPr>
          <t>RSO:</t>
        </r>
        <r>
          <rPr>
            <sz val="9"/>
            <color indexed="81"/>
            <rFont val="Tahoma"/>
            <family val="2"/>
          </rPr>
          <t xml:space="preserve">
57.96</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8.19</t>
        </r>
      </text>
    </comment>
    <comment ref="D28" authorId="0">
      <text>
        <r>
          <rPr>
            <b/>
            <sz val="9"/>
            <color indexed="81"/>
            <rFont val="Tahoma"/>
            <family val="2"/>
          </rPr>
          <t>RSO:</t>
        </r>
        <r>
          <rPr>
            <sz val="9"/>
            <color indexed="81"/>
            <rFont val="Tahoma"/>
            <family val="2"/>
          </rPr>
          <t xml:space="preserve">
30.00</t>
        </r>
      </text>
    </comment>
    <comment ref="D31" authorId="0">
      <text>
        <r>
          <rPr>
            <b/>
            <sz val="9"/>
            <color indexed="81"/>
            <rFont val="Tahoma"/>
            <family val="2"/>
          </rPr>
          <t>RSO:</t>
        </r>
        <r>
          <rPr>
            <sz val="9"/>
            <color indexed="81"/>
            <rFont val="Tahoma"/>
            <family val="2"/>
          </rPr>
          <t xml:space="preserve">
55.96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18.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45.95</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27.55</t>
        </r>
      </text>
    </comment>
    <comment ref="D13" authorId="0">
      <text>
        <r>
          <rPr>
            <b/>
            <sz val="9"/>
            <color indexed="81"/>
            <rFont val="Tahoma"/>
            <family val="2"/>
          </rPr>
          <t>RSO:</t>
        </r>
        <r>
          <rPr>
            <sz val="9"/>
            <color indexed="81"/>
            <rFont val="Tahoma"/>
            <family val="2"/>
          </rPr>
          <t xml:space="preserve">
10.50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31" authorId="0">
      <text>
        <r>
          <rPr>
            <b/>
            <sz val="9"/>
            <color indexed="81"/>
            <rFont val="Tahoma"/>
            <family val="2"/>
          </rPr>
          <t>RSO:</t>
        </r>
        <r>
          <rPr>
            <sz val="9"/>
            <color indexed="81"/>
            <rFont val="Tahoma"/>
            <family val="2"/>
          </rPr>
          <t xml:space="preserve">
8.50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19.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125.20</t>
        </r>
      </text>
    </comment>
    <comment ref="D11" authorId="0">
      <text>
        <r>
          <rPr>
            <b/>
            <sz val="9"/>
            <color indexed="81"/>
            <rFont val="Tahoma"/>
            <family val="2"/>
          </rPr>
          <t>RSO:</t>
        </r>
        <r>
          <rPr>
            <sz val="9"/>
            <color indexed="81"/>
            <rFont val="Tahoma"/>
            <family val="2"/>
          </rPr>
          <t xml:space="preserve">
10.00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153.47</t>
        </r>
      </text>
    </comment>
    <comment ref="D13" authorId="0">
      <text>
        <r>
          <rPr>
            <b/>
            <sz val="9"/>
            <color indexed="81"/>
            <rFont val="Tahoma"/>
            <family val="2"/>
          </rPr>
          <t>RSO:</t>
        </r>
        <r>
          <rPr>
            <sz val="9"/>
            <color indexed="81"/>
            <rFont val="Tahoma"/>
            <family val="2"/>
          </rPr>
          <t xml:space="preserve">
26.25</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9.00</t>
        </r>
      </text>
    </comment>
    <comment ref="D31" authorId="0">
      <text>
        <r>
          <rPr>
            <b/>
            <sz val="9"/>
            <color indexed="81"/>
            <rFont val="Tahoma"/>
            <family val="2"/>
          </rPr>
          <t>RSO:</t>
        </r>
        <r>
          <rPr>
            <sz val="9"/>
            <color indexed="81"/>
            <rFont val="Tahoma"/>
            <family val="2"/>
          </rPr>
          <t xml:space="preserve">
24.75</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30.83</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12.58</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1.67
</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0.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28.64
</t>
        </r>
      </text>
    </comment>
    <comment ref="D15" authorId="1">
      <text>
        <r>
          <rPr>
            <b/>
            <sz val="9"/>
            <color indexed="81"/>
            <rFont val="Tahoma"/>
            <family val="2"/>
          </rPr>
          <t>RSO:</t>
        </r>
        <r>
          <rPr>
            <sz val="9"/>
            <color indexed="81"/>
            <rFont val="Tahoma"/>
            <family val="2"/>
          </rPr>
          <t xml:space="preserve">
2.00</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59.71</t>
        </r>
      </text>
    </comment>
    <comment ref="D25" authorId="1">
      <text>
        <r>
          <rPr>
            <b/>
            <sz val="9"/>
            <color indexed="81"/>
            <rFont val="Tahoma"/>
            <family val="2"/>
          </rPr>
          <t>RSO:</t>
        </r>
        <r>
          <rPr>
            <sz val="9"/>
            <color indexed="81"/>
            <rFont val="Tahoma"/>
            <family val="2"/>
          </rPr>
          <t xml:space="preserve">
1.15</t>
        </r>
      </text>
    </comment>
    <comment ref="D34" authorId="1">
      <text>
        <r>
          <rPr>
            <b/>
            <sz val="9"/>
            <color indexed="81"/>
            <rFont val="Tahoma"/>
            <family val="2"/>
          </rPr>
          <t>RSO:</t>
        </r>
        <r>
          <rPr>
            <sz val="9"/>
            <color indexed="81"/>
            <rFont val="Tahoma"/>
            <family val="2"/>
          </rPr>
          <t xml:space="preserve">
2.00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1.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3" authorId="1">
      <text>
        <r>
          <rPr>
            <b/>
            <sz val="9"/>
            <color indexed="81"/>
            <rFont val="Tahoma"/>
            <family val="2"/>
          </rPr>
          <t>RSO:</t>
        </r>
        <r>
          <rPr>
            <sz val="9"/>
            <color indexed="81"/>
            <rFont val="Tahoma"/>
            <family val="2"/>
          </rPr>
          <t xml:space="preserve">
5.00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23.50</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0.50</t>
        </r>
      </text>
    </comment>
    <comment ref="D35" authorId="1">
      <text>
        <r>
          <rPr>
            <b/>
            <sz val="9"/>
            <color indexed="81"/>
            <rFont val="Tahoma"/>
            <family val="2"/>
          </rPr>
          <t>RSO:</t>
        </r>
        <r>
          <rPr>
            <sz val="9"/>
            <color indexed="81"/>
            <rFont val="Tahoma"/>
            <family val="2"/>
          </rPr>
          <t xml:space="preserve">
8.50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2.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22.54</t>
        </r>
      </text>
    </comment>
    <comment ref="D11" authorId="0">
      <text>
        <r>
          <rPr>
            <b/>
            <sz val="9"/>
            <color indexed="81"/>
            <rFont val="Tahoma"/>
            <family val="2"/>
          </rPr>
          <t>RSO:</t>
        </r>
        <r>
          <rPr>
            <sz val="9"/>
            <color indexed="81"/>
            <rFont val="Tahoma"/>
            <family val="2"/>
          </rPr>
          <t xml:space="preserve">
29.18</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22.12</t>
        </r>
      </text>
    </comment>
    <comment ref="D13" authorId="0">
      <text>
        <r>
          <rPr>
            <b/>
            <sz val="9"/>
            <color indexed="81"/>
            <rFont val="Tahoma"/>
            <family val="2"/>
          </rPr>
          <t>RSO:</t>
        </r>
        <r>
          <rPr>
            <sz val="9"/>
            <color indexed="81"/>
            <rFont val="Tahoma"/>
            <family val="2"/>
          </rPr>
          <t xml:space="preserve">
15.00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3" authorId="0">
      <text>
        <r>
          <rPr>
            <b/>
            <sz val="9"/>
            <color indexed="81"/>
            <rFont val="Tahoma"/>
            <family val="2"/>
          </rPr>
          <t>RSO:</t>
        </r>
        <r>
          <rPr>
            <sz val="9"/>
            <color indexed="81"/>
            <rFont val="Tahoma"/>
            <family val="2"/>
          </rPr>
          <t xml:space="preserve">
1.38</t>
        </r>
      </text>
    </comment>
    <comment ref="D28" authorId="0">
      <text>
        <r>
          <rPr>
            <b/>
            <sz val="9"/>
            <color indexed="81"/>
            <rFont val="Tahoma"/>
            <family val="2"/>
          </rPr>
          <t>RSO:</t>
        </r>
        <r>
          <rPr>
            <sz val="9"/>
            <color indexed="81"/>
            <rFont val="Tahoma"/>
            <family val="2"/>
          </rPr>
          <t xml:space="preserve">
22.96</t>
        </r>
      </text>
    </comment>
    <comment ref="D31" authorId="0">
      <text>
        <r>
          <rPr>
            <b/>
            <sz val="9"/>
            <color indexed="81"/>
            <rFont val="Tahoma"/>
            <family val="2"/>
          </rPr>
          <t>RSO:</t>
        </r>
        <r>
          <rPr>
            <sz val="9"/>
            <color indexed="81"/>
            <rFont val="Tahoma"/>
            <family val="2"/>
          </rPr>
          <t xml:space="preserve">
15.00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3.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139.50</t>
        </r>
      </text>
    </comment>
    <comment ref="D11" authorId="0">
      <text>
        <r>
          <rPr>
            <b/>
            <sz val="9"/>
            <color indexed="81"/>
            <rFont val="Tahoma"/>
            <family val="2"/>
          </rPr>
          <t>RSO:</t>
        </r>
        <r>
          <rPr>
            <sz val="9"/>
            <color indexed="81"/>
            <rFont val="Tahoma"/>
            <family val="2"/>
          </rPr>
          <t xml:space="preserve">
19.50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81.87</t>
        </r>
      </text>
    </comment>
    <comment ref="D13" authorId="0">
      <text>
        <r>
          <rPr>
            <b/>
            <sz val="9"/>
            <color indexed="81"/>
            <rFont val="Tahoma"/>
            <family val="2"/>
          </rPr>
          <t>RSO:</t>
        </r>
        <r>
          <rPr>
            <sz val="9"/>
            <color indexed="81"/>
            <rFont val="Tahoma"/>
            <family val="2"/>
          </rPr>
          <t xml:space="preserve">
13.45</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18.50</t>
        </r>
      </text>
    </comment>
    <comment ref="D31" authorId="0">
      <text>
        <r>
          <rPr>
            <b/>
            <sz val="9"/>
            <color indexed="81"/>
            <rFont val="Tahoma"/>
            <family val="2"/>
          </rPr>
          <t>RSO:</t>
        </r>
        <r>
          <rPr>
            <sz val="9"/>
            <color indexed="81"/>
            <rFont val="Tahoma"/>
            <family val="2"/>
          </rPr>
          <t xml:space="preserve">
13.45</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4.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428.59</t>
        </r>
      </text>
    </comment>
    <comment ref="D15" authorId="1">
      <text>
        <r>
          <rPr>
            <b/>
            <sz val="9"/>
            <color indexed="81"/>
            <rFont val="Tahoma"/>
            <family val="2"/>
          </rPr>
          <t>RSO:</t>
        </r>
        <r>
          <rPr>
            <sz val="9"/>
            <color indexed="81"/>
            <rFont val="Tahoma"/>
            <family val="2"/>
          </rPr>
          <t xml:space="preserve">
42.87</t>
        </r>
      </text>
    </comment>
    <comment ref="M15" authorId="0">
      <text>
        <r>
          <rPr>
            <b/>
            <sz val="8"/>
            <color indexed="81"/>
            <rFont val="Tahoma"/>
            <family val="2"/>
          </rPr>
          <t>Nancy Samuels:</t>
        </r>
        <r>
          <rPr>
            <sz val="8"/>
            <color indexed="81"/>
            <rFont val="Tahoma"/>
            <family val="2"/>
          </rPr>
          <t xml:space="preserve">
Check that Program 113 = Lines 34-36</t>
        </r>
      </text>
    </comment>
    <comment ref="D25" authorId="1">
      <text>
        <r>
          <rPr>
            <b/>
            <sz val="9"/>
            <color indexed="81"/>
            <rFont val="Tahoma"/>
            <family val="2"/>
          </rPr>
          <t>RSO:</t>
        </r>
        <r>
          <rPr>
            <sz val="9"/>
            <color indexed="81"/>
            <rFont val="Tahoma"/>
            <family val="2"/>
          </rPr>
          <t xml:space="preserve">
48.24</t>
        </r>
      </text>
    </comment>
    <comment ref="D34" authorId="1">
      <text>
        <r>
          <rPr>
            <b/>
            <sz val="9"/>
            <color indexed="81"/>
            <rFont val="Tahoma"/>
            <family val="2"/>
          </rPr>
          <t>RSO:</t>
        </r>
        <r>
          <rPr>
            <sz val="9"/>
            <color indexed="81"/>
            <rFont val="Tahoma"/>
            <family val="2"/>
          </rPr>
          <t xml:space="preserve">
42.87</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5.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26.37</t>
        </r>
      </text>
    </comment>
    <comment ref="D15" authorId="1">
      <text>
        <r>
          <rPr>
            <b/>
            <sz val="9"/>
            <color indexed="81"/>
            <rFont val="Tahoma"/>
            <family val="2"/>
          </rPr>
          <t>RSO:</t>
        </r>
        <r>
          <rPr>
            <sz val="9"/>
            <color indexed="81"/>
            <rFont val="Tahoma"/>
            <family val="2"/>
          </rPr>
          <t xml:space="preserve">
12.91</t>
        </r>
      </text>
    </comment>
    <comment ref="M15" authorId="0">
      <text>
        <r>
          <rPr>
            <b/>
            <sz val="8"/>
            <color indexed="81"/>
            <rFont val="Tahoma"/>
            <family val="2"/>
          </rPr>
          <t>Nancy Samuels:</t>
        </r>
        <r>
          <rPr>
            <sz val="8"/>
            <color indexed="81"/>
            <rFont val="Tahoma"/>
            <family val="2"/>
          </rPr>
          <t xml:space="preserve">
Check that Program 113 = Lines 34-36</t>
        </r>
      </text>
    </comment>
    <comment ref="D25" authorId="1">
      <text>
        <r>
          <rPr>
            <b/>
            <sz val="9"/>
            <color indexed="81"/>
            <rFont val="Tahoma"/>
            <family val="2"/>
          </rPr>
          <t>RSO:</t>
        </r>
        <r>
          <rPr>
            <sz val="9"/>
            <color indexed="81"/>
            <rFont val="Tahoma"/>
            <family val="2"/>
          </rPr>
          <t xml:space="preserve">
4.21</t>
        </r>
      </text>
    </comment>
    <comment ref="D34" authorId="1">
      <text>
        <r>
          <rPr>
            <b/>
            <sz val="9"/>
            <color indexed="81"/>
            <rFont val="Tahoma"/>
            <family val="2"/>
          </rPr>
          <t>RSO:</t>
        </r>
        <r>
          <rPr>
            <sz val="9"/>
            <color indexed="81"/>
            <rFont val="Tahoma"/>
            <family val="2"/>
          </rPr>
          <t xml:space="preserve">
10.41</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6.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66.04</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7.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172.32</t>
        </r>
      </text>
    </comment>
    <comment ref="D15" authorId="1">
      <text>
        <r>
          <rPr>
            <b/>
            <sz val="9"/>
            <color indexed="81"/>
            <rFont val="Tahoma"/>
            <family val="2"/>
          </rPr>
          <t>RSO:</t>
        </r>
        <r>
          <rPr>
            <sz val="9"/>
            <color indexed="81"/>
            <rFont val="Tahoma"/>
            <family val="2"/>
          </rPr>
          <t xml:space="preserve">
39.29</t>
        </r>
      </text>
    </comment>
    <comment ref="M15" authorId="0">
      <text>
        <r>
          <rPr>
            <b/>
            <sz val="8"/>
            <color indexed="81"/>
            <rFont val="Tahoma"/>
            <family val="2"/>
          </rPr>
          <t>Nancy Samuels:</t>
        </r>
        <r>
          <rPr>
            <sz val="8"/>
            <color indexed="81"/>
            <rFont val="Tahoma"/>
            <family val="2"/>
          </rPr>
          <t xml:space="preserve">
Check that Program 113 = Lines 34-36</t>
        </r>
      </text>
    </comment>
    <comment ref="D34" authorId="1">
      <text>
        <r>
          <rPr>
            <b/>
            <sz val="9"/>
            <color indexed="81"/>
            <rFont val="Tahoma"/>
            <family val="2"/>
          </rPr>
          <t>RSO:</t>
        </r>
        <r>
          <rPr>
            <sz val="9"/>
            <color indexed="81"/>
            <rFont val="Tahoma"/>
            <family val="2"/>
          </rPr>
          <t xml:space="preserve">
39.29</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28.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97.95</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35.37</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29.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134.28</t>
        </r>
      </text>
    </comment>
    <comment ref="D15" authorId="1">
      <text>
        <r>
          <rPr>
            <b/>
            <sz val="9"/>
            <color indexed="81"/>
            <rFont val="Tahoma"/>
            <family val="2"/>
          </rPr>
          <t>RSO:</t>
        </r>
        <r>
          <rPr>
            <sz val="9"/>
            <color indexed="81"/>
            <rFont val="Tahoma"/>
            <family val="2"/>
          </rPr>
          <t xml:space="preserve">
26.42</t>
        </r>
      </text>
    </comment>
    <comment ref="M15" authorId="0">
      <text>
        <r>
          <rPr>
            <b/>
            <sz val="8"/>
            <color indexed="81"/>
            <rFont val="Tahoma"/>
            <family val="2"/>
          </rPr>
          <t>Nancy Samuels:</t>
        </r>
        <r>
          <rPr>
            <sz val="8"/>
            <color indexed="81"/>
            <rFont val="Tahoma"/>
            <family val="2"/>
          </rPr>
          <t xml:space="preserve">
Check that Program 113 = Lines 34-36</t>
        </r>
      </text>
    </comment>
    <comment ref="D34" authorId="1">
      <text>
        <r>
          <rPr>
            <b/>
            <sz val="9"/>
            <color indexed="81"/>
            <rFont val="Tahoma"/>
            <family val="2"/>
          </rPr>
          <t>RSO:</t>
        </r>
        <r>
          <rPr>
            <sz val="9"/>
            <color indexed="81"/>
            <rFont val="Tahoma"/>
            <family val="2"/>
          </rPr>
          <t xml:space="preserve">
24.92</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19.35
</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10.16</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3.65</t>
        </r>
      </text>
    </comment>
    <comment ref="D23" authorId="0">
      <text>
        <r>
          <rPr>
            <b/>
            <sz val="9"/>
            <color indexed="81"/>
            <rFont val="Tahoma"/>
            <family val="2"/>
          </rPr>
          <t>RSO:</t>
        </r>
        <r>
          <rPr>
            <sz val="9"/>
            <color indexed="81"/>
            <rFont val="Tahoma"/>
            <family val="2"/>
          </rPr>
          <t xml:space="preserve">
1.84</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0.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194.45</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199.78</t>
        </r>
      </text>
    </comment>
    <comment ref="D13" authorId="0">
      <text>
        <r>
          <rPr>
            <b/>
            <sz val="9"/>
            <color indexed="81"/>
            <rFont val="Tahoma"/>
            <family val="2"/>
          </rPr>
          <t>RSO:</t>
        </r>
        <r>
          <rPr>
            <sz val="9"/>
            <color indexed="81"/>
            <rFont val="Tahoma"/>
            <family val="2"/>
          </rPr>
          <t xml:space="preserve">
28.50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16.77</t>
        </r>
      </text>
    </comment>
    <comment ref="D23" authorId="0">
      <text>
        <r>
          <rPr>
            <b/>
            <sz val="9"/>
            <color indexed="81"/>
            <rFont val="Tahoma"/>
            <family val="2"/>
          </rPr>
          <t>RSO:</t>
        </r>
        <r>
          <rPr>
            <sz val="9"/>
            <color indexed="81"/>
            <rFont val="Tahoma"/>
            <family val="2"/>
          </rPr>
          <t xml:space="preserve">
8.49</t>
        </r>
      </text>
    </comment>
    <comment ref="D31" authorId="0">
      <text>
        <r>
          <rPr>
            <b/>
            <sz val="9"/>
            <color indexed="81"/>
            <rFont val="Tahoma"/>
            <family val="2"/>
          </rPr>
          <t>RSO:</t>
        </r>
        <r>
          <rPr>
            <sz val="9"/>
            <color indexed="81"/>
            <rFont val="Tahoma"/>
            <family val="2"/>
          </rPr>
          <t xml:space="preserve">
26.00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1.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2" authorId="1">
      <text>
        <r>
          <rPr>
            <b/>
            <sz val="9"/>
            <color indexed="81"/>
            <rFont val="Tahoma"/>
            <family val="2"/>
          </rPr>
          <t>RSO:</t>
        </r>
        <r>
          <rPr>
            <sz val="9"/>
            <color indexed="81"/>
            <rFont val="Tahoma"/>
            <family val="2"/>
          </rPr>
          <t xml:space="preserve">
82.56</t>
        </r>
      </text>
    </comment>
    <comment ref="D13" authorId="1">
      <text>
        <r>
          <rPr>
            <b/>
            <sz val="9"/>
            <color indexed="81"/>
            <rFont val="Tahoma"/>
            <family val="2"/>
          </rPr>
          <t>RSO:</t>
        </r>
        <r>
          <rPr>
            <sz val="9"/>
            <color indexed="81"/>
            <rFont val="Tahoma"/>
            <family val="2"/>
          </rPr>
          <t xml:space="preserve">
9.50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9.50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2.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59.39</t>
        </r>
      </text>
    </comment>
    <comment ref="D15" authorId="1">
      <text>
        <r>
          <rPr>
            <b/>
            <sz val="9"/>
            <color indexed="81"/>
            <rFont val="Tahoma"/>
            <family val="2"/>
          </rPr>
          <t>RSO:</t>
        </r>
        <r>
          <rPr>
            <sz val="9"/>
            <color indexed="81"/>
            <rFont val="Tahoma"/>
            <family val="2"/>
          </rPr>
          <t xml:space="preserve">
11.28</t>
        </r>
      </text>
    </comment>
    <comment ref="M15" authorId="0">
      <text>
        <r>
          <rPr>
            <b/>
            <sz val="8"/>
            <color indexed="81"/>
            <rFont val="Tahoma"/>
            <family val="2"/>
          </rPr>
          <t>Nancy Samuels:</t>
        </r>
        <r>
          <rPr>
            <sz val="8"/>
            <color indexed="81"/>
            <rFont val="Tahoma"/>
            <family val="2"/>
          </rPr>
          <t xml:space="preserve">
Check that Program 113 = Lines 34-36</t>
        </r>
      </text>
    </comment>
    <comment ref="D25" authorId="1">
      <text>
        <r>
          <rPr>
            <b/>
            <sz val="9"/>
            <color indexed="81"/>
            <rFont val="Tahoma"/>
            <family val="2"/>
          </rPr>
          <t>RSO:</t>
        </r>
        <r>
          <rPr>
            <sz val="9"/>
            <color indexed="81"/>
            <rFont val="Tahoma"/>
            <family val="2"/>
          </rPr>
          <t xml:space="preserve">
16.02</t>
        </r>
      </text>
    </comment>
    <comment ref="D34" authorId="1">
      <text>
        <r>
          <rPr>
            <b/>
            <sz val="9"/>
            <color indexed="81"/>
            <rFont val="Tahoma"/>
            <family val="2"/>
          </rPr>
          <t>RSO:</t>
        </r>
        <r>
          <rPr>
            <sz val="9"/>
            <color indexed="81"/>
            <rFont val="Tahoma"/>
            <family val="2"/>
          </rPr>
          <t xml:space="preserve">
11.28</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3.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26.06</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1.22</t>
        </r>
      </text>
    </comment>
  </commentList>
</comments>
</file>

<file path=xl/comments34.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82.55</t>
        </r>
      </text>
    </comment>
    <comment ref="D11" authorId="0">
      <text>
        <r>
          <rPr>
            <b/>
            <sz val="9"/>
            <color indexed="81"/>
            <rFont val="Tahoma"/>
            <family val="2"/>
          </rPr>
          <t>RSO:</t>
        </r>
        <r>
          <rPr>
            <sz val="9"/>
            <color indexed="81"/>
            <rFont val="Tahoma"/>
            <family val="2"/>
          </rPr>
          <t xml:space="preserve">
22.56</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27.05</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18.72</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5.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51.57</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54.42</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6.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215.27</t>
        </r>
      </text>
    </comment>
    <comment ref="D15" authorId="1">
      <text>
        <r>
          <rPr>
            <b/>
            <sz val="9"/>
            <color indexed="81"/>
            <rFont val="Tahoma"/>
            <family val="2"/>
          </rPr>
          <t>RSO:</t>
        </r>
        <r>
          <rPr>
            <sz val="9"/>
            <color indexed="81"/>
            <rFont val="Tahoma"/>
            <family val="2"/>
          </rPr>
          <t xml:space="preserve">
50.28</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8.70</t>
        </r>
      </text>
    </comment>
    <comment ref="D34" authorId="1">
      <text>
        <r>
          <rPr>
            <b/>
            <sz val="9"/>
            <color indexed="81"/>
            <rFont val="Tahoma"/>
            <family val="2"/>
          </rPr>
          <t>RSO:</t>
        </r>
        <r>
          <rPr>
            <sz val="9"/>
            <color indexed="81"/>
            <rFont val="Tahoma"/>
            <family val="2"/>
          </rPr>
          <t xml:space="preserve">
46.31</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37.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169.63</t>
        </r>
      </text>
    </comment>
    <comment ref="D11" authorId="0">
      <text>
        <r>
          <rPr>
            <b/>
            <sz val="9"/>
            <color indexed="81"/>
            <rFont val="Tahoma"/>
            <family val="2"/>
          </rPr>
          <t>RSO:</t>
        </r>
        <r>
          <rPr>
            <sz val="9"/>
            <color indexed="81"/>
            <rFont val="Tahoma"/>
            <family val="2"/>
          </rPr>
          <t xml:space="preserve">
25.50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133.92</t>
        </r>
      </text>
    </comment>
    <comment ref="D13" authorId="0">
      <text>
        <r>
          <rPr>
            <b/>
            <sz val="9"/>
            <color indexed="81"/>
            <rFont val="Tahoma"/>
            <family val="2"/>
          </rPr>
          <t>RSO:</t>
        </r>
        <r>
          <rPr>
            <sz val="9"/>
            <color indexed="81"/>
            <rFont val="Tahoma"/>
            <family val="2"/>
          </rPr>
          <t xml:space="preserve">
29.45</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3" authorId="0">
      <text>
        <r>
          <rPr>
            <b/>
            <sz val="9"/>
            <color indexed="81"/>
            <rFont val="Tahoma"/>
            <family val="2"/>
          </rPr>
          <t>RSO:</t>
        </r>
        <r>
          <rPr>
            <sz val="9"/>
            <color indexed="81"/>
            <rFont val="Tahoma"/>
            <family val="2"/>
          </rPr>
          <t xml:space="preserve">
3.40</t>
        </r>
      </text>
    </comment>
    <comment ref="D28" authorId="0">
      <text>
        <r>
          <rPr>
            <b/>
            <sz val="9"/>
            <color indexed="81"/>
            <rFont val="Tahoma"/>
            <family val="2"/>
          </rPr>
          <t>RSO:</t>
        </r>
        <r>
          <rPr>
            <sz val="9"/>
            <color indexed="81"/>
            <rFont val="Tahoma"/>
            <family val="2"/>
          </rPr>
          <t xml:space="preserve">
22.00</t>
        </r>
      </text>
    </comment>
    <comment ref="D31" authorId="0">
      <text>
        <r>
          <rPr>
            <b/>
            <sz val="9"/>
            <color indexed="81"/>
            <rFont val="Tahoma"/>
            <family val="2"/>
          </rPr>
          <t>RSO:</t>
        </r>
        <r>
          <rPr>
            <sz val="9"/>
            <color indexed="81"/>
            <rFont val="Tahoma"/>
            <family val="2"/>
          </rPr>
          <t xml:space="preserve">
27.95</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38.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110.98</t>
        </r>
      </text>
    </comment>
    <comment ref="D11" authorId="0">
      <text>
        <r>
          <rPr>
            <b/>
            <sz val="9"/>
            <color indexed="81"/>
            <rFont val="Tahoma"/>
            <family val="2"/>
          </rPr>
          <t>RSO:</t>
        </r>
        <r>
          <rPr>
            <sz val="9"/>
            <color indexed="81"/>
            <rFont val="Tahoma"/>
            <family val="2"/>
          </rPr>
          <t xml:space="preserve">
11.13</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58.69</t>
        </r>
      </text>
    </comment>
    <comment ref="D13" authorId="0">
      <text>
        <r>
          <rPr>
            <b/>
            <sz val="9"/>
            <color indexed="81"/>
            <rFont val="Tahoma"/>
            <family val="2"/>
          </rPr>
          <t>RSO:</t>
        </r>
        <r>
          <rPr>
            <sz val="9"/>
            <color indexed="81"/>
            <rFont val="Tahoma"/>
            <family val="2"/>
          </rPr>
          <t xml:space="preserve">
8.50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6.64</t>
        </r>
      </text>
    </comment>
    <comment ref="D23" authorId="0">
      <text>
        <r>
          <rPr>
            <b/>
            <sz val="9"/>
            <color indexed="81"/>
            <rFont val="Tahoma"/>
            <family val="2"/>
          </rPr>
          <t>RSO:</t>
        </r>
        <r>
          <rPr>
            <sz val="9"/>
            <color indexed="81"/>
            <rFont val="Tahoma"/>
            <family val="2"/>
          </rPr>
          <t xml:space="preserve">
3.31</t>
        </r>
      </text>
    </comment>
    <comment ref="D28" authorId="0">
      <text>
        <r>
          <rPr>
            <b/>
            <sz val="9"/>
            <color indexed="81"/>
            <rFont val="Tahoma"/>
            <family val="2"/>
          </rPr>
          <t>RSO:</t>
        </r>
        <r>
          <rPr>
            <sz val="9"/>
            <color indexed="81"/>
            <rFont val="Tahoma"/>
            <family val="2"/>
          </rPr>
          <t xml:space="preserve">
9.50</t>
        </r>
      </text>
    </comment>
    <comment ref="D31" authorId="0">
      <text>
        <r>
          <rPr>
            <b/>
            <sz val="9"/>
            <color indexed="81"/>
            <rFont val="Tahoma"/>
            <family val="2"/>
          </rPr>
          <t>RSO:</t>
        </r>
        <r>
          <rPr>
            <sz val="9"/>
            <color indexed="81"/>
            <rFont val="Tahoma"/>
            <family val="2"/>
          </rPr>
          <t xml:space="preserve">
8.00</t>
        </r>
      </text>
    </comment>
  </commentList>
</comments>
</file>

<file path=xl/comments39.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143.39</t>
        </r>
      </text>
    </comment>
    <comment ref="D11" authorId="0">
      <text>
        <r>
          <rPr>
            <b/>
            <sz val="9"/>
            <color indexed="81"/>
            <rFont val="Tahoma"/>
            <family val="2"/>
          </rPr>
          <t>RSO:</t>
        </r>
        <r>
          <rPr>
            <sz val="9"/>
            <color indexed="81"/>
            <rFont val="Tahoma"/>
            <family val="2"/>
          </rPr>
          <t xml:space="preserve">
18.00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140.21</t>
        </r>
      </text>
    </comment>
    <comment ref="D13" authorId="0">
      <text>
        <r>
          <rPr>
            <b/>
            <sz val="9"/>
            <color indexed="81"/>
            <rFont val="Tahoma"/>
            <family val="2"/>
          </rPr>
          <t>RSO:</t>
        </r>
        <r>
          <rPr>
            <sz val="9"/>
            <color indexed="81"/>
            <rFont val="Tahoma"/>
            <family val="2"/>
          </rPr>
          <t xml:space="preserve">
28.00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52.64</t>
        </r>
      </text>
    </comment>
    <comment ref="D23" authorId="0">
      <text>
        <r>
          <rPr>
            <b/>
            <sz val="9"/>
            <color indexed="81"/>
            <rFont val="Tahoma"/>
            <family val="2"/>
          </rPr>
          <t>RSO:</t>
        </r>
        <r>
          <rPr>
            <sz val="9"/>
            <color indexed="81"/>
            <rFont val="Tahoma"/>
            <family val="2"/>
          </rPr>
          <t xml:space="preserve">
15.29</t>
        </r>
      </text>
    </comment>
    <comment ref="D28" authorId="0">
      <text>
        <r>
          <rPr>
            <b/>
            <sz val="9"/>
            <color indexed="81"/>
            <rFont val="Tahoma"/>
            <family val="2"/>
          </rPr>
          <t>RSO:</t>
        </r>
        <r>
          <rPr>
            <sz val="9"/>
            <color indexed="81"/>
            <rFont val="Tahoma"/>
            <family val="2"/>
          </rPr>
          <t xml:space="preserve">
17.50</t>
        </r>
      </text>
    </comment>
    <comment ref="D31" authorId="0">
      <text>
        <r>
          <rPr>
            <b/>
            <sz val="9"/>
            <color indexed="81"/>
            <rFont val="Tahoma"/>
            <family val="2"/>
          </rPr>
          <t>RSO:</t>
        </r>
        <r>
          <rPr>
            <sz val="9"/>
            <color indexed="81"/>
            <rFont val="Tahoma"/>
            <family val="2"/>
          </rPr>
          <t xml:space="preserve">
26.00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26.84</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29.43</t>
        </r>
      </text>
    </comment>
    <comment ref="D13" authorId="0">
      <text>
        <r>
          <rPr>
            <b/>
            <sz val="9"/>
            <color indexed="81"/>
            <rFont val="Tahoma"/>
            <family val="2"/>
          </rPr>
          <t>RSO:</t>
        </r>
        <r>
          <rPr>
            <sz val="9"/>
            <color indexed="81"/>
            <rFont val="Tahoma"/>
            <family val="2"/>
          </rPr>
          <t xml:space="preserve">
2.50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31" authorId="0">
      <text>
        <r>
          <rPr>
            <b/>
            <sz val="9"/>
            <color indexed="81"/>
            <rFont val="Tahoma"/>
            <family val="2"/>
          </rPr>
          <t>RSO:</t>
        </r>
        <r>
          <rPr>
            <sz val="9"/>
            <color indexed="81"/>
            <rFont val="Tahoma"/>
            <family val="2"/>
          </rPr>
          <t xml:space="preserve">
2.50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0.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50.98</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3.50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1.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2" authorId="1">
      <text>
        <r>
          <rPr>
            <b/>
            <sz val="9"/>
            <color indexed="81"/>
            <rFont val="Tahoma"/>
            <family val="2"/>
          </rPr>
          <t>RSO:</t>
        </r>
        <r>
          <rPr>
            <sz val="9"/>
            <color indexed="81"/>
            <rFont val="Tahoma"/>
            <family val="2"/>
          </rPr>
          <t xml:space="preserve">
334.41</t>
        </r>
      </text>
    </comment>
    <comment ref="D13" authorId="1">
      <text>
        <r>
          <rPr>
            <b/>
            <sz val="9"/>
            <color indexed="81"/>
            <rFont val="Tahoma"/>
            <family val="2"/>
          </rPr>
          <t>RSO:</t>
        </r>
        <r>
          <rPr>
            <sz val="9"/>
            <color indexed="81"/>
            <rFont val="Tahoma"/>
            <family val="2"/>
          </rPr>
          <t xml:space="preserve">
36.00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31.00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2.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96.86</t>
        </r>
      </text>
    </comment>
    <comment ref="D15" authorId="1">
      <text>
        <r>
          <rPr>
            <b/>
            <sz val="9"/>
            <color indexed="81"/>
            <rFont val="Tahoma"/>
            <family val="2"/>
          </rPr>
          <t>RSO:</t>
        </r>
        <r>
          <rPr>
            <sz val="9"/>
            <color indexed="81"/>
            <rFont val="Tahoma"/>
            <family val="2"/>
          </rPr>
          <t xml:space="preserve">
17.00</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2.31</t>
        </r>
      </text>
    </comment>
    <comment ref="D25" authorId="1">
      <text>
        <r>
          <rPr>
            <b/>
            <sz val="9"/>
            <color indexed="81"/>
            <rFont val="Tahoma"/>
            <family val="2"/>
          </rPr>
          <t>RSO:</t>
        </r>
        <r>
          <rPr>
            <sz val="9"/>
            <color indexed="81"/>
            <rFont val="Tahoma"/>
            <family val="2"/>
          </rPr>
          <t xml:space="preserve">
9.64</t>
        </r>
      </text>
    </comment>
    <comment ref="D34" authorId="1">
      <text>
        <r>
          <rPr>
            <b/>
            <sz val="9"/>
            <color indexed="81"/>
            <rFont val="Tahoma"/>
            <family val="2"/>
          </rPr>
          <t>RSO:</t>
        </r>
        <r>
          <rPr>
            <sz val="9"/>
            <color indexed="81"/>
            <rFont val="Tahoma"/>
            <family val="2"/>
          </rPr>
          <t xml:space="preserve">
16.50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3.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248.51</t>
        </r>
      </text>
    </comment>
    <comment ref="D11" authorId="0">
      <text>
        <r>
          <rPr>
            <b/>
            <sz val="9"/>
            <color indexed="81"/>
            <rFont val="Tahoma"/>
            <family val="2"/>
          </rPr>
          <t>RSO:</t>
        </r>
        <r>
          <rPr>
            <sz val="9"/>
            <color indexed="81"/>
            <rFont val="Tahoma"/>
            <family val="2"/>
          </rPr>
          <t xml:space="preserve">
38.00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275.19</t>
        </r>
      </text>
    </comment>
    <comment ref="D13" authorId="0">
      <text>
        <r>
          <rPr>
            <b/>
            <sz val="9"/>
            <color indexed="81"/>
            <rFont val="Tahoma"/>
            <family val="2"/>
          </rPr>
          <t>RSO:</t>
        </r>
        <r>
          <rPr>
            <sz val="9"/>
            <color indexed="81"/>
            <rFont val="Tahoma"/>
            <family val="2"/>
          </rPr>
          <t xml:space="preserve">
54.36</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3" authorId="0">
      <text>
        <r>
          <rPr>
            <b/>
            <sz val="9"/>
            <color indexed="81"/>
            <rFont val="Tahoma"/>
            <family val="2"/>
          </rPr>
          <t>RSO:</t>
        </r>
        <r>
          <rPr>
            <sz val="9"/>
            <color indexed="81"/>
            <rFont val="Tahoma"/>
            <family val="2"/>
          </rPr>
          <t xml:space="preserve">
4.82</t>
        </r>
      </text>
    </comment>
    <comment ref="D28" authorId="0">
      <text>
        <r>
          <rPr>
            <b/>
            <sz val="9"/>
            <color indexed="81"/>
            <rFont val="Tahoma"/>
            <family val="2"/>
          </rPr>
          <t>RSO:</t>
        </r>
        <r>
          <rPr>
            <sz val="9"/>
            <color indexed="81"/>
            <rFont val="Tahoma"/>
            <family val="2"/>
          </rPr>
          <t xml:space="preserve">
37.5</t>
        </r>
      </text>
    </comment>
    <comment ref="D31" authorId="0">
      <text>
        <r>
          <rPr>
            <b/>
            <sz val="9"/>
            <color indexed="81"/>
            <rFont val="Tahoma"/>
            <family val="2"/>
          </rPr>
          <t>RSO:</t>
        </r>
        <r>
          <rPr>
            <sz val="9"/>
            <color indexed="81"/>
            <rFont val="Tahoma"/>
            <family val="2"/>
          </rPr>
          <t xml:space="preserve">
50.36</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4.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168.04</t>
        </r>
      </text>
    </comment>
    <comment ref="D11" authorId="0">
      <text>
        <r>
          <rPr>
            <b/>
            <sz val="9"/>
            <color indexed="81"/>
            <rFont val="Tahoma"/>
            <family val="2"/>
          </rPr>
          <t>RSO:</t>
        </r>
        <r>
          <rPr>
            <sz val="9"/>
            <color indexed="81"/>
            <rFont val="Tahoma"/>
            <family val="2"/>
          </rPr>
          <t xml:space="preserve">
23.50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93.77</t>
        </r>
      </text>
    </comment>
    <comment ref="D13" authorId="0">
      <text>
        <r>
          <rPr>
            <b/>
            <sz val="9"/>
            <color indexed="81"/>
            <rFont val="Tahoma"/>
            <family val="2"/>
          </rPr>
          <t>RSO:</t>
        </r>
        <r>
          <rPr>
            <sz val="9"/>
            <color indexed="81"/>
            <rFont val="Tahoma"/>
            <family val="2"/>
          </rPr>
          <t xml:space="preserve">
23.50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20.50</t>
        </r>
      </text>
    </comment>
    <comment ref="D31" authorId="0">
      <text>
        <r>
          <rPr>
            <b/>
            <sz val="9"/>
            <color indexed="81"/>
            <rFont val="Tahoma"/>
            <family val="2"/>
          </rPr>
          <t>RSO:</t>
        </r>
        <r>
          <rPr>
            <sz val="9"/>
            <color indexed="81"/>
            <rFont val="Tahoma"/>
            <family val="2"/>
          </rPr>
          <t xml:space="preserve">
22.00</t>
        </r>
      </text>
    </comment>
  </commentList>
</comments>
</file>

<file path=xl/comments45.xml><?xml version="1.0" encoding="utf-8"?>
<comments xmlns="http://schemas.openxmlformats.org/spreadsheetml/2006/main">
  <authors>
    <author>RSO</author>
    <author>Nancy Samuels</author>
  </authors>
  <commentList>
    <comment ref="D11" authorId="0">
      <text>
        <r>
          <rPr>
            <b/>
            <sz val="9"/>
            <color indexed="81"/>
            <rFont val="Tahoma"/>
            <family val="2"/>
          </rPr>
          <t>RSO:</t>
        </r>
        <r>
          <rPr>
            <sz val="9"/>
            <color indexed="81"/>
            <rFont val="Tahoma"/>
            <family val="2"/>
          </rPr>
          <t xml:space="preserve">
47.50</t>
        </r>
      </text>
    </comment>
    <comment ref="M11" authorId="1">
      <text>
        <r>
          <rPr>
            <b/>
            <sz val="8"/>
            <color indexed="81"/>
            <rFont val="Tahoma"/>
            <family val="2"/>
          </rPr>
          <t>Nancy Samuels:</t>
        </r>
        <r>
          <rPr>
            <sz val="8"/>
            <color indexed="81"/>
            <rFont val="Tahoma"/>
            <family val="2"/>
          </rPr>
          <t xml:space="preserve">
Check that Program 111 = Lines 28-30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8" authorId="0">
      <text>
        <r>
          <rPr>
            <b/>
            <sz val="9"/>
            <color indexed="81"/>
            <rFont val="Tahoma"/>
            <family val="2"/>
          </rPr>
          <t>RSO:</t>
        </r>
        <r>
          <rPr>
            <sz val="9"/>
            <color indexed="81"/>
            <rFont val="Tahoma"/>
            <family val="2"/>
          </rPr>
          <t xml:space="preserve">
22.00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comments46.xml><?xml version="1.0" encoding="utf-8"?>
<comments xmlns="http://schemas.openxmlformats.org/spreadsheetml/2006/main">
  <authors>
    <author>RSO</author>
  </authors>
  <commentList>
    <comment ref="C22" authorId="0">
      <text>
        <r>
          <rPr>
            <b/>
            <sz val="9"/>
            <color indexed="81"/>
            <rFont val="Tahoma"/>
            <family val="2"/>
          </rPr>
          <t>RSO:</t>
        </r>
        <r>
          <rPr>
            <sz val="9"/>
            <color indexed="81"/>
            <rFont val="Tahoma"/>
            <family val="2"/>
          </rPr>
          <t xml:space="preserve">
58.77</t>
        </r>
      </text>
    </comment>
  </commentList>
</comments>
</file>

<file path=xl/comments47.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2" authorId="1">
      <text>
        <r>
          <rPr>
            <b/>
            <sz val="9"/>
            <color indexed="81"/>
            <rFont val="Tahoma"/>
            <family val="2"/>
          </rPr>
          <t>RSO:</t>
        </r>
        <r>
          <rPr>
            <sz val="9"/>
            <color indexed="81"/>
            <rFont val="Tahoma"/>
            <family val="2"/>
          </rPr>
          <t xml:space="preserve">
16.05</t>
        </r>
      </text>
    </comment>
    <comment ref="D13" authorId="1">
      <text>
        <r>
          <rPr>
            <b/>
            <sz val="9"/>
            <color indexed="81"/>
            <rFont val="Tahoma"/>
            <family val="2"/>
          </rPr>
          <t>RSO:</t>
        </r>
        <r>
          <rPr>
            <sz val="9"/>
            <color indexed="81"/>
            <rFont val="Tahoma"/>
            <family val="2"/>
          </rPr>
          <t xml:space="preserve">
5.41</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5.41</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48.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115.28</t>
        </r>
      </text>
    </comment>
    <comment ref="D11" authorId="0">
      <text>
        <r>
          <rPr>
            <b/>
            <sz val="9"/>
            <color indexed="81"/>
            <rFont val="Tahoma"/>
            <family val="2"/>
          </rPr>
          <t>RSO:</t>
        </r>
        <r>
          <rPr>
            <sz val="9"/>
            <color indexed="81"/>
            <rFont val="Tahoma"/>
            <family val="2"/>
          </rPr>
          <t xml:space="preserve">
13.50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64.34</t>
        </r>
      </text>
    </comment>
    <comment ref="D13" authorId="0">
      <text>
        <r>
          <rPr>
            <b/>
            <sz val="9"/>
            <color indexed="81"/>
            <rFont val="Tahoma"/>
            <family val="2"/>
          </rPr>
          <t>RSO:</t>
        </r>
        <r>
          <rPr>
            <sz val="9"/>
            <color indexed="81"/>
            <rFont val="Tahoma"/>
            <family val="2"/>
          </rPr>
          <t xml:space="preserve">
12.00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12.96</t>
        </r>
      </text>
    </comment>
    <comment ref="D28" authorId="0">
      <text>
        <r>
          <rPr>
            <b/>
            <sz val="9"/>
            <color indexed="81"/>
            <rFont val="Tahoma"/>
            <family val="2"/>
          </rPr>
          <t>RSO:</t>
        </r>
        <r>
          <rPr>
            <sz val="9"/>
            <color indexed="81"/>
            <rFont val="Tahoma"/>
            <family val="2"/>
          </rPr>
          <t xml:space="preserve">
11.50</t>
        </r>
      </text>
    </comment>
    <comment ref="D31" authorId="0">
      <text>
        <r>
          <rPr>
            <b/>
            <sz val="9"/>
            <color indexed="81"/>
            <rFont val="Tahoma"/>
            <family val="2"/>
          </rPr>
          <t>RSO:</t>
        </r>
        <r>
          <rPr>
            <sz val="9"/>
            <color indexed="81"/>
            <rFont val="Tahoma"/>
            <family val="2"/>
          </rPr>
          <t xml:space="preserve">
10.00</t>
        </r>
      </text>
    </comment>
  </commentList>
</comments>
</file>

<file path=xl/comments49.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124.31</t>
        </r>
      </text>
    </comment>
    <comment ref="D11" authorId="0">
      <text>
        <r>
          <rPr>
            <b/>
            <sz val="9"/>
            <color indexed="81"/>
            <rFont val="Tahoma"/>
            <family val="2"/>
          </rPr>
          <t>RSO:</t>
        </r>
        <r>
          <rPr>
            <sz val="9"/>
            <color indexed="81"/>
            <rFont val="Tahoma"/>
            <family val="2"/>
          </rPr>
          <t xml:space="preserve">
15.98</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65.26</t>
        </r>
      </text>
    </comment>
    <comment ref="D13" authorId="0">
      <text>
        <r>
          <rPr>
            <b/>
            <sz val="9"/>
            <color indexed="81"/>
            <rFont val="Tahoma"/>
            <family val="2"/>
          </rPr>
          <t>RSO:</t>
        </r>
        <r>
          <rPr>
            <sz val="9"/>
            <color indexed="81"/>
            <rFont val="Tahoma"/>
            <family val="2"/>
          </rPr>
          <t xml:space="preserve">
12.50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29.04</t>
        </r>
      </text>
    </comment>
    <comment ref="D23" authorId="0">
      <text>
        <r>
          <rPr>
            <b/>
            <sz val="9"/>
            <color indexed="81"/>
            <rFont val="Tahoma"/>
            <family val="2"/>
          </rPr>
          <t>RSO:</t>
        </r>
        <r>
          <rPr>
            <sz val="9"/>
            <color indexed="81"/>
            <rFont val="Tahoma"/>
            <family val="2"/>
          </rPr>
          <t xml:space="preserve">
9.30</t>
        </r>
      </text>
    </comment>
    <comment ref="D28" authorId="0">
      <text>
        <r>
          <rPr>
            <b/>
            <sz val="9"/>
            <color indexed="81"/>
            <rFont val="Tahoma"/>
            <family val="2"/>
          </rPr>
          <t>RSO:</t>
        </r>
        <r>
          <rPr>
            <sz val="9"/>
            <color indexed="81"/>
            <rFont val="Tahoma"/>
            <family val="2"/>
          </rPr>
          <t xml:space="preserve">
14.48</t>
        </r>
      </text>
    </comment>
    <comment ref="D31" authorId="0">
      <text>
        <r>
          <rPr>
            <b/>
            <sz val="9"/>
            <color indexed="81"/>
            <rFont val="Tahoma"/>
            <family val="2"/>
          </rPr>
          <t>RSO:</t>
        </r>
        <r>
          <rPr>
            <sz val="9"/>
            <color indexed="81"/>
            <rFont val="Tahoma"/>
            <family val="2"/>
          </rPr>
          <t xml:space="preserve">
12.00</t>
        </r>
      </text>
    </comment>
  </commentList>
</comments>
</file>

<file path=xl/comments5.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239.21</t>
        </r>
      </text>
    </comment>
    <comment ref="D15" authorId="1">
      <text>
        <r>
          <rPr>
            <b/>
            <sz val="9"/>
            <color indexed="81"/>
            <rFont val="Tahoma"/>
            <family val="2"/>
          </rPr>
          <t>RSO:</t>
        </r>
        <r>
          <rPr>
            <sz val="9"/>
            <color indexed="81"/>
            <rFont val="Tahoma"/>
            <family val="2"/>
          </rPr>
          <t xml:space="preserve">
30.41
</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7.68</t>
        </r>
      </text>
    </comment>
    <comment ref="D25" authorId="1">
      <text>
        <r>
          <rPr>
            <b/>
            <sz val="9"/>
            <color indexed="81"/>
            <rFont val="Tahoma"/>
            <family val="2"/>
          </rPr>
          <t>RSO:</t>
        </r>
        <r>
          <rPr>
            <sz val="9"/>
            <color indexed="81"/>
            <rFont val="Tahoma"/>
            <family val="2"/>
          </rPr>
          <t xml:space="preserve">
50.07</t>
        </r>
      </text>
    </comment>
    <comment ref="D34" authorId="1">
      <text>
        <r>
          <rPr>
            <b/>
            <sz val="9"/>
            <color indexed="81"/>
            <rFont val="Tahoma"/>
            <family val="2"/>
          </rPr>
          <t>RSO:</t>
        </r>
        <r>
          <rPr>
            <sz val="9"/>
            <color indexed="81"/>
            <rFont val="Tahoma"/>
            <family val="2"/>
          </rPr>
          <t xml:space="preserve">
28.41</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50.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D12" authorId="1">
      <text>
        <r>
          <rPr>
            <b/>
            <sz val="9"/>
            <color indexed="81"/>
            <rFont val="Tahoma"/>
            <family val="2"/>
          </rPr>
          <t>RSO:</t>
        </r>
        <r>
          <rPr>
            <sz val="9"/>
            <color indexed="81"/>
            <rFont val="Tahoma"/>
            <family val="2"/>
          </rPr>
          <t xml:space="preserve">
62.84</t>
        </r>
      </text>
    </comment>
    <comment ref="D13" authorId="1">
      <text>
        <r>
          <rPr>
            <b/>
            <sz val="9"/>
            <color indexed="81"/>
            <rFont val="Tahoma"/>
            <family val="2"/>
          </rPr>
          <t>RSO:</t>
        </r>
        <r>
          <rPr>
            <sz val="9"/>
            <color indexed="81"/>
            <rFont val="Tahoma"/>
            <family val="2"/>
          </rPr>
          <t xml:space="preserve">
15.50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D31" authorId="1">
      <text>
        <r>
          <rPr>
            <b/>
            <sz val="9"/>
            <color indexed="81"/>
            <rFont val="Tahoma"/>
            <family val="2"/>
          </rPr>
          <t>RSO:</t>
        </r>
        <r>
          <rPr>
            <sz val="9"/>
            <color indexed="81"/>
            <rFont val="Tahoma"/>
            <family val="2"/>
          </rPr>
          <t xml:space="preserve">
14.50</t>
        </r>
      </text>
    </comment>
  </commentList>
</comments>
</file>

<file path=xl/comments51.xml><?xml version="1.0" encoding="utf-8"?>
<comments xmlns="http://schemas.openxmlformats.org/spreadsheetml/2006/main">
  <authors>
    <author>Christy Price (Susan)</author>
    <author>Nancy Samuels</author>
    <author>RSO</author>
  </authors>
  <commentList>
    <comment ref="D10" authorId="0">
      <text>
        <r>
          <rPr>
            <b/>
            <sz val="9"/>
            <color indexed="81"/>
            <rFont val="Tahoma"/>
            <family val="2"/>
          </rPr>
          <t>Christy Price (Susan):</t>
        </r>
        <r>
          <rPr>
            <sz val="9"/>
            <color indexed="81"/>
            <rFont val="Tahoma"/>
            <family val="2"/>
          </rPr>
          <t xml:space="preserve">
17.29
</t>
        </r>
      </text>
    </comment>
    <comment ref="D11" authorId="0">
      <text>
        <r>
          <rPr>
            <b/>
            <sz val="9"/>
            <color indexed="81"/>
            <rFont val="Tahoma"/>
            <family val="2"/>
          </rPr>
          <t>Christy Price (Susan):</t>
        </r>
        <r>
          <rPr>
            <sz val="9"/>
            <color indexed="81"/>
            <rFont val="Tahoma"/>
            <family val="2"/>
          </rPr>
          <t xml:space="preserve">
4.5
</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Christy Price (Susan):</t>
        </r>
        <r>
          <rPr>
            <sz val="9"/>
            <color indexed="81"/>
            <rFont val="Tahoma"/>
            <family val="2"/>
          </rPr>
          <t xml:space="preserve">
3.78
</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Christy Price (Susan):</t>
        </r>
        <r>
          <rPr>
            <sz val="9"/>
            <color indexed="81"/>
            <rFont val="Tahoma"/>
            <family val="2"/>
          </rPr>
          <t xml:space="preserve">
7.66</t>
        </r>
      </text>
    </comment>
    <comment ref="D23" authorId="2">
      <text>
        <r>
          <rPr>
            <b/>
            <sz val="9"/>
            <color indexed="81"/>
            <rFont val="Tahoma"/>
            <family val="2"/>
          </rPr>
          <t>RSO:</t>
        </r>
        <r>
          <rPr>
            <sz val="9"/>
            <color indexed="81"/>
            <rFont val="Tahoma"/>
            <family val="2"/>
          </rPr>
          <t xml:space="preserve">
1.72</t>
        </r>
      </text>
    </comment>
    <comment ref="D28" authorId="0">
      <text>
        <r>
          <rPr>
            <b/>
            <sz val="9"/>
            <color indexed="81"/>
            <rFont val="Tahoma"/>
            <family val="2"/>
          </rPr>
          <t>Christy Price (Susan):</t>
        </r>
        <r>
          <rPr>
            <sz val="9"/>
            <color indexed="81"/>
            <rFont val="Tahoma"/>
            <family val="2"/>
          </rPr>
          <t xml:space="preserve">
3</t>
        </r>
      </text>
    </comment>
  </commentList>
</comments>
</file>

<file path=xl/comments52.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132.79</t>
        </r>
      </text>
    </comment>
    <comment ref="D11" authorId="0">
      <text>
        <r>
          <rPr>
            <b/>
            <sz val="9"/>
            <color indexed="81"/>
            <rFont val="Tahoma"/>
            <family val="2"/>
          </rPr>
          <t>RSO:</t>
        </r>
        <r>
          <rPr>
            <sz val="9"/>
            <color indexed="81"/>
            <rFont val="Tahoma"/>
            <family val="2"/>
          </rPr>
          <t xml:space="preserve">
27.52</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122.46</t>
        </r>
      </text>
    </comment>
    <comment ref="D13" authorId="0">
      <text>
        <r>
          <rPr>
            <b/>
            <sz val="9"/>
            <color indexed="81"/>
            <rFont val="Tahoma"/>
            <family val="2"/>
          </rPr>
          <t>RSO:</t>
        </r>
        <r>
          <rPr>
            <sz val="9"/>
            <color indexed="81"/>
            <rFont val="Tahoma"/>
            <family val="2"/>
          </rPr>
          <t xml:space="preserve">
29.00</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3.28</t>
        </r>
      </text>
    </comment>
    <comment ref="D23" authorId="0">
      <text>
        <r>
          <rPr>
            <b/>
            <sz val="9"/>
            <color indexed="81"/>
            <rFont val="Tahoma"/>
            <family val="2"/>
          </rPr>
          <t>RSO:</t>
        </r>
        <r>
          <rPr>
            <sz val="9"/>
            <color indexed="81"/>
            <rFont val="Tahoma"/>
            <family val="2"/>
          </rPr>
          <t xml:space="preserve">
1.61</t>
        </r>
      </text>
    </comment>
    <comment ref="D28" authorId="0">
      <text>
        <r>
          <rPr>
            <b/>
            <sz val="9"/>
            <color indexed="81"/>
            <rFont val="Tahoma"/>
            <family val="2"/>
          </rPr>
          <t>RSO:</t>
        </r>
        <r>
          <rPr>
            <sz val="9"/>
            <color indexed="81"/>
            <rFont val="Tahoma"/>
            <family val="2"/>
          </rPr>
          <t xml:space="preserve">
27.02</t>
        </r>
      </text>
    </comment>
    <comment ref="D31" authorId="0">
      <text>
        <r>
          <rPr>
            <b/>
            <sz val="9"/>
            <color indexed="81"/>
            <rFont val="Tahoma"/>
            <family val="2"/>
          </rPr>
          <t>RSO:</t>
        </r>
        <r>
          <rPr>
            <sz val="9"/>
            <color indexed="81"/>
            <rFont val="Tahoma"/>
            <family val="2"/>
          </rPr>
          <t xml:space="preserve">
27.00</t>
        </r>
      </text>
    </comment>
  </commentList>
</comments>
</file>

<file path=xl/comments6.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4" authorId="1">
      <text>
        <r>
          <rPr>
            <b/>
            <sz val="9"/>
            <color indexed="81"/>
            <rFont val="Tahoma"/>
            <family val="2"/>
          </rPr>
          <t>RSO:</t>
        </r>
        <r>
          <rPr>
            <sz val="9"/>
            <color indexed="81"/>
            <rFont val="Tahoma"/>
            <family val="2"/>
          </rPr>
          <t xml:space="preserve">
309.68</t>
        </r>
      </text>
    </comment>
    <comment ref="D15" authorId="1">
      <text>
        <r>
          <rPr>
            <b/>
            <sz val="9"/>
            <color indexed="81"/>
            <rFont val="Tahoma"/>
            <family val="2"/>
          </rPr>
          <t>RSO:</t>
        </r>
        <r>
          <rPr>
            <sz val="9"/>
            <color indexed="81"/>
            <rFont val="Tahoma"/>
            <family val="2"/>
          </rPr>
          <t xml:space="preserve">
114.54</t>
        </r>
      </text>
    </comment>
    <comment ref="M15" authorId="0">
      <text>
        <r>
          <rPr>
            <b/>
            <sz val="8"/>
            <color indexed="81"/>
            <rFont val="Tahoma"/>
            <family val="2"/>
          </rPr>
          <t>Nancy Samuels:</t>
        </r>
        <r>
          <rPr>
            <sz val="8"/>
            <color indexed="81"/>
            <rFont val="Tahoma"/>
            <family val="2"/>
          </rPr>
          <t xml:space="preserve">
Check that Program 113 = Lines 34-36</t>
        </r>
      </text>
    </comment>
    <comment ref="D24" authorId="1">
      <text>
        <r>
          <rPr>
            <b/>
            <sz val="9"/>
            <color indexed="81"/>
            <rFont val="Tahoma"/>
            <family val="2"/>
          </rPr>
          <t>RSO:</t>
        </r>
        <r>
          <rPr>
            <sz val="9"/>
            <color indexed="81"/>
            <rFont val="Tahoma"/>
            <family val="2"/>
          </rPr>
          <t xml:space="preserve">
2.66</t>
        </r>
      </text>
    </comment>
    <comment ref="D25" authorId="1">
      <text>
        <r>
          <rPr>
            <b/>
            <sz val="9"/>
            <color indexed="81"/>
            <rFont val="Tahoma"/>
            <family val="2"/>
          </rPr>
          <t>RSO:</t>
        </r>
        <r>
          <rPr>
            <sz val="9"/>
            <color indexed="81"/>
            <rFont val="Tahoma"/>
            <family val="2"/>
          </rPr>
          <t xml:space="preserve">
136.76</t>
        </r>
      </text>
    </comment>
    <comment ref="D34" authorId="1">
      <text>
        <r>
          <rPr>
            <b/>
            <sz val="9"/>
            <color indexed="81"/>
            <rFont val="Tahoma"/>
            <family val="2"/>
          </rPr>
          <t>RSO:</t>
        </r>
        <r>
          <rPr>
            <sz val="9"/>
            <color indexed="81"/>
            <rFont val="Tahoma"/>
            <family val="2"/>
          </rPr>
          <t xml:space="preserve">
59.54</t>
        </r>
      </text>
    </comment>
    <comment ref="D35" authorId="1">
      <text>
        <r>
          <rPr>
            <b/>
            <sz val="9"/>
            <color indexed="81"/>
            <rFont val="Tahoma"/>
            <family val="2"/>
          </rPr>
          <t>RSO:</t>
        </r>
        <r>
          <rPr>
            <sz val="9"/>
            <color indexed="81"/>
            <rFont val="Tahoma"/>
            <family val="2"/>
          </rPr>
          <t xml:space="preserve">
53.50</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7.xml><?xml version="1.0" encoding="utf-8"?>
<comments xmlns="http://schemas.openxmlformats.org/spreadsheetml/2006/main">
  <authors>
    <author>Nancy Samuels</author>
    <author>RSO</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D15" authorId="1">
      <text>
        <r>
          <rPr>
            <b/>
            <sz val="9"/>
            <color indexed="81"/>
            <rFont val="Tahoma"/>
            <family val="2"/>
          </rPr>
          <t>RSO:</t>
        </r>
        <r>
          <rPr>
            <sz val="9"/>
            <color indexed="81"/>
            <rFont val="Tahoma"/>
            <family val="2"/>
          </rPr>
          <t xml:space="preserve">
34.46</t>
        </r>
      </text>
    </comment>
    <comment ref="M15" authorId="0">
      <text>
        <r>
          <rPr>
            <b/>
            <sz val="8"/>
            <color indexed="81"/>
            <rFont val="Tahoma"/>
            <family val="2"/>
          </rPr>
          <t>Nancy Samuels:</t>
        </r>
        <r>
          <rPr>
            <sz val="8"/>
            <color indexed="81"/>
            <rFont val="Tahoma"/>
            <family val="2"/>
          </rPr>
          <t xml:space="preserve">
Check that Program 113 = Lines 34-36</t>
        </r>
      </text>
    </comment>
    <comment ref="D18" authorId="1">
      <text>
        <r>
          <rPr>
            <b/>
            <sz val="9"/>
            <color indexed="81"/>
            <rFont val="Tahoma"/>
            <family val="2"/>
          </rPr>
          <t>RSO:</t>
        </r>
        <r>
          <rPr>
            <sz val="9"/>
            <color indexed="81"/>
            <rFont val="Tahoma"/>
            <family val="2"/>
          </rPr>
          <t xml:space="preserve">
10.50</t>
        </r>
      </text>
    </comment>
    <comment ref="D36" authorId="1">
      <text>
        <r>
          <rPr>
            <b/>
            <sz val="9"/>
            <color indexed="81"/>
            <rFont val="Tahoma"/>
            <family val="2"/>
          </rPr>
          <t>RSO:</t>
        </r>
        <r>
          <rPr>
            <sz val="9"/>
            <color indexed="81"/>
            <rFont val="Tahoma"/>
            <family val="2"/>
          </rPr>
          <t xml:space="preserve">
28.96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 ref="V89" authorId="0">
      <text>
        <r>
          <rPr>
            <b/>
            <sz val="9"/>
            <color indexed="81"/>
            <rFont val="Tahoma"/>
            <family val="2"/>
          </rPr>
          <t>Nancy Samuels:</t>
        </r>
        <r>
          <rPr>
            <sz val="9"/>
            <color indexed="81"/>
            <rFont val="Tahoma"/>
            <family val="2"/>
          </rPr>
          <t xml:space="preserve">
If a school is added, modify formula in Cell M86</t>
        </r>
      </text>
    </comment>
  </commentList>
</comments>
</file>

<file path=xl/comments9.xml><?xml version="1.0" encoding="utf-8"?>
<comments xmlns="http://schemas.openxmlformats.org/spreadsheetml/2006/main">
  <authors>
    <author>RSO</author>
    <author>Nancy Samuels</author>
  </authors>
  <commentList>
    <comment ref="D10" authorId="0">
      <text>
        <r>
          <rPr>
            <b/>
            <sz val="9"/>
            <color indexed="81"/>
            <rFont val="Tahoma"/>
            <family val="2"/>
          </rPr>
          <t>RSO:</t>
        </r>
        <r>
          <rPr>
            <sz val="9"/>
            <color indexed="81"/>
            <rFont val="Tahoma"/>
            <family val="2"/>
          </rPr>
          <t xml:space="preserve">
24.25</t>
        </r>
      </text>
    </comment>
    <comment ref="D11" authorId="0">
      <text>
        <r>
          <rPr>
            <b/>
            <sz val="9"/>
            <color indexed="81"/>
            <rFont val="Tahoma"/>
            <family val="2"/>
          </rPr>
          <t>RSO:</t>
        </r>
        <r>
          <rPr>
            <sz val="9"/>
            <color indexed="81"/>
            <rFont val="Tahoma"/>
            <family val="2"/>
          </rPr>
          <t xml:space="preserve">
2.50</t>
        </r>
      </text>
    </comment>
    <comment ref="M11" authorId="1">
      <text>
        <r>
          <rPr>
            <b/>
            <sz val="8"/>
            <color indexed="81"/>
            <rFont val="Tahoma"/>
            <family val="2"/>
          </rPr>
          <t>Nancy Samuels:</t>
        </r>
        <r>
          <rPr>
            <sz val="8"/>
            <color indexed="81"/>
            <rFont val="Tahoma"/>
            <family val="2"/>
          </rPr>
          <t xml:space="preserve">
Check that Program 111 = Lines 28-30</t>
        </r>
      </text>
    </comment>
    <comment ref="D12" authorId="0">
      <text>
        <r>
          <rPr>
            <b/>
            <sz val="9"/>
            <color indexed="81"/>
            <rFont val="Tahoma"/>
            <family val="2"/>
          </rPr>
          <t>RSO:</t>
        </r>
        <r>
          <rPr>
            <sz val="9"/>
            <color indexed="81"/>
            <rFont val="Tahoma"/>
            <family val="2"/>
          </rPr>
          <t xml:space="preserve">
18.08</t>
        </r>
      </text>
    </comment>
    <comment ref="M13" authorId="1">
      <text>
        <r>
          <rPr>
            <b/>
            <sz val="8"/>
            <color indexed="81"/>
            <rFont val="Tahoma"/>
            <family val="2"/>
          </rPr>
          <t>Nancy Samuels:</t>
        </r>
        <r>
          <rPr>
            <sz val="8"/>
            <color indexed="81"/>
            <rFont val="Tahoma"/>
            <family val="2"/>
          </rPr>
          <t xml:space="preserve">
Check that Program 112 = Lines 31-33</t>
        </r>
      </text>
    </comment>
    <comment ref="M15" authorId="1">
      <text>
        <r>
          <rPr>
            <b/>
            <sz val="8"/>
            <color indexed="81"/>
            <rFont val="Tahoma"/>
            <family val="2"/>
          </rPr>
          <t>Nancy Samuels:</t>
        </r>
        <r>
          <rPr>
            <sz val="8"/>
            <color indexed="81"/>
            <rFont val="Tahoma"/>
            <family val="2"/>
          </rPr>
          <t xml:space="preserve">
Check that Program 113 = Lines 34-36</t>
        </r>
      </text>
    </comment>
    <comment ref="D22" authorId="0">
      <text>
        <r>
          <rPr>
            <b/>
            <sz val="9"/>
            <color indexed="81"/>
            <rFont val="Tahoma"/>
            <family val="2"/>
          </rPr>
          <t>RSO:</t>
        </r>
        <r>
          <rPr>
            <sz val="9"/>
            <color indexed="81"/>
            <rFont val="Tahoma"/>
            <family val="2"/>
          </rPr>
          <t xml:space="preserve">
2.75
</t>
        </r>
      </text>
    </comment>
    <comment ref="D28" authorId="0">
      <text>
        <r>
          <rPr>
            <b/>
            <sz val="9"/>
            <color indexed="81"/>
            <rFont val="Tahoma"/>
            <family val="2"/>
          </rPr>
          <t>RSO:</t>
        </r>
        <r>
          <rPr>
            <sz val="9"/>
            <color indexed="81"/>
            <rFont val="Tahoma"/>
            <family val="2"/>
          </rPr>
          <t xml:space="preserve">
2.00</t>
        </r>
      </text>
    </comment>
    <comment ref="V89" authorId="1">
      <text>
        <r>
          <rPr>
            <b/>
            <sz val="9"/>
            <color indexed="81"/>
            <rFont val="Tahoma"/>
            <family val="2"/>
          </rPr>
          <t>Nancy Samuels:</t>
        </r>
        <r>
          <rPr>
            <sz val="9"/>
            <color indexed="81"/>
            <rFont val="Tahoma"/>
            <family val="2"/>
          </rPr>
          <t xml:space="preserve">
If a school is added, modify formula in Cell M86</t>
        </r>
      </text>
    </comment>
  </commentList>
</comments>
</file>

<file path=xl/sharedStrings.xml><?xml version="1.0" encoding="utf-8"?>
<sst xmlns="http://schemas.openxmlformats.org/spreadsheetml/2006/main" count="22341" uniqueCount="587">
  <si>
    <t>%,LACTUALS,FFUND_CODE,V1000</t>
  </si>
  <si>
    <t>%,SJULDEC-CY</t>
  </si>
  <si>
    <t>%,SPER8</t>
  </si>
  <si>
    <t>%,YTD</t>
  </si>
  <si>
    <t>(Insert district number in cell A1, enter, then strike F9. Your district data then pulls from Calculation Detail Sheets)</t>
  </si>
  <si>
    <t>For Schools with &gt;75% ESE students</t>
  </si>
  <si>
    <t xml:space="preserve">School District: </t>
  </si>
  <si>
    <t>Palm Beach</t>
  </si>
  <si>
    <t>1.  2014-15 FEFP State and Local Funding</t>
  </si>
  <si>
    <t>1.  2013-14 FEFP State and Local Funding</t>
  </si>
  <si>
    <t>Base Student Allocation</t>
  </si>
  <si>
    <t xml:space="preserve">District Cost Differential: </t>
  </si>
  <si>
    <t>Program</t>
  </si>
  <si>
    <t>Number of FTE</t>
  </si>
  <si>
    <t>Program                              Cost Factor</t>
  </si>
  <si>
    <t>Weighted FTE           (b) x (c)</t>
  </si>
  <si>
    <t>2013-14 Base Funding WFTE x BSA x DCD</t>
  </si>
  <si>
    <t>Function</t>
  </si>
  <si>
    <t>Local Code</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</si>
  <si>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</si>
  <si>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</si>
  <si>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</si>
  <si>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</si>
  <si>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</si>
  <si>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</si>
  <si>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</si>
  <si>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</si>
  <si>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</si>
  <si>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</si>
  <si>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</si>
  <si>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</si>
  <si>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</si>
  <si>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</si>
  <si>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</si>
  <si>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</si>
  <si>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</si>
  <si>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</si>
  <si>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</si>
  <si>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</si>
  <si>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</si>
  <si>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</si>
  <si>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</si>
  <si>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</si>
  <si>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</si>
  <si>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</si>
  <si>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</si>
  <si>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</si>
  <si>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</si>
  <si>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</si>
  <si>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</si>
  <si>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</si>
  <si>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</si>
  <si>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</si>
  <si>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</si>
  <si>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</si>
  <si>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</si>
  <si>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</si>
  <si>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</si>
  <si>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</si>
  <si>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</si>
  <si>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</si>
  <si>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</si>
  <si>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</si>
  <si>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</si>
  <si>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</si>
  <si>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</si>
  <si>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</si>
  <si>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</si>
  <si>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</si>
  <si>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</si>
  <si>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</si>
  <si>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</si>
  <si>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</si>
  <si>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</si>
  <si>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</si>
  <si>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</si>
  <si>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</si>
  <si>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</si>
  <si>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</si>
  <si>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</si>
  <si>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</si>
  <si>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</si>
  <si>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</si>
  <si>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</si>
  <si>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</si>
  <si>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</si>
  <si>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</si>
  <si>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</si>
  <si>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</si>
  <si>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</si>
  <si>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</si>
  <si>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</si>
  <si>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</si>
  <si>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</si>
  <si>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</si>
  <si>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</si>
  <si>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</si>
  <si>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</si>
  <si>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</si>
  <si>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</si>
  <si>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</si>
  <si>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</si>
  <si>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</si>
  <si>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</si>
  <si>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</si>
  <si>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</si>
  <si>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</si>
  <si>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</si>
  <si>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</si>
  <si>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</si>
  <si>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</si>
  <si>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</si>
  <si>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</si>
  <si>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</si>
  <si>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</si>
  <si>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</si>
  <si>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</si>
  <si>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</si>
  <si>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</si>
  <si>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</si>
  <si>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</si>
  <si>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</si>
  <si>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</si>
  <si>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</si>
  <si>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October FTE</t>
  </si>
  <si>
    <t>February FTE</t>
  </si>
  <si>
    <t>Enter</t>
  </si>
  <si>
    <t>All Riders</t>
  </si>
  <si>
    <t xml:space="preserve"> x</t>
  </si>
  <si>
    <t>%,FACCOUNT,VCSFTE,FCLASS_FLD,V7802,FPRODUCT,V100,V,V000,FCURRENCY_CD,V</t>
  </si>
  <si>
    <t>ESE Student Riders</t>
  </si>
  <si>
    <t>%,FACCOUNT,VCSFTE,FCLASS_FLD,V7802,FPRODUCT,V110,FCURRENCY_CD,V</t>
  </si>
  <si>
    <t>14.  Digital Classrooms Allocation (UFTE share)</t>
  </si>
  <si>
    <t>15.  Florida Teachers Classroom Supply Assistance Program</t>
  </si>
  <si>
    <t>(f)</t>
  </si>
  <si>
    <t>16.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</si>
  <si>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</si>
  <si>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</si>
  <si>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</si>
  <si>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</si>
  <si>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</si>
  <si>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</si>
  <si>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</si>
  <si>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</si>
  <si>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</si>
  <si>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</si>
  <si>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</si>
  <si>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</si>
  <si>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</si>
  <si>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</si>
  <si>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</si>
  <si>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</si>
  <si>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</si>
  <si>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</si>
  <si>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</si>
  <si>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</si>
  <si>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</si>
  <si>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</si>
  <si>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</si>
  <si>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</si>
  <si>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</si>
  <si>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</si>
  <si>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 FY15</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</si>
  <si>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</si>
  <si>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</si>
  <si>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</si>
  <si>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</si>
  <si>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</si>
  <si>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</si>
  <si>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</si>
  <si>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</si>
  <si>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</si>
  <si>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</si>
  <si>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</si>
  <si>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</si>
  <si>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CHARTER2014-06-30.xlsm</t>
  </si>
  <si>
    <t>Instance output file name</t>
  </si>
  <si>
    <t>2014-06-30</t>
  </si>
  <si>
    <t>As of Reporting date</t>
  </si>
  <si>
    <t>As of tree date</t>
  </si>
  <si>
    <t>12</t>
  </si>
  <si>
    <t>Accounting Period</t>
  </si>
  <si>
    <t>Period 12 - 2014-06-01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</si>
  <si>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</si>
  <si>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</si>
  <si>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</si>
  <si>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</si>
  <si>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</si>
  <si>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</si>
  <si>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</si>
  <si>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</si>
  <si>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</si>
  <si>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</si>
  <si>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</si>
  <si>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</si>
  <si>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</si>
  <si>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</si>
  <si>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</si>
  <si>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</si>
  <si>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</si>
  <si>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</si>
  <si>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</si>
  <si>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</si>
  <si>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</si>
  <si>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</si>
  <si>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</si>
  <si>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</si>
  <si>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</si>
  <si>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</si>
  <si>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</si>
  <si>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%RID%</t>
  </si>
  <si>
    <t>%RTT%</t>
  </si>
  <si>
    <t>%LYN%</t>
  </si>
  <si>
    <t>%RBU%</t>
  </si>
  <si>
    <t>%OPR%</t>
  </si>
  <si>
    <t>%DTS%</t>
  </si>
  <si>
    <t>Detail or Summary</t>
  </si>
  <si>
    <t>%ICT%</t>
  </si>
  <si>
    <t>%IDN%</t>
  </si>
  <si>
    <t>Instance Directory Name</t>
  </si>
  <si>
    <t>%IFN%</t>
  </si>
  <si>
    <t>Instance Output File name</t>
  </si>
  <si>
    <t>%ASD%</t>
  </si>
  <si>
    <t>As of Reporting Date</t>
  </si>
  <si>
    <t>%AST%</t>
  </si>
  <si>
    <t>As of Tree Date</t>
  </si>
  <si>
    <t>%PER%</t>
  </si>
  <si>
    <t>%APN%</t>
  </si>
  <si>
    <t>Period Name</t>
  </si>
  <si>
    <t>%APA%</t>
  </si>
  <si>
    <t>Period Abbriviation</t>
  </si>
  <si>
    <t>%FY2%</t>
  </si>
  <si>
    <t>Year</t>
  </si>
  <si>
    <t>%FY4%</t>
  </si>
  <si>
    <t>%PED%</t>
  </si>
  <si>
    <t>%SCN%</t>
  </si>
  <si>
    <t>Scope Name</t>
  </si>
  <si>
    <t>%SCD%</t>
  </si>
  <si>
    <t>Scope Description</t>
  </si>
  <si>
    <t>%SFN%</t>
  </si>
  <si>
    <t>Scope Field Name</t>
  </si>
  <si>
    <t>%SFV%</t>
  </si>
  <si>
    <t>Scope Field Value</t>
  </si>
  <si>
    <t>%SFD%</t>
  </si>
  <si>
    <t>Scope Field Description</t>
  </si>
  <si>
    <t>%STN%</t>
  </si>
  <si>
    <t>Scope Tree Name</t>
  </si>
  <si>
    <t>%STD%</t>
  </si>
  <si>
    <t>Scope Tree Description</t>
  </si>
  <si>
    <t>%SLN%</t>
  </si>
  <si>
    <t>Scope Tree Level Name</t>
  </si>
  <si>
    <t>%SLD%</t>
  </si>
  <si>
    <t>Scope Tree Level Description</t>
  </si>
  <si>
    <t>%BUV%</t>
  </si>
  <si>
    <t>%BUN%</t>
  </si>
  <si>
    <t>%DES%</t>
  </si>
  <si>
    <t>Scope Descriptive Field</t>
  </si>
  <si>
    <t>Elapsed Time</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</si>
  <si>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</si>
  <si>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</si>
  <si>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</si>
  <si>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</si>
  <si>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</si>
  <si>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</si>
  <si>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</si>
  <si>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</si>
  <si>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</si>
  <si>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</si>
  <si>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</si>
  <si>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</si>
  <si>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</si>
  <si>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</si>
  <si>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</si>
  <si>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</si>
  <si>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7</t>
  </si>
  <si>
    <t>2531</t>
  </si>
  <si>
    <t>Potentials Charter School</t>
  </si>
  <si>
    <t>8</t>
  </si>
  <si>
    <t>2641</t>
  </si>
  <si>
    <t>Lakeside Academy Charter</t>
  </si>
  <si>
    <t>10</t>
  </si>
  <si>
    <t>2791</t>
  </si>
  <si>
    <t>Renaissance Learning Center</t>
  </si>
  <si>
    <t>11</t>
  </si>
  <si>
    <t>2801</t>
  </si>
  <si>
    <t>PB Maritime Academy Charter</t>
  </si>
  <si>
    <t>2911</t>
  </si>
  <si>
    <t>Western Academy Charter School</t>
  </si>
  <si>
    <t>13</t>
  </si>
  <si>
    <t>2941</t>
  </si>
  <si>
    <t>Palm Beach School for Autism</t>
  </si>
  <si>
    <t>3083</t>
  </si>
  <si>
    <t>Renaissance Learning Academy</t>
  </si>
  <si>
    <t>16</t>
  </si>
  <si>
    <t>3345</t>
  </si>
  <si>
    <t>GulfstreamGoodwil LIFE Academy</t>
  </si>
  <si>
    <t>17</t>
  </si>
  <si>
    <t>3347</t>
  </si>
  <si>
    <t>Leadership Academy West</t>
  </si>
  <si>
    <t>18</t>
  </si>
  <si>
    <t>3381</t>
  </si>
  <si>
    <t>Imagine Sch-Chancellor Campus</t>
  </si>
  <si>
    <t>19</t>
  </si>
  <si>
    <t>3382</t>
  </si>
  <si>
    <t>Glades Acad Elem School, Inc</t>
  </si>
  <si>
    <t>21</t>
  </si>
  <si>
    <t>3385</t>
  </si>
  <si>
    <t>Bright Futures Academy</t>
  </si>
  <si>
    <t>22</t>
  </si>
  <si>
    <t>3386</t>
  </si>
  <si>
    <t>Toussaint Louverture Arts</t>
  </si>
  <si>
    <t>23</t>
  </si>
  <si>
    <t>3391</t>
  </si>
  <si>
    <t>Seagull Acad-Independent Chart</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</si>
  <si>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</si>
  <si>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</si>
  <si>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</si>
  <si>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</si>
  <si>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</si>
  <si>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</si>
  <si>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</si>
  <si>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</si>
  <si>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</si>
  <si>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</si>
  <si>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</si>
  <si>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</si>
  <si>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</si>
  <si>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</si>
  <si>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</si>
  <si>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</si>
  <si>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</si>
  <si>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</si>
  <si>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32</t>
  </si>
  <si>
    <t>3413</t>
  </si>
  <si>
    <t>Somerset Academy Boca East</t>
  </si>
  <si>
    <t>33</t>
  </si>
  <si>
    <t>3421</t>
  </si>
  <si>
    <t>Worthington High School</t>
  </si>
  <si>
    <t>34</t>
  </si>
  <si>
    <t>3431</t>
  </si>
  <si>
    <t>Renaissance CS @ WPBch</t>
  </si>
  <si>
    <t>37</t>
  </si>
  <si>
    <t>3441</t>
  </si>
  <si>
    <t>South Tech Preparatory Academy</t>
  </si>
  <si>
    <t>38</t>
  </si>
  <si>
    <t>3443</t>
  </si>
  <si>
    <t>Riviera Beach Maritime Academy</t>
  </si>
  <si>
    <t>39</t>
  </si>
  <si>
    <t>3941</t>
  </si>
  <si>
    <t>Ben Gamla - Palm Beach</t>
  </si>
  <si>
    <t>41</t>
  </si>
  <si>
    <t>3961</t>
  </si>
  <si>
    <t>Gardens Sch of Tech Arts, Inc</t>
  </si>
  <si>
    <t>42</t>
  </si>
  <si>
    <t>3971</t>
  </si>
  <si>
    <t>Mavericks HS of Palm Springs</t>
  </si>
  <si>
    <t>43</t>
  </si>
  <si>
    <t>4000</t>
  </si>
  <si>
    <t>Renaissance Cht SchPalmsWest</t>
  </si>
  <si>
    <t>44</t>
  </si>
  <si>
    <t>4002</t>
  </si>
  <si>
    <t>Renaissance Cht Sch at Summit</t>
  </si>
  <si>
    <t>45</t>
  </si>
  <si>
    <t>4010</t>
  </si>
  <si>
    <t>Belle Glade Excel Cht School</t>
  </si>
  <si>
    <t>47</t>
  </si>
  <si>
    <t>4012</t>
  </si>
  <si>
    <t>Somerset Acad Canyons Md Sch</t>
  </si>
  <si>
    <t>48</t>
  </si>
  <si>
    <t>4013</t>
  </si>
  <si>
    <t>Somerset Acad Canyons Hg Sch</t>
  </si>
  <si>
    <t>49</t>
  </si>
  <si>
    <t>4020</t>
  </si>
  <si>
    <t>Franklin Academy Cht School B</t>
  </si>
  <si>
    <t>50</t>
  </si>
  <si>
    <t>4037</t>
  </si>
  <si>
    <t>Learning Path Academy</t>
  </si>
  <si>
    <t>52</t>
  </si>
  <si>
    <t>4041</t>
  </si>
  <si>
    <t>SomersetAcademyBocaMdSchool</t>
  </si>
  <si>
    <t>Add back YTD to F1</t>
  </si>
  <si>
    <t>CHARTER2014-05-28.xlsm</t>
  </si>
  <si>
    <t>2014-05-28</t>
  </si>
  <si>
    <t>Period 11 - 2014-05-01</t>
  </si>
  <si>
    <t>Please enter your district number in cell C2.</t>
  </si>
  <si>
    <t>School District:</t>
  </si>
  <si>
    <t>District Funding</t>
  </si>
  <si>
    <t>Base Funding</t>
  </si>
  <si>
    <t>Lab School Dicretionary</t>
  </si>
  <si>
    <t>0.748 Discretionary Local Effort</t>
  </si>
  <si>
    <t>0.748 Mills Compression</t>
  </si>
  <si>
    <t>Reading Allocation</t>
  </si>
  <si>
    <t>Instructional Materials</t>
  </si>
  <si>
    <t>Subtotal</t>
  </si>
  <si>
    <t>District FTE</t>
  </si>
  <si>
    <t>Funding Per FTE</t>
  </si>
  <si>
    <t>Virtual Education Contribution Per FTE</t>
  </si>
  <si>
    <t>Total Funding Per FTE</t>
  </si>
  <si>
    <t>Total Virtual Funding Per FTE</t>
  </si>
  <si>
    <t>Total Virtual Funding</t>
  </si>
  <si>
    <t>Estimated Completion Factor</t>
  </si>
  <si>
    <t>Total Virtual Funding net of Completion Factor</t>
  </si>
  <si>
    <t>Less: Administrative Fee (5% for Virtual)</t>
  </si>
  <si>
    <t>Believers Academy</t>
  </si>
  <si>
    <t>4040</t>
  </si>
  <si>
    <t>School #</t>
  </si>
  <si>
    <t>Description</t>
  </si>
  <si>
    <t>School Police</t>
  </si>
  <si>
    <t>Avaya</t>
  </si>
  <si>
    <t>Adult/ESE</t>
  </si>
  <si>
    <t>Adult/Ed</t>
  </si>
  <si>
    <t>(e) The Digital Classroom Allocation is provided puruant to House Bill 5101 and requires that charter school submit a digital classrooms plan to their school district for approval by the Department of Education.</t>
  </si>
  <si>
    <t>(f) Teacher Classroom Supply Assistance Program Allocation per Section 1012.71, Florida Statutes</t>
  </si>
  <si>
    <t xml:space="preserve">(g) Funding based on student eligibility and meals provided, if participating in the National School Lunch Program. </t>
  </si>
  <si>
    <t xml:space="preserve">(h) Consistent with Section 1002.33(20)(a), Florida Statutes, for charter schools with a population of 75% or more ESE students, the administrative fee shall be calculated based on unweighted full-time equivalent students. </t>
  </si>
  <si>
    <t xml:space="preserve">(i) As provided in the 2013 General Appropriations Act, school districts are required to pay for instructional materials used for the instruction of public school high school students who are earning credit toward high school graduation under the dual enrollment program as provided in section 1011.62(l)(i), Florida Statutes.  </t>
  </si>
  <si>
    <t xml:space="preserve">Administrative fees charged by the school district shall be calculated based upon 5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5%.  </t>
  </si>
  <si>
    <t xml:space="preserve">For high performing charter schools, administrative fees charged by the school district shall be calculated based upon 2 percent of available funds from the FEFP and  categorical funding for which charter students may be eligible.  For charter schools with a population of 251 or more students the difference in the fee calculation and the fee withheld may only be used for capital outlay purposes specified in Section 1013.62(2) F.S.  To calculate the administrative fee to be withheld for schools with more than 250 students, divide the school population into 250. Multiply that fraction times the funds available, then times 2 percent.  </t>
  </si>
  <si>
    <t>FEFP and categorical funding are recalculated during the year to reflect the revised number of full-time equivalent students reported during the survey periods designated by the Commissioner of Education.</t>
  </si>
  <si>
    <t>Revenues flow to districts from state sources and from county tax collectors on various distribution schedules.</t>
  </si>
  <si>
    <t>4001</t>
  </si>
  <si>
    <t>1462</t>
  </si>
  <si>
    <t>AT&amp;T</t>
  </si>
  <si>
    <t>Utilities</t>
  </si>
  <si>
    <t>Eagle Arts Academy</t>
  </si>
  <si>
    <t>WPB-114517</t>
  </si>
  <si>
    <t>WPB-114519</t>
  </si>
  <si>
    <t>Academy for Positive Learning Charter School</t>
  </si>
  <si>
    <t>DayStar Academy of Excellence Charter School</t>
  </si>
  <si>
    <t xml:space="preserve">Belle Glade Excel </t>
  </si>
  <si>
    <t>Ben Gamla Palm Beach</t>
  </si>
  <si>
    <t>Inlet Grove Community High School, Inc.</t>
  </si>
  <si>
    <t>South Tech Charter Academy, Inc.</t>
  </si>
  <si>
    <t>Ed Venture</t>
  </si>
  <si>
    <t>The Arc of Palm Beach County Inc. (Potentials North)</t>
  </si>
  <si>
    <t>Lakeside Academy</t>
  </si>
  <si>
    <t>Palm Beach Maritime Academy</t>
  </si>
  <si>
    <t>Everglades Preparatory Academy</t>
  </si>
  <si>
    <t xml:space="preserve">Franklin Academy B </t>
  </si>
  <si>
    <t>Franklin Academy C</t>
  </si>
  <si>
    <t>Franklin Academy D</t>
  </si>
  <si>
    <t>Gardens School of Technology Arts</t>
  </si>
  <si>
    <t>Gulfstream Goodwill L.I.F.E. Academy</t>
  </si>
  <si>
    <t>Glades Academy</t>
  </si>
  <si>
    <t>G-Star for Motion Pictures and Television</t>
  </si>
  <si>
    <t>Imagine Schools - Chancellor Campus</t>
  </si>
  <si>
    <t>The Center for Education (Toussaint L' Ouverture High School)</t>
  </si>
  <si>
    <t>JFK Medical Center Charter School</t>
  </si>
  <si>
    <t>Seagull Academy for Independent Living</t>
  </si>
  <si>
    <t xml:space="preserve">Montessori Academy of Early Enrichment </t>
  </si>
  <si>
    <t xml:space="preserve">Learning Path Academy </t>
  </si>
  <si>
    <t>Mavericks High School at Palm Springs</t>
  </si>
  <si>
    <t>Renaissance Charter School @ WPB</t>
  </si>
  <si>
    <t>Renaissance Charter School at Central</t>
  </si>
  <si>
    <t>Renaissance Charter School at Cypress</t>
  </si>
  <si>
    <t>South Tech Preparatory Academy (Middle School)</t>
  </si>
  <si>
    <t>Renaissance Charter School at Palms West</t>
  </si>
  <si>
    <t xml:space="preserve">Renaissance Charter School at Summit </t>
  </si>
  <si>
    <t>Renaissance Charter School at Wellington</t>
  </si>
  <si>
    <t xml:space="preserve">Somerset Academy Canyons High School </t>
  </si>
  <si>
    <t xml:space="preserve">Somerset Academy Canyons Middle School </t>
  </si>
  <si>
    <t>Somerset Academy Boca Middle</t>
  </si>
  <si>
    <t>Palm Beach Maritime Academy High School</t>
  </si>
  <si>
    <t>Based on the Third Calculation of the FEFP 2014-15</t>
  </si>
  <si>
    <t>Oct 2014 FTE</t>
  </si>
  <si>
    <t>Feb 2015 FTE</t>
  </si>
  <si>
    <t>Based on K12 State-wide Average</t>
  </si>
  <si>
    <t>Florida Virtual Academy @ PBC</t>
  </si>
  <si>
    <t>FTE May 15</t>
  </si>
  <si>
    <t>2014-15 Base Funding WFTE x BSA x DCD</t>
  </si>
  <si>
    <t>Based on the Fourth Calculation of the FEFP 2014-15</t>
  </si>
  <si>
    <t>2011-12 Base Funding WFTE x BSA x DCD</t>
  </si>
  <si>
    <t xml:space="preserve">Remaining Estimated Revenue - Pending payment awaiting final documentation. </t>
  </si>
  <si>
    <t>WPB-130077</t>
  </si>
  <si>
    <t>WPB-130075</t>
  </si>
  <si>
    <t>WPB-130078</t>
  </si>
  <si>
    <t>WPB-130079</t>
  </si>
  <si>
    <t>WPB-126563</t>
  </si>
  <si>
    <t>WPB-126215</t>
  </si>
  <si>
    <t>WPB-126564</t>
  </si>
  <si>
    <t>WPB-126664</t>
  </si>
  <si>
    <t>October 2014 FTE</t>
  </si>
  <si>
    <t>February 2015 FTE</t>
  </si>
  <si>
    <t>Total FTE</t>
  </si>
  <si>
    <t>Original</t>
  </si>
  <si>
    <t>May  FY2014-2015 Charter School FTE Payment</t>
  </si>
  <si>
    <t>Revised FTE</t>
  </si>
  <si>
    <t>Calculated Amt</t>
  </si>
  <si>
    <t xml:space="preserve">Original </t>
  </si>
  <si>
    <t>Change in FTE</t>
  </si>
  <si>
    <t>Net Payment(s) to Schools</t>
  </si>
  <si>
    <t>Amt</t>
  </si>
  <si>
    <t>Increase in</t>
  </si>
  <si>
    <t>Pmt Amt</t>
  </si>
  <si>
    <r>
      <t xml:space="preserve">FTE Calculation </t>
    </r>
    <r>
      <rPr>
        <b/>
        <sz val="11"/>
        <color rgb="FFFF0000"/>
        <rFont val="Calibri"/>
        <family val="2"/>
        <scheme val="minor"/>
      </rPr>
      <t>*</t>
    </r>
  </si>
  <si>
    <t>be recaptured with the calculation of the June 2015 payment.</t>
  </si>
  <si>
    <t>*  -  For those schools with a lower revised FTE amount, the overpayment in the original calculated amount will</t>
  </si>
  <si>
    <t>Dept #</t>
  </si>
  <si>
    <t>Charter School Name</t>
  </si>
  <si>
    <t>Listing of Charter Schools</t>
  </si>
  <si>
    <t>Sorted by Dept Number</t>
  </si>
  <si>
    <t>Sorted by School Name</t>
  </si>
  <si>
    <t>(i)</t>
  </si>
  <si>
    <t>District allocations multiplied by percentage from item 6A.</t>
  </si>
  <si>
    <t>District allocations multiplied by percentage from item 6B.</t>
  </si>
  <si>
    <t xml:space="preserve">Proceeds of 0.748 millage levy (s. 1011.71(3)(b), Florida Statutes) multiplied by percentage from item 6A. </t>
  </si>
  <si>
    <t>(a) District allocations multiplied by percentage from item 6A.</t>
  </si>
  <si>
    <t>(b) District allocations multiplied by percentage from item 6B.</t>
  </si>
  <si>
    <t xml:space="preserve">(c) Proceeds of 0.748 millage levy (s. 1011.71(3)(b), Florida Statutes) multiplied by percentage from item 6A. </t>
  </si>
  <si>
    <t>(d) Consistent with Section 1006.21, Florida Statutes and DOE Student Transportation General Instructions. Numbers entered here will be multiplied by the district level transportation funding per rider. "All Riders" should include both basic and ESE Riders. "ESE Student Riders" should include only ESE Riders.</t>
  </si>
  <si>
    <t>Teacher Classroom Supply Assistance Program Allocation per Section 1012.71, Florida Statutes.</t>
  </si>
  <si>
    <t xml:space="preserve">Funding based on student eligibility and meals provided, if participating in the National School Lunch Program. </t>
  </si>
  <si>
    <t>Consistent with Section 1006.21, Florida Statutes and DOE Student Transportation General Instructions. Numbers entered here will be</t>
  </si>
  <si>
    <t>multiplied by the district level transportation funding per rider. "All Riders" should include both basic and ESE Riders. "ESE Student Riders"</t>
  </si>
  <si>
    <t>should include only ESE riders.</t>
  </si>
  <si>
    <t>The Digital Classroom Allocation is provided puruant to House Bill 5101 and requires that charter school submit a digital classrooms plan to</t>
  </si>
  <si>
    <t>their school district for approval by the Department of Education.</t>
  </si>
  <si>
    <t>Consistent with Section 1002.33(20)(a), Florida Statutes, for charter schools with a population of 75% or more ESE students, the</t>
  </si>
  <si>
    <t xml:space="preserve">administrative fee shall be calculated based on unweighted full-time equivalent students. </t>
  </si>
  <si>
    <t>As provided in the 2013 General Appropriations Act, school districts are required to pay for instructional materials used for the instruction of</t>
  </si>
  <si>
    <t>public school high school students who are earning credit toward high school graduation under the dual  enrollment program as provided in</t>
  </si>
  <si>
    <t xml:space="preserve">section 1011.62(l)(i), Florida Statutes.  </t>
  </si>
  <si>
    <t>Administrative fees charged by the school district shall be calculated based upon 5 percent of available funds from the FEFP and categorical funding</t>
  </si>
  <si>
    <t>for which charter students may be eligible.  For charter schools with a population of 251 or more students the difference in the fee calculation and</t>
  </si>
  <si>
    <t>the fee withheld may only be used for capital outlay purposes specified in Section 1013.62(2) F.S.  To calculate the administrative fee to be withheld</t>
  </si>
  <si>
    <t xml:space="preserve">for schools with more than 250 students, divide the school population into 250. Multiply that fraction times the funds available, then times 5%.  </t>
  </si>
  <si>
    <t>For high performing charter schools, administrative fees charged by the school district shall be calculated based upon 2 percent of available funds</t>
  </si>
  <si>
    <t>from the FEFP and  categorical funding for which charter students may be eligible.  For charter schools with a population of 251 or more students</t>
  </si>
  <si>
    <t>the difference in the fee calculation and the fee withheld may only be used for capital outlay purposes specified in Section 1013.62(2) F.S.  To</t>
  </si>
  <si>
    <t>calculate the administrative fee to be withheld for schools with more than 250 students, divide the school population into 250. Multiply that</t>
  </si>
  <si>
    <t xml:space="preserve">fraction times the funds available, then times 2 percent.  </t>
  </si>
  <si>
    <t>FEFP and categorical funding are recalculated during the year to reflect the revised number of full-time equivalent students reported during the</t>
  </si>
  <si>
    <t>survey periods designated by the Commissioner of Education.</t>
  </si>
  <si>
    <t>Boca Raton Charter School - 0054</t>
  </si>
  <si>
    <t>Day Star Academy of Excellence Charter School - 0642</t>
  </si>
  <si>
    <t>Academy for Positve Learning - 0664</t>
  </si>
  <si>
    <t>Inlet Grove Community High School - 1461</t>
  </si>
  <si>
    <t>Ed Venture Charter School - 2521</t>
  </si>
  <si>
    <t>Potentials Charter School - 2531</t>
  </si>
  <si>
    <t>Lakeside Academy Charter School - 2641</t>
  </si>
  <si>
    <t>Renaissance Learning Center - 2791</t>
  </si>
  <si>
    <t>Western Academy Charter School - 2911</t>
  </si>
  <si>
    <t>Palm Beach School for Autism - 2941</t>
  </si>
  <si>
    <t>Renaissance Learning Academy - 3083</t>
  </si>
  <si>
    <t>Gulfstream Goodwill Transition to LIFE Academy - 3345</t>
  </si>
  <si>
    <t>Leadership Academy West - 3347</t>
  </si>
  <si>
    <t>Imagine Schools - Chancellor Campus - 3381</t>
  </si>
  <si>
    <t>Glades Academy - 3382</t>
  </si>
  <si>
    <t>Bright Futures Academy - 3385</t>
  </si>
  <si>
    <t>Toussaint L'ouverture High School for Arts &amp; Social Justice - 3386</t>
  </si>
  <si>
    <t>Seagull Academy for Independent Living - 3391</t>
  </si>
  <si>
    <t>Montessori Academy of Early Enrichment - 3394</t>
  </si>
  <si>
    <t>JFK Medical Center Charter School - 3395</t>
  </si>
  <si>
    <t>Everglades Preparatory Academy - 3398</t>
  </si>
  <si>
    <t>Believers Academy - 3400</t>
  </si>
  <si>
    <t>Quantum High School - 3401</t>
  </si>
  <si>
    <t>Somerset Academy Boca - 3413</t>
  </si>
  <si>
    <t>Worthington High School - 3421</t>
  </si>
  <si>
    <t>Renaissance Charter School at West Palm Beach - 3431</t>
  </si>
  <si>
    <t>SouthTech Preparatory Academy - 3441</t>
  </si>
  <si>
    <t>Riviera Beach Maritime Academy - 3443</t>
  </si>
  <si>
    <t>Ben Gamla Charter School - 3941</t>
  </si>
  <si>
    <t>Gardens School of Technology Arts - 3961</t>
  </si>
  <si>
    <t>Mavericks Charter High School - 3971</t>
  </si>
  <si>
    <t>Renaissance Charter School at Palms West - 4000</t>
  </si>
  <si>
    <t>Renaissance Charter School at Wellington - 4001</t>
  </si>
  <si>
    <t>Renaissance Charter School at Summit - 4002</t>
  </si>
  <si>
    <t>Belle Glade Excel Charter School - 4010</t>
  </si>
  <si>
    <t>Somerset Academy Canyons Middle School - 4012</t>
  </si>
  <si>
    <t>Somerset Academy Canyons High School - 4013</t>
  </si>
  <si>
    <t>Franklin Academy Palm Beach Gardens - 4021 (C)</t>
  </si>
  <si>
    <t>Franklin Academy Boynton Beach - 4020 (B)</t>
  </si>
  <si>
    <t>Learning Path Academy - 4037</t>
  </si>
  <si>
    <t xml:space="preserve"> Revenue Estimate Worksheet: Florida Virtual Academy @ Palm Beach - 4040</t>
  </si>
  <si>
    <t>Somerset Academy Boca Middle School - 4041</t>
  </si>
  <si>
    <t>Renaissance Charter School at Cypress - 4050</t>
  </si>
  <si>
    <t>Renaissance Charter School at Central Palm - 4051</t>
  </si>
  <si>
    <t>Franklin Academy Palm Beach Gardens - 4061 (D)</t>
  </si>
  <si>
    <t>Eagle Arts Academy - 4072</t>
  </si>
  <si>
    <t>Transitions Charter School - 4070</t>
  </si>
  <si>
    <t>G-Star School of the Arts for Film, Animation &amp; Performing Arts - 3396</t>
  </si>
  <si>
    <t>SouthTech Academy - 1571</t>
  </si>
  <si>
    <t>Palm Beach Maritime Academy (K-8) - 2801</t>
  </si>
  <si>
    <t>Palm Beach Maritime Academy (High School) - 3924</t>
  </si>
  <si>
    <t>Total pmts</t>
  </si>
  <si>
    <t>Transitions</t>
  </si>
  <si>
    <t>Total revised pmts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</si>
</sst>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0.000"/>
    <numFmt numFmtId="166" formatCode="0.0000"/>
    <numFmt numFmtId="167" formatCode="_-&quot;$&quot;* #,##0.00_-;\-&quot;$&quot;* #,##0.00_-;_-&quot;$&quot;* &quot;-&quot;??_-;_-@_-"/>
    <numFmt numFmtId="168" formatCode="#,##0.0000"/>
    <numFmt numFmtId="169" formatCode="_-&quot;$&quot;* #,##0_-;\-&quot;$&quot;* #,##0_-;_-&quot;$&quot;* &quot;-&quot;??_-;_-@_-"/>
    <numFmt numFmtId="170" formatCode="_-* #,##0.00_-;\-* #,##0.00_-;_-* &quot;-&quot;??_-;_-@_-"/>
    <numFmt numFmtId="171" formatCode="0.0000%"/>
    <numFmt numFmtId="172" formatCode="_(* #,##0_);_(* \(#,##0\);_(* &quot;-&quot;??_);_(@_)"/>
    <numFmt numFmtId="173" formatCode="0."/>
    <numFmt numFmtId="174" formatCode="m/d/yy\ h:mm\ AM/PM"/>
    <numFmt numFmtId="175" formatCode="_(#,###,_);\(#,###,\);_(0_);@"/>
    <numFmt numFmtId="176" formatCode="h:mm;@"/>
    <numFmt numFmtId="177" formatCode="[$-409]m/d/yy\ h:mm\ AM/PM;@"/>
    <numFmt numFmtId="178" formatCode="_(&quot;$&quot;* #,##0_);_(&quot;$&quot;* \(#,##0\);_(&quot;$&quot;* &quot;-&quot;??_);_(@_)"/>
    <numFmt numFmtId="179" formatCode="#,##0;[Red]\(#,##0\)"/>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sz val="11"/>
      <name val="Times New Roman"/>
      <family val="1"/>
    </font>
    <font>
      <sz val="10"/>
      <color indexed="12"/>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sz val="10"/>
      <name val="Arial"/>
      <family val="2"/>
    </font>
    <font>
      <b/>
      <sz val="11"/>
      <color theme="1"/>
      <name val="Calibri"/>
      <family val="2"/>
      <scheme val="minor"/>
    </font>
    <font>
      <b/>
      <sz val="11"/>
      <color rgb="FF0000FF"/>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name val="Cambria"/>
      <family val="1"/>
    </font>
    <font>
      <sz val="10"/>
      <name val="Arial"/>
      <family val="2"/>
    </font>
    <font>
      <u/>
      <sz val="12"/>
      <name val="Times New Roman"/>
      <family val="1"/>
    </font>
    <font>
      <b/>
      <sz val="12"/>
      <color rgb="FF0000FF"/>
      <name val="Times New Roman"/>
      <family val="1"/>
    </font>
    <font>
      <sz val="10"/>
      <name val="Calibri"/>
      <family val="2"/>
      <scheme val="minor"/>
    </font>
    <font>
      <b/>
      <sz val="10"/>
      <name val="Calibri"/>
      <family val="2"/>
      <scheme val="minor"/>
    </font>
    <font>
      <sz val="11"/>
      <name val="Calibri"/>
      <family val="2"/>
      <scheme val="minor"/>
    </font>
    <font>
      <b/>
      <sz val="11"/>
      <name val="Calibri"/>
      <family val="2"/>
      <scheme val="minor"/>
    </font>
    <font>
      <sz val="11"/>
      <color indexed="8"/>
      <name val="Calibri"/>
      <family val="2"/>
      <scheme val="minor"/>
    </font>
    <font>
      <sz val="10"/>
      <color theme="1"/>
      <name val="Calibri"/>
      <family val="2"/>
      <scheme val="minor"/>
    </font>
    <font>
      <b/>
      <sz val="10"/>
      <color rgb="FFFF0000"/>
      <name val="Calibri"/>
      <family val="2"/>
      <scheme val="minor"/>
    </font>
    <font>
      <b/>
      <i/>
      <sz val="10"/>
      <name val="Calibri"/>
      <family val="2"/>
      <scheme val="minor"/>
    </font>
  </fonts>
  <fills count="3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99"/>
        <bgColor indexed="64"/>
      </patternFill>
    </fill>
  </fills>
  <borders count="30">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1784">
    <xf numFmtId="0" fontId="0" fillId="0" borderId="0"/>
    <xf numFmtId="164" fontId="10" fillId="0" borderId="1"/>
    <xf numFmtId="0" fontId="10" fillId="0" borderId="0"/>
    <xf numFmtId="43" fontId="10"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0" fontId="9" fillId="3"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8"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7" fillId="0" borderId="19"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50" fillId="16" borderId="0" applyNumberFormat="0" applyBorder="0" applyAlignment="0" applyProtection="0"/>
    <xf numFmtId="0" fontId="51" fillId="17" borderId="0" applyNumberFormat="0" applyBorder="0" applyAlignment="0" applyProtection="0"/>
    <xf numFmtId="0" fontId="52" fillId="18" borderId="0" applyNumberFormat="0" applyBorder="0" applyAlignment="0" applyProtection="0"/>
    <xf numFmtId="0" fontId="53" fillId="19" borderId="22" applyNumberFormat="0" applyAlignment="0" applyProtection="0"/>
    <xf numFmtId="0" fontId="54" fillId="20" borderId="23" applyNumberFormat="0" applyAlignment="0" applyProtection="0"/>
    <xf numFmtId="0" fontId="55" fillId="20" borderId="22" applyNumberFormat="0" applyAlignment="0" applyProtection="0"/>
    <xf numFmtId="0" fontId="56" fillId="0" borderId="24" applyNumberFormat="0" applyFill="0" applyAlignment="0" applyProtection="0"/>
    <xf numFmtId="0" fontId="57" fillId="21" borderId="25"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43" fillId="0" borderId="26" applyNumberFormat="0" applyFill="0" applyAlignment="0" applyProtection="0"/>
    <xf numFmtId="0" fontId="60" fillId="2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0" fillId="25" borderId="0" applyNumberFormat="0" applyBorder="0" applyAlignment="0" applyProtection="0"/>
    <xf numFmtId="0" fontId="60" fillId="26"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60" fillId="31" borderId="0" applyNumberFormat="0" applyBorder="0" applyAlignment="0" applyProtection="0"/>
    <xf numFmtId="0" fontId="60" fillId="3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60" fillId="33" borderId="0" applyNumberFormat="0" applyBorder="0" applyAlignment="0" applyProtection="0"/>
    <xf numFmtId="0" fontId="7" fillId="0" borderId="0"/>
    <xf numFmtId="43" fontId="7" fillId="0" borderId="0" applyFont="0" applyFill="0" applyBorder="0" applyAlignment="0" applyProtection="0"/>
    <xf numFmtId="0" fontId="7" fillId="3" borderId="16" applyNumberFormat="0" applyFont="0" applyAlignment="0" applyProtection="0"/>
    <xf numFmtId="0" fontId="10"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6" applyNumberFormat="0" applyFont="0" applyAlignment="0" applyProtection="0"/>
    <xf numFmtId="0" fontId="7" fillId="3" borderId="16"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6" applyNumberFormat="0" applyFont="0" applyAlignment="0" applyProtection="0"/>
    <xf numFmtId="0" fontId="7" fillId="3" borderId="16"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6" applyNumberFormat="0" applyFont="0" applyAlignment="0" applyProtection="0"/>
    <xf numFmtId="0" fontId="7" fillId="3" borderId="16" applyNumberFormat="0" applyFont="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0" borderId="0"/>
    <xf numFmtId="0" fontId="7" fillId="3" borderId="16" applyNumberFormat="0" applyFont="0" applyAlignment="0" applyProtection="0"/>
    <xf numFmtId="0" fontId="7" fillId="3" borderId="16" applyNumberFormat="0" applyFont="0" applyAlignment="0" applyProtection="0"/>
    <xf numFmtId="0" fontId="10" fillId="0" borderId="0"/>
    <xf numFmtId="43" fontId="10"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0" fontId="7" fillId="3"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42"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6" applyNumberFormat="0" applyFont="0" applyAlignment="0" applyProtection="0"/>
    <xf numFmtId="0" fontId="6" fillId="0" borderId="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0" fontId="6" fillId="3" borderId="16" applyNumberFormat="0" applyFont="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6" applyNumberFormat="0" applyFont="0" applyAlignment="0" applyProtection="0"/>
    <xf numFmtId="43" fontId="10"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43" fontId="6" fillId="0" borderId="0" applyFont="0" applyFill="0" applyBorder="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0" borderId="0"/>
    <xf numFmtId="0" fontId="6" fillId="3" borderId="16" applyNumberFormat="0" applyFont="0" applyAlignment="0" applyProtection="0"/>
    <xf numFmtId="0" fontId="6" fillId="3" borderId="16" applyNumberFormat="0" applyFont="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0" fontId="6" fillId="3"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6"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6"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0" fontId="5" fillId="3" borderId="16" applyNumberFormat="0" applyFont="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43" fontId="5" fillId="0" borderId="0" applyFont="0" applyFill="0" applyBorder="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0" borderId="0"/>
    <xf numFmtId="0" fontId="5" fillId="3" borderId="16" applyNumberFormat="0" applyFont="0" applyAlignment="0" applyProtection="0"/>
    <xf numFmtId="0" fontId="5" fillId="3" borderId="16" applyNumberFormat="0" applyFont="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0" fontId="5" fillId="3"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6"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0" fontId="4" fillId="3" borderId="16" applyNumberFormat="0" applyFont="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0"/>
    <xf numFmtId="43" fontId="4" fillId="0" borderId="0" applyFont="0" applyFill="0" applyBorder="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0" borderId="0"/>
    <xf numFmtId="0" fontId="4" fillId="3" borderId="16" applyNumberFormat="0" applyFont="0" applyAlignment="0" applyProtection="0"/>
    <xf numFmtId="0" fontId="4" fillId="3" borderId="16" applyNumberFormat="0" applyFont="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0" fontId="4" fillId="3" borderId="1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6"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0" fontId="3" fillId="3" borderId="16" applyNumberFormat="0" applyFont="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0" borderId="0"/>
    <xf numFmtId="43" fontId="3" fillId="0" borderId="0" applyFont="0" applyFill="0" applyBorder="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0" borderId="0"/>
    <xf numFmtId="0" fontId="3" fillId="3" borderId="16" applyNumberFormat="0" applyFont="0" applyAlignment="0" applyProtection="0"/>
    <xf numFmtId="0" fontId="3" fillId="3" borderId="16" applyNumberFormat="0" applyFont="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0" fontId="3" fillId="3"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0" fontId="1" fillId="3"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648">
    <xf numFmtId="0" fontId="0" fillId="0" borderId="0" xfId="0"/>
    <xf numFmtId="0" fontId="11" fillId="0" borderId="0" xfId="2" applyFont="1"/>
    <xf numFmtId="0" fontId="11" fillId="0" borderId="0" xfId="2" applyFont="1" applyAlignment="1">
      <alignment horizontal="left"/>
    </xf>
    <xf numFmtId="165" fontId="11" fillId="0" borderId="0" xfId="2" applyNumberFormat="1" applyFont="1"/>
    <xf numFmtId="0" fontId="12" fillId="0" borderId="2" xfId="2" applyFont="1" applyBorder="1"/>
    <xf numFmtId="0" fontId="13" fillId="0" borderId="3" xfId="2" applyFont="1" applyBorder="1" applyAlignment="1"/>
    <xf numFmtId="0" fontId="13" fillId="0" borderId="0" xfId="2" applyFont="1" applyBorder="1" applyAlignment="1"/>
    <xf numFmtId="0" fontId="13" fillId="0" borderId="0" xfId="2" applyFont="1" applyAlignment="1"/>
    <xf numFmtId="0" fontId="12" fillId="2" borderId="2" xfId="2" applyFont="1" applyFill="1" applyBorder="1"/>
    <xf numFmtId="0" fontId="11" fillId="2" borderId="0" xfId="2" applyFont="1" applyFill="1"/>
    <xf numFmtId="0" fontId="14" fillId="0" borderId="0" xfId="2" applyFont="1" applyAlignment="1"/>
    <xf numFmtId="0" fontId="14" fillId="0" borderId="0" xfId="2" applyFont="1" applyAlignment="1">
      <alignment horizontal="center"/>
    </xf>
    <xf numFmtId="0" fontId="14" fillId="2" borderId="0" xfId="2" applyFont="1" applyFill="1" applyAlignment="1"/>
    <xf numFmtId="0" fontId="11" fillId="0" borderId="0" xfId="2" applyFont="1" applyAlignment="1">
      <alignment horizontal="left"/>
    </xf>
    <xf numFmtId="0" fontId="11" fillId="0" borderId="0" xfId="2" applyFont="1" applyAlignment="1"/>
    <xf numFmtId="0" fontId="15" fillId="0" borderId="0" xfId="2" applyFont="1" applyAlignment="1"/>
    <xf numFmtId="0" fontId="15" fillId="2" borderId="0" xfId="2" applyFont="1" applyFill="1" applyAlignment="1"/>
    <xf numFmtId="4" fontId="11" fillId="0" borderId="0" xfId="2" applyNumberFormat="1" applyFont="1" applyAlignment="1"/>
    <xf numFmtId="4" fontId="11" fillId="0" borderId="0" xfId="2" quotePrefix="1" applyNumberFormat="1" applyFont="1" applyAlignment="1"/>
    <xf numFmtId="4" fontId="16" fillId="0" borderId="0" xfId="2" applyNumberFormat="1" applyFont="1" applyAlignment="1"/>
    <xf numFmtId="4" fontId="11" fillId="0" borderId="0" xfId="2" applyNumberFormat="1" applyFont="1"/>
    <xf numFmtId="4" fontId="16" fillId="2" borderId="0" xfId="2" applyNumberFormat="1" applyFont="1" applyFill="1" applyAlignment="1"/>
    <xf numFmtId="4" fontId="11" fillId="2" borderId="0" xfId="2" applyNumberFormat="1" applyFont="1" applyFill="1"/>
    <xf numFmtId="4" fontId="11" fillId="0" borderId="0" xfId="2" applyNumberFormat="1" applyFont="1" applyBorder="1"/>
    <xf numFmtId="4" fontId="11" fillId="2" borderId="0" xfId="2" applyNumberFormat="1" applyFont="1" applyFill="1" applyBorder="1"/>
    <xf numFmtId="0" fontId="17" fillId="0" borderId="0" xfId="2" applyFont="1" applyAlignment="1"/>
    <xf numFmtId="7" fontId="10" fillId="0" borderId="0" xfId="2" applyNumberFormat="1" applyBorder="1" applyAlignment="1"/>
    <xf numFmtId="166" fontId="17" fillId="0" borderId="0" xfId="2" applyNumberFormat="1" applyFont="1" applyAlignment="1"/>
    <xf numFmtId="0" fontId="11" fillId="0" borderId="0" xfId="2" applyFont="1" applyAlignment="1">
      <alignment wrapText="1"/>
    </xf>
    <xf numFmtId="17" fontId="18" fillId="0" borderId="0" xfId="2" applyNumberFormat="1" applyFont="1" applyAlignment="1">
      <alignment horizontal="center" wrapText="1"/>
    </xf>
    <xf numFmtId="0" fontId="18" fillId="0" borderId="0" xfId="2" applyFont="1" applyAlignment="1">
      <alignment horizontal="center" wrapText="1"/>
    </xf>
    <xf numFmtId="0" fontId="19" fillId="0" borderId="0" xfId="2" applyFont="1" applyAlignment="1">
      <alignment horizontal="center" wrapText="1"/>
    </xf>
    <xf numFmtId="0" fontId="12" fillId="0" borderId="0" xfId="2" applyFont="1" applyAlignment="1">
      <alignment wrapText="1"/>
    </xf>
    <xf numFmtId="165" fontId="11" fillId="0" borderId="0" xfId="2" applyNumberFormat="1" applyFont="1" applyAlignment="1">
      <alignment horizontal="center" wrapText="1"/>
    </xf>
    <xf numFmtId="165" fontId="11" fillId="0" borderId="0" xfId="2" applyNumberFormat="1" applyFont="1" applyAlignment="1">
      <alignment wrapText="1"/>
    </xf>
    <xf numFmtId="4" fontId="11" fillId="0" borderId="0" xfId="2" applyNumberFormat="1" applyFont="1" applyAlignment="1">
      <alignment horizontal="center" wrapText="1"/>
    </xf>
    <xf numFmtId="4" fontId="11" fillId="2" borderId="0" xfId="2" applyNumberFormat="1" applyFont="1" applyFill="1" applyAlignment="1">
      <alignment horizontal="center" wrapText="1"/>
    </xf>
    <xf numFmtId="167" fontId="11" fillId="2" borderId="0" xfId="5" applyFont="1" applyFill="1" applyAlignment="1">
      <alignment horizontal="center" wrapText="1"/>
    </xf>
    <xf numFmtId="0" fontId="11" fillId="0" borderId="4" xfId="2" quotePrefix="1" applyFont="1" applyBorder="1" applyAlignment="1"/>
    <xf numFmtId="0" fontId="19" fillId="0" borderId="4" xfId="2" quotePrefix="1" applyFont="1" applyBorder="1" applyAlignment="1">
      <alignment horizontal="center"/>
    </xf>
    <xf numFmtId="0" fontId="12" fillId="0" borderId="0" xfId="2" quotePrefix="1" applyFont="1" applyBorder="1" applyAlignment="1"/>
    <xf numFmtId="165" fontId="11" fillId="0" borderId="4" xfId="2" quotePrefix="1" applyNumberFormat="1" applyFont="1" applyBorder="1" applyAlignment="1">
      <alignment horizontal="center"/>
    </xf>
    <xf numFmtId="165" fontId="11" fillId="0" borderId="4" xfId="2" quotePrefix="1" applyNumberFormat="1" applyFont="1" applyBorder="1" applyAlignment="1"/>
    <xf numFmtId="4" fontId="11" fillId="0" borderId="4" xfId="2" quotePrefix="1" applyNumberFormat="1" applyFont="1" applyBorder="1" applyAlignment="1">
      <alignment horizontal="center"/>
    </xf>
    <xf numFmtId="4" fontId="11" fillId="2" borderId="4" xfId="2" quotePrefix="1" applyNumberFormat="1" applyFont="1" applyFill="1" applyBorder="1" applyAlignment="1">
      <alignment horizontal="center"/>
    </xf>
    <xf numFmtId="167" fontId="11" fillId="2" borderId="4" xfId="5" quotePrefix="1" applyFont="1" applyFill="1" applyBorder="1" applyAlignment="1">
      <alignment horizontal="center"/>
    </xf>
    <xf numFmtId="0" fontId="11" fillId="0" borderId="5" xfId="2" applyFont="1" applyBorder="1" applyAlignment="1"/>
    <xf numFmtId="2" fontId="18" fillId="0" borderId="0" xfId="2" applyNumberFormat="1" applyFont="1" applyBorder="1" applyAlignment="1"/>
    <xf numFmtId="165" fontId="11" fillId="0" borderId="5" xfId="2" applyNumberFormat="1" applyFont="1" applyBorder="1" applyAlignment="1"/>
    <xf numFmtId="169" fontId="11" fillId="0" borderId="4" xfId="5" applyNumberFormat="1" applyFont="1" applyBorder="1"/>
    <xf numFmtId="0" fontId="11" fillId="0" borderId="0" xfId="2" applyFont="1" applyAlignment="1">
      <alignment horizontal="center"/>
    </xf>
    <xf numFmtId="0" fontId="10" fillId="0" borderId="0" xfId="2" quotePrefix="1"/>
    <xf numFmtId="0" fontId="10" fillId="0" borderId="0" xfId="2"/>
    <xf numFmtId="168" fontId="11" fillId="2" borderId="4" xfId="2" applyNumberFormat="1" applyFont="1" applyFill="1" applyBorder="1"/>
    <xf numFmtId="169" fontId="11" fillId="2" borderId="4" xfId="5" applyNumberFormat="1" applyFont="1" applyFill="1" applyBorder="1"/>
    <xf numFmtId="165" fontId="11" fillId="0" borderId="0" xfId="2" applyNumberFormat="1" applyFont="1" applyAlignment="1"/>
    <xf numFmtId="0" fontId="11" fillId="0" borderId="0" xfId="2" quotePrefix="1" applyFont="1"/>
    <xf numFmtId="169" fontId="11" fillId="2" borderId="1" xfId="5" applyNumberFormat="1" applyFont="1" applyFill="1" applyBorder="1"/>
    <xf numFmtId="0" fontId="11" fillId="0" borderId="0" xfId="2" applyFont="1" applyBorder="1" applyAlignment="1"/>
    <xf numFmtId="2" fontId="11" fillId="0" borderId="6" xfId="2" applyNumberFormat="1" applyFont="1" applyBorder="1" applyAlignment="1"/>
    <xf numFmtId="2" fontId="11" fillId="0" borderId="0" xfId="2" applyNumberFormat="1" applyFont="1" applyBorder="1" applyAlignment="1"/>
    <xf numFmtId="2" fontId="11" fillId="0" borderId="7" xfId="2" applyNumberFormat="1" applyFont="1" applyBorder="1" applyAlignment="1"/>
    <xf numFmtId="166" fontId="21" fillId="0" borderId="2" xfId="2" applyNumberFormat="1" applyFont="1" applyBorder="1"/>
    <xf numFmtId="0" fontId="11" fillId="0" borderId="0" xfId="2" applyFont="1" applyBorder="1"/>
    <xf numFmtId="166" fontId="21" fillId="2" borderId="2" xfId="2" applyNumberFormat="1" applyFont="1" applyFill="1" applyBorder="1"/>
    <xf numFmtId="169" fontId="11" fillId="2" borderId="6" xfId="5" applyNumberFormat="1" applyFont="1" applyFill="1" applyBorder="1"/>
    <xf numFmtId="2" fontId="12" fillId="0" borderId="0" xfId="2" applyNumberFormat="1" applyFont="1" applyBorder="1" applyAlignment="1"/>
    <xf numFmtId="0" fontId="11" fillId="0" borderId="4" xfId="2" applyFont="1" applyBorder="1" applyAlignment="1">
      <alignment horizontal="center" wrapText="1"/>
    </xf>
    <xf numFmtId="0" fontId="22" fillId="0" borderId="4" xfId="2" applyFont="1" applyBorder="1" applyAlignment="1">
      <alignment horizontal="center" wrapText="1"/>
    </xf>
    <xf numFmtId="0" fontId="11" fillId="2" borderId="4" xfId="2" applyFont="1" applyFill="1" applyBorder="1" applyAlignment="1"/>
    <xf numFmtId="0" fontId="11" fillId="2" borderId="4" xfId="2" applyFont="1" applyFill="1" applyBorder="1" applyAlignment="1">
      <alignment horizontal="center" wrapText="1"/>
    </xf>
    <xf numFmtId="0" fontId="22" fillId="2" borderId="4" xfId="2" applyFont="1" applyFill="1" applyBorder="1" applyAlignment="1">
      <alignment horizontal="center" wrapText="1"/>
    </xf>
    <xf numFmtId="4" fontId="18" fillId="0" borderId="0" xfId="2" applyNumberFormat="1" applyFont="1" applyBorder="1" applyAlignment="1">
      <alignment vertical="center" wrapText="1"/>
    </xf>
    <xf numFmtId="0" fontId="11" fillId="0" borderId="5" xfId="2" applyFont="1" applyBorder="1" applyAlignment="1">
      <alignment horizontal="center"/>
    </xf>
    <xf numFmtId="169" fontId="22" fillId="0" borderId="4" xfId="5" applyNumberFormat="1" applyFont="1" applyBorder="1"/>
    <xf numFmtId="0" fontId="11" fillId="0" borderId="0" xfId="2" quotePrefix="1" applyFont="1" applyAlignment="1">
      <alignment horizontal="left"/>
    </xf>
    <xf numFmtId="0" fontId="17" fillId="0" borderId="0" xfId="2" applyFont="1" applyBorder="1"/>
    <xf numFmtId="0" fontId="11" fillId="2" borderId="5" xfId="2" applyFont="1" applyFill="1" applyBorder="1" applyAlignment="1">
      <alignment horizontal="center"/>
    </xf>
    <xf numFmtId="169" fontId="22" fillId="2" borderId="4" xfId="5" applyNumberFormat="1" applyFont="1" applyFill="1" applyBorder="1"/>
    <xf numFmtId="169" fontId="11" fillId="2" borderId="4" xfId="2" applyNumberFormat="1" applyFont="1" applyFill="1" applyBorder="1"/>
    <xf numFmtId="0" fontId="17" fillId="0" borderId="0" xfId="2" applyFont="1" applyBorder="1" applyAlignment="1">
      <alignment horizontal="left" vertical="center" wrapText="1"/>
    </xf>
    <xf numFmtId="0" fontId="11" fillId="0" borderId="0" xfId="2" quotePrefix="1" applyFont="1" applyAlignment="1">
      <alignment horizontal="center"/>
    </xf>
    <xf numFmtId="0" fontId="11" fillId="2" borderId="0" xfId="2" quotePrefix="1" applyFont="1" applyFill="1" applyAlignment="1">
      <alignment horizontal="center"/>
    </xf>
    <xf numFmtId="0" fontId="23" fillId="0" borderId="0" xfId="2" applyFont="1"/>
    <xf numFmtId="0" fontId="23" fillId="0" borderId="0" xfId="2" applyFont="1" applyBorder="1" applyAlignment="1">
      <alignment horizontal="left"/>
    </xf>
    <xf numFmtId="169" fontId="11" fillId="2" borderId="12" xfId="5" applyNumberFormat="1" applyFont="1" applyFill="1" applyBorder="1"/>
    <xf numFmtId="0" fontId="24" fillId="0" borderId="0" xfId="2" applyFont="1" applyAlignment="1"/>
    <xf numFmtId="0" fontId="24" fillId="0" borderId="0" xfId="2" applyFont="1" applyBorder="1" applyAlignment="1"/>
    <xf numFmtId="0" fontId="11" fillId="2" borderId="0" xfId="2" applyFont="1" applyFill="1" applyBorder="1"/>
    <xf numFmtId="0" fontId="25" fillId="0" borderId="0" xfId="2" applyFont="1" applyAlignment="1"/>
    <xf numFmtId="169" fontId="11" fillId="0" borderId="0" xfId="5" applyNumberFormat="1" applyFont="1" applyBorder="1" applyAlignment="1"/>
    <xf numFmtId="0" fontId="26" fillId="0" borderId="0" xfId="2" applyFont="1" applyAlignment="1"/>
    <xf numFmtId="4" fontId="11" fillId="0" borderId="0" xfId="2" quotePrefix="1" applyNumberFormat="1" applyFont="1" applyBorder="1" applyAlignment="1"/>
    <xf numFmtId="0" fontId="11" fillId="0" borderId="0" xfId="2" applyFont="1" applyAlignment="1">
      <alignment horizontal="right"/>
    </xf>
    <xf numFmtId="0" fontId="27" fillId="0" borderId="0" xfId="2" applyFont="1" applyAlignment="1"/>
    <xf numFmtId="170" fontId="11" fillId="0" borderId="0" xfId="2" applyNumberFormat="1" applyFont="1" applyBorder="1"/>
    <xf numFmtId="0" fontId="28" fillId="0" borderId="0" xfId="2" applyFont="1" applyAlignment="1"/>
    <xf numFmtId="169" fontId="11" fillId="0" borderId="0" xfId="5" applyNumberFormat="1" applyFont="1" applyBorder="1"/>
    <xf numFmtId="169" fontId="11" fillId="2" borderId="0" xfId="5" applyNumberFormat="1" applyFont="1" applyFill="1" applyBorder="1"/>
    <xf numFmtId="169" fontId="11" fillId="2" borderId="4" xfId="2" applyNumberFormat="1" applyFont="1" applyFill="1" applyBorder="1" applyAlignment="1">
      <alignment horizontal="left"/>
    </xf>
    <xf numFmtId="0" fontId="11" fillId="0" borderId="0" xfId="2" applyFont="1" applyBorder="1" applyAlignment="1">
      <alignment horizontal="left"/>
    </xf>
    <xf numFmtId="0" fontId="29" fillId="0" borderId="0" xfId="2" applyFont="1" applyAlignment="1">
      <alignment horizontal="center"/>
    </xf>
    <xf numFmtId="0" fontId="29" fillId="0" borderId="0" xfId="2" applyFont="1" applyAlignment="1"/>
    <xf numFmtId="4" fontId="29" fillId="0" borderId="0" xfId="2" applyNumberFormat="1" applyFont="1" applyAlignment="1">
      <alignment horizontal="center"/>
    </xf>
    <xf numFmtId="4" fontId="29" fillId="0" borderId="0" xfId="2" applyNumberFormat="1" applyFont="1" applyAlignment="1"/>
    <xf numFmtId="167" fontId="11" fillId="0" borderId="0" xfId="5" applyFont="1"/>
    <xf numFmtId="167" fontId="11" fillId="2" borderId="0" xfId="5" applyFont="1" applyFill="1"/>
    <xf numFmtId="166" fontId="11" fillId="0" borderId="0" xfId="2" applyNumberFormat="1" applyFont="1" applyBorder="1" applyAlignment="1">
      <alignment horizontal="center"/>
    </xf>
    <xf numFmtId="166" fontId="30" fillId="0" borderId="0" xfId="2" applyNumberFormat="1" applyFont="1" applyBorder="1" applyAlignment="1"/>
    <xf numFmtId="43" fontId="11" fillId="0" borderId="0" xfId="3" applyFont="1" applyAlignment="1">
      <alignment horizontal="center"/>
    </xf>
    <xf numFmtId="0" fontId="11" fillId="0" borderId="0" xfId="2" quotePrefix="1" applyFont="1" applyBorder="1" applyAlignment="1">
      <alignment horizontal="center"/>
    </xf>
    <xf numFmtId="3" fontId="11" fillId="0" borderId="4" xfId="2" applyNumberFormat="1" applyFont="1" applyBorder="1"/>
    <xf numFmtId="166" fontId="11" fillId="2" borderId="0" xfId="2" applyNumberFormat="1" applyFont="1" applyFill="1" applyBorder="1" applyAlignment="1">
      <alignment horizontal="center"/>
    </xf>
    <xf numFmtId="2" fontId="11" fillId="2" borderId="0" xfId="2" applyNumberFormat="1" applyFont="1" applyFill="1" applyAlignment="1">
      <alignment horizontal="center"/>
    </xf>
    <xf numFmtId="0" fontId="11" fillId="2" borderId="0" xfId="2" quotePrefix="1" applyFont="1" applyFill="1" applyBorder="1" applyAlignment="1">
      <alignment horizontal="center"/>
    </xf>
    <xf numFmtId="3" fontId="11" fillId="2" borderId="4" xfId="2" applyNumberFormat="1" applyFont="1" applyFill="1" applyBorder="1"/>
    <xf numFmtId="166" fontId="11" fillId="2" borderId="0" xfId="2" applyNumberFormat="1" applyFont="1" applyFill="1" applyBorder="1"/>
    <xf numFmtId="16" fontId="11" fillId="0" borderId="0" xfId="2" quotePrefix="1" applyNumberFormat="1" applyFont="1" applyAlignment="1">
      <alignment horizontal="right"/>
    </xf>
    <xf numFmtId="16" fontId="11" fillId="2" borderId="0" xfId="2" quotePrefix="1" applyNumberFormat="1" applyFont="1" applyFill="1" applyAlignment="1">
      <alignment horizontal="right"/>
    </xf>
    <xf numFmtId="0" fontId="11" fillId="2" borderId="0" xfId="2" applyFont="1" applyFill="1" applyBorder="1" applyAlignment="1"/>
    <xf numFmtId="0" fontId="11" fillId="0" borderId="0" xfId="2" quotePrefix="1" applyFont="1" applyAlignment="1">
      <alignment horizontal="right"/>
    </xf>
    <xf numFmtId="166" fontId="11" fillId="0" borderId="13" xfId="2" applyNumberFormat="1" applyFont="1" applyBorder="1" applyAlignment="1">
      <alignment horizontal="center"/>
    </xf>
    <xf numFmtId="0" fontId="20" fillId="0" borderId="0" xfId="2" applyFont="1" applyBorder="1"/>
    <xf numFmtId="2" fontId="11" fillId="0" borderId="0" xfId="2" applyNumberFormat="1" applyFont="1" applyBorder="1"/>
    <xf numFmtId="170" fontId="11" fillId="0" borderId="0" xfId="6" applyFont="1" applyBorder="1"/>
    <xf numFmtId="0" fontId="11" fillId="2" borderId="0" xfId="2" quotePrefix="1" applyFont="1" applyFill="1" applyAlignment="1">
      <alignment horizontal="right"/>
    </xf>
    <xf numFmtId="166" fontId="11" fillId="2" borderId="13" xfId="2" applyNumberFormat="1" applyFont="1" applyFill="1" applyBorder="1" applyAlignment="1">
      <alignment horizontal="center"/>
    </xf>
    <xf numFmtId="170" fontId="11" fillId="0" borderId="0" xfId="6" applyFont="1" applyBorder="1" applyAlignment="1">
      <alignment horizontal="right"/>
    </xf>
    <xf numFmtId="166" fontId="21" fillId="0" borderId="2" xfId="2" applyNumberFormat="1" applyFont="1" applyBorder="1" applyAlignment="1">
      <alignment horizontal="center"/>
    </xf>
    <xf numFmtId="166" fontId="21" fillId="0" borderId="3" xfId="2" applyNumberFormat="1" applyFont="1" applyBorder="1" applyAlignment="1">
      <alignment horizontal="center"/>
    </xf>
    <xf numFmtId="166" fontId="21" fillId="0" borderId="0" xfId="2" applyNumberFormat="1" applyFont="1" applyBorder="1" applyAlignment="1">
      <alignment horizontal="center"/>
    </xf>
    <xf numFmtId="170" fontId="11" fillId="0" borderId="0" xfId="6" applyFont="1" applyBorder="1" applyAlignment="1"/>
    <xf numFmtId="166" fontId="21" fillId="2" borderId="2" xfId="2" applyNumberFormat="1" applyFont="1" applyFill="1" applyBorder="1" applyAlignment="1">
      <alignment horizontal="center"/>
    </xf>
    <xf numFmtId="2" fontId="32" fillId="0" borderId="0" xfId="2" applyNumberFormat="1" applyFont="1" applyBorder="1" applyAlignment="1"/>
    <xf numFmtId="0" fontId="20" fillId="2" borderId="0" xfId="2" applyFont="1" applyFill="1" applyBorder="1"/>
    <xf numFmtId="168" fontId="24" fillId="0" borderId="4" xfId="2" applyNumberFormat="1" applyFont="1" applyBorder="1" applyAlignment="1">
      <alignment horizontal="center"/>
    </xf>
    <xf numFmtId="4" fontId="29" fillId="0" borderId="0" xfId="2" applyNumberFormat="1" applyFont="1" applyBorder="1" applyAlignment="1"/>
    <xf numFmtId="168" fontId="24" fillId="2" borderId="4" xfId="2" applyNumberFormat="1" applyFont="1" applyFill="1" applyBorder="1" applyAlignment="1">
      <alignment horizontal="center"/>
    </xf>
    <xf numFmtId="171" fontId="11" fillId="0" borderId="0" xfId="2" applyNumberFormat="1" applyFont="1" applyAlignment="1"/>
    <xf numFmtId="4" fontId="24" fillId="0" borderId="4" xfId="2" applyNumberFormat="1" applyFont="1" applyBorder="1" applyAlignment="1">
      <alignment horizontal="center"/>
    </xf>
    <xf numFmtId="4" fontId="24" fillId="2" borderId="4" xfId="2" applyNumberFormat="1" applyFont="1" applyFill="1" applyBorder="1" applyAlignment="1">
      <alignment horizontal="center"/>
    </xf>
    <xf numFmtId="4" fontId="11" fillId="0" borderId="0" xfId="2" applyNumberFormat="1" applyFont="1" applyBorder="1" applyAlignment="1"/>
    <xf numFmtId="171" fontId="11" fillId="2" borderId="0" xfId="2" applyNumberFormat="1" applyFont="1" applyFill="1"/>
    <xf numFmtId="4" fontId="11" fillId="0" borderId="0" xfId="2" quotePrefix="1" applyNumberFormat="1" applyFont="1" applyAlignment="1">
      <alignment horizontal="center"/>
    </xf>
    <xf numFmtId="0" fontId="11" fillId="0" borderId="0" xfId="2" applyFont="1" applyBorder="1" applyAlignment="1">
      <alignment horizontal="center"/>
    </xf>
    <xf numFmtId="171" fontId="11" fillId="0" borderId="0" xfId="2" applyNumberFormat="1" applyFont="1"/>
    <xf numFmtId="0" fontId="11" fillId="0" borderId="0" xfId="2" applyFont="1" applyBorder="1" applyAlignment="1">
      <alignment horizontal="left" indent="1"/>
    </xf>
    <xf numFmtId="3" fontId="11" fillId="0" borderId="0" xfId="2" applyNumberFormat="1" applyFont="1" applyBorder="1" applyAlignment="1"/>
    <xf numFmtId="4" fontId="17" fillId="0" borderId="0" xfId="2" applyNumberFormat="1" applyFont="1"/>
    <xf numFmtId="0" fontId="11" fillId="0" borderId="0" xfId="2" applyFont="1" applyAlignment="1">
      <alignment horizontal="left" indent="1"/>
    </xf>
    <xf numFmtId="0" fontId="18" fillId="2" borderId="0" xfId="2" applyFont="1" applyFill="1" applyAlignment="1">
      <alignment horizontal="left"/>
    </xf>
    <xf numFmtId="4" fontId="11" fillId="2" borderId="0" xfId="2" quotePrefix="1" applyNumberFormat="1" applyFont="1" applyFill="1" applyAlignment="1">
      <alignment horizontal="left" indent="2"/>
    </xf>
    <xf numFmtId="4" fontId="18" fillId="2" borderId="4" xfId="2" quotePrefix="1" applyNumberFormat="1" applyFont="1" applyFill="1" applyBorder="1" applyAlignment="1">
      <alignment horizontal="left" indent="2"/>
    </xf>
    <xf numFmtId="3" fontId="11" fillId="2" borderId="0" xfId="2" quotePrefix="1" applyNumberFormat="1" applyFont="1" applyFill="1" applyAlignment="1">
      <alignment horizontal="left" indent="5"/>
    </xf>
    <xf numFmtId="0" fontId="18" fillId="0" borderId="0" xfId="2" applyFont="1" applyAlignment="1"/>
    <xf numFmtId="0" fontId="18" fillId="0" borderId="0" xfId="2" applyFont="1" applyAlignment="1">
      <alignment horizontal="left"/>
    </xf>
    <xf numFmtId="0" fontId="33" fillId="0" borderId="0" xfId="2" applyFont="1"/>
    <xf numFmtId="4" fontId="11" fillId="0" borderId="0" xfId="2" quotePrefix="1" applyNumberFormat="1" applyFont="1" applyAlignment="1">
      <alignment horizontal="left" indent="2"/>
    </xf>
    <xf numFmtId="4" fontId="19" fillId="0" borderId="4" xfId="2" quotePrefix="1" applyNumberFormat="1" applyFont="1" applyBorder="1" applyAlignment="1">
      <alignment horizontal="right" indent="2"/>
    </xf>
    <xf numFmtId="4" fontId="11" fillId="0" borderId="0" xfId="2" applyNumberFormat="1" applyFont="1" applyAlignment="1">
      <alignment horizontal="center"/>
    </xf>
    <xf numFmtId="3" fontId="11" fillId="0" borderId="0" xfId="2" quotePrefix="1" applyNumberFormat="1" applyFont="1" applyAlignment="1">
      <alignment horizontal="left" indent="5"/>
    </xf>
    <xf numFmtId="4" fontId="11" fillId="2" borderId="0" xfId="2" quotePrefix="1" applyNumberFormat="1" applyFont="1" applyFill="1" applyBorder="1" applyAlignment="1">
      <alignment horizontal="left" indent="2"/>
    </xf>
    <xf numFmtId="4" fontId="18" fillId="2" borderId="1" xfId="2" quotePrefix="1" applyNumberFormat="1" applyFont="1" applyFill="1" applyBorder="1" applyAlignment="1">
      <alignment horizontal="left" indent="2"/>
    </xf>
    <xf numFmtId="3" fontId="11" fillId="2" borderId="0" xfId="2" quotePrefix="1" applyNumberFormat="1" applyFont="1" applyFill="1" applyAlignment="1">
      <alignment horizontal="left" indent="4"/>
    </xf>
    <xf numFmtId="3" fontId="11" fillId="0" borderId="0" xfId="2" quotePrefix="1" applyNumberFormat="1" applyFont="1" applyAlignment="1">
      <alignment horizontal="left" indent="4"/>
    </xf>
    <xf numFmtId="38" fontId="11" fillId="0" borderId="4" xfId="2" applyNumberFormat="1" applyFont="1" applyBorder="1"/>
    <xf numFmtId="38" fontId="11" fillId="0" borderId="1" xfId="2" applyNumberFormat="1" applyFont="1" applyBorder="1"/>
    <xf numFmtId="0" fontId="11" fillId="2" borderId="0" xfId="2" applyFont="1" applyFill="1" applyAlignment="1"/>
    <xf numFmtId="165" fontId="11" fillId="0" borderId="0" xfId="2" applyNumberFormat="1" applyFont="1" applyFill="1"/>
    <xf numFmtId="0" fontId="11" fillId="2" borderId="1" xfId="2" applyFont="1" applyFill="1" applyBorder="1"/>
    <xf numFmtId="3" fontId="11" fillId="0" borderId="0" xfId="2" quotePrefix="1" applyNumberFormat="1" applyFont="1" applyAlignment="1">
      <alignment horizontal="center"/>
    </xf>
    <xf numFmtId="3" fontId="11" fillId="0" borderId="0" xfId="2" quotePrefix="1" applyNumberFormat="1" applyFont="1" applyAlignment="1"/>
    <xf numFmtId="165" fontId="11" fillId="0" borderId="0" xfId="2" quotePrefix="1" applyNumberFormat="1" applyFont="1" applyFill="1"/>
    <xf numFmtId="0" fontId="11" fillId="0" borderId="0" xfId="2" applyFont="1" applyFill="1"/>
    <xf numFmtId="169" fontId="11" fillId="2" borderId="14" xfId="2" applyNumberFormat="1" applyFont="1" applyFill="1" applyBorder="1"/>
    <xf numFmtId="169" fontId="11" fillId="2" borderId="0" xfId="2" applyNumberFormat="1" applyFont="1" applyFill="1"/>
    <xf numFmtId="169" fontId="11" fillId="0" borderId="0" xfId="2" applyNumberFormat="1" applyFont="1" applyFill="1"/>
    <xf numFmtId="43" fontId="11" fillId="0" borderId="0" xfId="3" quotePrefix="1" applyFont="1" applyFill="1"/>
    <xf numFmtId="169" fontId="11" fillId="2" borderId="0" xfId="2" applyNumberFormat="1" applyFont="1" applyFill="1" applyBorder="1"/>
    <xf numFmtId="0" fontId="34" fillId="2" borderId="0" xfId="2" applyFont="1" applyFill="1"/>
    <xf numFmtId="0" fontId="18" fillId="0" borderId="4" xfId="2" applyFont="1" applyBorder="1" applyAlignment="1"/>
    <xf numFmtId="0" fontId="34" fillId="2" borderId="0" xfId="2" applyFont="1" applyFill="1" applyAlignment="1"/>
    <xf numFmtId="0" fontId="33" fillId="0" borderId="0" xfId="2" applyFont="1" applyBorder="1" applyAlignment="1">
      <alignment horizontal="center"/>
    </xf>
    <xf numFmtId="169" fontId="33" fillId="0" borderId="0" xfId="2" applyNumberFormat="1" applyFont="1" applyBorder="1"/>
    <xf numFmtId="0" fontId="18" fillId="0" borderId="0" xfId="2" applyFont="1" applyBorder="1" applyAlignment="1"/>
    <xf numFmtId="0" fontId="34" fillId="0" borderId="0" xfId="2" applyFont="1" applyFill="1"/>
    <xf numFmtId="0" fontId="10" fillId="0" borderId="0" xfId="2" applyFont="1" applyFill="1"/>
    <xf numFmtId="0" fontId="34" fillId="0" borderId="0" xfId="2" applyFont="1" applyFill="1" applyAlignment="1">
      <alignment vertical="top"/>
    </xf>
    <xf numFmtId="0" fontId="34" fillId="0" borderId="0" xfId="2" applyFont="1" applyAlignment="1">
      <alignment vertical="top"/>
    </xf>
    <xf numFmtId="0" fontId="34" fillId="0" borderId="0" xfId="2" applyFont="1"/>
    <xf numFmtId="165" fontId="34" fillId="0" borderId="0" xfId="2" applyNumberFormat="1" applyFont="1"/>
    <xf numFmtId="4" fontId="11" fillId="0" borderId="0" xfId="2" applyNumberFormat="1" applyFont="1" applyAlignment="1">
      <alignment horizontal="left"/>
    </xf>
    <xf numFmtId="0" fontId="35" fillId="0" borderId="0" xfId="2" applyFont="1" applyAlignment="1">
      <alignment vertical="top"/>
    </xf>
    <xf numFmtId="0" fontId="34" fillId="0" borderId="0" xfId="2" applyFont="1" applyAlignment="1"/>
    <xf numFmtId="173" fontId="11" fillId="0" borderId="0" xfId="2" applyNumberFormat="1" applyFont="1" applyAlignment="1">
      <alignment horizontal="left"/>
    </xf>
    <xf numFmtId="40" fontId="17" fillId="0" borderId="0" xfId="2" applyNumberFormat="1" applyFont="1" applyFill="1"/>
    <xf numFmtId="40" fontId="17" fillId="0" borderId="0" xfId="2" applyNumberFormat="1" applyFont="1" applyFill="1" applyBorder="1" applyAlignment="1"/>
    <xf numFmtId="0" fontId="35" fillId="0" borderId="0" xfId="2" applyFont="1" applyAlignment="1"/>
    <xf numFmtId="40" fontId="11" fillId="0" borderId="0" xfId="2" applyNumberFormat="1" applyFont="1" applyFill="1" applyBorder="1"/>
    <xf numFmtId="40" fontId="17" fillId="0" borderId="0" xfId="2" quotePrefix="1" applyNumberFormat="1" applyFont="1" applyFill="1" applyBorder="1"/>
    <xf numFmtId="0" fontId="25" fillId="0" borderId="0" xfId="2" applyFont="1"/>
    <xf numFmtId="40" fontId="17" fillId="0" borderId="0" xfId="2" applyNumberFormat="1" applyFont="1" applyFill="1" applyBorder="1"/>
    <xf numFmtId="174" fontId="17" fillId="0" borderId="0" xfId="2" applyNumberFormat="1" applyFont="1" applyFill="1" applyBorder="1"/>
    <xf numFmtId="37" fontId="10" fillId="0" borderId="0" xfId="2" applyNumberFormat="1"/>
    <xf numFmtId="175" fontId="36" fillId="0" borderId="0" xfId="2" applyNumberFormat="1" applyFont="1" applyFill="1" applyBorder="1"/>
    <xf numFmtId="41" fontId="37" fillId="0" borderId="0" xfId="3" applyNumberFormat="1" applyFont="1" applyFill="1"/>
    <xf numFmtId="41" fontId="0" fillId="0" borderId="0" xfId="3" applyNumberFormat="1" applyFont="1"/>
    <xf numFmtId="172" fontId="0" fillId="0" borderId="0" xfId="3" applyNumberFormat="1" applyFont="1"/>
    <xf numFmtId="175" fontId="36" fillId="0" borderId="0" xfId="2" quotePrefix="1" applyNumberFormat="1" applyFont="1" applyFill="1" applyBorder="1"/>
    <xf numFmtId="172" fontId="36" fillId="0" borderId="0" xfId="3" applyNumberFormat="1" applyFont="1" applyFill="1" applyBorder="1"/>
    <xf numFmtId="172" fontId="0" fillId="0" borderId="0" xfId="3" applyNumberFormat="1" applyFont="1" applyFill="1"/>
    <xf numFmtId="176" fontId="36" fillId="0" borderId="0" xfId="2" applyNumberFormat="1" applyFont="1" applyFill="1" applyBorder="1"/>
    <xf numFmtId="177" fontId="36" fillId="0" borderId="0" xfId="2" applyNumberFormat="1" applyFont="1" applyFill="1" applyBorder="1"/>
    <xf numFmtId="43" fontId="0" fillId="0" borderId="0" xfId="3" applyFont="1"/>
    <xf numFmtId="0" fontId="11" fillId="0" borderId="0" xfId="2" applyFont="1" applyAlignment="1">
      <alignment horizontal="left"/>
    </xf>
    <xf numFmtId="0" fontId="8" fillId="0" borderId="0" xfId="790"/>
    <xf numFmtId="0" fontId="44" fillId="0" borderId="17" xfId="790" applyFont="1" applyBorder="1" applyAlignment="1">
      <alignment horizontal="right"/>
    </xf>
    <xf numFmtId="0" fontId="45" fillId="0" borderId="18" xfId="790" applyFont="1" applyFill="1" applyBorder="1"/>
    <xf numFmtId="0" fontId="14" fillId="0" borderId="0" xfId="790" applyFont="1" applyAlignment="1"/>
    <xf numFmtId="0" fontId="43" fillId="0" borderId="0" xfId="790" applyFont="1" applyBorder="1" applyAlignment="1"/>
    <xf numFmtId="0" fontId="45" fillId="0" borderId="4" xfId="790" applyFont="1" applyFill="1" applyBorder="1" applyAlignment="1">
      <alignment horizontal="center"/>
    </xf>
    <xf numFmtId="0" fontId="43" fillId="0" borderId="17" xfId="790" applyFont="1" applyBorder="1"/>
    <xf numFmtId="0" fontId="43" fillId="0" borderId="18" xfId="790" applyFont="1" applyBorder="1" applyAlignment="1">
      <alignment horizontal="center"/>
    </xf>
    <xf numFmtId="0" fontId="43" fillId="0" borderId="9" xfId="790" applyFont="1" applyBorder="1"/>
    <xf numFmtId="178" fontId="43" fillId="0" borderId="10" xfId="791" applyNumberFormat="1" applyFont="1" applyFill="1" applyBorder="1"/>
    <xf numFmtId="178" fontId="43" fillId="0" borderId="0" xfId="791" applyNumberFormat="1" applyFont="1" applyFill="1" applyBorder="1"/>
    <xf numFmtId="0" fontId="8" fillId="0" borderId="9" xfId="790" applyBorder="1"/>
    <xf numFmtId="0" fontId="43" fillId="0" borderId="5" xfId="790" applyFont="1" applyBorder="1"/>
    <xf numFmtId="178" fontId="43" fillId="0" borderId="1" xfId="791" applyNumberFormat="1" applyFont="1" applyBorder="1"/>
    <xf numFmtId="0" fontId="43" fillId="0" borderId="0" xfId="790" applyFont="1" applyBorder="1"/>
    <xf numFmtId="44" fontId="43" fillId="0" borderId="0" xfId="791" applyNumberFormat="1" applyFont="1" applyBorder="1"/>
    <xf numFmtId="44" fontId="43" fillId="0" borderId="0" xfId="791" applyFont="1" applyBorder="1"/>
    <xf numFmtId="44" fontId="43" fillId="0" borderId="14" xfId="791" applyFont="1" applyBorder="1"/>
    <xf numFmtId="44" fontId="8" fillId="0" borderId="0" xfId="790" applyNumberFormat="1"/>
    <xf numFmtId="0" fontId="43" fillId="0" borderId="0" xfId="790" applyFont="1" applyFill="1" applyBorder="1"/>
    <xf numFmtId="43" fontId="45" fillId="0" borderId="4" xfId="792" applyFont="1" applyBorder="1"/>
    <xf numFmtId="9" fontId="0" fillId="0" borderId="4" xfId="793" applyFont="1" applyBorder="1"/>
    <xf numFmtId="43" fontId="0" fillId="0" borderId="4" xfId="792" applyFont="1" applyBorder="1"/>
    <xf numFmtId="44" fontId="8" fillId="0" borderId="4" xfId="790" applyNumberFormat="1" applyBorder="1"/>
    <xf numFmtId="0" fontId="43" fillId="0" borderId="0" xfId="790" applyFont="1"/>
    <xf numFmtId="9" fontId="11" fillId="0" borderId="0" xfId="794" applyFont="1"/>
    <xf numFmtId="4" fontId="61" fillId="0" borderId="0" xfId="2" quotePrefix="1" applyNumberFormat="1" applyFont="1" applyBorder="1" applyAlignment="1"/>
    <xf numFmtId="0" fontId="11" fillId="0" borderId="0" xfId="2" applyFont="1" applyAlignment="1">
      <alignment horizontal="left"/>
    </xf>
    <xf numFmtId="0" fontId="10" fillId="0" borderId="0" xfId="2"/>
    <xf numFmtId="0" fontId="10" fillId="0" borderId="0" xfId="2" applyFont="1" applyFill="1"/>
    <xf numFmtId="0" fontId="18" fillId="0" borderId="0" xfId="2" applyFont="1" applyAlignment="1">
      <alignment horizontal="center" wrapText="1"/>
    </xf>
    <xf numFmtId="43" fontId="8" fillId="0" borderId="0" xfId="16203" applyFont="1"/>
    <xf numFmtId="43" fontId="11" fillId="0" borderId="4" xfId="16203" applyFont="1" applyBorder="1"/>
    <xf numFmtId="43" fontId="11" fillId="0" borderId="0" xfId="16203" applyFont="1"/>
    <xf numFmtId="43" fontId="13" fillId="0" borderId="0" xfId="16203" applyFont="1" applyAlignment="1"/>
    <xf numFmtId="43" fontId="14" fillId="0" borderId="0" xfId="16203" applyFont="1" applyAlignment="1">
      <alignment horizontal="center"/>
    </xf>
    <xf numFmtId="43" fontId="11" fillId="0" borderId="0" xfId="16203" applyFont="1" applyAlignment="1"/>
    <xf numFmtId="43" fontId="16" fillId="0" borderId="0" xfId="16203" applyFont="1" applyAlignment="1"/>
    <xf numFmtId="43" fontId="17" fillId="0" borderId="0" xfId="16203" applyFont="1" applyAlignment="1"/>
    <xf numFmtId="43" fontId="11" fillId="0" borderId="0" xfId="16203" applyFont="1" applyAlignment="1">
      <alignment horizontal="center" wrapText="1"/>
    </xf>
    <xf numFmtId="43" fontId="11" fillId="0" borderId="4" xfId="16203" quotePrefix="1" applyFont="1" applyBorder="1" applyAlignment="1">
      <alignment horizontal="center"/>
    </xf>
    <xf numFmtId="43" fontId="24" fillId="0" borderId="0" xfId="16203" applyFont="1" applyAlignment="1"/>
    <xf numFmtId="43" fontId="27" fillId="0" borderId="0" xfId="16203" applyFont="1" applyAlignment="1"/>
    <xf numFmtId="43" fontId="28" fillId="0" borderId="0" xfId="16203" applyFont="1" applyAlignment="1"/>
    <xf numFmtId="43" fontId="29" fillId="0" borderId="0" xfId="16203" applyFont="1" applyAlignment="1"/>
    <xf numFmtId="43" fontId="11" fillId="0" borderId="0" xfId="16203" applyFont="1" applyBorder="1"/>
    <xf numFmtId="43" fontId="11" fillId="0" borderId="0" xfId="16203" applyFont="1" applyBorder="1" applyAlignment="1"/>
    <xf numFmtId="43" fontId="32" fillId="0" borderId="0" xfId="16203" applyFont="1" applyBorder="1" applyAlignment="1"/>
    <xf numFmtId="43" fontId="29" fillId="0" borderId="0" xfId="16203" applyFont="1" applyBorder="1" applyAlignment="1"/>
    <xf numFmtId="43" fontId="11" fillId="0" borderId="1" xfId="16203" applyFont="1" applyBorder="1"/>
    <xf numFmtId="43" fontId="11" fillId="0" borderId="14" xfId="16203" applyFont="1" applyBorder="1"/>
    <xf numFmtId="43" fontId="34" fillId="0" borderId="0" xfId="16203" applyFont="1" applyAlignment="1"/>
    <xf numFmtId="172" fontId="11" fillId="0" borderId="0" xfId="16203" applyNumberFormat="1" applyFont="1" applyBorder="1"/>
    <xf numFmtId="172" fontId="8" fillId="0" borderId="0" xfId="16203" applyNumberFormat="1" applyFont="1"/>
    <xf numFmtId="0" fontId="11" fillId="0" borderId="5" xfId="2" applyFont="1" applyBorder="1" applyAlignment="1"/>
    <xf numFmtId="0" fontId="11" fillId="0" borderId="0" xfId="2" applyFont="1" applyAlignment="1"/>
    <xf numFmtId="0" fontId="11" fillId="0" borderId="0" xfId="2" applyFont="1" applyAlignment="1">
      <alignment horizontal="left"/>
    </xf>
    <xf numFmtId="0" fontId="18" fillId="0" borderId="0" xfId="2" applyFont="1" applyAlignment="1">
      <alignment horizontal="center" wrapText="1"/>
    </xf>
    <xf numFmtId="0" fontId="18" fillId="0" borderId="0" xfId="2" applyFont="1" applyAlignment="1">
      <alignment horizontal="center" wrapText="1"/>
    </xf>
    <xf numFmtId="0" fontId="18" fillId="0" borderId="0" xfId="2" applyFont="1" applyAlignment="1">
      <alignment horizontal="center" wrapText="1"/>
    </xf>
    <xf numFmtId="0" fontId="2" fillId="0" borderId="0" xfId="790" applyFont="1"/>
    <xf numFmtId="43" fontId="8" fillId="0" borderId="0" xfId="16203" applyFont="1" applyFill="1"/>
    <xf numFmtId="43" fontId="11" fillId="34" borderId="15" xfId="16203" applyNumberFormat="1" applyFont="1" applyFill="1" applyBorder="1"/>
    <xf numFmtId="43" fontId="11" fillId="34" borderId="15" xfId="16203" applyFont="1" applyFill="1" applyBorder="1"/>
    <xf numFmtId="44" fontId="43" fillId="34" borderId="15" xfId="8" applyNumberFormat="1" applyFont="1" applyFill="1" applyBorder="1"/>
    <xf numFmtId="172" fontId="11" fillId="0" borderId="4" xfId="16203" applyNumberFormat="1" applyFont="1" applyBorder="1"/>
    <xf numFmtId="0" fontId="11" fillId="0" borderId="0" xfId="2" applyFont="1" applyAlignment="1">
      <alignment horizontal="left"/>
    </xf>
    <xf numFmtId="0" fontId="11" fillId="2" borderId="0" xfId="2" applyFont="1" applyFill="1" applyAlignment="1">
      <alignment horizontal="center"/>
    </xf>
    <xf numFmtId="4" fontId="11" fillId="2" borderId="0" xfId="2" applyNumberFormat="1" applyFont="1" applyFill="1" applyAlignment="1">
      <alignment horizontal="left" indent="2"/>
    </xf>
    <xf numFmtId="0" fontId="11" fillId="2" borderId="0" xfId="2" applyFont="1" applyFill="1" applyBorder="1" applyAlignment="1">
      <alignment horizontal="center"/>
    </xf>
    <xf numFmtId="0" fontId="11" fillId="2" borderId="0" xfId="2" applyFont="1" applyFill="1" applyBorder="1" applyAlignment="1">
      <alignment horizontal="left"/>
    </xf>
    <xf numFmtId="0" fontId="11" fillId="2" borderId="0" xfId="2" applyFont="1" applyFill="1" applyAlignment="1">
      <alignment horizontal="right"/>
    </xf>
    <xf numFmtId="170" fontId="11" fillId="2" borderId="0" xfId="6" applyFont="1" applyFill="1" applyBorder="1" applyAlignment="1">
      <alignment horizontal="right"/>
    </xf>
    <xf numFmtId="0" fontId="29" fillId="2" borderId="0" xfId="2" applyFont="1" applyFill="1" applyAlignment="1">
      <alignment horizontal="center"/>
    </xf>
    <xf numFmtId="0" fontId="11" fillId="0" borderId="0" xfId="2" applyFont="1" applyAlignment="1">
      <alignment horizontal="center"/>
    </xf>
    <xf numFmtId="43" fontId="11" fillId="0" borderId="0" xfId="3" applyFont="1"/>
    <xf numFmtId="43" fontId="13" fillId="0" borderId="0" xfId="3" applyFont="1" applyAlignment="1"/>
    <xf numFmtId="43" fontId="14" fillId="0" borderId="0" xfId="3" applyFont="1" applyAlignment="1">
      <alignment horizontal="center"/>
    </xf>
    <xf numFmtId="43" fontId="11" fillId="0" borderId="0" xfId="3" applyFont="1" applyAlignment="1"/>
    <xf numFmtId="43" fontId="16" fillId="0" borderId="0" xfId="3" applyFont="1" applyAlignment="1"/>
    <xf numFmtId="43" fontId="17" fillId="0" borderId="0" xfId="3" applyFont="1" applyAlignment="1"/>
    <xf numFmtId="43" fontId="11" fillId="0" borderId="0" xfId="3" applyFont="1" applyAlignment="1">
      <alignment horizontal="center" wrapText="1"/>
    </xf>
    <xf numFmtId="0" fontId="12" fillId="0" borderId="4" xfId="2" quotePrefix="1" applyFont="1" applyBorder="1" applyAlignment="1"/>
    <xf numFmtId="43" fontId="11" fillId="0" borderId="4" xfId="3" quotePrefix="1" applyFont="1" applyBorder="1" applyAlignment="1">
      <alignment horizontal="center"/>
    </xf>
    <xf numFmtId="43" fontId="11" fillId="0" borderId="5" xfId="3" applyFont="1" applyBorder="1" applyAlignment="1"/>
    <xf numFmtId="2" fontId="19" fillId="0" borderId="5" xfId="2" applyNumberFormat="1" applyFont="1" applyBorder="1" applyAlignment="1">
      <alignment horizontal="center"/>
    </xf>
    <xf numFmtId="0" fontId="29" fillId="0" borderId="0" xfId="2" applyFont="1" applyBorder="1" applyAlignment="1"/>
    <xf numFmtId="0" fontId="63" fillId="0" borderId="0" xfId="2" applyFont="1" applyBorder="1" applyAlignment="1">
      <alignment horizontal="left" vertical="center" wrapText="1"/>
    </xf>
    <xf numFmtId="2" fontId="11" fillId="0" borderId="4" xfId="2" applyNumberFormat="1" applyFont="1" applyBorder="1" applyAlignment="1"/>
    <xf numFmtId="43" fontId="11" fillId="0" borderId="4" xfId="3" applyFont="1" applyBorder="1"/>
    <xf numFmtId="43" fontId="24" fillId="0" borderId="0" xfId="3" applyFont="1" applyAlignment="1"/>
    <xf numFmtId="43" fontId="27" fillId="0" borderId="0" xfId="3" applyFont="1" applyAlignment="1"/>
    <xf numFmtId="43" fontId="28" fillId="0" borderId="0" xfId="3" applyFont="1" applyAlignment="1"/>
    <xf numFmtId="43" fontId="29" fillId="0" borderId="0" xfId="3" applyFont="1" applyAlignment="1"/>
    <xf numFmtId="43" fontId="11" fillId="0" borderId="0" xfId="3" applyFont="1" applyBorder="1"/>
    <xf numFmtId="43" fontId="11" fillId="0" borderId="0" xfId="3" applyFont="1" applyBorder="1" applyAlignment="1"/>
    <xf numFmtId="43" fontId="32" fillId="0" borderId="0" xfId="3" applyFont="1" applyBorder="1" applyAlignment="1"/>
    <xf numFmtId="43" fontId="29" fillId="0" borderId="0" xfId="3" applyFont="1" applyBorder="1" applyAlignment="1"/>
    <xf numFmtId="43" fontId="11" fillId="0" borderId="1" xfId="3" applyFont="1" applyBorder="1"/>
    <xf numFmtId="43" fontId="18" fillId="0" borderId="0" xfId="3" applyFont="1" applyBorder="1" applyAlignment="1"/>
    <xf numFmtId="172" fontId="11" fillId="0" borderId="0" xfId="3" applyNumberFormat="1" applyFont="1" applyBorder="1"/>
    <xf numFmtId="43" fontId="34" fillId="0" borderId="0" xfId="3" applyFont="1" applyAlignment="1"/>
    <xf numFmtId="0" fontId="11" fillId="0" borderId="0" xfId="2" applyFont="1" applyAlignment="1">
      <alignment horizontal="left"/>
    </xf>
    <xf numFmtId="0" fontId="11" fillId="0" borderId="0" xfId="2" applyFont="1" applyAlignment="1">
      <alignment horizontal="center"/>
    </xf>
    <xf numFmtId="43" fontId="11" fillId="0" borderId="14" xfId="3" applyFont="1" applyBorder="1"/>
    <xf numFmtId="43" fontId="11" fillId="34" borderId="15" xfId="3" applyFont="1" applyFill="1" applyBorder="1"/>
    <xf numFmtId="0" fontId="43" fillId="0" borderId="0" xfId="790" applyFont="1" applyBorder="1" applyAlignment="1">
      <alignment horizontal="right"/>
    </xf>
    <xf numFmtId="0" fontId="43" fillId="0" borderId="0" xfId="790" applyFont="1" applyFill="1" applyBorder="1" applyAlignment="1">
      <alignment horizontal="right"/>
    </xf>
    <xf numFmtId="43" fontId="11" fillId="0" borderId="5" xfId="16203" applyFont="1" applyBorder="1" applyAlignment="1"/>
    <xf numFmtId="43" fontId="19" fillId="0" borderId="1" xfId="16203" applyFont="1" applyBorder="1" applyAlignment="1"/>
    <xf numFmtId="43" fontId="17" fillId="0" borderId="0" xfId="16203" applyFont="1" applyBorder="1" applyAlignment="1">
      <alignment horizontal="left" vertical="center" wrapText="1"/>
    </xf>
    <xf numFmtId="43" fontId="19" fillId="0" borderId="5" xfId="16203" applyFont="1" applyBorder="1" applyAlignment="1"/>
    <xf numFmtId="43" fontId="19" fillId="0" borderId="0" xfId="16203" applyFont="1" applyBorder="1" applyAlignment="1"/>
    <xf numFmtId="43" fontId="64" fillId="0" borderId="5" xfId="16203" applyFont="1" applyBorder="1" applyAlignment="1"/>
    <xf numFmtId="43" fontId="64" fillId="0" borderId="5" xfId="16203" applyFont="1" applyFill="1" applyBorder="1" applyAlignment="1"/>
    <xf numFmtId="43" fontId="64" fillId="0" borderId="0" xfId="16203" applyFont="1" applyAlignment="1"/>
    <xf numFmtId="43" fontId="64" fillId="0" borderId="0" xfId="16203" applyFont="1" applyFill="1" applyAlignment="1"/>
    <xf numFmtId="43" fontId="64" fillId="0" borderId="0" xfId="16203" applyFont="1" applyBorder="1" applyAlignment="1"/>
    <xf numFmtId="43" fontId="64" fillId="0" borderId="0" xfId="16203" applyFont="1" applyFill="1" applyBorder="1" applyAlignment="1"/>
    <xf numFmtId="43" fontId="8" fillId="0" borderId="0" xfId="790" applyNumberFormat="1"/>
    <xf numFmtId="43" fontId="8" fillId="0" borderId="4" xfId="790" applyNumberFormat="1" applyBorder="1"/>
    <xf numFmtId="0" fontId="67" fillId="0" borderId="0" xfId="0" applyFont="1" applyAlignment="1">
      <alignment horizontal="left"/>
    </xf>
    <xf numFmtId="0" fontId="67" fillId="0" borderId="0" xfId="0" applyFont="1" applyFill="1" applyAlignment="1"/>
    <xf numFmtId="0" fontId="67" fillId="0" borderId="0" xfId="0" applyFont="1" applyAlignment="1"/>
    <xf numFmtId="1" fontId="67" fillId="0" borderId="0" xfId="0" applyNumberFormat="1" applyFont="1" applyFill="1" applyAlignment="1">
      <alignment horizontal="center"/>
    </xf>
    <xf numFmtId="0" fontId="68" fillId="0" borderId="29" xfId="0" applyFont="1" applyFill="1" applyBorder="1" applyAlignment="1">
      <alignment horizontal="center"/>
    </xf>
    <xf numFmtId="0" fontId="67" fillId="0" borderId="0" xfId="0" applyFont="1" applyAlignment="1">
      <alignment horizontal="center"/>
    </xf>
    <xf numFmtId="1" fontId="68" fillId="0" borderId="27" xfId="0" applyNumberFormat="1" applyFont="1" applyFill="1" applyBorder="1" applyAlignment="1">
      <alignment horizontal="center"/>
    </xf>
    <xf numFmtId="0" fontId="67" fillId="0" borderId="0" xfId="0" applyFont="1" applyFill="1" applyBorder="1" applyAlignment="1">
      <alignment horizontal="center"/>
    </xf>
    <xf numFmtId="1" fontId="1" fillId="0" borderId="0" xfId="2" applyNumberFormat="1" applyFont="1" applyFill="1" applyBorder="1" applyAlignment="1">
      <alignment horizontal="center"/>
    </xf>
    <xf numFmtId="0" fontId="67" fillId="0" borderId="0" xfId="0" quotePrefix="1" applyFont="1" applyFill="1" applyBorder="1" applyAlignment="1">
      <alignment horizontal="center"/>
    </xf>
    <xf numFmtId="43" fontId="68" fillId="0" borderId="0" xfId="16203" applyFont="1" applyFill="1" applyBorder="1" applyAlignment="1"/>
    <xf numFmtId="43" fontId="67" fillId="0" borderId="0" xfId="16203" applyFont="1" applyFill="1" applyBorder="1" applyAlignment="1"/>
    <xf numFmtId="43" fontId="67" fillId="0" borderId="0" xfId="16203" applyFont="1" applyFill="1" applyBorder="1" applyAlignment="1">
      <alignment vertical="center"/>
    </xf>
    <xf numFmtId="0" fontId="68" fillId="0" borderId="0" xfId="0" applyFont="1" applyFill="1" applyBorder="1" applyAlignment="1">
      <alignment vertical="top"/>
    </xf>
    <xf numFmtId="0" fontId="67" fillId="0" borderId="0" xfId="0" applyFont="1" applyFill="1" applyBorder="1" applyAlignment="1"/>
    <xf numFmtId="0" fontId="68" fillId="0" borderId="0" xfId="0" applyFont="1" applyFill="1" applyBorder="1" applyAlignment="1">
      <alignment vertical="center"/>
    </xf>
    <xf numFmtId="43" fontId="67" fillId="0" borderId="0" xfId="16203" applyFont="1" applyFill="1" applyBorder="1" applyAlignment="1">
      <alignment vertical="top"/>
    </xf>
    <xf numFmtId="0" fontId="67" fillId="0" borderId="0" xfId="0" applyFont="1" applyFill="1" applyBorder="1" applyAlignment="1">
      <alignment vertical="center"/>
    </xf>
    <xf numFmtId="0" fontId="69" fillId="0" borderId="0" xfId="2" applyFont="1" applyFill="1" applyBorder="1" applyAlignment="1" applyProtection="1">
      <alignment horizontal="center" vertical="center"/>
    </xf>
    <xf numFmtId="1" fontId="67" fillId="0" borderId="0" xfId="3" applyNumberFormat="1" applyFont="1" applyBorder="1" applyAlignment="1">
      <alignment horizontal="center"/>
    </xf>
    <xf numFmtId="0" fontId="67" fillId="0" borderId="0" xfId="0" applyFont="1" applyBorder="1" applyAlignment="1"/>
    <xf numFmtId="1" fontId="67" fillId="0" borderId="0" xfId="0" applyNumberFormat="1" applyFont="1" applyFill="1" applyBorder="1" applyAlignment="1">
      <alignment horizontal="center"/>
    </xf>
    <xf numFmtId="1" fontId="67" fillId="0" borderId="0" xfId="0" applyNumberFormat="1" applyFont="1" applyAlignment="1">
      <alignment horizontal="center"/>
    </xf>
    <xf numFmtId="43" fontId="67" fillId="0" borderId="0" xfId="0" applyNumberFormat="1" applyFont="1" applyAlignment="1"/>
    <xf numFmtId="0" fontId="68" fillId="0" borderId="0" xfId="0" applyFont="1" applyFill="1" applyAlignment="1">
      <alignment horizontal="center"/>
    </xf>
    <xf numFmtId="0" fontId="68" fillId="0" borderId="17" xfId="0" applyFont="1" applyFill="1" applyBorder="1" applyAlignment="1">
      <alignment horizontal="center"/>
    </xf>
    <xf numFmtId="0" fontId="68" fillId="0" borderId="29" xfId="0" applyFont="1" applyBorder="1" applyAlignment="1">
      <alignment horizontal="center"/>
    </xf>
    <xf numFmtId="1" fontId="68" fillId="0" borderId="0" xfId="0" quotePrefix="1" applyNumberFormat="1" applyFont="1" applyFill="1" applyAlignment="1">
      <alignment horizontal="left"/>
    </xf>
    <xf numFmtId="0" fontId="68" fillId="0" borderId="0" xfId="0" quotePrefix="1" applyFont="1" applyAlignment="1">
      <alignment horizontal="center"/>
    </xf>
    <xf numFmtId="0" fontId="68" fillId="0" borderId="28" xfId="0" applyFont="1" applyFill="1" applyBorder="1" applyAlignment="1">
      <alignment horizontal="center"/>
    </xf>
    <xf numFmtId="0" fontId="68" fillId="0" borderId="28" xfId="0" applyFont="1" applyBorder="1" applyAlignment="1">
      <alignment horizontal="center"/>
    </xf>
    <xf numFmtId="43" fontId="68" fillId="0" borderId="0" xfId="2" applyNumberFormat="1" applyFont="1" applyFill="1" applyBorder="1" applyAlignment="1"/>
    <xf numFmtId="43" fontId="67" fillId="0" borderId="0" xfId="0" applyNumberFormat="1" applyFont="1" applyFill="1" applyBorder="1" applyAlignment="1"/>
    <xf numFmtId="0" fontId="45" fillId="0" borderId="0" xfId="0" applyFont="1" applyFill="1" applyBorder="1" applyAlignment="1">
      <alignment vertical="top"/>
    </xf>
    <xf numFmtId="43" fontId="67" fillId="0" borderId="0" xfId="0" applyNumberFormat="1" applyFont="1" applyFill="1" applyBorder="1" applyAlignment="1">
      <alignment vertical="top"/>
    </xf>
    <xf numFmtId="0" fontId="67" fillId="35" borderId="0" xfId="0" applyFont="1" applyFill="1" applyBorder="1" applyAlignment="1">
      <alignment horizontal="center"/>
    </xf>
    <xf numFmtId="1" fontId="1" fillId="35" borderId="0" xfId="2" applyNumberFormat="1" applyFont="1" applyFill="1" applyBorder="1" applyAlignment="1">
      <alignment horizontal="center"/>
    </xf>
    <xf numFmtId="0" fontId="67" fillId="35" borderId="0" xfId="0" quotePrefix="1" applyFont="1" applyFill="1" applyBorder="1" applyAlignment="1">
      <alignment horizontal="center"/>
    </xf>
    <xf numFmtId="43" fontId="68" fillId="35" borderId="0" xfId="2" applyNumberFormat="1" applyFont="1" applyFill="1" applyBorder="1" applyAlignment="1"/>
    <xf numFmtId="43" fontId="68" fillId="35" borderId="0" xfId="16203" applyFont="1" applyFill="1" applyBorder="1" applyAlignment="1"/>
    <xf numFmtId="43" fontId="67" fillId="35" borderId="0" xfId="0" applyNumberFormat="1" applyFont="1" applyFill="1" applyBorder="1" applyAlignment="1"/>
    <xf numFmtId="43" fontId="67" fillId="35" borderId="0" xfId="0" applyNumberFormat="1" applyFont="1" applyFill="1" applyBorder="1" applyAlignment="1">
      <alignment vertical="top"/>
    </xf>
    <xf numFmtId="43" fontId="67" fillId="35" borderId="0" xfId="2" applyNumberFormat="1" applyFont="1" applyFill="1" applyBorder="1" applyAlignment="1"/>
    <xf numFmtId="43" fontId="67" fillId="35" borderId="0" xfId="16203" applyFont="1" applyFill="1" applyBorder="1" applyAlignment="1"/>
    <xf numFmtId="0" fontId="67" fillId="35" borderId="0" xfId="0" applyFont="1" applyFill="1" applyBorder="1" applyAlignment="1">
      <alignment vertical="top"/>
    </xf>
    <xf numFmtId="0" fontId="67" fillId="35" borderId="0" xfId="0" applyFont="1" applyFill="1" applyBorder="1" applyAlignment="1"/>
    <xf numFmtId="43" fontId="67" fillId="0" borderId="0" xfId="2" applyNumberFormat="1" applyFont="1" applyFill="1" applyBorder="1" applyAlignment="1"/>
    <xf numFmtId="0" fontId="69" fillId="35" borderId="0" xfId="2" applyFont="1" applyFill="1" applyBorder="1" applyAlignment="1" applyProtection="1">
      <alignment horizontal="center" vertical="center"/>
    </xf>
    <xf numFmtId="1" fontId="67" fillId="35" borderId="0" xfId="3" quotePrefix="1" applyNumberFormat="1" applyFont="1" applyFill="1" applyBorder="1" applyAlignment="1">
      <alignment horizontal="center"/>
    </xf>
    <xf numFmtId="1" fontId="67" fillId="35" borderId="0" xfId="3" applyNumberFormat="1" applyFont="1" applyFill="1" applyBorder="1" applyAlignment="1">
      <alignment horizontal="center"/>
    </xf>
    <xf numFmtId="43" fontId="67" fillId="0" borderId="15" xfId="0" applyNumberFormat="1" applyFont="1" applyFill="1" applyBorder="1" applyAlignment="1"/>
    <xf numFmtId="1" fontId="67" fillId="0" borderId="0" xfId="0" applyNumberFormat="1" applyFont="1" applyBorder="1" applyAlignment="1">
      <alignment horizontal="center"/>
    </xf>
    <xf numFmtId="43" fontId="68" fillId="0" borderId="0" xfId="16203" applyFont="1" applyFill="1" applyBorder="1" applyAlignment="1">
      <alignment vertical="top"/>
    </xf>
    <xf numFmtId="43" fontId="67" fillId="35" borderId="0" xfId="16203" applyFont="1" applyFill="1" applyBorder="1" applyAlignment="1">
      <alignment vertical="top"/>
    </xf>
    <xf numFmtId="43" fontId="67" fillId="0" borderId="15" xfId="16203" applyFont="1" applyFill="1" applyBorder="1" applyAlignment="1"/>
    <xf numFmtId="0" fontId="68" fillId="0" borderId="28" xfId="0" quotePrefix="1" applyFont="1" applyBorder="1" applyAlignment="1">
      <alignment horizontal="center"/>
    </xf>
    <xf numFmtId="0" fontId="45" fillId="0" borderId="0" xfId="0" quotePrefix="1" applyFont="1" applyBorder="1" applyAlignment="1">
      <alignment horizontal="left"/>
    </xf>
    <xf numFmtId="1" fontId="45" fillId="0" borderId="0" xfId="0" applyNumberFormat="1" applyFont="1" applyFill="1" applyBorder="1" applyAlignment="1">
      <alignment horizontal="center"/>
    </xf>
    <xf numFmtId="0" fontId="45" fillId="0" borderId="0" xfId="0" applyFont="1" applyFill="1" applyBorder="1" applyAlignment="1"/>
    <xf numFmtId="0" fontId="45" fillId="0" borderId="0" xfId="0" applyFont="1" applyBorder="1" applyAlignment="1">
      <alignment horizontal="left" indent="3"/>
    </xf>
    <xf numFmtId="49" fontId="66" fillId="0" borderId="0" xfId="3" applyNumberFormat="1" applyFont="1" applyAlignment="1">
      <alignment horizontal="left"/>
    </xf>
    <xf numFmtId="43" fontId="66" fillId="0" borderId="0" xfId="16203" applyFont="1" applyAlignment="1">
      <alignment horizontal="left"/>
    </xf>
    <xf numFmtId="0" fontId="66" fillId="0" borderId="0" xfId="2" applyFont="1"/>
    <xf numFmtId="49" fontId="66" fillId="0" borderId="0" xfId="2" applyNumberFormat="1" applyFont="1" applyAlignment="1">
      <alignment horizontal="left"/>
    </xf>
    <xf numFmtId="49" fontId="66" fillId="0" borderId="0" xfId="3" quotePrefix="1" applyNumberFormat="1" applyFont="1" applyAlignment="1">
      <alignment horizontal="left"/>
    </xf>
    <xf numFmtId="179" fontId="70" fillId="0" borderId="0" xfId="2" applyNumberFormat="1" applyFont="1" applyFill="1"/>
    <xf numFmtId="0" fontId="65" fillId="0" borderId="0" xfId="2" applyFont="1"/>
    <xf numFmtId="49" fontId="65" fillId="0" borderId="0" xfId="2" applyNumberFormat="1" applyFont="1" applyAlignment="1">
      <alignment horizontal="left"/>
    </xf>
    <xf numFmtId="49" fontId="70" fillId="0" borderId="0" xfId="2" applyNumberFormat="1" applyFont="1" applyFill="1" applyAlignment="1">
      <alignment horizontal="center"/>
    </xf>
    <xf numFmtId="49" fontId="70" fillId="0" borderId="0" xfId="2" quotePrefix="1" applyNumberFormat="1" applyFont="1" applyFill="1" applyAlignment="1">
      <alignment horizontal="center"/>
    </xf>
    <xf numFmtId="49" fontId="65" fillId="0" borderId="0" xfId="3" applyNumberFormat="1" applyFont="1" applyAlignment="1">
      <alignment horizontal="center"/>
    </xf>
    <xf numFmtId="49" fontId="65" fillId="0" borderId="0" xfId="3" quotePrefix="1" applyNumberFormat="1" applyFont="1" applyAlignment="1">
      <alignment horizontal="center"/>
    </xf>
    <xf numFmtId="0" fontId="70" fillId="0" borderId="0" xfId="2" applyNumberFormat="1" applyFont="1" applyFill="1" applyAlignment="1">
      <alignment horizontal="center"/>
    </xf>
    <xf numFmtId="0" fontId="65" fillId="0" borderId="0" xfId="3" applyNumberFormat="1" applyFont="1" applyAlignment="1">
      <alignment horizontal="center"/>
    </xf>
    <xf numFmtId="49" fontId="66" fillId="0" borderId="27" xfId="2" quotePrefix="1" applyNumberFormat="1" applyFont="1" applyBorder="1" applyAlignment="1">
      <alignment horizontal="center"/>
    </xf>
    <xf numFmtId="0" fontId="66" fillId="0" borderId="27" xfId="2" quotePrefix="1" applyFont="1" applyBorder="1" applyAlignment="1">
      <alignment horizontal="center"/>
    </xf>
    <xf numFmtId="0" fontId="66" fillId="0" borderId="0" xfId="0" applyFont="1" applyAlignment="1">
      <alignment vertical="center"/>
    </xf>
    <xf numFmtId="0" fontId="66" fillId="0" borderId="0" xfId="0" applyFont="1" applyFill="1" applyAlignment="1">
      <alignment vertical="center"/>
    </xf>
    <xf numFmtId="0" fontId="66" fillId="0" borderId="0" xfId="0" applyFont="1" applyFill="1" applyAlignment="1">
      <alignment horizontal="left" vertical="center"/>
    </xf>
    <xf numFmtId="165" fontId="66" fillId="0" borderId="0" xfId="0" applyNumberFormat="1" applyFont="1" applyAlignment="1">
      <alignment vertical="center"/>
    </xf>
    <xf numFmtId="4" fontId="66" fillId="0" borderId="0" xfId="0" applyNumberFormat="1" applyFont="1" applyAlignment="1">
      <alignment vertical="center"/>
    </xf>
    <xf numFmtId="169" fontId="66" fillId="0" borderId="0" xfId="0" applyNumberFormat="1" applyFont="1" applyAlignment="1">
      <alignment vertical="center"/>
    </xf>
    <xf numFmtId="0" fontId="66" fillId="0" borderId="0" xfId="0" applyFont="1" applyAlignment="1">
      <alignment horizontal="left" vertical="center"/>
    </xf>
    <xf numFmtId="0" fontId="65" fillId="0" borderId="0" xfId="0" applyFont="1" applyAlignment="1">
      <alignment vertical="center"/>
    </xf>
    <xf numFmtId="0" fontId="72" fillId="0" borderId="0" xfId="0" applyFont="1" applyAlignment="1">
      <alignment vertical="center"/>
    </xf>
    <xf numFmtId="0" fontId="72" fillId="0" borderId="0" xfId="0" quotePrefix="1" applyFont="1" applyAlignment="1">
      <alignment horizontal="left" vertical="center"/>
    </xf>
    <xf numFmtId="0" fontId="72" fillId="0" borderId="0" xfId="0" applyFont="1" applyAlignment="1">
      <alignment horizontal="left" vertical="center"/>
    </xf>
    <xf numFmtId="173" fontId="66" fillId="0" borderId="0" xfId="0" applyNumberFormat="1" applyFont="1" applyAlignment="1">
      <alignment horizontal="left" vertical="center"/>
    </xf>
    <xf numFmtId="4" fontId="65" fillId="0" borderId="0" xfId="0" applyNumberFormat="1" applyFont="1" applyAlignment="1">
      <alignment vertical="center"/>
    </xf>
    <xf numFmtId="167" fontId="66" fillId="0" borderId="0" xfId="5" applyFont="1" applyAlignment="1">
      <alignment vertical="center"/>
    </xf>
    <xf numFmtId="0" fontId="66" fillId="0" borderId="0" xfId="0" quotePrefix="1" applyFont="1" applyFill="1" applyAlignment="1">
      <alignment vertical="center"/>
    </xf>
    <xf numFmtId="165" fontId="66" fillId="0" borderId="0" xfId="0" applyNumberFormat="1" applyFont="1" applyFill="1" applyAlignment="1">
      <alignment vertical="center"/>
    </xf>
    <xf numFmtId="4" fontId="66" fillId="0" borderId="0" xfId="0" applyNumberFormat="1" applyFont="1" applyFill="1" applyAlignment="1">
      <alignment vertical="center"/>
    </xf>
    <xf numFmtId="169" fontId="66" fillId="0" borderId="0" xfId="0" applyNumberFormat="1" applyFont="1" applyFill="1" applyAlignment="1">
      <alignment vertical="center"/>
    </xf>
    <xf numFmtId="4" fontId="66" fillId="0" borderId="0" xfId="0" quotePrefix="1" applyNumberFormat="1" applyFont="1" applyFill="1" applyAlignment="1">
      <alignment horizontal="center" vertical="center"/>
    </xf>
    <xf numFmtId="0" fontId="66" fillId="0" borderId="0" xfId="0" quotePrefix="1" applyFont="1" applyFill="1" applyAlignment="1">
      <alignment horizontal="left" vertical="center"/>
    </xf>
    <xf numFmtId="0" fontId="65" fillId="0" borderId="0" xfId="0" applyFont="1" applyFill="1" applyAlignment="1">
      <alignment vertical="center"/>
    </xf>
    <xf numFmtId="0" fontId="66" fillId="0" borderId="0" xfId="0" quotePrefix="1" applyFont="1" applyAlignment="1">
      <alignment vertical="center"/>
    </xf>
    <xf numFmtId="168" fontId="11" fillId="0" borderId="0" xfId="2" applyNumberFormat="1" applyFont="1" applyBorder="1"/>
    <xf numFmtId="169" fontId="22" fillId="0" borderId="0" xfId="5" applyNumberFormat="1" applyFont="1" applyBorder="1"/>
    <xf numFmtId="3" fontId="11" fillId="0" borderId="0" xfId="2" applyNumberFormat="1" applyFont="1" applyBorder="1"/>
    <xf numFmtId="40" fontId="17" fillId="0" borderId="0" xfId="2" quotePrefix="1" applyNumberFormat="1" applyFont="1" applyFill="1" applyBorder="1" applyAlignment="1">
      <alignment horizontal="left"/>
    </xf>
    <xf numFmtId="43" fontId="11" fillId="0" borderId="1" xfId="16203" applyFont="1" applyBorder="1" applyAlignment="1"/>
    <xf numFmtId="2" fontId="11" fillId="0" borderId="1" xfId="2" applyNumberFormat="1" applyFont="1" applyBorder="1" applyAlignment="1"/>
    <xf numFmtId="166" fontId="21" fillId="0" borderId="1" xfId="2" applyNumberFormat="1" applyFont="1" applyBorder="1"/>
    <xf numFmtId="17" fontId="18" fillId="0" borderId="1" xfId="2" applyNumberFormat="1" applyFont="1" applyBorder="1" applyAlignment="1">
      <alignment horizontal="center" wrapText="1"/>
    </xf>
    <xf numFmtId="0" fontId="18" fillId="0" borderId="1" xfId="2" applyFont="1" applyBorder="1" applyAlignment="1">
      <alignment horizontal="center" wrapText="1"/>
    </xf>
    <xf numFmtId="2" fontId="19" fillId="0" borderId="1" xfId="2" applyNumberFormat="1" applyFont="1" applyBorder="1" applyAlignment="1">
      <alignment horizontal="center"/>
    </xf>
    <xf numFmtId="43" fontId="11" fillId="0" borderId="0" xfId="16203" applyFont="1" applyBorder="1" applyAlignment="1">
      <alignment horizontal="left"/>
    </xf>
    <xf numFmtId="43" fontId="11" fillId="0" borderId="0" xfId="3" applyFont="1" applyBorder="1" applyAlignment="1">
      <alignment horizontal="left"/>
    </xf>
    <xf numFmtId="43" fontId="11" fillId="0" borderId="5" xfId="16203" applyFont="1" applyBorder="1"/>
    <xf numFmtId="43" fontId="11" fillId="0" borderId="5" xfId="3" applyFont="1" applyBorder="1"/>
    <xf numFmtId="0" fontId="12" fillId="36" borderId="2" xfId="2" applyFont="1" applyFill="1" applyBorder="1"/>
    <xf numFmtId="0" fontId="11" fillId="36" borderId="0" xfId="2" applyFont="1" applyFill="1"/>
    <xf numFmtId="0" fontId="14" fillId="36" borderId="0" xfId="2" applyFont="1" applyFill="1" applyAlignment="1"/>
    <xf numFmtId="0" fontId="15" fillId="36" borderId="0" xfId="2" applyFont="1" applyFill="1" applyAlignment="1"/>
    <xf numFmtId="4" fontId="16" fillId="36" borderId="0" xfId="2" applyNumberFormat="1" applyFont="1" applyFill="1" applyAlignment="1"/>
    <xf numFmtId="4" fontId="11" fillId="36" borderId="0" xfId="2" applyNumberFormat="1" applyFont="1" applyFill="1"/>
    <xf numFmtId="4" fontId="11" fillId="36" borderId="0" xfId="2" applyNumberFormat="1" applyFont="1" applyFill="1" applyBorder="1"/>
    <xf numFmtId="4" fontId="11" fillId="36" borderId="0" xfId="2" applyNumberFormat="1" applyFont="1" applyFill="1" applyAlignment="1">
      <alignment horizontal="center" wrapText="1"/>
    </xf>
    <xf numFmtId="167" fontId="11" fillId="36" borderId="0" xfId="5" applyFont="1" applyFill="1" applyAlignment="1">
      <alignment horizontal="center" wrapText="1"/>
    </xf>
    <xf numFmtId="4" fontId="11" fillId="36" borderId="4" xfId="2" quotePrefix="1" applyNumberFormat="1" applyFont="1" applyFill="1" applyBorder="1" applyAlignment="1">
      <alignment horizontal="center"/>
    </xf>
    <xf numFmtId="167" fontId="11" fillId="36" borderId="4" xfId="5" quotePrefix="1" applyFont="1" applyFill="1" applyBorder="1" applyAlignment="1">
      <alignment horizontal="center"/>
    </xf>
    <xf numFmtId="168" fontId="11" fillId="36" borderId="4" xfId="2" applyNumberFormat="1" applyFont="1" applyFill="1" applyBorder="1"/>
    <xf numFmtId="169" fontId="11" fillId="36" borderId="4" xfId="5" applyNumberFormat="1" applyFont="1" applyFill="1" applyBorder="1"/>
    <xf numFmtId="169" fontId="11" fillId="36" borderId="1" xfId="5" applyNumberFormat="1" applyFont="1" applyFill="1" applyBorder="1"/>
    <xf numFmtId="166" fontId="21" fillId="36" borderId="2" xfId="2" applyNumberFormat="1" applyFont="1" applyFill="1" applyBorder="1"/>
    <xf numFmtId="169" fontId="11" fillId="36" borderId="6" xfId="5" applyNumberFormat="1" applyFont="1" applyFill="1" applyBorder="1"/>
    <xf numFmtId="0" fontId="11" fillId="36" borderId="4" xfId="2" applyFont="1" applyFill="1" applyBorder="1" applyAlignment="1"/>
    <xf numFmtId="0" fontId="11" fillId="36" borderId="4" xfId="2" applyFont="1" applyFill="1" applyBorder="1" applyAlignment="1">
      <alignment horizontal="center" wrapText="1"/>
    </xf>
    <xf numFmtId="0" fontId="22" fillId="36" borderId="4" xfId="2" applyFont="1" applyFill="1" applyBorder="1" applyAlignment="1">
      <alignment horizontal="center" wrapText="1"/>
    </xf>
    <xf numFmtId="0" fontId="11" fillId="36" borderId="5" xfId="2" applyFont="1" applyFill="1" applyBorder="1" applyAlignment="1">
      <alignment horizontal="center"/>
    </xf>
    <xf numFmtId="0" fontId="11" fillId="36" borderId="0" xfId="2" applyFont="1" applyFill="1" applyAlignment="1">
      <alignment horizontal="center"/>
    </xf>
    <xf numFmtId="169" fontId="22" fillId="36" borderId="4" xfId="5" applyNumberFormat="1" applyFont="1" applyFill="1" applyBorder="1"/>
    <xf numFmtId="169" fontId="11" fillId="36" borderId="4" xfId="2" applyNumberFormat="1" applyFont="1" applyFill="1" applyBorder="1"/>
    <xf numFmtId="0" fontId="11" fillId="36" borderId="0" xfId="2" quotePrefix="1" applyFont="1" applyFill="1" applyAlignment="1">
      <alignment horizontal="center"/>
    </xf>
    <xf numFmtId="169" fontId="11" fillId="36" borderId="12" xfId="5" applyNumberFormat="1" applyFont="1" applyFill="1" applyBorder="1"/>
    <xf numFmtId="0" fontId="11" fillId="36" borderId="0" xfId="2" applyFont="1" applyFill="1" applyBorder="1"/>
    <xf numFmtId="0" fontId="11" fillId="36" borderId="0" xfId="2" applyFont="1" applyFill="1" applyAlignment="1">
      <alignment horizontal="right"/>
    </xf>
    <xf numFmtId="169" fontId="11" fillId="36" borderId="0" xfId="5" applyNumberFormat="1" applyFont="1" applyFill="1" applyBorder="1"/>
    <xf numFmtId="169" fontId="11" fillId="36" borderId="4" xfId="2" applyNumberFormat="1" applyFont="1" applyFill="1" applyBorder="1" applyAlignment="1">
      <alignment horizontal="left"/>
    </xf>
    <xf numFmtId="0" fontId="11" fillId="36" borderId="0" xfId="2" applyFont="1" applyFill="1" applyBorder="1" applyAlignment="1">
      <alignment horizontal="left"/>
    </xf>
    <xf numFmtId="0" fontId="29" fillId="36" borderId="0" xfId="2" applyFont="1" applyFill="1" applyAlignment="1">
      <alignment horizontal="center"/>
    </xf>
    <xf numFmtId="167" fontId="11" fillId="36" borderId="0" xfId="5" applyFont="1" applyFill="1"/>
    <xf numFmtId="166" fontId="11" fillId="36" borderId="0" xfId="2" applyNumberFormat="1" applyFont="1" applyFill="1" applyBorder="1" applyAlignment="1">
      <alignment horizontal="center"/>
    </xf>
    <xf numFmtId="2" fontId="11" fillId="36" borderId="0" xfId="2" applyNumberFormat="1" applyFont="1" applyFill="1" applyAlignment="1">
      <alignment horizontal="center"/>
    </xf>
    <xf numFmtId="0" fontId="11" fillId="36" borderId="0" xfId="2" quotePrefix="1" applyFont="1" applyFill="1" applyBorder="1" applyAlignment="1">
      <alignment horizontal="center"/>
    </xf>
    <xf numFmtId="3" fontId="11" fillId="36" borderId="4" xfId="2" applyNumberFormat="1" applyFont="1" applyFill="1" applyBorder="1"/>
    <xf numFmtId="166" fontId="11" fillId="36" borderId="0" xfId="2" applyNumberFormat="1" applyFont="1" applyFill="1" applyBorder="1"/>
    <xf numFmtId="16" fontId="11" fillId="36" borderId="0" xfId="2" quotePrefix="1" applyNumberFormat="1" applyFont="1" applyFill="1" applyAlignment="1">
      <alignment horizontal="right"/>
    </xf>
    <xf numFmtId="0" fontId="11" fillId="36" borderId="0" xfId="2" applyFont="1" applyFill="1" applyBorder="1" applyAlignment="1"/>
    <xf numFmtId="0" fontId="11" fillId="36" borderId="0" xfId="2" quotePrefix="1" applyFont="1" applyFill="1" applyAlignment="1">
      <alignment horizontal="right"/>
    </xf>
    <xf numFmtId="166" fontId="11" fillId="36" borderId="13" xfId="2" applyNumberFormat="1" applyFont="1" applyFill="1" applyBorder="1" applyAlignment="1">
      <alignment horizontal="center"/>
    </xf>
    <xf numFmtId="170" fontId="11" fillId="36" borderId="0" xfId="6" applyFont="1" applyFill="1" applyBorder="1" applyAlignment="1">
      <alignment horizontal="right"/>
    </xf>
    <xf numFmtId="166" fontId="21" fillId="36" borderId="2" xfId="2" applyNumberFormat="1" applyFont="1" applyFill="1" applyBorder="1" applyAlignment="1">
      <alignment horizontal="center"/>
    </xf>
    <xf numFmtId="0" fontId="20" fillId="36" borderId="0" xfId="2" applyFont="1" applyFill="1" applyBorder="1"/>
    <xf numFmtId="168" fontId="24" fillId="36" borderId="4" xfId="2" applyNumberFormat="1" applyFont="1" applyFill="1" applyBorder="1" applyAlignment="1">
      <alignment horizontal="center"/>
    </xf>
    <xf numFmtId="4" fontId="24" fillId="36" borderId="4" xfId="2" applyNumberFormat="1" applyFont="1" applyFill="1" applyBorder="1" applyAlignment="1">
      <alignment horizontal="center"/>
    </xf>
    <xf numFmtId="0" fontId="11" fillId="36" borderId="0" xfId="2" applyFont="1" applyFill="1" applyBorder="1" applyAlignment="1">
      <alignment horizontal="center"/>
    </xf>
    <xf numFmtId="171" fontId="11" fillId="36" borderId="0" xfId="2" applyNumberFormat="1" applyFont="1" applyFill="1"/>
    <xf numFmtId="0" fontId="18" fillId="36" borderId="0" xfId="2" applyFont="1" applyFill="1" applyAlignment="1">
      <alignment horizontal="left"/>
    </xf>
    <xf numFmtId="4" fontId="11" fillId="36" borderId="0" xfId="2" quotePrefix="1" applyNumberFormat="1" applyFont="1" applyFill="1" applyAlignment="1">
      <alignment horizontal="left" indent="2"/>
    </xf>
    <xf numFmtId="4" fontId="18" fillId="36" borderId="4" xfId="2" quotePrefix="1" applyNumberFormat="1" applyFont="1" applyFill="1" applyBorder="1" applyAlignment="1">
      <alignment horizontal="left" indent="2"/>
    </xf>
    <xf numFmtId="4" fontId="11" fillId="36" borderId="0" xfId="2" applyNumberFormat="1" applyFont="1" applyFill="1" applyAlignment="1">
      <alignment horizontal="left" indent="2"/>
    </xf>
    <xf numFmtId="3" fontId="11" fillId="36" borderId="0" xfId="2" quotePrefix="1" applyNumberFormat="1" applyFont="1" applyFill="1" applyAlignment="1">
      <alignment horizontal="left" indent="5"/>
    </xf>
    <xf numFmtId="4" fontId="11" fillId="36" borderId="0" xfId="2" quotePrefix="1" applyNumberFormat="1" applyFont="1" applyFill="1" applyBorder="1" applyAlignment="1">
      <alignment horizontal="left" indent="2"/>
    </xf>
    <xf numFmtId="4" fontId="18" fillId="36" borderId="1" xfId="2" quotePrefix="1" applyNumberFormat="1" applyFont="1" applyFill="1" applyBorder="1" applyAlignment="1">
      <alignment horizontal="left" indent="2"/>
    </xf>
    <xf numFmtId="3" fontId="11" fillId="36" borderId="0" xfId="2" quotePrefix="1" applyNumberFormat="1" applyFont="1" applyFill="1" applyAlignment="1">
      <alignment horizontal="left" indent="4"/>
    </xf>
    <xf numFmtId="0" fontId="11" fillId="36" borderId="0" xfId="2" applyFont="1" applyFill="1" applyAlignment="1"/>
    <xf numFmtId="0" fontId="11" fillId="36" borderId="1" xfId="2" applyFont="1" applyFill="1" applyBorder="1"/>
    <xf numFmtId="169" fontId="11" fillId="36" borderId="14" xfId="2" applyNumberFormat="1" applyFont="1" applyFill="1" applyBorder="1"/>
    <xf numFmtId="169" fontId="11" fillId="36" borderId="0" xfId="2" applyNumberFormat="1" applyFont="1" applyFill="1"/>
    <xf numFmtId="169" fontId="11" fillId="36" borderId="0" xfId="2" applyNumberFormat="1" applyFont="1" applyFill="1" applyBorder="1"/>
    <xf numFmtId="0" fontId="34" fillId="36" borderId="0" xfId="2" applyFont="1" applyFill="1"/>
    <xf numFmtId="0" fontId="34" fillId="36" borderId="0" xfId="2" applyFont="1" applyFill="1" applyAlignment="1"/>
    <xf numFmtId="0" fontId="15" fillId="0" borderId="0" xfId="790" applyFont="1" applyAlignment="1"/>
    <xf numFmtId="0" fontId="15" fillId="0" borderId="0" xfId="790" quotePrefix="1" applyFont="1" applyAlignment="1">
      <alignment horizontal="left"/>
    </xf>
    <xf numFmtId="0" fontId="11" fillId="0" borderId="0" xfId="2" applyFont="1" applyAlignment="1">
      <alignment horizontal="left"/>
    </xf>
    <xf numFmtId="0" fontId="11" fillId="2" borderId="0" xfId="2" applyFont="1" applyFill="1" applyAlignment="1">
      <alignment horizontal="left"/>
    </xf>
    <xf numFmtId="3" fontId="11" fillId="2" borderId="4" xfId="2" applyNumberFormat="1" applyFont="1" applyFill="1" applyBorder="1" applyAlignment="1">
      <alignment horizontal="right"/>
    </xf>
    <xf numFmtId="3" fontId="11" fillId="2" borderId="1" xfId="2" applyNumberFormat="1" applyFont="1" applyFill="1" applyBorder="1" applyAlignment="1">
      <alignment horizontal="right"/>
    </xf>
    <xf numFmtId="0" fontId="11" fillId="2" borderId="0" xfId="2" applyFont="1" applyFill="1" applyAlignment="1">
      <alignment horizontal="left" indent="3"/>
    </xf>
    <xf numFmtId="0" fontId="18" fillId="2" borderId="0" xfId="2" applyFont="1" applyFill="1" applyAlignment="1">
      <alignment horizontal="right"/>
    </xf>
    <xf numFmtId="0" fontId="11" fillId="2" borderId="0" xfId="2" applyFont="1" applyFill="1" applyAlignment="1">
      <alignment horizontal="left" indent="2"/>
    </xf>
    <xf numFmtId="38" fontId="11" fillId="2" borderId="1" xfId="2" applyNumberFormat="1" applyFont="1" applyFill="1" applyBorder="1" applyAlignment="1">
      <alignment horizontal="right"/>
    </xf>
    <xf numFmtId="0" fontId="11" fillId="2" borderId="0" xfId="2" applyFont="1" applyFill="1" applyBorder="1" applyAlignment="1">
      <alignment horizontal="left" indent="2"/>
    </xf>
    <xf numFmtId="0" fontId="11" fillId="2" borderId="0" xfId="2" applyFont="1" applyFill="1" applyBorder="1" applyAlignment="1">
      <alignment horizontal="left" indent="6"/>
    </xf>
    <xf numFmtId="3" fontId="11" fillId="2" borderId="0" xfId="2" applyNumberFormat="1" applyFont="1" applyFill="1" applyBorder="1" applyAlignment="1">
      <alignment horizontal="left"/>
    </xf>
    <xf numFmtId="0" fontId="11" fillId="2" borderId="0" xfId="2" applyFont="1" applyFill="1" applyAlignment="1">
      <alignment horizontal="left" indent="6"/>
    </xf>
    <xf numFmtId="165" fontId="11" fillId="2" borderId="0" xfId="2" applyNumberFormat="1" applyFont="1" applyFill="1" applyAlignment="1">
      <alignment horizontal="left"/>
    </xf>
    <xf numFmtId="4" fontId="29" fillId="2" borderId="0" xfId="2" applyNumberFormat="1" applyFont="1" applyFill="1" applyBorder="1" applyAlignment="1">
      <alignment horizontal="left" indent="2"/>
    </xf>
    <xf numFmtId="171" fontId="11" fillId="2" borderId="0" xfId="2" applyNumberFormat="1" applyFont="1" applyFill="1" applyAlignment="1">
      <alignment horizontal="left" indent="2"/>
    </xf>
    <xf numFmtId="0" fontId="11" fillId="2" borderId="0" xfId="2" applyFont="1" applyFill="1" applyBorder="1" applyAlignment="1">
      <alignment horizontal="left"/>
    </xf>
    <xf numFmtId="166" fontId="30" fillId="2" borderId="0" xfId="2" applyNumberFormat="1" applyFont="1" applyFill="1" applyBorder="1" applyAlignment="1">
      <alignment horizontal="center"/>
    </xf>
    <xf numFmtId="170" fontId="11" fillId="2" borderId="3" xfId="6" applyFont="1" applyFill="1" applyBorder="1" applyAlignment="1">
      <alignment horizontal="right"/>
    </xf>
    <xf numFmtId="170" fontId="11" fillId="2" borderId="0" xfId="6" applyFont="1" applyFill="1" applyBorder="1" applyAlignment="1">
      <alignment horizontal="right"/>
    </xf>
    <xf numFmtId="2" fontId="32" fillId="2" borderId="0" xfId="2" applyNumberFormat="1" applyFont="1" applyFill="1" applyBorder="1" applyAlignment="1">
      <alignment horizontal="left" indent="6"/>
    </xf>
    <xf numFmtId="0" fontId="27" fillId="2" borderId="0" xfId="2" applyFont="1" applyFill="1" applyAlignment="1">
      <alignment horizontal="left" indent="6"/>
    </xf>
    <xf numFmtId="0" fontId="24" fillId="2" borderId="0" xfId="2" applyFont="1" applyFill="1" applyAlignment="1">
      <alignment horizontal="left"/>
    </xf>
    <xf numFmtId="0" fontId="28" fillId="2" borderId="0" xfId="2" applyFont="1" applyFill="1" applyAlignment="1">
      <alignment horizontal="left"/>
    </xf>
    <xf numFmtId="0" fontId="11" fillId="2" borderId="0" xfId="2" applyFont="1" applyFill="1" applyBorder="1" applyAlignment="1">
      <alignment horizontal="right"/>
    </xf>
    <xf numFmtId="0" fontId="29" fillId="2" borderId="0" xfId="2" applyFont="1" applyFill="1" applyAlignment="1">
      <alignment horizontal="center"/>
    </xf>
    <xf numFmtId="4" fontId="29" fillId="2" borderId="0" xfId="2" applyNumberFormat="1" applyFont="1" applyFill="1" applyAlignment="1">
      <alignment horizontal="left"/>
    </xf>
    <xf numFmtId="0" fontId="25" fillId="2" borderId="0" xfId="2" applyFont="1" applyFill="1" applyAlignment="1">
      <alignment horizontal="center"/>
    </xf>
    <xf numFmtId="169" fontId="11" fillId="2" borderId="0" xfId="5" applyNumberFormat="1" applyFont="1" applyFill="1" applyBorder="1" applyAlignment="1">
      <alignment horizontal="left" indent="4"/>
    </xf>
    <xf numFmtId="0" fontId="11" fillId="2" borderId="0" xfId="2" applyFont="1" applyFill="1" applyAlignment="1">
      <alignment horizontal="left" indent="16"/>
    </xf>
    <xf numFmtId="0" fontId="26" fillId="2" borderId="0" xfId="2" applyFont="1" applyFill="1" applyAlignment="1">
      <alignment horizontal="center"/>
    </xf>
    <xf numFmtId="4" fontId="11" fillId="2" borderId="0" xfId="2" quotePrefix="1" applyNumberFormat="1" applyFont="1" applyFill="1" applyBorder="1" applyAlignment="1">
      <alignment horizontal="left" indent="7"/>
    </xf>
    <xf numFmtId="4" fontId="18" fillId="2" borderId="1" xfId="2" applyNumberFormat="1" applyFont="1" applyFill="1" applyBorder="1" applyAlignment="1">
      <alignment horizontal="center" vertical="center" wrapText="1"/>
    </xf>
    <xf numFmtId="4" fontId="18" fillId="2" borderId="12" xfId="2" applyNumberFormat="1" applyFont="1" applyFill="1" applyBorder="1" applyAlignment="1">
      <alignment horizontal="center" vertical="center" wrapText="1"/>
    </xf>
    <xf numFmtId="0" fontId="11" fillId="2" borderId="0" xfId="2" applyFont="1" applyFill="1" applyAlignment="1">
      <alignment horizontal="right"/>
    </xf>
    <xf numFmtId="2" fontId="11" fillId="2" borderId="6" xfId="2" applyNumberFormat="1" applyFont="1" applyFill="1" applyBorder="1" applyAlignment="1">
      <alignment horizontal="center"/>
    </xf>
    <xf numFmtId="2" fontId="12" fillId="2" borderId="1" xfId="2" applyNumberFormat="1" applyFont="1" applyFill="1" applyBorder="1" applyAlignment="1">
      <alignment horizontal="center"/>
    </xf>
    <xf numFmtId="0" fontId="17" fillId="0" borderId="8" xfId="2" applyFont="1" applyBorder="1" applyAlignment="1">
      <alignment horizontal="left" vertical="center" wrapText="1"/>
    </xf>
    <xf numFmtId="0" fontId="17" fillId="0" borderId="5" xfId="2" applyFont="1" applyBorder="1" applyAlignment="1">
      <alignment horizontal="left" vertical="center" wrapText="1"/>
    </xf>
    <xf numFmtId="0" fontId="17" fillId="0" borderId="9" xfId="2" applyFont="1" applyBorder="1" applyAlignment="1">
      <alignment horizontal="left" vertical="center" wrapText="1"/>
    </xf>
    <xf numFmtId="0" fontId="17" fillId="0" borderId="0" xfId="2" applyFont="1" applyBorder="1" applyAlignment="1">
      <alignment horizontal="left" vertical="center" wrapText="1"/>
    </xf>
    <xf numFmtId="0" fontId="17" fillId="0" borderId="11" xfId="2" applyFont="1" applyBorder="1" applyAlignment="1">
      <alignment horizontal="left" vertical="center" wrapText="1"/>
    </xf>
    <xf numFmtId="0" fontId="17" fillId="0" borderId="4" xfId="2" applyFont="1" applyBorder="1" applyAlignment="1">
      <alignment horizontal="left" vertical="center" wrapText="1"/>
    </xf>
    <xf numFmtId="0" fontId="17" fillId="2" borderId="0" xfId="2" applyFont="1" applyFill="1" applyBorder="1" applyAlignment="1">
      <alignment horizontal="left" vertical="center" wrapText="1" indent="6"/>
    </xf>
    <xf numFmtId="2" fontId="18" fillId="2" borderId="1" xfId="2" applyNumberFormat="1" applyFont="1" applyFill="1" applyBorder="1" applyAlignment="1">
      <alignment horizontal="center"/>
    </xf>
    <xf numFmtId="165" fontId="11" fillId="2" borderId="0" xfId="2" applyNumberFormat="1" applyFont="1" applyFill="1" applyAlignment="1">
      <alignment horizontal="center"/>
    </xf>
    <xf numFmtId="0" fontId="11" fillId="2" borderId="0" xfId="2" applyFont="1" applyFill="1" applyBorder="1" applyAlignment="1">
      <alignment horizontal="center"/>
    </xf>
    <xf numFmtId="2" fontId="11" fillId="2" borderId="0" xfId="2" applyNumberFormat="1" applyFont="1" applyFill="1" applyBorder="1" applyAlignment="1">
      <alignment horizontal="center"/>
    </xf>
    <xf numFmtId="2" fontId="11" fillId="2" borderId="7" xfId="2" applyNumberFormat="1" applyFont="1" applyFill="1" applyBorder="1" applyAlignment="1">
      <alignment horizontal="center"/>
    </xf>
    <xf numFmtId="0" fontId="11" fillId="2" borderId="5" xfId="2" applyFont="1" applyFill="1" applyBorder="1" applyAlignment="1">
      <alignment horizontal="left" indent="3"/>
    </xf>
    <xf numFmtId="165" fontId="11" fillId="2" borderId="5" xfId="2" applyNumberFormat="1" applyFont="1" applyFill="1" applyBorder="1" applyAlignment="1">
      <alignment horizontal="center"/>
    </xf>
    <xf numFmtId="4" fontId="11" fillId="2" borderId="0" xfId="2" applyNumberFormat="1" applyFont="1" applyFill="1" applyAlignment="1">
      <alignment horizontal="left"/>
    </xf>
    <xf numFmtId="0" fontId="17" fillId="2" borderId="0" xfId="2" applyFont="1" applyFill="1" applyAlignment="1">
      <alignment horizontal="center"/>
    </xf>
    <xf numFmtId="7" fontId="10" fillId="2" borderId="0" xfId="2" applyNumberFormat="1" applyFill="1" applyBorder="1" applyAlignment="1">
      <alignment horizontal="center"/>
    </xf>
    <xf numFmtId="0" fontId="17" fillId="2" borderId="0" xfId="2" applyFont="1" applyFill="1" applyAlignment="1">
      <alignment horizontal="left"/>
    </xf>
    <xf numFmtId="166" fontId="17" fillId="2" borderId="0" xfId="2" applyNumberFormat="1" applyFont="1" applyFill="1" applyAlignment="1">
      <alignment horizontal="left"/>
    </xf>
    <xf numFmtId="0" fontId="11" fillId="2" borderId="0" xfId="2" applyFont="1" applyFill="1" applyAlignment="1">
      <alignment horizontal="left" wrapText="1"/>
    </xf>
    <xf numFmtId="0" fontId="12" fillId="2" borderId="0" xfId="2" applyFont="1" applyFill="1" applyAlignment="1">
      <alignment horizontal="center" wrapText="1"/>
    </xf>
    <xf numFmtId="165" fontId="11" fillId="2" borderId="0" xfId="2" applyNumberFormat="1" applyFont="1" applyFill="1" applyAlignment="1">
      <alignment horizontal="center" wrapText="1"/>
    </xf>
    <xf numFmtId="0" fontId="13" fillId="2" borderId="3" xfId="2" applyFont="1" applyFill="1" applyBorder="1" applyAlignment="1">
      <alignment horizontal="left"/>
    </xf>
    <xf numFmtId="0" fontId="13" fillId="2" borderId="0" xfId="2" applyFont="1" applyFill="1" applyBorder="1" applyAlignment="1">
      <alignment horizontal="left"/>
    </xf>
    <xf numFmtId="0" fontId="13" fillId="2" borderId="0" xfId="2" applyFont="1" applyFill="1" applyAlignment="1">
      <alignment horizontal="left"/>
    </xf>
    <xf numFmtId="0" fontId="14" fillId="2" borderId="0" xfId="2" applyFont="1" applyFill="1" applyAlignment="1">
      <alignment horizontal="center"/>
    </xf>
    <xf numFmtId="0" fontId="11" fillId="2" borderId="0" xfId="2" applyFont="1" applyFill="1" applyAlignment="1">
      <alignment horizontal="center"/>
    </xf>
    <xf numFmtId="4" fontId="11" fillId="2" borderId="0" xfId="2" applyNumberFormat="1" applyFont="1" applyFill="1" applyAlignment="1">
      <alignment horizontal="left" indent="2"/>
    </xf>
    <xf numFmtId="4" fontId="16" fillId="2" borderId="0" xfId="2" applyNumberFormat="1" applyFont="1" applyFill="1" applyAlignment="1">
      <alignment horizontal="left"/>
    </xf>
    <xf numFmtId="0" fontId="11" fillId="2" borderId="4" xfId="2" quotePrefix="1" applyFont="1" applyFill="1" applyBorder="1" applyAlignment="1">
      <alignment horizontal="left" indent="2"/>
    </xf>
    <xf numFmtId="0" fontId="12" fillId="2" borderId="4" xfId="2" quotePrefix="1" applyFont="1" applyFill="1" applyBorder="1" applyAlignment="1">
      <alignment horizontal="center"/>
    </xf>
    <xf numFmtId="165" fontId="11" fillId="2" borderId="4" xfId="2" quotePrefix="1" applyNumberFormat="1" applyFont="1" applyFill="1" applyBorder="1" applyAlignment="1">
      <alignment horizontal="center"/>
    </xf>
    <xf numFmtId="0" fontId="68" fillId="0" borderId="17" xfId="0" applyFont="1" applyBorder="1" applyAlignment="1">
      <alignment horizontal="center"/>
    </xf>
    <xf numFmtId="0" fontId="68" fillId="0" borderId="1" xfId="0" applyFont="1" applyBorder="1" applyAlignment="1">
      <alignment horizontal="center"/>
    </xf>
    <xf numFmtId="0" fontId="68" fillId="0" borderId="18" xfId="0" applyFont="1" applyBorder="1" applyAlignment="1">
      <alignment horizontal="center"/>
    </xf>
    <xf numFmtId="49" fontId="71" fillId="0" borderId="27" xfId="2" quotePrefix="1" applyNumberFormat="1" applyFont="1" applyBorder="1" applyAlignment="1">
      <alignment horizontal="center"/>
    </xf>
    <xf numFmtId="49" fontId="71" fillId="0" borderId="27" xfId="2" applyNumberFormat="1" applyFont="1" applyBorder="1" applyAlignment="1">
      <alignment horizontal="center"/>
    </xf>
    <xf numFmtId="0" fontId="13" fillId="36" borderId="3" xfId="2" applyFont="1" applyFill="1" applyBorder="1" applyAlignment="1">
      <alignment horizontal="left"/>
    </xf>
    <xf numFmtId="0" fontId="13" fillId="36" borderId="0" xfId="2" applyFont="1" applyFill="1" applyBorder="1" applyAlignment="1">
      <alignment horizontal="left"/>
    </xf>
    <xf numFmtId="0" fontId="13" fillId="36" borderId="0" xfId="2" applyFont="1" applyFill="1" applyAlignment="1">
      <alignment horizontal="left"/>
    </xf>
    <xf numFmtId="0" fontId="14" fillId="36" borderId="0" xfId="2" applyFont="1" applyFill="1" applyAlignment="1">
      <alignment horizontal="center"/>
    </xf>
    <xf numFmtId="0" fontId="11" fillId="36" borderId="0" xfId="2" applyFont="1" applyFill="1" applyAlignment="1">
      <alignment horizontal="center"/>
    </xf>
    <xf numFmtId="4" fontId="11" fillId="36" borderId="0" xfId="2" applyNumberFormat="1" applyFont="1" applyFill="1" applyAlignment="1">
      <alignment horizontal="left" indent="2"/>
    </xf>
    <xf numFmtId="4" fontId="16" fillId="36" borderId="0" xfId="2" applyNumberFormat="1" applyFont="1" applyFill="1" applyAlignment="1">
      <alignment horizontal="left"/>
    </xf>
    <xf numFmtId="0" fontId="11" fillId="36" borderId="4" xfId="2" quotePrefix="1" applyFont="1" applyFill="1" applyBorder="1" applyAlignment="1">
      <alignment horizontal="left" indent="2"/>
    </xf>
    <xf numFmtId="0" fontId="12" fillId="36" borderId="4" xfId="2" quotePrefix="1" applyFont="1" applyFill="1" applyBorder="1" applyAlignment="1">
      <alignment horizontal="center"/>
    </xf>
    <xf numFmtId="165" fontId="11" fillId="36" borderId="4" xfId="2" quotePrefix="1" applyNumberFormat="1" applyFont="1" applyFill="1" applyBorder="1" applyAlignment="1">
      <alignment horizontal="center"/>
    </xf>
    <xf numFmtId="0" fontId="11" fillId="36" borderId="5" xfId="2" applyFont="1" applyFill="1" applyBorder="1" applyAlignment="1">
      <alignment horizontal="left" indent="3"/>
    </xf>
    <xf numFmtId="2" fontId="18" fillId="36" borderId="1" xfId="2" applyNumberFormat="1" applyFont="1" applyFill="1" applyBorder="1" applyAlignment="1">
      <alignment horizontal="center"/>
    </xf>
    <xf numFmtId="165" fontId="11" fillId="36" borderId="5" xfId="2" applyNumberFormat="1" applyFont="1" applyFill="1" applyBorder="1" applyAlignment="1">
      <alignment horizontal="center"/>
    </xf>
    <xf numFmtId="4" fontId="11" fillId="36" borderId="0" xfId="2" applyNumberFormat="1" applyFont="1" applyFill="1" applyAlignment="1">
      <alignment horizontal="left"/>
    </xf>
    <xf numFmtId="0" fontId="17" fillId="36" borderId="0" xfId="2" applyFont="1" applyFill="1" applyAlignment="1">
      <alignment horizontal="center"/>
    </xf>
    <xf numFmtId="7" fontId="10" fillId="36" borderId="0" xfId="2" applyNumberFormat="1" applyFill="1" applyBorder="1" applyAlignment="1">
      <alignment horizontal="center"/>
    </xf>
    <xf numFmtId="0" fontId="17" fillId="36" borderId="0" xfId="2" applyFont="1" applyFill="1" applyAlignment="1">
      <alignment horizontal="left"/>
    </xf>
    <xf numFmtId="166" fontId="17" fillId="36" borderId="0" xfId="2" applyNumberFormat="1" applyFont="1" applyFill="1" applyAlignment="1">
      <alignment horizontal="left"/>
    </xf>
    <xf numFmtId="0" fontId="11" fillId="36" borderId="0" xfId="2" applyFont="1" applyFill="1" applyAlignment="1">
      <alignment horizontal="left" wrapText="1"/>
    </xf>
    <xf numFmtId="0" fontId="12" fillId="36" borderId="0" xfId="2" applyFont="1" applyFill="1" applyAlignment="1">
      <alignment horizontal="center" wrapText="1"/>
    </xf>
    <xf numFmtId="165" fontId="11" fillId="36" borderId="0" xfId="2" applyNumberFormat="1" applyFont="1" applyFill="1" applyAlignment="1">
      <alignment horizontal="center" wrapText="1"/>
    </xf>
    <xf numFmtId="0" fontId="11" fillId="36" borderId="0" xfId="2" applyFont="1" applyFill="1" applyAlignment="1">
      <alignment horizontal="left" indent="3"/>
    </xf>
    <xf numFmtId="165" fontId="11" fillId="36" borderId="0" xfId="2" applyNumberFormat="1" applyFont="1" applyFill="1" applyAlignment="1">
      <alignment horizontal="center"/>
    </xf>
    <xf numFmtId="0" fontId="11" fillId="36" borderId="0" xfId="2" applyFont="1" applyFill="1" applyBorder="1" applyAlignment="1">
      <alignment horizontal="center"/>
    </xf>
    <xf numFmtId="2" fontId="11" fillId="36" borderId="6" xfId="2" applyNumberFormat="1" applyFont="1" applyFill="1" applyBorder="1" applyAlignment="1">
      <alignment horizontal="center"/>
    </xf>
    <xf numFmtId="2" fontId="11" fillId="36" borderId="0" xfId="2" applyNumberFormat="1" applyFont="1" applyFill="1" applyBorder="1" applyAlignment="1">
      <alignment horizontal="center"/>
    </xf>
    <xf numFmtId="2" fontId="11" fillId="36" borderId="7" xfId="2" applyNumberFormat="1" applyFont="1" applyFill="1" applyBorder="1" applyAlignment="1">
      <alignment horizontal="center"/>
    </xf>
    <xf numFmtId="0" fontId="11" fillId="36" borderId="0" xfId="2" applyFont="1" applyFill="1" applyBorder="1" applyAlignment="1">
      <alignment horizontal="left"/>
    </xf>
    <xf numFmtId="2" fontId="12" fillId="36" borderId="1" xfId="2" applyNumberFormat="1" applyFont="1" applyFill="1" applyBorder="1" applyAlignment="1">
      <alignment horizontal="center"/>
    </xf>
    <xf numFmtId="0" fontId="17" fillId="36" borderId="0" xfId="2" applyFont="1" applyFill="1" applyBorder="1" applyAlignment="1">
      <alignment horizontal="left" vertical="center" wrapText="1" indent="6"/>
    </xf>
    <xf numFmtId="4" fontId="18" fillId="36" borderId="1" xfId="2" applyNumberFormat="1" applyFont="1" applyFill="1" applyBorder="1" applyAlignment="1">
      <alignment horizontal="center" vertical="center" wrapText="1"/>
    </xf>
    <xf numFmtId="0" fontId="24" fillId="36" borderId="0" xfId="2" applyFont="1" applyFill="1" applyAlignment="1">
      <alignment horizontal="left"/>
    </xf>
    <xf numFmtId="0" fontId="25" fillId="36" borderId="0" xfId="2" applyFont="1" applyFill="1" applyAlignment="1">
      <alignment horizontal="center"/>
    </xf>
    <xf numFmtId="169" fontId="11" fillId="36" borderId="0" xfId="5" applyNumberFormat="1" applyFont="1" applyFill="1" applyBorder="1" applyAlignment="1">
      <alignment horizontal="left" indent="4"/>
    </xf>
    <xf numFmtId="0" fontId="11" fillId="36" borderId="0" xfId="2" applyFont="1" applyFill="1" applyAlignment="1">
      <alignment horizontal="left" indent="16"/>
    </xf>
    <xf numFmtId="0" fontId="26" fillId="36" borderId="0" xfId="2" applyFont="1" applyFill="1" applyAlignment="1">
      <alignment horizontal="center"/>
    </xf>
    <xf numFmtId="4" fontId="11" fillId="36" borderId="0" xfId="2" quotePrefix="1" applyNumberFormat="1" applyFont="1" applyFill="1" applyBorder="1" applyAlignment="1">
      <alignment horizontal="left" indent="7"/>
    </xf>
    <xf numFmtId="4" fontId="18" fillId="36" borderId="12" xfId="2" applyNumberFormat="1" applyFont="1" applyFill="1" applyBorder="1" applyAlignment="1">
      <alignment horizontal="center" vertical="center" wrapText="1"/>
    </xf>
    <xf numFmtId="0" fontId="11" fillId="36" borderId="0" xfId="2" applyFont="1" applyFill="1" applyAlignment="1">
      <alignment horizontal="right"/>
    </xf>
    <xf numFmtId="166" fontId="30" fillId="36" borderId="0" xfId="2" applyNumberFormat="1" applyFont="1" applyFill="1" applyBorder="1" applyAlignment="1">
      <alignment horizontal="center"/>
    </xf>
    <xf numFmtId="170" fontId="11" fillId="36" borderId="3" xfId="6" applyFont="1" applyFill="1" applyBorder="1" applyAlignment="1">
      <alignment horizontal="right"/>
    </xf>
    <xf numFmtId="170" fontId="11" fillId="36" borderId="0" xfId="6" applyFont="1" applyFill="1" applyBorder="1" applyAlignment="1">
      <alignment horizontal="right"/>
    </xf>
    <xf numFmtId="2" fontId="32" fillId="36" borderId="0" xfId="2" applyNumberFormat="1" applyFont="1" applyFill="1" applyBorder="1" applyAlignment="1">
      <alignment horizontal="left" indent="6"/>
    </xf>
    <xf numFmtId="0" fontId="11" fillId="36" borderId="0" xfId="2" applyFont="1" applyFill="1" applyAlignment="1">
      <alignment horizontal="left"/>
    </xf>
    <xf numFmtId="0" fontId="27" fillId="36" borderId="0" xfId="2" applyFont="1" applyFill="1" applyAlignment="1">
      <alignment horizontal="left" indent="6"/>
    </xf>
    <xf numFmtId="0" fontId="28" fillId="36" borderId="0" xfId="2" applyFont="1" applyFill="1" applyAlignment="1">
      <alignment horizontal="left"/>
    </xf>
    <xf numFmtId="0" fontId="11" fillId="36" borderId="0" xfId="2" applyFont="1" applyFill="1" applyBorder="1" applyAlignment="1">
      <alignment horizontal="right"/>
    </xf>
    <xf numFmtId="0" fontId="29" fillId="36" borderId="0" xfId="2" applyFont="1" applyFill="1" applyAlignment="1">
      <alignment horizontal="center"/>
    </xf>
    <xf numFmtId="4" fontId="29" fillId="36" borderId="0" xfId="2" applyNumberFormat="1" applyFont="1" applyFill="1" applyAlignment="1">
      <alignment horizontal="left"/>
    </xf>
    <xf numFmtId="0" fontId="11" fillId="36" borderId="0" xfId="2" applyFont="1" applyFill="1" applyAlignment="1">
      <alignment horizontal="left" indent="6"/>
    </xf>
    <xf numFmtId="165" fontId="11" fillId="36" borderId="0" xfId="2" applyNumberFormat="1" applyFont="1" applyFill="1" applyAlignment="1">
      <alignment horizontal="left"/>
    </xf>
    <xf numFmtId="4" fontId="29" fillId="36" borderId="0" xfId="2" applyNumberFormat="1" applyFont="1" applyFill="1" applyBorder="1" applyAlignment="1">
      <alignment horizontal="left" indent="2"/>
    </xf>
    <xf numFmtId="171" fontId="11" fillId="36" borderId="0" xfId="2" applyNumberFormat="1" applyFont="1" applyFill="1" applyAlignment="1">
      <alignment horizontal="left" indent="2"/>
    </xf>
    <xf numFmtId="3" fontId="11" fillId="36" borderId="4" xfId="2" applyNumberFormat="1" applyFont="1" applyFill="1" applyBorder="1" applyAlignment="1">
      <alignment horizontal="right"/>
    </xf>
    <xf numFmtId="0" fontId="11" fillId="36" borderId="0" xfId="2" applyFont="1" applyFill="1" applyBorder="1" applyAlignment="1">
      <alignment horizontal="left" indent="2"/>
    </xf>
    <xf numFmtId="0" fontId="11" fillId="36" borderId="0" xfId="2" applyFont="1" applyFill="1" applyBorder="1" applyAlignment="1">
      <alignment horizontal="left" indent="6"/>
    </xf>
    <xf numFmtId="3" fontId="11" fillId="36" borderId="0" xfId="2" applyNumberFormat="1" applyFont="1" applyFill="1" applyBorder="1" applyAlignment="1">
      <alignment horizontal="left"/>
    </xf>
    <xf numFmtId="3" fontId="11" fillId="36" borderId="1" xfId="2" applyNumberFormat="1" applyFont="1" applyFill="1" applyBorder="1" applyAlignment="1">
      <alignment horizontal="right"/>
    </xf>
    <xf numFmtId="0" fontId="18" fillId="36" borderId="0" xfId="2" applyFont="1" applyFill="1" applyAlignment="1">
      <alignment horizontal="right"/>
    </xf>
    <xf numFmtId="0" fontId="11" fillId="36" borderId="0" xfId="2" applyFont="1" applyFill="1" applyAlignment="1">
      <alignment horizontal="left" indent="2"/>
    </xf>
    <xf numFmtId="38" fontId="11" fillId="36" borderId="1" xfId="2" applyNumberFormat="1" applyFont="1" applyFill="1" applyBorder="1" applyAlignment="1">
      <alignment horizontal="right"/>
    </xf>
    <xf numFmtId="0" fontId="11" fillId="0" borderId="0" xfId="2" applyFont="1" applyAlignment="1">
      <alignment horizontal="center"/>
    </xf>
  </cellXfs>
  <cellStyles count="61784">
    <cellStyle name="20% - Accent1" xfId="812" builtinId="30" customBuiltin="1"/>
    <cellStyle name="20% - Accent1 10" xfId="16988"/>
    <cellStyle name="20% - Accent1 10 2" xfId="21986"/>
    <cellStyle name="20% - Accent1 11" xfId="21987"/>
    <cellStyle name="20% - Accent1 12" xfId="43929"/>
    <cellStyle name="20% - Accent1 2" xfId="12"/>
    <cellStyle name="20% - Accent1 2 10" xfId="1248"/>
    <cellStyle name="20% - Accent1 2 10 2" xfId="8735"/>
    <cellStyle name="20% - Accent1 2 10 2 2" xfId="14517"/>
    <cellStyle name="20% - Accent1 2 10 2 2 2" xfId="21988"/>
    <cellStyle name="20% - Accent1 2 10 2 2 3" xfId="43930"/>
    <cellStyle name="20% - Accent1 2 10 2 3" xfId="20300"/>
    <cellStyle name="20% - Accent1 2 10 2 3 2" xfId="21989"/>
    <cellStyle name="20% - Accent1 2 10 2 4" xfId="21990"/>
    <cellStyle name="20% - Accent1 2 10 2 5" xfId="43931"/>
    <cellStyle name="20% - Accent1 2 10 3" xfId="5844"/>
    <cellStyle name="20% - Accent1 2 10 3 2" xfId="21991"/>
    <cellStyle name="20% - Accent1 2 10 3 3" xfId="43932"/>
    <cellStyle name="20% - Accent1 2 10 4" xfId="11626"/>
    <cellStyle name="20% - Accent1 2 10 4 2" xfId="21992"/>
    <cellStyle name="20% - Accent1 2 10 4 3" xfId="43933"/>
    <cellStyle name="20% - Accent1 2 10 5" xfId="17409"/>
    <cellStyle name="20% - Accent1 2 10 5 2" xfId="21993"/>
    <cellStyle name="20% - Accent1 2 10 6" xfId="21994"/>
    <cellStyle name="20% - Accent1 2 10 7" xfId="43934"/>
    <cellStyle name="20% - Accent1 2 11" xfId="4642"/>
    <cellStyle name="20% - Accent1 2 11 2" xfId="13316"/>
    <cellStyle name="20% - Accent1 2 11 2 2" xfId="21995"/>
    <cellStyle name="20% - Accent1 2 11 2 3" xfId="43935"/>
    <cellStyle name="20% - Accent1 2 11 3" xfId="19099"/>
    <cellStyle name="20% - Accent1 2 11 3 2" xfId="21996"/>
    <cellStyle name="20% - Accent1 2 11 4" xfId="21997"/>
    <cellStyle name="20% - Accent1 2 11 5" xfId="43936"/>
    <cellStyle name="20% - Accent1 2 12" xfId="7534"/>
    <cellStyle name="20% - Accent1 2 12 2" xfId="21998"/>
    <cellStyle name="20% - Accent1 2 12 3" xfId="43937"/>
    <cellStyle name="20% - Accent1 2 12 4" xfId="43938"/>
    <cellStyle name="20% - Accent1 2 13" xfId="2952"/>
    <cellStyle name="20% - Accent1 2 13 2" xfId="21999"/>
    <cellStyle name="20% - Accent1 2 13 3" xfId="43939"/>
    <cellStyle name="20% - Accent1 2 14" xfId="10425"/>
    <cellStyle name="20% - Accent1 2 14 2" xfId="22000"/>
    <cellStyle name="20% - Accent1 2 14 3" xfId="43940"/>
    <cellStyle name="20% - Accent1 2 15" xfId="16208"/>
    <cellStyle name="20% - Accent1 2 15 2" xfId="22001"/>
    <cellStyle name="20% - Accent1 2 16" xfId="22002"/>
    <cellStyle name="20% - Accent1 2 17" xfId="43941"/>
    <cellStyle name="20% - Accent1 2 2" xfId="13"/>
    <cellStyle name="20% - Accent1 2 2 10" xfId="4643"/>
    <cellStyle name="20% - Accent1 2 2 10 2" xfId="13317"/>
    <cellStyle name="20% - Accent1 2 2 10 2 2" xfId="22003"/>
    <cellStyle name="20% - Accent1 2 2 10 2 3" xfId="43942"/>
    <cellStyle name="20% - Accent1 2 2 10 3" xfId="19100"/>
    <cellStyle name="20% - Accent1 2 2 10 3 2" xfId="22004"/>
    <cellStyle name="20% - Accent1 2 2 10 4" xfId="22005"/>
    <cellStyle name="20% - Accent1 2 2 10 5" xfId="43943"/>
    <cellStyle name="20% - Accent1 2 2 11" xfId="7535"/>
    <cellStyle name="20% - Accent1 2 2 11 2" xfId="22006"/>
    <cellStyle name="20% - Accent1 2 2 11 3" xfId="43944"/>
    <cellStyle name="20% - Accent1 2 2 11 4" xfId="43945"/>
    <cellStyle name="20% - Accent1 2 2 12" xfId="2986"/>
    <cellStyle name="20% - Accent1 2 2 12 2" xfId="22007"/>
    <cellStyle name="20% - Accent1 2 2 12 3" xfId="43946"/>
    <cellStyle name="20% - Accent1 2 2 13" xfId="10426"/>
    <cellStyle name="20% - Accent1 2 2 13 2" xfId="22008"/>
    <cellStyle name="20% - Accent1 2 2 13 3" xfId="43947"/>
    <cellStyle name="20% - Accent1 2 2 14" xfId="16209"/>
    <cellStyle name="20% - Accent1 2 2 14 2" xfId="22009"/>
    <cellStyle name="20% - Accent1 2 2 15" xfId="22010"/>
    <cellStyle name="20% - Accent1 2 2 16" xfId="43948"/>
    <cellStyle name="20% - Accent1 2 2 2" xfId="14"/>
    <cellStyle name="20% - Accent1 2 2 2 10" xfId="7536"/>
    <cellStyle name="20% - Accent1 2 2 2 10 2" xfId="22011"/>
    <cellStyle name="20% - Accent1 2 2 2 10 3" xfId="43949"/>
    <cellStyle name="20% - Accent1 2 2 2 10 4" xfId="43950"/>
    <cellStyle name="20% - Accent1 2 2 2 11" xfId="2987"/>
    <cellStyle name="20% - Accent1 2 2 2 11 2" xfId="22012"/>
    <cellStyle name="20% - Accent1 2 2 2 11 3" xfId="43951"/>
    <cellStyle name="20% - Accent1 2 2 2 12" xfId="10427"/>
    <cellStyle name="20% - Accent1 2 2 2 12 2" xfId="22013"/>
    <cellStyle name="20% - Accent1 2 2 2 12 3" xfId="43952"/>
    <cellStyle name="20% - Accent1 2 2 2 13" xfId="16210"/>
    <cellStyle name="20% - Accent1 2 2 2 13 2" xfId="22014"/>
    <cellStyle name="20% - Accent1 2 2 2 14" xfId="22015"/>
    <cellStyle name="20% - Accent1 2 2 2 15" xfId="43953"/>
    <cellStyle name="20% - Accent1 2 2 2 2" xfId="15"/>
    <cellStyle name="20% - Accent1 2 2 2 2 10" xfId="10428"/>
    <cellStyle name="20% - Accent1 2 2 2 2 10 2" xfId="22016"/>
    <cellStyle name="20% - Accent1 2 2 2 2 10 3" xfId="43954"/>
    <cellStyle name="20% - Accent1 2 2 2 2 11" xfId="16211"/>
    <cellStyle name="20% - Accent1 2 2 2 2 11 2" xfId="22017"/>
    <cellStyle name="20% - Accent1 2 2 2 2 12" xfId="22018"/>
    <cellStyle name="20% - Accent1 2 2 2 2 13" xfId="43955"/>
    <cellStyle name="20% - Accent1 2 2 2 2 2" xfId="16"/>
    <cellStyle name="20% - Accent1 2 2 2 2 2 10" xfId="16212"/>
    <cellStyle name="20% - Accent1 2 2 2 2 2 10 2" xfId="22019"/>
    <cellStyle name="20% - Accent1 2 2 2 2 2 11" xfId="22020"/>
    <cellStyle name="20% - Accent1 2 2 2 2 2 12" xfId="43956"/>
    <cellStyle name="20% - Accent1 2 2 2 2 2 2" xfId="17"/>
    <cellStyle name="20% - Accent1 2 2 2 2 2 2 2" xfId="1755"/>
    <cellStyle name="20% - Accent1 2 2 2 2 2 2 2 2" xfId="9241"/>
    <cellStyle name="20% - Accent1 2 2 2 2 2 2 2 2 2" xfId="15023"/>
    <cellStyle name="20% - Accent1 2 2 2 2 2 2 2 2 2 2" xfId="22021"/>
    <cellStyle name="20% - Accent1 2 2 2 2 2 2 2 2 2 3" xfId="43957"/>
    <cellStyle name="20% - Accent1 2 2 2 2 2 2 2 2 3" xfId="20806"/>
    <cellStyle name="20% - Accent1 2 2 2 2 2 2 2 2 3 2" xfId="22022"/>
    <cellStyle name="20% - Accent1 2 2 2 2 2 2 2 2 4" xfId="22023"/>
    <cellStyle name="20% - Accent1 2 2 2 2 2 2 2 2 5" xfId="43958"/>
    <cellStyle name="20% - Accent1 2 2 2 2 2 2 2 3" xfId="6350"/>
    <cellStyle name="20% - Accent1 2 2 2 2 2 2 2 3 2" xfId="22024"/>
    <cellStyle name="20% - Accent1 2 2 2 2 2 2 2 3 3" xfId="43959"/>
    <cellStyle name="20% - Accent1 2 2 2 2 2 2 2 4" xfId="12132"/>
    <cellStyle name="20% - Accent1 2 2 2 2 2 2 2 4 2" xfId="22025"/>
    <cellStyle name="20% - Accent1 2 2 2 2 2 2 2 4 3" xfId="43960"/>
    <cellStyle name="20% - Accent1 2 2 2 2 2 2 2 5" xfId="17915"/>
    <cellStyle name="20% - Accent1 2 2 2 2 2 2 2 5 2" xfId="22026"/>
    <cellStyle name="20% - Accent1 2 2 2 2 2 2 2 6" xfId="22027"/>
    <cellStyle name="20% - Accent1 2 2 2 2 2 2 2 7" xfId="43961"/>
    <cellStyle name="20% - Accent1 2 2 2 2 2 2 3" xfId="4647"/>
    <cellStyle name="20% - Accent1 2 2 2 2 2 2 3 2" xfId="13321"/>
    <cellStyle name="20% - Accent1 2 2 2 2 2 2 3 2 2" xfId="22028"/>
    <cellStyle name="20% - Accent1 2 2 2 2 2 2 3 2 3" xfId="43962"/>
    <cellStyle name="20% - Accent1 2 2 2 2 2 2 3 3" xfId="19104"/>
    <cellStyle name="20% - Accent1 2 2 2 2 2 2 3 3 2" xfId="22029"/>
    <cellStyle name="20% - Accent1 2 2 2 2 2 2 3 4" xfId="22030"/>
    <cellStyle name="20% - Accent1 2 2 2 2 2 2 3 5" xfId="43963"/>
    <cellStyle name="20% - Accent1 2 2 2 2 2 2 4" xfId="7539"/>
    <cellStyle name="20% - Accent1 2 2 2 2 2 2 4 2" xfId="22031"/>
    <cellStyle name="20% - Accent1 2 2 2 2 2 2 4 3" xfId="43964"/>
    <cellStyle name="20% - Accent1 2 2 2 2 2 2 4 4" xfId="43965"/>
    <cellStyle name="20% - Accent1 2 2 2 2 2 2 5" xfId="3458"/>
    <cellStyle name="20% - Accent1 2 2 2 2 2 2 5 2" xfId="22032"/>
    <cellStyle name="20% - Accent1 2 2 2 2 2 2 5 3" xfId="43966"/>
    <cellStyle name="20% - Accent1 2 2 2 2 2 2 6" xfId="10430"/>
    <cellStyle name="20% - Accent1 2 2 2 2 2 2 6 2" xfId="22033"/>
    <cellStyle name="20% - Accent1 2 2 2 2 2 2 6 3" xfId="43967"/>
    <cellStyle name="20% - Accent1 2 2 2 2 2 2 7" xfId="16213"/>
    <cellStyle name="20% - Accent1 2 2 2 2 2 2 7 2" xfId="22034"/>
    <cellStyle name="20% - Accent1 2 2 2 2 2 2 8" xfId="22035"/>
    <cellStyle name="20% - Accent1 2 2 2 2 2 2 9" xfId="43968"/>
    <cellStyle name="20% - Accent1 2 2 2 2 2 3" xfId="918"/>
    <cellStyle name="20% - Accent1 2 2 2 2 2 3 2" xfId="2622"/>
    <cellStyle name="20% - Accent1 2 2 2 2 2 3 2 2" xfId="10108"/>
    <cellStyle name="20% - Accent1 2 2 2 2 2 3 2 2 2" xfId="15890"/>
    <cellStyle name="20% - Accent1 2 2 2 2 2 3 2 2 2 2" xfId="22036"/>
    <cellStyle name="20% - Accent1 2 2 2 2 2 3 2 2 2 3" xfId="43969"/>
    <cellStyle name="20% - Accent1 2 2 2 2 2 3 2 2 3" xfId="21673"/>
    <cellStyle name="20% - Accent1 2 2 2 2 2 3 2 2 3 2" xfId="22037"/>
    <cellStyle name="20% - Accent1 2 2 2 2 2 3 2 2 4" xfId="22038"/>
    <cellStyle name="20% - Accent1 2 2 2 2 2 3 2 2 5" xfId="43970"/>
    <cellStyle name="20% - Accent1 2 2 2 2 2 3 2 3" xfId="7217"/>
    <cellStyle name="20% - Accent1 2 2 2 2 2 3 2 3 2" xfId="22039"/>
    <cellStyle name="20% - Accent1 2 2 2 2 2 3 2 3 3" xfId="43971"/>
    <cellStyle name="20% - Accent1 2 2 2 2 2 3 2 4" xfId="12999"/>
    <cellStyle name="20% - Accent1 2 2 2 2 2 3 2 4 2" xfId="22040"/>
    <cellStyle name="20% - Accent1 2 2 2 2 2 3 2 4 3" xfId="43972"/>
    <cellStyle name="20% - Accent1 2 2 2 2 2 3 2 5" xfId="18782"/>
    <cellStyle name="20% - Accent1 2 2 2 2 2 3 2 5 2" xfId="22041"/>
    <cellStyle name="20% - Accent1 2 2 2 2 2 3 2 6" xfId="22042"/>
    <cellStyle name="20% - Accent1 2 2 2 2 2 3 2 7" xfId="43973"/>
    <cellStyle name="20% - Accent1 2 2 2 2 2 3 3" xfId="5514"/>
    <cellStyle name="20% - Accent1 2 2 2 2 2 3 3 2" xfId="14188"/>
    <cellStyle name="20% - Accent1 2 2 2 2 2 3 3 2 2" xfId="22043"/>
    <cellStyle name="20% - Accent1 2 2 2 2 2 3 3 2 3" xfId="43974"/>
    <cellStyle name="20% - Accent1 2 2 2 2 2 3 3 3" xfId="19971"/>
    <cellStyle name="20% - Accent1 2 2 2 2 2 3 3 3 2" xfId="22044"/>
    <cellStyle name="20% - Accent1 2 2 2 2 2 3 3 4" xfId="22045"/>
    <cellStyle name="20% - Accent1 2 2 2 2 2 3 3 5" xfId="43975"/>
    <cellStyle name="20% - Accent1 2 2 2 2 2 3 4" xfId="8406"/>
    <cellStyle name="20% - Accent1 2 2 2 2 2 3 4 2" xfId="22046"/>
    <cellStyle name="20% - Accent1 2 2 2 2 2 3 4 3" xfId="43976"/>
    <cellStyle name="20% - Accent1 2 2 2 2 2 3 4 4" xfId="43977"/>
    <cellStyle name="20% - Accent1 2 2 2 2 2 3 5" xfId="4325"/>
    <cellStyle name="20% - Accent1 2 2 2 2 2 3 5 2" xfId="22047"/>
    <cellStyle name="20% - Accent1 2 2 2 2 2 3 5 3" xfId="43978"/>
    <cellStyle name="20% - Accent1 2 2 2 2 2 3 6" xfId="11297"/>
    <cellStyle name="20% - Accent1 2 2 2 2 2 3 6 2" xfId="22048"/>
    <cellStyle name="20% - Accent1 2 2 2 2 2 3 6 3" xfId="43979"/>
    <cellStyle name="20% - Accent1 2 2 2 2 2 3 7" xfId="17080"/>
    <cellStyle name="20% - Accent1 2 2 2 2 2 3 7 2" xfId="22049"/>
    <cellStyle name="20% - Accent1 2 2 2 2 2 3 8" xfId="22050"/>
    <cellStyle name="20% - Accent1 2 2 2 2 2 3 9" xfId="43980"/>
    <cellStyle name="20% - Accent1 2 2 2 2 2 4" xfId="1754"/>
    <cellStyle name="20% - Accent1 2 2 2 2 2 4 2" xfId="6349"/>
    <cellStyle name="20% - Accent1 2 2 2 2 2 4 2 2" xfId="15022"/>
    <cellStyle name="20% - Accent1 2 2 2 2 2 4 2 2 2" xfId="22051"/>
    <cellStyle name="20% - Accent1 2 2 2 2 2 4 2 2 3" xfId="43981"/>
    <cellStyle name="20% - Accent1 2 2 2 2 2 4 2 3" xfId="20805"/>
    <cellStyle name="20% - Accent1 2 2 2 2 2 4 2 3 2" xfId="22052"/>
    <cellStyle name="20% - Accent1 2 2 2 2 2 4 2 4" xfId="22053"/>
    <cellStyle name="20% - Accent1 2 2 2 2 2 4 2 5" xfId="43982"/>
    <cellStyle name="20% - Accent1 2 2 2 2 2 4 3" xfId="9240"/>
    <cellStyle name="20% - Accent1 2 2 2 2 2 4 3 2" xfId="22054"/>
    <cellStyle name="20% - Accent1 2 2 2 2 2 4 3 3" xfId="43983"/>
    <cellStyle name="20% - Accent1 2 2 2 2 2 4 3 4" xfId="43984"/>
    <cellStyle name="20% - Accent1 2 2 2 2 2 4 4" xfId="3457"/>
    <cellStyle name="20% - Accent1 2 2 2 2 2 4 4 2" xfId="22055"/>
    <cellStyle name="20% - Accent1 2 2 2 2 2 4 4 3" xfId="43985"/>
    <cellStyle name="20% - Accent1 2 2 2 2 2 4 5" xfId="12131"/>
    <cellStyle name="20% - Accent1 2 2 2 2 2 4 5 2" xfId="22056"/>
    <cellStyle name="20% - Accent1 2 2 2 2 2 4 5 3" xfId="43986"/>
    <cellStyle name="20% - Accent1 2 2 2 2 2 4 6" xfId="17914"/>
    <cellStyle name="20% - Accent1 2 2 2 2 2 4 6 2" xfId="22057"/>
    <cellStyle name="20% - Accent1 2 2 2 2 2 4 7" xfId="22058"/>
    <cellStyle name="20% - Accent1 2 2 2 2 2 4 8" xfId="43987"/>
    <cellStyle name="20% - Accent1 2 2 2 2 2 5" xfId="1364"/>
    <cellStyle name="20% - Accent1 2 2 2 2 2 5 2" xfId="8850"/>
    <cellStyle name="20% - Accent1 2 2 2 2 2 5 2 2" xfId="14632"/>
    <cellStyle name="20% - Accent1 2 2 2 2 2 5 2 2 2" xfId="22059"/>
    <cellStyle name="20% - Accent1 2 2 2 2 2 5 2 2 3" xfId="43988"/>
    <cellStyle name="20% - Accent1 2 2 2 2 2 5 2 3" xfId="20415"/>
    <cellStyle name="20% - Accent1 2 2 2 2 2 5 2 3 2" xfId="22060"/>
    <cellStyle name="20% - Accent1 2 2 2 2 2 5 2 4" xfId="22061"/>
    <cellStyle name="20% - Accent1 2 2 2 2 2 5 2 5" xfId="43989"/>
    <cellStyle name="20% - Accent1 2 2 2 2 2 5 3" xfId="5959"/>
    <cellStyle name="20% - Accent1 2 2 2 2 2 5 3 2" xfId="22062"/>
    <cellStyle name="20% - Accent1 2 2 2 2 2 5 3 3" xfId="43990"/>
    <cellStyle name="20% - Accent1 2 2 2 2 2 5 4" xfId="11741"/>
    <cellStyle name="20% - Accent1 2 2 2 2 2 5 4 2" xfId="22063"/>
    <cellStyle name="20% - Accent1 2 2 2 2 2 5 4 3" xfId="43991"/>
    <cellStyle name="20% - Accent1 2 2 2 2 2 5 5" xfId="17524"/>
    <cellStyle name="20% - Accent1 2 2 2 2 2 5 5 2" xfId="22064"/>
    <cellStyle name="20% - Accent1 2 2 2 2 2 5 6" xfId="22065"/>
    <cellStyle name="20% - Accent1 2 2 2 2 2 5 7" xfId="43992"/>
    <cellStyle name="20% - Accent1 2 2 2 2 2 6" xfId="4646"/>
    <cellStyle name="20% - Accent1 2 2 2 2 2 6 2" xfId="13320"/>
    <cellStyle name="20% - Accent1 2 2 2 2 2 6 2 2" xfId="22066"/>
    <cellStyle name="20% - Accent1 2 2 2 2 2 6 2 3" xfId="43993"/>
    <cellStyle name="20% - Accent1 2 2 2 2 2 6 3" xfId="19103"/>
    <cellStyle name="20% - Accent1 2 2 2 2 2 6 3 2" xfId="22067"/>
    <cellStyle name="20% - Accent1 2 2 2 2 2 6 4" xfId="22068"/>
    <cellStyle name="20% - Accent1 2 2 2 2 2 6 5" xfId="43994"/>
    <cellStyle name="20% - Accent1 2 2 2 2 2 7" xfId="7538"/>
    <cellStyle name="20% - Accent1 2 2 2 2 2 7 2" xfId="22069"/>
    <cellStyle name="20% - Accent1 2 2 2 2 2 7 3" xfId="43995"/>
    <cellStyle name="20% - Accent1 2 2 2 2 2 7 4" xfId="43996"/>
    <cellStyle name="20% - Accent1 2 2 2 2 2 8" xfId="3067"/>
    <cellStyle name="20% - Accent1 2 2 2 2 2 8 2" xfId="22070"/>
    <cellStyle name="20% - Accent1 2 2 2 2 2 8 3" xfId="43997"/>
    <cellStyle name="20% - Accent1 2 2 2 2 2 9" xfId="10429"/>
    <cellStyle name="20% - Accent1 2 2 2 2 2 9 2" xfId="22071"/>
    <cellStyle name="20% - Accent1 2 2 2 2 2 9 3" xfId="43998"/>
    <cellStyle name="20% - Accent1 2 2 2 2 3" xfId="18"/>
    <cellStyle name="20% - Accent1 2 2 2 2 3 2" xfId="1756"/>
    <cellStyle name="20% - Accent1 2 2 2 2 3 2 2" xfId="9242"/>
    <cellStyle name="20% - Accent1 2 2 2 2 3 2 2 2" xfId="15024"/>
    <cellStyle name="20% - Accent1 2 2 2 2 3 2 2 2 2" xfId="22072"/>
    <cellStyle name="20% - Accent1 2 2 2 2 3 2 2 2 3" xfId="43999"/>
    <cellStyle name="20% - Accent1 2 2 2 2 3 2 2 3" xfId="20807"/>
    <cellStyle name="20% - Accent1 2 2 2 2 3 2 2 3 2" xfId="22073"/>
    <cellStyle name="20% - Accent1 2 2 2 2 3 2 2 4" xfId="22074"/>
    <cellStyle name="20% - Accent1 2 2 2 2 3 2 2 5" xfId="44000"/>
    <cellStyle name="20% - Accent1 2 2 2 2 3 2 3" xfId="6351"/>
    <cellStyle name="20% - Accent1 2 2 2 2 3 2 3 2" xfId="22075"/>
    <cellStyle name="20% - Accent1 2 2 2 2 3 2 3 3" xfId="44001"/>
    <cellStyle name="20% - Accent1 2 2 2 2 3 2 4" xfId="12133"/>
    <cellStyle name="20% - Accent1 2 2 2 2 3 2 4 2" xfId="22076"/>
    <cellStyle name="20% - Accent1 2 2 2 2 3 2 4 3" xfId="44002"/>
    <cellStyle name="20% - Accent1 2 2 2 2 3 2 5" xfId="17916"/>
    <cellStyle name="20% - Accent1 2 2 2 2 3 2 5 2" xfId="22077"/>
    <cellStyle name="20% - Accent1 2 2 2 2 3 2 6" xfId="22078"/>
    <cellStyle name="20% - Accent1 2 2 2 2 3 2 7" xfId="44003"/>
    <cellStyle name="20% - Accent1 2 2 2 2 3 3" xfId="4648"/>
    <cellStyle name="20% - Accent1 2 2 2 2 3 3 2" xfId="13322"/>
    <cellStyle name="20% - Accent1 2 2 2 2 3 3 2 2" xfId="22079"/>
    <cellStyle name="20% - Accent1 2 2 2 2 3 3 2 3" xfId="44004"/>
    <cellStyle name="20% - Accent1 2 2 2 2 3 3 3" xfId="19105"/>
    <cellStyle name="20% - Accent1 2 2 2 2 3 3 3 2" xfId="22080"/>
    <cellStyle name="20% - Accent1 2 2 2 2 3 3 4" xfId="22081"/>
    <cellStyle name="20% - Accent1 2 2 2 2 3 3 5" xfId="44005"/>
    <cellStyle name="20% - Accent1 2 2 2 2 3 4" xfId="7540"/>
    <cellStyle name="20% - Accent1 2 2 2 2 3 4 2" xfId="22082"/>
    <cellStyle name="20% - Accent1 2 2 2 2 3 4 3" xfId="44006"/>
    <cellStyle name="20% - Accent1 2 2 2 2 3 4 4" xfId="44007"/>
    <cellStyle name="20% - Accent1 2 2 2 2 3 5" xfId="3459"/>
    <cellStyle name="20% - Accent1 2 2 2 2 3 5 2" xfId="22083"/>
    <cellStyle name="20% - Accent1 2 2 2 2 3 5 3" xfId="44008"/>
    <cellStyle name="20% - Accent1 2 2 2 2 3 6" xfId="10431"/>
    <cellStyle name="20% - Accent1 2 2 2 2 3 6 2" xfId="22084"/>
    <cellStyle name="20% - Accent1 2 2 2 2 3 6 3" xfId="44009"/>
    <cellStyle name="20% - Accent1 2 2 2 2 3 7" xfId="16214"/>
    <cellStyle name="20% - Accent1 2 2 2 2 3 7 2" xfId="22085"/>
    <cellStyle name="20% - Accent1 2 2 2 2 3 8" xfId="22086"/>
    <cellStyle name="20% - Accent1 2 2 2 2 3 9" xfId="44010"/>
    <cellStyle name="20% - Accent1 2 2 2 2 4" xfId="917"/>
    <cellStyle name="20% - Accent1 2 2 2 2 4 2" xfId="2621"/>
    <cellStyle name="20% - Accent1 2 2 2 2 4 2 2" xfId="10107"/>
    <cellStyle name="20% - Accent1 2 2 2 2 4 2 2 2" xfId="15889"/>
    <cellStyle name="20% - Accent1 2 2 2 2 4 2 2 2 2" xfId="22087"/>
    <cellStyle name="20% - Accent1 2 2 2 2 4 2 2 2 3" xfId="44011"/>
    <cellStyle name="20% - Accent1 2 2 2 2 4 2 2 3" xfId="21672"/>
    <cellStyle name="20% - Accent1 2 2 2 2 4 2 2 3 2" xfId="22088"/>
    <cellStyle name="20% - Accent1 2 2 2 2 4 2 2 4" xfId="22089"/>
    <cellStyle name="20% - Accent1 2 2 2 2 4 2 2 5" xfId="44012"/>
    <cellStyle name="20% - Accent1 2 2 2 2 4 2 3" xfId="7216"/>
    <cellStyle name="20% - Accent1 2 2 2 2 4 2 3 2" xfId="22090"/>
    <cellStyle name="20% - Accent1 2 2 2 2 4 2 3 3" xfId="44013"/>
    <cellStyle name="20% - Accent1 2 2 2 2 4 2 4" xfId="12998"/>
    <cellStyle name="20% - Accent1 2 2 2 2 4 2 4 2" xfId="22091"/>
    <cellStyle name="20% - Accent1 2 2 2 2 4 2 4 3" xfId="44014"/>
    <cellStyle name="20% - Accent1 2 2 2 2 4 2 5" xfId="18781"/>
    <cellStyle name="20% - Accent1 2 2 2 2 4 2 5 2" xfId="22092"/>
    <cellStyle name="20% - Accent1 2 2 2 2 4 2 6" xfId="22093"/>
    <cellStyle name="20% - Accent1 2 2 2 2 4 2 7" xfId="44015"/>
    <cellStyle name="20% - Accent1 2 2 2 2 4 3" xfId="5513"/>
    <cellStyle name="20% - Accent1 2 2 2 2 4 3 2" xfId="14187"/>
    <cellStyle name="20% - Accent1 2 2 2 2 4 3 2 2" xfId="22094"/>
    <cellStyle name="20% - Accent1 2 2 2 2 4 3 2 3" xfId="44016"/>
    <cellStyle name="20% - Accent1 2 2 2 2 4 3 3" xfId="19970"/>
    <cellStyle name="20% - Accent1 2 2 2 2 4 3 3 2" xfId="22095"/>
    <cellStyle name="20% - Accent1 2 2 2 2 4 3 4" xfId="22096"/>
    <cellStyle name="20% - Accent1 2 2 2 2 4 3 5" xfId="44017"/>
    <cellStyle name="20% - Accent1 2 2 2 2 4 4" xfId="8405"/>
    <cellStyle name="20% - Accent1 2 2 2 2 4 4 2" xfId="22097"/>
    <cellStyle name="20% - Accent1 2 2 2 2 4 4 3" xfId="44018"/>
    <cellStyle name="20% - Accent1 2 2 2 2 4 4 4" xfId="44019"/>
    <cellStyle name="20% - Accent1 2 2 2 2 4 5" xfId="4324"/>
    <cellStyle name="20% - Accent1 2 2 2 2 4 5 2" xfId="22098"/>
    <cellStyle name="20% - Accent1 2 2 2 2 4 5 3" xfId="44020"/>
    <cellStyle name="20% - Accent1 2 2 2 2 4 6" xfId="11296"/>
    <cellStyle name="20% - Accent1 2 2 2 2 4 6 2" xfId="22099"/>
    <cellStyle name="20% - Accent1 2 2 2 2 4 6 3" xfId="44021"/>
    <cellStyle name="20% - Accent1 2 2 2 2 4 7" xfId="17079"/>
    <cellStyle name="20% - Accent1 2 2 2 2 4 7 2" xfId="22100"/>
    <cellStyle name="20% - Accent1 2 2 2 2 4 8" xfId="22101"/>
    <cellStyle name="20% - Accent1 2 2 2 2 4 9" xfId="44022"/>
    <cellStyle name="20% - Accent1 2 2 2 2 5" xfId="1753"/>
    <cellStyle name="20% - Accent1 2 2 2 2 5 2" xfId="6348"/>
    <cellStyle name="20% - Accent1 2 2 2 2 5 2 2" xfId="15021"/>
    <cellStyle name="20% - Accent1 2 2 2 2 5 2 2 2" xfId="22102"/>
    <cellStyle name="20% - Accent1 2 2 2 2 5 2 2 3" xfId="44023"/>
    <cellStyle name="20% - Accent1 2 2 2 2 5 2 3" xfId="20804"/>
    <cellStyle name="20% - Accent1 2 2 2 2 5 2 3 2" xfId="22103"/>
    <cellStyle name="20% - Accent1 2 2 2 2 5 2 4" xfId="22104"/>
    <cellStyle name="20% - Accent1 2 2 2 2 5 2 5" xfId="44024"/>
    <cellStyle name="20% - Accent1 2 2 2 2 5 3" xfId="9239"/>
    <cellStyle name="20% - Accent1 2 2 2 2 5 3 2" xfId="22105"/>
    <cellStyle name="20% - Accent1 2 2 2 2 5 3 3" xfId="44025"/>
    <cellStyle name="20% - Accent1 2 2 2 2 5 3 4" xfId="44026"/>
    <cellStyle name="20% - Accent1 2 2 2 2 5 4" xfId="3456"/>
    <cellStyle name="20% - Accent1 2 2 2 2 5 4 2" xfId="22106"/>
    <cellStyle name="20% - Accent1 2 2 2 2 5 4 3" xfId="44027"/>
    <cellStyle name="20% - Accent1 2 2 2 2 5 5" xfId="12130"/>
    <cellStyle name="20% - Accent1 2 2 2 2 5 5 2" xfId="22107"/>
    <cellStyle name="20% - Accent1 2 2 2 2 5 5 3" xfId="44028"/>
    <cellStyle name="20% - Accent1 2 2 2 2 5 6" xfId="17913"/>
    <cellStyle name="20% - Accent1 2 2 2 2 5 6 2" xfId="22108"/>
    <cellStyle name="20% - Accent1 2 2 2 2 5 7" xfId="22109"/>
    <cellStyle name="20% - Accent1 2 2 2 2 5 8" xfId="44029"/>
    <cellStyle name="20% - Accent1 2 2 2 2 6" xfId="1363"/>
    <cellStyle name="20% - Accent1 2 2 2 2 6 2" xfId="8849"/>
    <cellStyle name="20% - Accent1 2 2 2 2 6 2 2" xfId="14631"/>
    <cellStyle name="20% - Accent1 2 2 2 2 6 2 2 2" xfId="22110"/>
    <cellStyle name="20% - Accent1 2 2 2 2 6 2 2 3" xfId="44030"/>
    <cellStyle name="20% - Accent1 2 2 2 2 6 2 3" xfId="20414"/>
    <cellStyle name="20% - Accent1 2 2 2 2 6 2 3 2" xfId="22111"/>
    <cellStyle name="20% - Accent1 2 2 2 2 6 2 4" xfId="22112"/>
    <cellStyle name="20% - Accent1 2 2 2 2 6 2 5" xfId="44031"/>
    <cellStyle name="20% - Accent1 2 2 2 2 6 3" xfId="5958"/>
    <cellStyle name="20% - Accent1 2 2 2 2 6 3 2" xfId="22113"/>
    <cellStyle name="20% - Accent1 2 2 2 2 6 3 3" xfId="44032"/>
    <cellStyle name="20% - Accent1 2 2 2 2 6 4" xfId="11740"/>
    <cellStyle name="20% - Accent1 2 2 2 2 6 4 2" xfId="22114"/>
    <cellStyle name="20% - Accent1 2 2 2 2 6 4 3" xfId="44033"/>
    <cellStyle name="20% - Accent1 2 2 2 2 6 5" xfId="17523"/>
    <cellStyle name="20% - Accent1 2 2 2 2 6 5 2" xfId="22115"/>
    <cellStyle name="20% - Accent1 2 2 2 2 6 6" xfId="22116"/>
    <cellStyle name="20% - Accent1 2 2 2 2 6 7" xfId="44034"/>
    <cellStyle name="20% - Accent1 2 2 2 2 7" xfId="4645"/>
    <cellStyle name="20% - Accent1 2 2 2 2 7 2" xfId="13319"/>
    <cellStyle name="20% - Accent1 2 2 2 2 7 2 2" xfId="22117"/>
    <cellStyle name="20% - Accent1 2 2 2 2 7 2 3" xfId="44035"/>
    <cellStyle name="20% - Accent1 2 2 2 2 7 3" xfId="19102"/>
    <cellStyle name="20% - Accent1 2 2 2 2 7 3 2" xfId="22118"/>
    <cellStyle name="20% - Accent1 2 2 2 2 7 4" xfId="22119"/>
    <cellStyle name="20% - Accent1 2 2 2 2 7 5" xfId="44036"/>
    <cellStyle name="20% - Accent1 2 2 2 2 8" xfId="7537"/>
    <cellStyle name="20% - Accent1 2 2 2 2 8 2" xfId="22120"/>
    <cellStyle name="20% - Accent1 2 2 2 2 8 3" xfId="44037"/>
    <cellStyle name="20% - Accent1 2 2 2 2 8 4" xfId="44038"/>
    <cellStyle name="20% - Accent1 2 2 2 2 9" xfId="3066"/>
    <cellStyle name="20% - Accent1 2 2 2 2 9 2" xfId="22121"/>
    <cellStyle name="20% - Accent1 2 2 2 2 9 3" xfId="44039"/>
    <cellStyle name="20% - Accent1 2 2 2 3" xfId="19"/>
    <cellStyle name="20% - Accent1 2 2 2 3 10" xfId="16215"/>
    <cellStyle name="20% - Accent1 2 2 2 3 10 2" xfId="22122"/>
    <cellStyle name="20% - Accent1 2 2 2 3 11" xfId="22123"/>
    <cellStyle name="20% - Accent1 2 2 2 3 12" xfId="44040"/>
    <cellStyle name="20% - Accent1 2 2 2 3 2" xfId="20"/>
    <cellStyle name="20% - Accent1 2 2 2 3 2 2" xfId="1758"/>
    <cellStyle name="20% - Accent1 2 2 2 3 2 2 2" xfId="9244"/>
    <cellStyle name="20% - Accent1 2 2 2 3 2 2 2 2" xfId="15026"/>
    <cellStyle name="20% - Accent1 2 2 2 3 2 2 2 2 2" xfId="22124"/>
    <cellStyle name="20% - Accent1 2 2 2 3 2 2 2 2 3" xfId="44041"/>
    <cellStyle name="20% - Accent1 2 2 2 3 2 2 2 3" xfId="20809"/>
    <cellStyle name="20% - Accent1 2 2 2 3 2 2 2 3 2" xfId="22125"/>
    <cellStyle name="20% - Accent1 2 2 2 3 2 2 2 4" xfId="22126"/>
    <cellStyle name="20% - Accent1 2 2 2 3 2 2 2 5" xfId="44042"/>
    <cellStyle name="20% - Accent1 2 2 2 3 2 2 3" xfId="6353"/>
    <cellStyle name="20% - Accent1 2 2 2 3 2 2 3 2" xfId="22127"/>
    <cellStyle name="20% - Accent1 2 2 2 3 2 2 3 3" xfId="44043"/>
    <cellStyle name="20% - Accent1 2 2 2 3 2 2 4" xfId="12135"/>
    <cellStyle name="20% - Accent1 2 2 2 3 2 2 4 2" xfId="22128"/>
    <cellStyle name="20% - Accent1 2 2 2 3 2 2 4 3" xfId="44044"/>
    <cellStyle name="20% - Accent1 2 2 2 3 2 2 5" xfId="17918"/>
    <cellStyle name="20% - Accent1 2 2 2 3 2 2 5 2" xfId="22129"/>
    <cellStyle name="20% - Accent1 2 2 2 3 2 2 6" xfId="22130"/>
    <cellStyle name="20% - Accent1 2 2 2 3 2 2 7" xfId="44045"/>
    <cellStyle name="20% - Accent1 2 2 2 3 2 3" xfId="4650"/>
    <cellStyle name="20% - Accent1 2 2 2 3 2 3 2" xfId="13324"/>
    <cellStyle name="20% - Accent1 2 2 2 3 2 3 2 2" xfId="22131"/>
    <cellStyle name="20% - Accent1 2 2 2 3 2 3 2 3" xfId="44046"/>
    <cellStyle name="20% - Accent1 2 2 2 3 2 3 3" xfId="19107"/>
    <cellStyle name="20% - Accent1 2 2 2 3 2 3 3 2" xfId="22132"/>
    <cellStyle name="20% - Accent1 2 2 2 3 2 3 4" xfId="22133"/>
    <cellStyle name="20% - Accent1 2 2 2 3 2 3 5" xfId="44047"/>
    <cellStyle name="20% - Accent1 2 2 2 3 2 4" xfId="7542"/>
    <cellStyle name="20% - Accent1 2 2 2 3 2 4 2" xfId="22134"/>
    <cellStyle name="20% - Accent1 2 2 2 3 2 4 3" xfId="44048"/>
    <cellStyle name="20% - Accent1 2 2 2 3 2 4 4" xfId="44049"/>
    <cellStyle name="20% - Accent1 2 2 2 3 2 5" xfId="3461"/>
    <cellStyle name="20% - Accent1 2 2 2 3 2 5 2" xfId="22135"/>
    <cellStyle name="20% - Accent1 2 2 2 3 2 5 3" xfId="44050"/>
    <cellStyle name="20% - Accent1 2 2 2 3 2 6" xfId="10433"/>
    <cellStyle name="20% - Accent1 2 2 2 3 2 6 2" xfId="22136"/>
    <cellStyle name="20% - Accent1 2 2 2 3 2 6 3" xfId="44051"/>
    <cellStyle name="20% - Accent1 2 2 2 3 2 7" xfId="16216"/>
    <cellStyle name="20% - Accent1 2 2 2 3 2 7 2" xfId="22137"/>
    <cellStyle name="20% - Accent1 2 2 2 3 2 8" xfId="22138"/>
    <cellStyle name="20% - Accent1 2 2 2 3 2 9" xfId="44052"/>
    <cellStyle name="20% - Accent1 2 2 2 3 3" xfId="919"/>
    <cellStyle name="20% - Accent1 2 2 2 3 3 2" xfId="2623"/>
    <cellStyle name="20% - Accent1 2 2 2 3 3 2 2" xfId="10109"/>
    <cellStyle name="20% - Accent1 2 2 2 3 3 2 2 2" xfId="15891"/>
    <cellStyle name="20% - Accent1 2 2 2 3 3 2 2 2 2" xfId="22139"/>
    <cellStyle name="20% - Accent1 2 2 2 3 3 2 2 2 3" xfId="44053"/>
    <cellStyle name="20% - Accent1 2 2 2 3 3 2 2 3" xfId="21674"/>
    <cellStyle name="20% - Accent1 2 2 2 3 3 2 2 3 2" xfId="22140"/>
    <cellStyle name="20% - Accent1 2 2 2 3 3 2 2 4" xfId="22141"/>
    <cellStyle name="20% - Accent1 2 2 2 3 3 2 2 5" xfId="44054"/>
    <cellStyle name="20% - Accent1 2 2 2 3 3 2 3" xfId="7218"/>
    <cellStyle name="20% - Accent1 2 2 2 3 3 2 3 2" xfId="22142"/>
    <cellStyle name="20% - Accent1 2 2 2 3 3 2 3 3" xfId="44055"/>
    <cellStyle name="20% - Accent1 2 2 2 3 3 2 4" xfId="13000"/>
    <cellStyle name="20% - Accent1 2 2 2 3 3 2 4 2" xfId="22143"/>
    <cellStyle name="20% - Accent1 2 2 2 3 3 2 4 3" xfId="44056"/>
    <cellStyle name="20% - Accent1 2 2 2 3 3 2 5" xfId="18783"/>
    <cellStyle name="20% - Accent1 2 2 2 3 3 2 5 2" xfId="22144"/>
    <cellStyle name="20% - Accent1 2 2 2 3 3 2 6" xfId="22145"/>
    <cellStyle name="20% - Accent1 2 2 2 3 3 2 7" xfId="44057"/>
    <cellStyle name="20% - Accent1 2 2 2 3 3 3" xfId="5515"/>
    <cellStyle name="20% - Accent1 2 2 2 3 3 3 2" xfId="14189"/>
    <cellStyle name="20% - Accent1 2 2 2 3 3 3 2 2" xfId="22146"/>
    <cellStyle name="20% - Accent1 2 2 2 3 3 3 2 3" xfId="44058"/>
    <cellStyle name="20% - Accent1 2 2 2 3 3 3 3" xfId="19972"/>
    <cellStyle name="20% - Accent1 2 2 2 3 3 3 3 2" xfId="22147"/>
    <cellStyle name="20% - Accent1 2 2 2 3 3 3 4" xfId="22148"/>
    <cellStyle name="20% - Accent1 2 2 2 3 3 3 5" xfId="44059"/>
    <cellStyle name="20% - Accent1 2 2 2 3 3 4" xfId="8407"/>
    <cellStyle name="20% - Accent1 2 2 2 3 3 4 2" xfId="22149"/>
    <cellStyle name="20% - Accent1 2 2 2 3 3 4 3" xfId="44060"/>
    <cellStyle name="20% - Accent1 2 2 2 3 3 4 4" xfId="44061"/>
    <cellStyle name="20% - Accent1 2 2 2 3 3 5" xfId="4326"/>
    <cellStyle name="20% - Accent1 2 2 2 3 3 5 2" xfId="22150"/>
    <cellStyle name="20% - Accent1 2 2 2 3 3 5 3" xfId="44062"/>
    <cellStyle name="20% - Accent1 2 2 2 3 3 6" xfId="11298"/>
    <cellStyle name="20% - Accent1 2 2 2 3 3 6 2" xfId="22151"/>
    <cellStyle name="20% - Accent1 2 2 2 3 3 6 3" xfId="44063"/>
    <cellStyle name="20% - Accent1 2 2 2 3 3 7" xfId="17081"/>
    <cellStyle name="20% - Accent1 2 2 2 3 3 7 2" xfId="22152"/>
    <cellStyle name="20% - Accent1 2 2 2 3 3 8" xfId="22153"/>
    <cellStyle name="20% - Accent1 2 2 2 3 3 9" xfId="44064"/>
    <cellStyle name="20% - Accent1 2 2 2 3 4" xfId="1757"/>
    <cellStyle name="20% - Accent1 2 2 2 3 4 2" xfId="6352"/>
    <cellStyle name="20% - Accent1 2 2 2 3 4 2 2" xfId="15025"/>
    <cellStyle name="20% - Accent1 2 2 2 3 4 2 2 2" xfId="22154"/>
    <cellStyle name="20% - Accent1 2 2 2 3 4 2 2 3" xfId="44065"/>
    <cellStyle name="20% - Accent1 2 2 2 3 4 2 3" xfId="20808"/>
    <cellStyle name="20% - Accent1 2 2 2 3 4 2 3 2" xfId="22155"/>
    <cellStyle name="20% - Accent1 2 2 2 3 4 2 4" xfId="22156"/>
    <cellStyle name="20% - Accent1 2 2 2 3 4 2 5" xfId="44066"/>
    <cellStyle name="20% - Accent1 2 2 2 3 4 3" xfId="9243"/>
    <cellStyle name="20% - Accent1 2 2 2 3 4 3 2" xfId="22157"/>
    <cellStyle name="20% - Accent1 2 2 2 3 4 3 3" xfId="44067"/>
    <cellStyle name="20% - Accent1 2 2 2 3 4 3 4" xfId="44068"/>
    <cellStyle name="20% - Accent1 2 2 2 3 4 4" xfId="3460"/>
    <cellStyle name="20% - Accent1 2 2 2 3 4 4 2" xfId="22158"/>
    <cellStyle name="20% - Accent1 2 2 2 3 4 4 3" xfId="44069"/>
    <cellStyle name="20% - Accent1 2 2 2 3 4 5" xfId="12134"/>
    <cellStyle name="20% - Accent1 2 2 2 3 4 5 2" xfId="22159"/>
    <cellStyle name="20% - Accent1 2 2 2 3 4 5 3" xfId="44070"/>
    <cellStyle name="20% - Accent1 2 2 2 3 4 6" xfId="17917"/>
    <cellStyle name="20% - Accent1 2 2 2 3 4 6 2" xfId="22160"/>
    <cellStyle name="20% - Accent1 2 2 2 3 4 7" xfId="22161"/>
    <cellStyle name="20% - Accent1 2 2 2 3 4 8" xfId="44071"/>
    <cellStyle name="20% - Accent1 2 2 2 3 5" xfId="1365"/>
    <cellStyle name="20% - Accent1 2 2 2 3 5 2" xfId="8851"/>
    <cellStyle name="20% - Accent1 2 2 2 3 5 2 2" xfId="14633"/>
    <cellStyle name="20% - Accent1 2 2 2 3 5 2 2 2" xfId="22162"/>
    <cellStyle name="20% - Accent1 2 2 2 3 5 2 2 3" xfId="44072"/>
    <cellStyle name="20% - Accent1 2 2 2 3 5 2 3" xfId="20416"/>
    <cellStyle name="20% - Accent1 2 2 2 3 5 2 3 2" xfId="22163"/>
    <cellStyle name="20% - Accent1 2 2 2 3 5 2 4" xfId="22164"/>
    <cellStyle name="20% - Accent1 2 2 2 3 5 2 5" xfId="44073"/>
    <cellStyle name="20% - Accent1 2 2 2 3 5 3" xfId="5960"/>
    <cellStyle name="20% - Accent1 2 2 2 3 5 3 2" xfId="22165"/>
    <cellStyle name="20% - Accent1 2 2 2 3 5 3 3" xfId="44074"/>
    <cellStyle name="20% - Accent1 2 2 2 3 5 4" xfId="11742"/>
    <cellStyle name="20% - Accent1 2 2 2 3 5 4 2" xfId="22166"/>
    <cellStyle name="20% - Accent1 2 2 2 3 5 4 3" xfId="44075"/>
    <cellStyle name="20% - Accent1 2 2 2 3 5 5" xfId="17525"/>
    <cellStyle name="20% - Accent1 2 2 2 3 5 5 2" xfId="22167"/>
    <cellStyle name="20% - Accent1 2 2 2 3 5 6" xfId="22168"/>
    <cellStyle name="20% - Accent1 2 2 2 3 5 7" xfId="44076"/>
    <cellStyle name="20% - Accent1 2 2 2 3 6" xfId="4649"/>
    <cellStyle name="20% - Accent1 2 2 2 3 6 2" xfId="13323"/>
    <cellStyle name="20% - Accent1 2 2 2 3 6 2 2" xfId="22169"/>
    <cellStyle name="20% - Accent1 2 2 2 3 6 2 3" xfId="44077"/>
    <cellStyle name="20% - Accent1 2 2 2 3 6 3" xfId="19106"/>
    <cellStyle name="20% - Accent1 2 2 2 3 6 3 2" xfId="22170"/>
    <cellStyle name="20% - Accent1 2 2 2 3 6 4" xfId="22171"/>
    <cellStyle name="20% - Accent1 2 2 2 3 6 5" xfId="44078"/>
    <cellStyle name="20% - Accent1 2 2 2 3 7" xfId="7541"/>
    <cellStyle name="20% - Accent1 2 2 2 3 7 2" xfId="22172"/>
    <cellStyle name="20% - Accent1 2 2 2 3 7 3" xfId="44079"/>
    <cellStyle name="20% - Accent1 2 2 2 3 7 4" xfId="44080"/>
    <cellStyle name="20% - Accent1 2 2 2 3 8" xfId="3068"/>
    <cellStyle name="20% - Accent1 2 2 2 3 8 2" xfId="22173"/>
    <cellStyle name="20% - Accent1 2 2 2 3 8 3" xfId="44081"/>
    <cellStyle name="20% - Accent1 2 2 2 3 9" xfId="10432"/>
    <cellStyle name="20% - Accent1 2 2 2 3 9 2" xfId="22174"/>
    <cellStyle name="20% - Accent1 2 2 2 3 9 3" xfId="44082"/>
    <cellStyle name="20% - Accent1 2 2 2 4" xfId="21"/>
    <cellStyle name="20% - Accent1 2 2 2 4 10" xfId="16217"/>
    <cellStyle name="20% - Accent1 2 2 2 4 10 2" xfId="22175"/>
    <cellStyle name="20% - Accent1 2 2 2 4 11" xfId="22176"/>
    <cellStyle name="20% - Accent1 2 2 2 4 12" xfId="44083"/>
    <cellStyle name="20% - Accent1 2 2 2 4 2" xfId="22"/>
    <cellStyle name="20% - Accent1 2 2 2 4 2 2" xfId="1760"/>
    <cellStyle name="20% - Accent1 2 2 2 4 2 2 2" xfId="9246"/>
    <cellStyle name="20% - Accent1 2 2 2 4 2 2 2 2" xfId="15028"/>
    <cellStyle name="20% - Accent1 2 2 2 4 2 2 2 2 2" xfId="22177"/>
    <cellStyle name="20% - Accent1 2 2 2 4 2 2 2 2 3" xfId="44084"/>
    <cellStyle name="20% - Accent1 2 2 2 4 2 2 2 3" xfId="20811"/>
    <cellStyle name="20% - Accent1 2 2 2 4 2 2 2 3 2" xfId="22178"/>
    <cellStyle name="20% - Accent1 2 2 2 4 2 2 2 4" xfId="22179"/>
    <cellStyle name="20% - Accent1 2 2 2 4 2 2 2 5" xfId="44085"/>
    <cellStyle name="20% - Accent1 2 2 2 4 2 2 3" xfId="6355"/>
    <cellStyle name="20% - Accent1 2 2 2 4 2 2 3 2" xfId="22180"/>
    <cellStyle name="20% - Accent1 2 2 2 4 2 2 3 3" xfId="44086"/>
    <cellStyle name="20% - Accent1 2 2 2 4 2 2 4" xfId="12137"/>
    <cellStyle name="20% - Accent1 2 2 2 4 2 2 4 2" xfId="22181"/>
    <cellStyle name="20% - Accent1 2 2 2 4 2 2 4 3" xfId="44087"/>
    <cellStyle name="20% - Accent1 2 2 2 4 2 2 5" xfId="17920"/>
    <cellStyle name="20% - Accent1 2 2 2 4 2 2 5 2" xfId="22182"/>
    <cellStyle name="20% - Accent1 2 2 2 4 2 2 6" xfId="22183"/>
    <cellStyle name="20% - Accent1 2 2 2 4 2 2 7" xfId="44088"/>
    <cellStyle name="20% - Accent1 2 2 2 4 2 3" xfId="4652"/>
    <cellStyle name="20% - Accent1 2 2 2 4 2 3 2" xfId="13326"/>
    <cellStyle name="20% - Accent1 2 2 2 4 2 3 2 2" xfId="22184"/>
    <cellStyle name="20% - Accent1 2 2 2 4 2 3 2 3" xfId="44089"/>
    <cellStyle name="20% - Accent1 2 2 2 4 2 3 3" xfId="19109"/>
    <cellStyle name="20% - Accent1 2 2 2 4 2 3 3 2" xfId="22185"/>
    <cellStyle name="20% - Accent1 2 2 2 4 2 3 4" xfId="22186"/>
    <cellStyle name="20% - Accent1 2 2 2 4 2 3 5" xfId="44090"/>
    <cellStyle name="20% - Accent1 2 2 2 4 2 4" xfId="7544"/>
    <cellStyle name="20% - Accent1 2 2 2 4 2 4 2" xfId="22187"/>
    <cellStyle name="20% - Accent1 2 2 2 4 2 4 3" xfId="44091"/>
    <cellStyle name="20% - Accent1 2 2 2 4 2 4 4" xfId="44092"/>
    <cellStyle name="20% - Accent1 2 2 2 4 2 5" xfId="3463"/>
    <cellStyle name="20% - Accent1 2 2 2 4 2 5 2" xfId="22188"/>
    <cellStyle name="20% - Accent1 2 2 2 4 2 5 3" xfId="44093"/>
    <cellStyle name="20% - Accent1 2 2 2 4 2 6" xfId="10435"/>
    <cellStyle name="20% - Accent1 2 2 2 4 2 6 2" xfId="22189"/>
    <cellStyle name="20% - Accent1 2 2 2 4 2 6 3" xfId="44094"/>
    <cellStyle name="20% - Accent1 2 2 2 4 2 7" xfId="16218"/>
    <cellStyle name="20% - Accent1 2 2 2 4 2 7 2" xfId="22190"/>
    <cellStyle name="20% - Accent1 2 2 2 4 2 8" xfId="22191"/>
    <cellStyle name="20% - Accent1 2 2 2 4 2 9" xfId="44095"/>
    <cellStyle name="20% - Accent1 2 2 2 4 3" xfId="920"/>
    <cellStyle name="20% - Accent1 2 2 2 4 3 2" xfId="2624"/>
    <cellStyle name="20% - Accent1 2 2 2 4 3 2 2" xfId="10110"/>
    <cellStyle name="20% - Accent1 2 2 2 4 3 2 2 2" xfId="15892"/>
    <cellStyle name="20% - Accent1 2 2 2 4 3 2 2 2 2" xfId="22192"/>
    <cellStyle name="20% - Accent1 2 2 2 4 3 2 2 2 3" xfId="44096"/>
    <cellStyle name="20% - Accent1 2 2 2 4 3 2 2 3" xfId="21675"/>
    <cellStyle name="20% - Accent1 2 2 2 4 3 2 2 3 2" xfId="22193"/>
    <cellStyle name="20% - Accent1 2 2 2 4 3 2 2 4" xfId="22194"/>
    <cellStyle name="20% - Accent1 2 2 2 4 3 2 2 5" xfId="44097"/>
    <cellStyle name="20% - Accent1 2 2 2 4 3 2 3" xfId="7219"/>
    <cellStyle name="20% - Accent1 2 2 2 4 3 2 3 2" xfId="22195"/>
    <cellStyle name="20% - Accent1 2 2 2 4 3 2 3 3" xfId="44098"/>
    <cellStyle name="20% - Accent1 2 2 2 4 3 2 4" xfId="13001"/>
    <cellStyle name="20% - Accent1 2 2 2 4 3 2 4 2" xfId="22196"/>
    <cellStyle name="20% - Accent1 2 2 2 4 3 2 4 3" xfId="44099"/>
    <cellStyle name="20% - Accent1 2 2 2 4 3 2 5" xfId="18784"/>
    <cellStyle name="20% - Accent1 2 2 2 4 3 2 5 2" xfId="22197"/>
    <cellStyle name="20% - Accent1 2 2 2 4 3 2 6" xfId="22198"/>
    <cellStyle name="20% - Accent1 2 2 2 4 3 2 7" xfId="44100"/>
    <cellStyle name="20% - Accent1 2 2 2 4 3 3" xfId="5516"/>
    <cellStyle name="20% - Accent1 2 2 2 4 3 3 2" xfId="14190"/>
    <cellStyle name="20% - Accent1 2 2 2 4 3 3 2 2" xfId="22199"/>
    <cellStyle name="20% - Accent1 2 2 2 4 3 3 2 3" xfId="44101"/>
    <cellStyle name="20% - Accent1 2 2 2 4 3 3 3" xfId="19973"/>
    <cellStyle name="20% - Accent1 2 2 2 4 3 3 3 2" xfId="22200"/>
    <cellStyle name="20% - Accent1 2 2 2 4 3 3 4" xfId="22201"/>
    <cellStyle name="20% - Accent1 2 2 2 4 3 3 5" xfId="44102"/>
    <cellStyle name="20% - Accent1 2 2 2 4 3 4" xfId="8408"/>
    <cellStyle name="20% - Accent1 2 2 2 4 3 4 2" xfId="22202"/>
    <cellStyle name="20% - Accent1 2 2 2 4 3 4 3" xfId="44103"/>
    <cellStyle name="20% - Accent1 2 2 2 4 3 4 4" xfId="44104"/>
    <cellStyle name="20% - Accent1 2 2 2 4 3 5" xfId="4327"/>
    <cellStyle name="20% - Accent1 2 2 2 4 3 5 2" xfId="22203"/>
    <cellStyle name="20% - Accent1 2 2 2 4 3 5 3" xfId="44105"/>
    <cellStyle name="20% - Accent1 2 2 2 4 3 6" xfId="11299"/>
    <cellStyle name="20% - Accent1 2 2 2 4 3 6 2" xfId="22204"/>
    <cellStyle name="20% - Accent1 2 2 2 4 3 6 3" xfId="44106"/>
    <cellStyle name="20% - Accent1 2 2 2 4 3 7" xfId="17082"/>
    <cellStyle name="20% - Accent1 2 2 2 4 3 7 2" xfId="22205"/>
    <cellStyle name="20% - Accent1 2 2 2 4 3 8" xfId="22206"/>
    <cellStyle name="20% - Accent1 2 2 2 4 3 9" xfId="44107"/>
    <cellStyle name="20% - Accent1 2 2 2 4 4" xfId="1759"/>
    <cellStyle name="20% - Accent1 2 2 2 4 4 2" xfId="6354"/>
    <cellStyle name="20% - Accent1 2 2 2 4 4 2 2" xfId="15027"/>
    <cellStyle name="20% - Accent1 2 2 2 4 4 2 2 2" xfId="22207"/>
    <cellStyle name="20% - Accent1 2 2 2 4 4 2 2 3" xfId="44108"/>
    <cellStyle name="20% - Accent1 2 2 2 4 4 2 3" xfId="20810"/>
    <cellStyle name="20% - Accent1 2 2 2 4 4 2 3 2" xfId="22208"/>
    <cellStyle name="20% - Accent1 2 2 2 4 4 2 4" xfId="22209"/>
    <cellStyle name="20% - Accent1 2 2 2 4 4 2 5" xfId="44109"/>
    <cellStyle name="20% - Accent1 2 2 2 4 4 3" xfId="9245"/>
    <cellStyle name="20% - Accent1 2 2 2 4 4 3 2" xfId="22210"/>
    <cellStyle name="20% - Accent1 2 2 2 4 4 3 3" xfId="44110"/>
    <cellStyle name="20% - Accent1 2 2 2 4 4 3 4" xfId="44111"/>
    <cellStyle name="20% - Accent1 2 2 2 4 4 4" xfId="3462"/>
    <cellStyle name="20% - Accent1 2 2 2 4 4 4 2" xfId="22211"/>
    <cellStyle name="20% - Accent1 2 2 2 4 4 4 3" xfId="44112"/>
    <cellStyle name="20% - Accent1 2 2 2 4 4 5" xfId="12136"/>
    <cellStyle name="20% - Accent1 2 2 2 4 4 5 2" xfId="22212"/>
    <cellStyle name="20% - Accent1 2 2 2 4 4 5 3" xfId="44113"/>
    <cellStyle name="20% - Accent1 2 2 2 4 4 6" xfId="17919"/>
    <cellStyle name="20% - Accent1 2 2 2 4 4 6 2" xfId="22213"/>
    <cellStyle name="20% - Accent1 2 2 2 4 4 7" xfId="22214"/>
    <cellStyle name="20% - Accent1 2 2 2 4 4 8" xfId="44114"/>
    <cellStyle name="20% - Accent1 2 2 2 4 5" xfId="1366"/>
    <cellStyle name="20% - Accent1 2 2 2 4 5 2" xfId="8852"/>
    <cellStyle name="20% - Accent1 2 2 2 4 5 2 2" xfId="14634"/>
    <cellStyle name="20% - Accent1 2 2 2 4 5 2 2 2" xfId="22215"/>
    <cellStyle name="20% - Accent1 2 2 2 4 5 2 2 3" xfId="44115"/>
    <cellStyle name="20% - Accent1 2 2 2 4 5 2 3" xfId="20417"/>
    <cellStyle name="20% - Accent1 2 2 2 4 5 2 3 2" xfId="22216"/>
    <cellStyle name="20% - Accent1 2 2 2 4 5 2 4" xfId="22217"/>
    <cellStyle name="20% - Accent1 2 2 2 4 5 2 5" xfId="44116"/>
    <cellStyle name="20% - Accent1 2 2 2 4 5 3" xfId="5961"/>
    <cellStyle name="20% - Accent1 2 2 2 4 5 3 2" xfId="22218"/>
    <cellStyle name="20% - Accent1 2 2 2 4 5 3 3" xfId="44117"/>
    <cellStyle name="20% - Accent1 2 2 2 4 5 4" xfId="11743"/>
    <cellStyle name="20% - Accent1 2 2 2 4 5 4 2" xfId="22219"/>
    <cellStyle name="20% - Accent1 2 2 2 4 5 4 3" xfId="44118"/>
    <cellStyle name="20% - Accent1 2 2 2 4 5 5" xfId="17526"/>
    <cellStyle name="20% - Accent1 2 2 2 4 5 5 2" xfId="22220"/>
    <cellStyle name="20% - Accent1 2 2 2 4 5 6" xfId="22221"/>
    <cellStyle name="20% - Accent1 2 2 2 4 5 7" xfId="44119"/>
    <cellStyle name="20% - Accent1 2 2 2 4 6" xfId="4651"/>
    <cellStyle name="20% - Accent1 2 2 2 4 6 2" xfId="13325"/>
    <cellStyle name="20% - Accent1 2 2 2 4 6 2 2" xfId="22222"/>
    <cellStyle name="20% - Accent1 2 2 2 4 6 2 3" xfId="44120"/>
    <cellStyle name="20% - Accent1 2 2 2 4 6 3" xfId="19108"/>
    <cellStyle name="20% - Accent1 2 2 2 4 6 3 2" xfId="22223"/>
    <cellStyle name="20% - Accent1 2 2 2 4 6 4" xfId="22224"/>
    <cellStyle name="20% - Accent1 2 2 2 4 6 5" xfId="44121"/>
    <cellStyle name="20% - Accent1 2 2 2 4 7" xfId="7543"/>
    <cellStyle name="20% - Accent1 2 2 2 4 7 2" xfId="22225"/>
    <cellStyle name="20% - Accent1 2 2 2 4 7 3" xfId="44122"/>
    <cellStyle name="20% - Accent1 2 2 2 4 7 4" xfId="44123"/>
    <cellStyle name="20% - Accent1 2 2 2 4 8" xfId="3069"/>
    <cellStyle name="20% - Accent1 2 2 2 4 8 2" xfId="22226"/>
    <cellStyle name="20% - Accent1 2 2 2 4 8 3" xfId="44124"/>
    <cellStyle name="20% - Accent1 2 2 2 4 9" xfId="10434"/>
    <cellStyle name="20% - Accent1 2 2 2 4 9 2" xfId="22227"/>
    <cellStyle name="20% - Accent1 2 2 2 4 9 3" xfId="44125"/>
    <cellStyle name="20% - Accent1 2 2 2 5" xfId="23"/>
    <cellStyle name="20% - Accent1 2 2 2 5 10" xfId="44126"/>
    <cellStyle name="20% - Accent1 2 2 2 5 2" xfId="1761"/>
    <cellStyle name="20% - Accent1 2 2 2 5 2 2" xfId="6356"/>
    <cellStyle name="20% - Accent1 2 2 2 5 2 2 2" xfId="15029"/>
    <cellStyle name="20% - Accent1 2 2 2 5 2 2 2 2" xfId="22228"/>
    <cellStyle name="20% - Accent1 2 2 2 5 2 2 2 3" xfId="44127"/>
    <cellStyle name="20% - Accent1 2 2 2 5 2 2 3" xfId="20812"/>
    <cellStyle name="20% - Accent1 2 2 2 5 2 2 3 2" xfId="22229"/>
    <cellStyle name="20% - Accent1 2 2 2 5 2 2 4" xfId="22230"/>
    <cellStyle name="20% - Accent1 2 2 2 5 2 2 5" xfId="44128"/>
    <cellStyle name="20% - Accent1 2 2 2 5 2 3" xfId="9247"/>
    <cellStyle name="20% - Accent1 2 2 2 5 2 3 2" xfId="22231"/>
    <cellStyle name="20% - Accent1 2 2 2 5 2 3 3" xfId="44129"/>
    <cellStyle name="20% - Accent1 2 2 2 5 2 3 4" xfId="44130"/>
    <cellStyle name="20% - Accent1 2 2 2 5 2 4" xfId="3464"/>
    <cellStyle name="20% - Accent1 2 2 2 5 2 4 2" xfId="22232"/>
    <cellStyle name="20% - Accent1 2 2 2 5 2 4 3" xfId="44131"/>
    <cellStyle name="20% - Accent1 2 2 2 5 2 5" xfId="12138"/>
    <cellStyle name="20% - Accent1 2 2 2 5 2 5 2" xfId="22233"/>
    <cellStyle name="20% - Accent1 2 2 2 5 2 5 3" xfId="44132"/>
    <cellStyle name="20% - Accent1 2 2 2 5 2 6" xfId="17921"/>
    <cellStyle name="20% - Accent1 2 2 2 5 2 6 2" xfId="22234"/>
    <cellStyle name="20% - Accent1 2 2 2 5 2 7" xfId="22235"/>
    <cellStyle name="20% - Accent1 2 2 2 5 2 8" xfId="44133"/>
    <cellStyle name="20% - Accent1 2 2 2 5 3" xfId="1362"/>
    <cellStyle name="20% - Accent1 2 2 2 5 3 2" xfId="8848"/>
    <cellStyle name="20% - Accent1 2 2 2 5 3 2 2" xfId="14630"/>
    <cellStyle name="20% - Accent1 2 2 2 5 3 2 2 2" xfId="22236"/>
    <cellStyle name="20% - Accent1 2 2 2 5 3 2 2 3" xfId="44134"/>
    <cellStyle name="20% - Accent1 2 2 2 5 3 2 3" xfId="20413"/>
    <cellStyle name="20% - Accent1 2 2 2 5 3 2 3 2" xfId="22237"/>
    <cellStyle name="20% - Accent1 2 2 2 5 3 2 4" xfId="22238"/>
    <cellStyle name="20% - Accent1 2 2 2 5 3 2 5" xfId="44135"/>
    <cellStyle name="20% - Accent1 2 2 2 5 3 3" xfId="5957"/>
    <cellStyle name="20% - Accent1 2 2 2 5 3 3 2" xfId="22239"/>
    <cellStyle name="20% - Accent1 2 2 2 5 3 3 3" xfId="44136"/>
    <cellStyle name="20% - Accent1 2 2 2 5 3 4" xfId="11739"/>
    <cellStyle name="20% - Accent1 2 2 2 5 3 4 2" xfId="22240"/>
    <cellStyle name="20% - Accent1 2 2 2 5 3 4 3" xfId="44137"/>
    <cellStyle name="20% - Accent1 2 2 2 5 3 5" xfId="17522"/>
    <cellStyle name="20% - Accent1 2 2 2 5 3 5 2" xfId="22241"/>
    <cellStyle name="20% - Accent1 2 2 2 5 3 6" xfId="22242"/>
    <cellStyle name="20% - Accent1 2 2 2 5 3 7" xfId="44138"/>
    <cellStyle name="20% - Accent1 2 2 2 5 4" xfId="4653"/>
    <cellStyle name="20% - Accent1 2 2 2 5 4 2" xfId="13327"/>
    <cellStyle name="20% - Accent1 2 2 2 5 4 2 2" xfId="22243"/>
    <cellStyle name="20% - Accent1 2 2 2 5 4 2 3" xfId="44139"/>
    <cellStyle name="20% - Accent1 2 2 2 5 4 3" xfId="19110"/>
    <cellStyle name="20% - Accent1 2 2 2 5 4 3 2" xfId="22244"/>
    <cellStyle name="20% - Accent1 2 2 2 5 4 4" xfId="22245"/>
    <cellStyle name="20% - Accent1 2 2 2 5 4 5" xfId="44140"/>
    <cellStyle name="20% - Accent1 2 2 2 5 5" xfId="7545"/>
    <cellStyle name="20% - Accent1 2 2 2 5 5 2" xfId="22246"/>
    <cellStyle name="20% - Accent1 2 2 2 5 5 3" xfId="44141"/>
    <cellStyle name="20% - Accent1 2 2 2 5 5 4" xfId="44142"/>
    <cellStyle name="20% - Accent1 2 2 2 5 6" xfId="3065"/>
    <cellStyle name="20% - Accent1 2 2 2 5 6 2" xfId="22247"/>
    <cellStyle name="20% - Accent1 2 2 2 5 6 3" xfId="44143"/>
    <cellStyle name="20% - Accent1 2 2 2 5 7" xfId="10436"/>
    <cellStyle name="20% - Accent1 2 2 2 5 7 2" xfId="22248"/>
    <cellStyle name="20% - Accent1 2 2 2 5 7 3" xfId="44144"/>
    <cellStyle name="20% - Accent1 2 2 2 5 8" xfId="16219"/>
    <cellStyle name="20% - Accent1 2 2 2 5 8 2" xfId="22249"/>
    <cellStyle name="20% - Accent1 2 2 2 5 9" xfId="22250"/>
    <cellStyle name="20% - Accent1 2 2 2 6" xfId="900"/>
    <cellStyle name="20% - Accent1 2 2 2 6 2" xfId="2606"/>
    <cellStyle name="20% - Accent1 2 2 2 6 2 2" xfId="10092"/>
    <cellStyle name="20% - Accent1 2 2 2 6 2 2 2" xfId="15874"/>
    <cellStyle name="20% - Accent1 2 2 2 6 2 2 2 2" xfId="22251"/>
    <cellStyle name="20% - Accent1 2 2 2 6 2 2 2 3" xfId="44145"/>
    <cellStyle name="20% - Accent1 2 2 2 6 2 2 3" xfId="21657"/>
    <cellStyle name="20% - Accent1 2 2 2 6 2 2 3 2" xfId="22252"/>
    <cellStyle name="20% - Accent1 2 2 2 6 2 2 4" xfId="22253"/>
    <cellStyle name="20% - Accent1 2 2 2 6 2 2 5" xfId="44146"/>
    <cellStyle name="20% - Accent1 2 2 2 6 2 3" xfId="7201"/>
    <cellStyle name="20% - Accent1 2 2 2 6 2 3 2" xfId="22254"/>
    <cellStyle name="20% - Accent1 2 2 2 6 2 3 3" xfId="44147"/>
    <cellStyle name="20% - Accent1 2 2 2 6 2 4" xfId="12983"/>
    <cellStyle name="20% - Accent1 2 2 2 6 2 4 2" xfId="22255"/>
    <cellStyle name="20% - Accent1 2 2 2 6 2 4 3" xfId="44148"/>
    <cellStyle name="20% - Accent1 2 2 2 6 2 5" xfId="18766"/>
    <cellStyle name="20% - Accent1 2 2 2 6 2 5 2" xfId="22256"/>
    <cellStyle name="20% - Accent1 2 2 2 6 2 6" xfId="22257"/>
    <cellStyle name="20% - Accent1 2 2 2 6 2 7" xfId="44149"/>
    <cellStyle name="20% - Accent1 2 2 2 6 3" xfId="5498"/>
    <cellStyle name="20% - Accent1 2 2 2 6 3 2" xfId="14172"/>
    <cellStyle name="20% - Accent1 2 2 2 6 3 2 2" xfId="22258"/>
    <cellStyle name="20% - Accent1 2 2 2 6 3 2 3" xfId="44150"/>
    <cellStyle name="20% - Accent1 2 2 2 6 3 3" xfId="19955"/>
    <cellStyle name="20% - Accent1 2 2 2 6 3 3 2" xfId="22259"/>
    <cellStyle name="20% - Accent1 2 2 2 6 3 4" xfId="22260"/>
    <cellStyle name="20% - Accent1 2 2 2 6 3 5" xfId="44151"/>
    <cellStyle name="20% - Accent1 2 2 2 6 4" xfId="8390"/>
    <cellStyle name="20% - Accent1 2 2 2 6 4 2" xfId="22261"/>
    <cellStyle name="20% - Accent1 2 2 2 6 4 3" xfId="44152"/>
    <cellStyle name="20% - Accent1 2 2 2 6 4 4" xfId="44153"/>
    <cellStyle name="20% - Accent1 2 2 2 6 5" xfId="4309"/>
    <cellStyle name="20% - Accent1 2 2 2 6 5 2" xfId="22262"/>
    <cellStyle name="20% - Accent1 2 2 2 6 5 3" xfId="44154"/>
    <cellStyle name="20% - Accent1 2 2 2 6 6" xfId="11281"/>
    <cellStyle name="20% - Accent1 2 2 2 6 6 2" xfId="22263"/>
    <cellStyle name="20% - Accent1 2 2 2 6 6 3" xfId="44155"/>
    <cellStyle name="20% - Accent1 2 2 2 6 7" xfId="17064"/>
    <cellStyle name="20% - Accent1 2 2 2 6 7 2" xfId="22264"/>
    <cellStyle name="20% - Accent1 2 2 2 6 8" xfId="22265"/>
    <cellStyle name="20% - Accent1 2 2 2 6 9" xfId="44156"/>
    <cellStyle name="20% - Accent1 2 2 2 7" xfId="1752"/>
    <cellStyle name="20% - Accent1 2 2 2 7 2" xfId="6347"/>
    <cellStyle name="20% - Accent1 2 2 2 7 2 2" xfId="15020"/>
    <cellStyle name="20% - Accent1 2 2 2 7 2 2 2" xfId="22266"/>
    <cellStyle name="20% - Accent1 2 2 2 7 2 2 3" xfId="44157"/>
    <cellStyle name="20% - Accent1 2 2 2 7 2 3" xfId="20803"/>
    <cellStyle name="20% - Accent1 2 2 2 7 2 3 2" xfId="22267"/>
    <cellStyle name="20% - Accent1 2 2 2 7 2 4" xfId="22268"/>
    <cellStyle name="20% - Accent1 2 2 2 7 2 5" xfId="44158"/>
    <cellStyle name="20% - Accent1 2 2 2 7 3" xfId="9238"/>
    <cellStyle name="20% - Accent1 2 2 2 7 3 2" xfId="22269"/>
    <cellStyle name="20% - Accent1 2 2 2 7 3 3" xfId="44159"/>
    <cellStyle name="20% - Accent1 2 2 2 7 3 4" xfId="44160"/>
    <cellStyle name="20% - Accent1 2 2 2 7 4" xfId="3455"/>
    <cellStyle name="20% - Accent1 2 2 2 7 4 2" xfId="22270"/>
    <cellStyle name="20% - Accent1 2 2 2 7 4 3" xfId="44161"/>
    <cellStyle name="20% - Accent1 2 2 2 7 5" xfId="12129"/>
    <cellStyle name="20% - Accent1 2 2 2 7 5 2" xfId="22271"/>
    <cellStyle name="20% - Accent1 2 2 2 7 5 3" xfId="44162"/>
    <cellStyle name="20% - Accent1 2 2 2 7 6" xfId="17912"/>
    <cellStyle name="20% - Accent1 2 2 2 7 6 2" xfId="22272"/>
    <cellStyle name="20% - Accent1 2 2 2 7 7" xfId="22273"/>
    <cellStyle name="20% - Accent1 2 2 2 7 8" xfId="44163"/>
    <cellStyle name="20% - Accent1 2 2 2 8" xfId="1284"/>
    <cellStyle name="20% - Accent1 2 2 2 8 2" xfId="8770"/>
    <cellStyle name="20% - Accent1 2 2 2 8 2 2" xfId="14552"/>
    <cellStyle name="20% - Accent1 2 2 2 8 2 2 2" xfId="22274"/>
    <cellStyle name="20% - Accent1 2 2 2 8 2 2 3" xfId="44164"/>
    <cellStyle name="20% - Accent1 2 2 2 8 2 3" xfId="20335"/>
    <cellStyle name="20% - Accent1 2 2 2 8 2 3 2" xfId="22275"/>
    <cellStyle name="20% - Accent1 2 2 2 8 2 4" xfId="22276"/>
    <cellStyle name="20% - Accent1 2 2 2 8 2 5" xfId="44165"/>
    <cellStyle name="20% - Accent1 2 2 2 8 3" xfId="5879"/>
    <cellStyle name="20% - Accent1 2 2 2 8 3 2" xfId="22277"/>
    <cellStyle name="20% - Accent1 2 2 2 8 3 3" xfId="44166"/>
    <cellStyle name="20% - Accent1 2 2 2 8 4" xfId="11661"/>
    <cellStyle name="20% - Accent1 2 2 2 8 4 2" xfId="22278"/>
    <cellStyle name="20% - Accent1 2 2 2 8 4 3" xfId="44167"/>
    <cellStyle name="20% - Accent1 2 2 2 8 5" xfId="17444"/>
    <cellStyle name="20% - Accent1 2 2 2 8 5 2" xfId="22279"/>
    <cellStyle name="20% - Accent1 2 2 2 8 6" xfId="22280"/>
    <cellStyle name="20% - Accent1 2 2 2 8 7" xfId="44168"/>
    <cellStyle name="20% - Accent1 2 2 2 9" xfId="4644"/>
    <cellStyle name="20% - Accent1 2 2 2 9 2" xfId="13318"/>
    <cellStyle name="20% - Accent1 2 2 2 9 2 2" xfId="22281"/>
    <cellStyle name="20% - Accent1 2 2 2 9 2 3" xfId="44169"/>
    <cellStyle name="20% - Accent1 2 2 2 9 3" xfId="19101"/>
    <cellStyle name="20% - Accent1 2 2 2 9 3 2" xfId="22282"/>
    <cellStyle name="20% - Accent1 2 2 2 9 4" xfId="22283"/>
    <cellStyle name="20% - Accent1 2 2 2 9 5" xfId="44170"/>
    <cellStyle name="20% - Accent1 2 2 3" xfId="24"/>
    <cellStyle name="20% - Accent1 2 2 3 10" xfId="10437"/>
    <cellStyle name="20% - Accent1 2 2 3 10 2" xfId="22284"/>
    <cellStyle name="20% - Accent1 2 2 3 10 3" xfId="44171"/>
    <cellStyle name="20% - Accent1 2 2 3 11" xfId="16220"/>
    <cellStyle name="20% - Accent1 2 2 3 11 2" xfId="22285"/>
    <cellStyle name="20% - Accent1 2 2 3 12" xfId="22286"/>
    <cellStyle name="20% - Accent1 2 2 3 13" xfId="44172"/>
    <cellStyle name="20% - Accent1 2 2 3 2" xfId="25"/>
    <cellStyle name="20% - Accent1 2 2 3 2 10" xfId="16221"/>
    <cellStyle name="20% - Accent1 2 2 3 2 10 2" xfId="22287"/>
    <cellStyle name="20% - Accent1 2 2 3 2 11" xfId="22288"/>
    <cellStyle name="20% - Accent1 2 2 3 2 12" xfId="44173"/>
    <cellStyle name="20% - Accent1 2 2 3 2 2" xfId="26"/>
    <cellStyle name="20% - Accent1 2 2 3 2 2 2" xfId="1764"/>
    <cellStyle name="20% - Accent1 2 2 3 2 2 2 2" xfId="9250"/>
    <cellStyle name="20% - Accent1 2 2 3 2 2 2 2 2" xfId="15032"/>
    <cellStyle name="20% - Accent1 2 2 3 2 2 2 2 2 2" xfId="22289"/>
    <cellStyle name="20% - Accent1 2 2 3 2 2 2 2 2 3" xfId="44174"/>
    <cellStyle name="20% - Accent1 2 2 3 2 2 2 2 3" xfId="20815"/>
    <cellStyle name="20% - Accent1 2 2 3 2 2 2 2 3 2" xfId="22290"/>
    <cellStyle name="20% - Accent1 2 2 3 2 2 2 2 4" xfId="22291"/>
    <cellStyle name="20% - Accent1 2 2 3 2 2 2 2 5" xfId="44175"/>
    <cellStyle name="20% - Accent1 2 2 3 2 2 2 3" xfId="6359"/>
    <cellStyle name="20% - Accent1 2 2 3 2 2 2 3 2" xfId="22292"/>
    <cellStyle name="20% - Accent1 2 2 3 2 2 2 3 3" xfId="44176"/>
    <cellStyle name="20% - Accent1 2 2 3 2 2 2 4" xfId="12141"/>
    <cellStyle name="20% - Accent1 2 2 3 2 2 2 4 2" xfId="22293"/>
    <cellStyle name="20% - Accent1 2 2 3 2 2 2 4 3" xfId="44177"/>
    <cellStyle name="20% - Accent1 2 2 3 2 2 2 5" xfId="17924"/>
    <cellStyle name="20% - Accent1 2 2 3 2 2 2 5 2" xfId="22294"/>
    <cellStyle name="20% - Accent1 2 2 3 2 2 2 6" xfId="22295"/>
    <cellStyle name="20% - Accent1 2 2 3 2 2 2 7" xfId="44178"/>
    <cellStyle name="20% - Accent1 2 2 3 2 2 3" xfId="4656"/>
    <cellStyle name="20% - Accent1 2 2 3 2 2 3 2" xfId="13330"/>
    <cellStyle name="20% - Accent1 2 2 3 2 2 3 2 2" xfId="22296"/>
    <cellStyle name="20% - Accent1 2 2 3 2 2 3 2 3" xfId="44179"/>
    <cellStyle name="20% - Accent1 2 2 3 2 2 3 3" xfId="19113"/>
    <cellStyle name="20% - Accent1 2 2 3 2 2 3 3 2" xfId="22297"/>
    <cellStyle name="20% - Accent1 2 2 3 2 2 3 4" xfId="22298"/>
    <cellStyle name="20% - Accent1 2 2 3 2 2 3 5" xfId="44180"/>
    <cellStyle name="20% - Accent1 2 2 3 2 2 4" xfId="7548"/>
    <cellStyle name="20% - Accent1 2 2 3 2 2 4 2" xfId="22299"/>
    <cellStyle name="20% - Accent1 2 2 3 2 2 4 3" xfId="44181"/>
    <cellStyle name="20% - Accent1 2 2 3 2 2 4 4" xfId="44182"/>
    <cellStyle name="20% - Accent1 2 2 3 2 2 5" xfId="3467"/>
    <cellStyle name="20% - Accent1 2 2 3 2 2 5 2" xfId="22300"/>
    <cellStyle name="20% - Accent1 2 2 3 2 2 5 3" xfId="44183"/>
    <cellStyle name="20% - Accent1 2 2 3 2 2 6" xfId="10439"/>
    <cellStyle name="20% - Accent1 2 2 3 2 2 6 2" xfId="22301"/>
    <cellStyle name="20% - Accent1 2 2 3 2 2 6 3" xfId="44184"/>
    <cellStyle name="20% - Accent1 2 2 3 2 2 7" xfId="16222"/>
    <cellStyle name="20% - Accent1 2 2 3 2 2 7 2" xfId="22302"/>
    <cellStyle name="20% - Accent1 2 2 3 2 2 8" xfId="22303"/>
    <cellStyle name="20% - Accent1 2 2 3 2 2 9" xfId="44185"/>
    <cellStyle name="20% - Accent1 2 2 3 2 3" xfId="922"/>
    <cellStyle name="20% - Accent1 2 2 3 2 3 2" xfId="2626"/>
    <cellStyle name="20% - Accent1 2 2 3 2 3 2 2" xfId="10112"/>
    <cellStyle name="20% - Accent1 2 2 3 2 3 2 2 2" xfId="15894"/>
    <cellStyle name="20% - Accent1 2 2 3 2 3 2 2 2 2" xfId="22304"/>
    <cellStyle name="20% - Accent1 2 2 3 2 3 2 2 2 3" xfId="44186"/>
    <cellStyle name="20% - Accent1 2 2 3 2 3 2 2 3" xfId="21677"/>
    <cellStyle name="20% - Accent1 2 2 3 2 3 2 2 3 2" xfId="22305"/>
    <cellStyle name="20% - Accent1 2 2 3 2 3 2 2 4" xfId="22306"/>
    <cellStyle name="20% - Accent1 2 2 3 2 3 2 2 5" xfId="44187"/>
    <cellStyle name="20% - Accent1 2 2 3 2 3 2 3" xfId="7221"/>
    <cellStyle name="20% - Accent1 2 2 3 2 3 2 3 2" xfId="22307"/>
    <cellStyle name="20% - Accent1 2 2 3 2 3 2 3 3" xfId="44188"/>
    <cellStyle name="20% - Accent1 2 2 3 2 3 2 4" xfId="13003"/>
    <cellStyle name="20% - Accent1 2 2 3 2 3 2 4 2" xfId="22308"/>
    <cellStyle name="20% - Accent1 2 2 3 2 3 2 4 3" xfId="44189"/>
    <cellStyle name="20% - Accent1 2 2 3 2 3 2 5" xfId="18786"/>
    <cellStyle name="20% - Accent1 2 2 3 2 3 2 5 2" xfId="22309"/>
    <cellStyle name="20% - Accent1 2 2 3 2 3 2 6" xfId="22310"/>
    <cellStyle name="20% - Accent1 2 2 3 2 3 2 7" xfId="44190"/>
    <cellStyle name="20% - Accent1 2 2 3 2 3 3" xfId="5518"/>
    <cellStyle name="20% - Accent1 2 2 3 2 3 3 2" xfId="14192"/>
    <cellStyle name="20% - Accent1 2 2 3 2 3 3 2 2" xfId="22311"/>
    <cellStyle name="20% - Accent1 2 2 3 2 3 3 2 3" xfId="44191"/>
    <cellStyle name="20% - Accent1 2 2 3 2 3 3 3" xfId="19975"/>
    <cellStyle name="20% - Accent1 2 2 3 2 3 3 3 2" xfId="22312"/>
    <cellStyle name="20% - Accent1 2 2 3 2 3 3 4" xfId="22313"/>
    <cellStyle name="20% - Accent1 2 2 3 2 3 3 5" xfId="44192"/>
    <cellStyle name="20% - Accent1 2 2 3 2 3 4" xfId="8410"/>
    <cellStyle name="20% - Accent1 2 2 3 2 3 4 2" xfId="22314"/>
    <cellStyle name="20% - Accent1 2 2 3 2 3 4 3" xfId="44193"/>
    <cellStyle name="20% - Accent1 2 2 3 2 3 4 4" xfId="44194"/>
    <cellStyle name="20% - Accent1 2 2 3 2 3 5" xfId="4329"/>
    <cellStyle name="20% - Accent1 2 2 3 2 3 5 2" xfId="22315"/>
    <cellStyle name="20% - Accent1 2 2 3 2 3 5 3" xfId="44195"/>
    <cellStyle name="20% - Accent1 2 2 3 2 3 6" xfId="11301"/>
    <cellStyle name="20% - Accent1 2 2 3 2 3 6 2" xfId="22316"/>
    <cellStyle name="20% - Accent1 2 2 3 2 3 6 3" xfId="44196"/>
    <cellStyle name="20% - Accent1 2 2 3 2 3 7" xfId="17084"/>
    <cellStyle name="20% - Accent1 2 2 3 2 3 7 2" xfId="22317"/>
    <cellStyle name="20% - Accent1 2 2 3 2 3 8" xfId="22318"/>
    <cellStyle name="20% - Accent1 2 2 3 2 3 9" xfId="44197"/>
    <cellStyle name="20% - Accent1 2 2 3 2 4" xfId="1763"/>
    <cellStyle name="20% - Accent1 2 2 3 2 4 2" xfId="6358"/>
    <cellStyle name="20% - Accent1 2 2 3 2 4 2 2" xfId="15031"/>
    <cellStyle name="20% - Accent1 2 2 3 2 4 2 2 2" xfId="22319"/>
    <cellStyle name="20% - Accent1 2 2 3 2 4 2 2 3" xfId="44198"/>
    <cellStyle name="20% - Accent1 2 2 3 2 4 2 3" xfId="20814"/>
    <cellStyle name="20% - Accent1 2 2 3 2 4 2 3 2" xfId="22320"/>
    <cellStyle name="20% - Accent1 2 2 3 2 4 2 4" xfId="22321"/>
    <cellStyle name="20% - Accent1 2 2 3 2 4 2 5" xfId="44199"/>
    <cellStyle name="20% - Accent1 2 2 3 2 4 3" xfId="9249"/>
    <cellStyle name="20% - Accent1 2 2 3 2 4 3 2" xfId="22322"/>
    <cellStyle name="20% - Accent1 2 2 3 2 4 3 3" xfId="44200"/>
    <cellStyle name="20% - Accent1 2 2 3 2 4 3 4" xfId="44201"/>
    <cellStyle name="20% - Accent1 2 2 3 2 4 4" xfId="3466"/>
    <cellStyle name="20% - Accent1 2 2 3 2 4 4 2" xfId="22323"/>
    <cellStyle name="20% - Accent1 2 2 3 2 4 4 3" xfId="44202"/>
    <cellStyle name="20% - Accent1 2 2 3 2 4 5" xfId="12140"/>
    <cellStyle name="20% - Accent1 2 2 3 2 4 5 2" xfId="22324"/>
    <cellStyle name="20% - Accent1 2 2 3 2 4 5 3" xfId="44203"/>
    <cellStyle name="20% - Accent1 2 2 3 2 4 6" xfId="17923"/>
    <cellStyle name="20% - Accent1 2 2 3 2 4 6 2" xfId="22325"/>
    <cellStyle name="20% - Accent1 2 2 3 2 4 7" xfId="22326"/>
    <cellStyle name="20% - Accent1 2 2 3 2 4 8" xfId="44204"/>
    <cellStyle name="20% - Accent1 2 2 3 2 5" xfId="1368"/>
    <cellStyle name="20% - Accent1 2 2 3 2 5 2" xfId="8854"/>
    <cellStyle name="20% - Accent1 2 2 3 2 5 2 2" xfId="14636"/>
    <cellStyle name="20% - Accent1 2 2 3 2 5 2 2 2" xfId="22327"/>
    <cellStyle name="20% - Accent1 2 2 3 2 5 2 2 3" xfId="44205"/>
    <cellStyle name="20% - Accent1 2 2 3 2 5 2 3" xfId="20419"/>
    <cellStyle name="20% - Accent1 2 2 3 2 5 2 3 2" xfId="22328"/>
    <cellStyle name="20% - Accent1 2 2 3 2 5 2 4" xfId="22329"/>
    <cellStyle name="20% - Accent1 2 2 3 2 5 2 5" xfId="44206"/>
    <cellStyle name="20% - Accent1 2 2 3 2 5 3" xfId="5963"/>
    <cellStyle name="20% - Accent1 2 2 3 2 5 3 2" xfId="22330"/>
    <cellStyle name="20% - Accent1 2 2 3 2 5 3 3" xfId="44207"/>
    <cellStyle name="20% - Accent1 2 2 3 2 5 4" xfId="11745"/>
    <cellStyle name="20% - Accent1 2 2 3 2 5 4 2" xfId="22331"/>
    <cellStyle name="20% - Accent1 2 2 3 2 5 4 3" xfId="44208"/>
    <cellStyle name="20% - Accent1 2 2 3 2 5 5" xfId="17528"/>
    <cellStyle name="20% - Accent1 2 2 3 2 5 5 2" xfId="22332"/>
    <cellStyle name="20% - Accent1 2 2 3 2 5 6" xfId="22333"/>
    <cellStyle name="20% - Accent1 2 2 3 2 5 7" xfId="44209"/>
    <cellStyle name="20% - Accent1 2 2 3 2 6" xfId="4655"/>
    <cellStyle name="20% - Accent1 2 2 3 2 6 2" xfId="13329"/>
    <cellStyle name="20% - Accent1 2 2 3 2 6 2 2" xfId="22334"/>
    <cellStyle name="20% - Accent1 2 2 3 2 6 2 3" xfId="44210"/>
    <cellStyle name="20% - Accent1 2 2 3 2 6 3" xfId="19112"/>
    <cellStyle name="20% - Accent1 2 2 3 2 6 3 2" xfId="22335"/>
    <cellStyle name="20% - Accent1 2 2 3 2 6 4" xfId="22336"/>
    <cellStyle name="20% - Accent1 2 2 3 2 6 5" xfId="44211"/>
    <cellStyle name="20% - Accent1 2 2 3 2 7" xfId="7547"/>
    <cellStyle name="20% - Accent1 2 2 3 2 7 2" xfId="22337"/>
    <cellStyle name="20% - Accent1 2 2 3 2 7 3" xfId="44212"/>
    <cellStyle name="20% - Accent1 2 2 3 2 7 4" xfId="44213"/>
    <cellStyle name="20% - Accent1 2 2 3 2 8" xfId="3071"/>
    <cellStyle name="20% - Accent1 2 2 3 2 8 2" xfId="22338"/>
    <cellStyle name="20% - Accent1 2 2 3 2 8 3" xfId="44214"/>
    <cellStyle name="20% - Accent1 2 2 3 2 9" xfId="10438"/>
    <cellStyle name="20% - Accent1 2 2 3 2 9 2" xfId="22339"/>
    <cellStyle name="20% - Accent1 2 2 3 2 9 3" xfId="44215"/>
    <cellStyle name="20% - Accent1 2 2 3 3" xfId="27"/>
    <cellStyle name="20% - Accent1 2 2 3 3 2" xfId="1765"/>
    <cellStyle name="20% - Accent1 2 2 3 3 2 2" xfId="9251"/>
    <cellStyle name="20% - Accent1 2 2 3 3 2 2 2" xfId="15033"/>
    <cellStyle name="20% - Accent1 2 2 3 3 2 2 2 2" xfId="22340"/>
    <cellStyle name="20% - Accent1 2 2 3 3 2 2 2 3" xfId="44216"/>
    <cellStyle name="20% - Accent1 2 2 3 3 2 2 3" xfId="20816"/>
    <cellStyle name="20% - Accent1 2 2 3 3 2 2 3 2" xfId="22341"/>
    <cellStyle name="20% - Accent1 2 2 3 3 2 2 4" xfId="22342"/>
    <cellStyle name="20% - Accent1 2 2 3 3 2 2 5" xfId="44217"/>
    <cellStyle name="20% - Accent1 2 2 3 3 2 3" xfId="6360"/>
    <cellStyle name="20% - Accent1 2 2 3 3 2 3 2" xfId="22343"/>
    <cellStyle name="20% - Accent1 2 2 3 3 2 3 3" xfId="44218"/>
    <cellStyle name="20% - Accent1 2 2 3 3 2 4" xfId="12142"/>
    <cellStyle name="20% - Accent1 2 2 3 3 2 4 2" xfId="22344"/>
    <cellStyle name="20% - Accent1 2 2 3 3 2 4 3" xfId="44219"/>
    <cellStyle name="20% - Accent1 2 2 3 3 2 5" xfId="17925"/>
    <cellStyle name="20% - Accent1 2 2 3 3 2 5 2" xfId="22345"/>
    <cellStyle name="20% - Accent1 2 2 3 3 2 6" xfId="22346"/>
    <cellStyle name="20% - Accent1 2 2 3 3 2 7" xfId="44220"/>
    <cellStyle name="20% - Accent1 2 2 3 3 3" xfId="4657"/>
    <cellStyle name="20% - Accent1 2 2 3 3 3 2" xfId="13331"/>
    <cellStyle name="20% - Accent1 2 2 3 3 3 2 2" xfId="22347"/>
    <cellStyle name="20% - Accent1 2 2 3 3 3 2 3" xfId="44221"/>
    <cellStyle name="20% - Accent1 2 2 3 3 3 3" xfId="19114"/>
    <cellStyle name="20% - Accent1 2 2 3 3 3 3 2" xfId="22348"/>
    <cellStyle name="20% - Accent1 2 2 3 3 3 4" xfId="22349"/>
    <cellStyle name="20% - Accent1 2 2 3 3 3 5" xfId="44222"/>
    <cellStyle name="20% - Accent1 2 2 3 3 4" xfId="7549"/>
    <cellStyle name="20% - Accent1 2 2 3 3 4 2" xfId="22350"/>
    <cellStyle name="20% - Accent1 2 2 3 3 4 3" xfId="44223"/>
    <cellStyle name="20% - Accent1 2 2 3 3 4 4" xfId="44224"/>
    <cellStyle name="20% - Accent1 2 2 3 3 5" xfId="3468"/>
    <cellStyle name="20% - Accent1 2 2 3 3 5 2" xfId="22351"/>
    <cellStyle name="20% - Accent1 2 2 3 3 5 3" xfId="44225"/>
    <cellStyle name="20% - Accent1 2 2 3 3 6" xfId="10440"/>
    <cellStyle name="20% - Accent1 2 2 3 3 6 2" xfId="22352"/>
    <cellStyle name="20% - Accent1 2 2 3 3 6 3" xfId="44226"/>
    <cellStyle name="20% - Accent1 2 2 3 3 7" xfId="16223"/>
    <cellStyle name="20% - Accent1 2 2 3 3 7 2" xfId="22353"/>
    <cellStyle name="20% - Accent1 2 2 3 3 8" xfId="22354"/>
    <cellStyle name="20% - Accent1 2 2 3 3 9" xfId="44227"/>
    <cellStyle name="20% - Accent1 2 2 3 4" xfId="921"/>
    <cellStyle name="20% - Accent1 2 2 3 4 2" xfId="2625"/>
    <cellStyle name="20% - Accent1 2 2 3 4 2 2" xfId="10111"/>
    <cellStyle name="20% - Accent1 2 2 3 4 2 2 2" xfId="15893"/>
    <cellStyle name="20% - Accent1 2 2 3 4 2 2 2 2" xfId="22355"/>
    <cellStyle name="20% - Accent1 2 2 3 4 2 2 2 3" xfId="44228"/>
    <cellStyle name="20% - Accent1 2 2 3 4 2 2 3" xfId="21676"/>
    <cellStyle name="20% - Accent1 2 2 3 4 2 2 3 2" xfId="22356"/>
    <cellStyle name="20% - Accent1 2 2 3 4 2 2 4" xfId="22357"/>
    <cellStyle name="20% - Accent1 2 2 3 4 2 2 5" xfId="44229"/>
    <cellStyle name="20% - Accent1 2 2 3 4 2 3" xfId="7220"/>
    <cellStyle name="20% - Accent1 2 2 3 4 2 3 2" xfId="22358"/>
    <cellStyle name="20% - Accent1 2 2 3 4 2 3 3" xfId="44230"/>
    <cellStyle name="20% - Accent1 2 2 3 4 2 4" xfId="13002"/>
    <cellStyle name="20% - Accent1 2 2 3 4 2 4 2" xfId="22359"/>
    <cellStyle name="20% - Accent1 2 2 3 4 2 4 3" xfId="44231"/>
    <cellStyle name="20% - Accent1 2 2 3 4 2 5" xfId="18785"/>
    <cellStyle name="20% - Accent1 2 2 3 4 2 5 2" xfId="22360"/>
    <cellStyle name="20% - Accent1 2 2 3 4 2 6" xfId="22361"/>
    <cellStyle name="20% - Accent1 2 2 3 4 2 7" xfId="44232"/>
    <cellStyle name="20% - Accent1 2 2 3 4 3" xfId="5517"/>
    <cellStyle name="20% - Accent1 2 2 3 4 3 2" xfId="14191"/>
    <cellStyle name="20% - Accent1 2 2 3 4 3 2 2" xfId="22362"/>
    <cellStyle name="20% - Accent1 2 2 3 4 3 2 3" xfId="44233"/>
    <cellStyle name="20% - Accent1 2 2 3 4 3 3" xfId="19974"/>
    <cellStyle name="20% - Accent1 2 2 3 4 3 3 2" xfId="22363"/>
    <cellStyle name="20% - Accent1 2 2 3 4 3 4" xfId="22364"/>
    <cellStyle name="20% - Accent1 2 2 3 4 3 5" xfId="44234"/>
    <cellStyle name="20% - Accent1 2 2 3 4 4" xfId="8409"/>
    <cellStyle name="20% - Accent1 2 2 3 4 4 2" xfId="22365"/>
    <cellStyle name="20% - Accent1 2 2 3 4 4 3" xfId="44235"/>
    <cellStyle name="20% - Accent1 2 2 3 4 4 4" xfId="44236"/>
    <cellStyle name="20% - Accent1 2 2 3 4 5" xfId="4328"/>
    <cellStyle name="20% - Accent1 2 2 3 4 5 2" xfId="22366"/>
    <cellStyle name="20% - Accent1 2 2 3 4 5 3" xfId="44237"/>
    <cellStyle name="20% - Accent1 2 2 3 4 6" xfId="11300"/>
    <cellStyle name="20% - Accent1 2 2 3 4 6 2" xfId="22367"/>
    <cellStyle name="20% - Accent1 2 2 3 4 6 3" xfId="44238"/>
    <cellStyle name="20% - Accent1 2 2 3 4 7" xfId="17083"/>
    <cellStyle name="20% - Accent1 2 2 3 4 7 2" xfId="22368"/>
    <cellStyle name="20% - Accent1 2 2 3 4 8" xfId="22369"/>
    <cellStyle name="20% - Accent1 2 2 3 4 9" xfId="44239"/>
    <cellStyle name="20% - Accent1 2 2 3 5" xfId="1762"/>
    <cellStyle name="20% - Accent1 2 2 3 5 2" xfId="6357"/>
    <cellStyle name="20% - Accent1 2 2 3 5 2 2" xfId="15030"/>
    <cellStyle name="20% - Accent1 2 2 3 5 2 2 2" xfId="22370"/>
    <cellStyle name="20% - Accent1 2 2 3 5 2 2 3" xfId="44240"/>
    <cellStyle name="20% - Accent1 2 2 3 5 2 3" xfId="20813"/>
    <cellStyle name="20% - Accent1 2 2 3 5 2 3 2" xfId="22371"/>
    <cellStyle name="20% - Accent1 2 2 3 5 2 4" xfId="22372"/>
    <cellStyle name="20% - Accent1 2 2 3 5 2 5" xfId="44241"/>
    <cellStyle name="20% - Accent1 2 2 3 5 3" xfId="9248"/>
    <cellStyle name="20% - Accent1 2 2 3 5 3 2" xfId="22373"/>
    <cellStyle name="20% - Accent1 2 2 3 5 3 3" xfId="44242"/>
    <cellStyle name="20% - Accent1 2 2 3 5 3 4" xfId="44243"/>
    <cellStyle name="20% - Accent1 2 2 3 5 4" xfId="3465"/>
    <cellStyle name="20% - Accent1 2 2 3 5 4 2" xfId="22374"/>
    <cellStyle name="20% - Accent1 2 2 3 5 4 3" xfId="44244"/>
    <cellStyle name="20% - Accent1 2 2 3 5 5" xfId="12139"/>
    <cellStyle name="20% - Accent1 2 2 3 5 5 2" xfId="22375"/>
    <cellStyle name="20% - Accent1 2 2 3 5 5 3" xfId="44245"/>
    <cellStyle name="20% - Accent1 2 2 3 5 6" xfId="17922"/>
    <cellStyle name="20% - Accent1 2 2 3 5 6 2" xfId="22376"/>
    <cellStyle name="20% - Accent1 2 2 3 5 7" xfId="22377"/>
    <cellStyle name="20% - Accent1 2 2 3 5 8" xfId="44246"/>
    <cellStyle name="20% - Accent1 2 2 3 6" xfId="1367"/>
    <cellStyle name="20% - Accent1 2 2 3 6 2" xfId="8853"/>
    <cellStyle name="20% - Accent1 2 2 3 6 2 2" xfId="14635"/>
    <cellStyle name="20% - Accent1 2 2 3 6 2 2 2" xfId="22378"/>
    <cellStyle name="20% - Accent1 2 2 3 6 2 2 3" xfId="44247"/>
    <cellStyle name="20% - Accent1 2 2 3 6 2 3" xfId="20418"/>
    <cellStyle name="20% - Accent1 2 2 3 6 2 3 2" xfId="22379"/>
    <cellStyle name="20% - Accent1 2 2 3 6 2 4" xfId="22380"/>
    <cellStyle name="20% - Accent1 2 2 3 6 2 5" xfId="44248"/>
    <cellStyle name="20% - Accent1 2 2 3 6 3" xfId="5962"/>
    <cellStyle name="20% - Accent1 2 2 3 6 3 2" xfId="22381"/>
    <cellStyle name="20% - Accent1 2 2 3 6 3 3" xfId="44249"/>
    <cellStyle name="20% - Accent1 2 2 3 6 4" xfId="11744"/>
    <cellStyle name="20% - Accent1 2 2 3 6 4 2" xfId="22382"/>
    <cellStyle name="20% - Accent1 2 2 3 6 4 3" xfId="44250"/>
    <cellStyle name="20% - Accent1 2 2 3 6 5" xfId="17527"/>
    <cellStyle name="20% - Accent1 2 2 3 6 5 2" xfId="22383"/>
    <cellStyle name="20% - Accent1 2 2 3 6 6" xfId="22384"/>
    <cellStyle name="20% - Accent1 2 2 3 6 7" xfId="44251"/>
    <cellStyle name="20% - Accent1 2 2 3 7" xfId="4654"/>
    <cellStyle name="20% - Accent1 2 2 3 7 2" xfId="13328"/>
    <cellStyle name="20% - Accent1 2 2 3 7 2 2" xfId="22385"/>
    <cellStyle name="20% - Accent1 2 2 3 7 2 3" xfId="44252"/>
    <cellStyle name="20% - Accent1 2 2 3 7 3" xfId="19111"/>
    <cellStyle name="20% - Accent1 2 2 3 7 3 2" xfId="22386"/>
    <cellStyle name="20% - Accent1 2 2 3 7 4" xfId="22387"/>
    <cellStyle name="20% - Accent1 2 2 3 7 5" xfId="44253"/>
    <cellStyle name="20% - Accent1 2 2 3 8" xfId="7546"/>
    <cellStyle name="20% - Accent1 2 2 3 8 2" xfId="22388"/>
    <cellStyle name="20% - Accent1 2 2 3 8 3" xfId="44254"/>
    <cellStyle name="20% - Accent1 2 2 3 8 4" xfId="44255"/>
    <cellStyle name="20% - Accent1 2 2 3 9" xfId="3070"/>
    <cellStyle name="20% - Accent1 2 2 3 9 2" xfId="22389"/>
    <cellStyle name="20% - Accent1 2 2 3 9 3" xfId="44256"/>
    <cellStyle name="20% - Accent1 2 2 4" xfId="28"/>
    <cellStyle name="20% - Accent1 2 2 4 10" xfId="16224"/>
    <cellStyle name="20% - Accent1 2 2 4 10 2" xfId="22390"/>
    <cellStyle name="20% - Accent1 2 2 4 11" xfId="22391"/>
    <cellStyle name="20% - Accent1 2 2 4 12" xfId="44257"/>
    <cellStyle name="20% - Accent1 2 2 4 2" xfId="29"/>
    <cellStyle name="20% - Accent1 2 2 4 2 2" xfId="1767"/>
    <cellStyle name="20% - Accent1 2 2 4 2 2 2" xfId="9253"/>
    <cellStyle name="20% - Accent1 2 2 4 2 2 2 2" xfId="15035"/>
    <cellStyle name="20% - Accent1 2 2 4 2 2 2 2 2" xfId="22392"/>
    <cellStyle name="20% - Accent1 2 2 4 2 2 2 2 3" xfId="44258"/>
    <cellStyle name="20% - Accent1 2 2 4 2 2 2 3" xfId="20818"/>
    <cellStyle name="20% - Accent1 2 2 4 2 2 2 3 2" xfId="22393"/>
    <cellStyle name="20% - Accent1 2 2 4 2 2 2 4" xfId="22394"/>
    <cellStyle name="20% - Accent1 2 2 4 2 2 2 5" xfId="44259"/>
    <cellStyle name="20% - Accent1 2 2 4 2 2 3" xfId="6362"/>
    <cellStyle name="20% - Accent1 2 2 4 2 2 3 2" xfId="22395"/>
    <cellStyle name="20% - Accent1 2 2 4 2 2 3 3" xfId="44260"/>
    <cellStyle name="20% - Accent1 2 2 4 2 2 4" xfId="12144"/>
    <cellStyle name="20% - Accent1 2 2 4 2 2 4 2" xfId="22396"/>
    <cellStyle name="20% - Accent1 2 2 4 2 2 4 3" xfId="44261"/>
    <cellStyle name="20% - Accent1 2 2 4 2 2 5" xfId="17927"/>
    <cellStyle name="20% - Accent1 2 2 4 2 2 5 2" xfId="22397"/>
    <cellStyle name="20% - Accent1 2 2 4 2 2 6" xfId="22398"/>
    <cellStyle name="20% - Accent1 2 2 4 2 2 7" xfId="44262"/>
    <cellStyle name="20% - Accent1 2 2 4 2 3" xfId="4659"/>
    <cellStyle name="20% - Accent1 2 2 4 2 3 2" xfId="13333"/>
    <cellStyle name="20% - Accent1 2 2 4 2 3 2 2" xfId="22399"/>
    <cellStyle name="20% - Accent1 2 2 4 2 3 2 3" xfId="44263"/>
    <cellStyle name="20% - Accent1 2 2 4 2 3 3" xfId="19116"/>
    <cellStyle name="20% - Accent1 2 2 4 2 3 3 2" xfId="22400"/>
    <cellStyle name="20% - Accent1 2 2 4 2 3 4" xfId="22401"/>
    <cellStyle name="20% - Accent1 2 2 4 2 3 5" xfId="44264"/>
    <cellStyle name="20% - Accent1 2 2 4 2 4" xfId="7551"/>
    <cellStyle name="20% - Accent1 2 2 4 2 4 2" xfId="22402"/>
    <cellStyle name="20% - Accent1 2 2 4 2 4 3" xfId="44265"/>
    <cellStyle name="20% - Accent1 2 2 4 2 4 4" xfId="44266"/>
    <cellStyle name="20% - Accent1 2 2 4 2 5" xfId="3470"/>
    <cellStyle name="20% - Accent1 2 2 4 2 5 2" xfId="22403"/>
    <cellStyle name="20% - Accent1 2 2 4 2 5 3" xfId="44267"/>
    <cellStyle name="20% - Accent1 2 2 4 2 6" xfId="10442"/>
    <cellStyle name="20% - Accent1 2 2 4 2 6 2" xfId="22404"/>
    <cellStyle name="20% - Accent1 2 2 4 2 6 3" xfId="44268"/>
    <cellStyle name="20% - Accent1 2 2 4 2 7" xfId="16225"/>
    <cellStyle name="20% - Accent1 2 2 4 2 7 2" xfId="22405"/>
    <cellStyle name="20% - Accent1 2 2 4 2 8" xfId="22406"/>
    <cellStyle name="20% - Accent1 2 2 4 2 9" xfId="44269"/>
    <cellStyle name="20% - Accent1 2 2 4 3" xfId="923"/>
    <cellStyle name="20% - Accent1 2 2 4 3 2" xfId="2627"/>
    <cellStyle name="20% - Accent1 2 2 4 3 2 2" xfId="10113"/>
    <cellStyle name="20% - Accent1 2 2 4 3 2 2 2" xfId="15895"/>
    <cellStyle name="20% - Accent1 2 2 4 3 2 2 2 2" xfId="22407"/>
    <cellStyle name="20% - Accent1 2 2 4 3 2 2 2 3" xfId="44270"/>
    <cellStyle name="20% - Accent1 2 2 4 3 2 2 3" xfId="21678"/>
    <cellStyle name="20% - Accent1 2 2 4 3 2 2 3 2" xfId="22408"/>
    <cellStyle name="20% - Accent1 2 2 4 3 2 2 4" xfId="22409"/>
    <cellStyle name="20% - Accent1 2 2 4 3 2 2 5" xfId="44271"/>
    <cellStyle name="20% - Accent1 2 2 4 3 2 3" xfId="7222"/>
    <cellStyle name="20% - Accent1 2 2 4 3 2 3 2" xfId="22410"/>
    <cellStyle name="20% - Accent1 2 2 4 3 2 3 3" xfId="44272"/>
    <cellStyle name="20% - Accent1 2 2 4 3 2 4" xfId="13004"/>
    <cellStyle name="20% - Accent1 2 2 4 3 2 4 2" xfId="22411"/>
    <cellStyle name="20% - Accent1 2 2 4 3 2 4 3" xfId="44273"/>
    <cellStyle name="20% - Accent1 2 2 4 3 2 5" xfId="18787"/>
    <cellStyle name="20% - Accent1 2 2 4 3 2 5 2" xfId="22412"/>
    <cellStyle name="20% - Accent1 2 2 4 3 2 6" xfId="22413"/>
    <cellStyle name="20% - Accent1 2 2 4 3 2 7" xfId="44274"/>
    <cellStyle name="20% - Accent1 2 2 4 3 3" xfId="5519"/>
    <cellStyle name="20% - Accent1 2 2 4 3 3 2" xfId="14193"/>
    <cellStyle name="20% - Accent1 2 2 4 3 3 2 2" xfId="22414"/>
    <cellStyle name="20% - Accent1 2 2 4 3 3 2 3" xfId="44275"/>
    <cellStyle name="20% - Accent1 2 2 4 3 3 3" xfId="19976"/>
    <cellStyle name="20% - Accent1 2 2 4 3 3 3 2" xfId="22415"/>
    <cellStyle name="20% - Accent1 2 2 4 3 3 4" xfId="22416"/>
    <cellStyle name="20% - Accent1 2 2 4 3 3 5" xfId="44276"/>
    <cellStyle name="20% - Accent1 2 2 4 3 4" xfId="8411"/>
    <cellStyle name="20% - Accent1 2 2 4 3 4 2" xfId="22417"/>
    <cellStyle name="20% - Accent1 2 2 4 3 4 3" xfId="44277"/>
    <cellStyle name="20% - Accent1 2 2 4 3 4 4" xfId="44278"/>
    <cellStyle name="20% - Accent1 2 2 4 3 5" xfId="4330"/>
    <cellStyle name="20% - Accent1 2 2 4 3 5 2" xfId="22418"/>
    <cellStyle name="20% - Accent1 2 2 4 3 5 3" xfId="44279"/>
    <cellStyle name="20% - Accent1 2 2 4 3 6" xfId="11302"/>
    <cellStyle name="20% - Accent1 2 2 4 3 6 2" xfId="22419"/>
    <cellStyle name="20% - Accent1 2 2 4 3 6 3" xfId="44280"/>
    <cellStyle name="20% - Accent1 2 2 4 3 7" xfId="17085"/>
    <cellStyle name="20% - Accent1 2 2 4 3 7 2" xfId="22420"/>
    <cellStyle name="20% - Accent1 2 2 4 3 8" xfId="22421"/>
    <cellStyle name="20% - Accent1 2 2 4 3 9" xfId="44281"/>
    <cellStyle name="20% - Accent1 2 2 4 4" xfId="1766"/>
    <cellStyle name="20% - Accent1 2 2 4 4 2" xfId="6361"/>
    <cellStyle name="20% - Accent1 2 2 4 4 2 2" xfId="15034"/>
    <cellStyle name="20% - Accent1 2 2 4 4 2 2 2" xfId="22422"/>
    <cellStyle name="20% - Accent1 2 2 4 4 2 2 3" xfId="44282"/>
    <cellStyle name="20% - Accent1 2 2 4 4 2 3" xfId="20817"/>
    <cellStyle name="20% - Accent1 2 2 4 4 2 3 2" xfId="22423"/>
    <cellStyle name="20% - Accent1 2 2 4 4 2 4" xfId="22424"/>
    <cellStyle name="20% - Accent1 2 2 4 4 2 5" xfId="44283"/>
    <cellStyle name="20% - Accent1 2 2 4 4 3" xfId="9252"/>
    <cellStyle name="20% - Accent1 2 2 4 4 3 2" xfId="22425"/>
    <cellStyle name="20% - Accent1 2 2 4 4 3 3" xfId="44284"/>
    <cellStyle name="20% - Accent1 2 2 4 4 3 4" xfId="44285"/>
    <cellStyle name="20% - Accent1 2 2 4 4 4" xfId="3469"/>
    <cellStyle name="20% - Accent1 2 2 4 4 4 2" xfId="22426"/>
    <cellStyle name="20% - Accent1 2 2 4 4 4 3" xfId="44286"/>
    <cellStyle name="20% - Accent1 2 2 4 4 5" xfId="12143"/>
    <cellStyle name="20% - Accent1 2 2 4 4 5 2" xfId="22427"/>
    <cellStyle name="20% - Accent1 2 2 4 4 5 3" xfId="44287"/>
    <cellStyle name="20% - Accent1 2 2 4 4 6" xfId="17926"/>
    <cellStyle name="20% - Accent1 2 2 4 4 6 2" xfId="22428"/>
    <cellStyle name="20% - Accent1 2 2 4 4 7" xfId="22429"/>
    <cellStyle name="20% - Accent1 2 2 4 4 8" xfId="44288"/>
    <cellStyle name="20% - Accent1 2 2 4 5" xfId="1369"/>
    <cellStyle name="20% - Accent1 2 2 4 5 2" xfId="8855"/>
    <cellStyle name="20% - Accent1 2 2 4 5 2 2" xfId="14637"/>
    <cellStyle name="20% - Accent1 2 2 4 5 2 2 2" xfId="22430"/>
    <cellStyle name="20% - Accent1 2 2 4 5 2 2 3" xfId="44289"/>
    <cellStyle name="20% - Accent1 2 2 4 5 2 3" xfId="20420"/>
    <cellStyle name="20% - Accent1 2 2 4 5 2 3 2" xfId="22431"/>
    <cellStyle name="20% - Accent1 2 2 4 5 2 4" xfId="22432"/>
    <cellStyle name="20% - Accent1 2 2 4 5 2 5" xfId="44290"/>
    <cellStyle name="20% - Accent1 2 2 4 5 3" xfId="5964"/>
    <cellStyle name="20% - Accent1 2 2 4 5 3 2" xfId="22433"/>
    <cellStyle name="20% - Accent1 2 2 4 5 3 3" xfId="44291"/>
    <cellStyle name="20% - Accent1 2 2 4 5 4" xfId="11746"/>
    <cellStyle name="20% - Accent1 2 2 4 5 4 2" xfId="22434"/>
    <cellStyle name="20% - Accent1 2 2 4 5 4 3" xfId="44292"/>
    <cellStyle name="20% - Accent1 2 2 4 5 5" xfId="17529"/>
    <cellStyle name="20% - Accent1 2 2 4 5 5 2" xfId="22435"/>
    <cellStyle name="20% - Accent1 2 2 4 5 6" xfId="22436"/>
    <cellStyle name="20% - Accent1 2 2 4 5 7" xfId="44293"/>
    <cellStyle name="20% - Accent1 2 2 4 6" xfId="4658"/>
    <cellStyle name="20% - Accent1 2 2 4 6 2" xfId="13332"/>
    <cellStyle name="20% - Accent1 2 2 4 6 2 2" xfId="22437"/>
    <cellStyle name="20% - Accent1 2 2 4 6 2 3" xfId="44294"/>
    <cellStyle name="20% - Accent1 2 2 4 6 3" xfId="19115"/>
    <cellStyle name="20% - Accent1 2 2 4 6 3 2" xfId="22438"/>
    <cellStyle name="20% - Accent1 2 2 4 6 4" xfId="22439"/>
    <cellStyle name="20% - Accent1 2 2 4 6 5" xfId="44295"/>
    <cellStyle name="20% - Accent1 2 2 4 7" xfId="7550"/>
    <cellStyle name="20% - Accent1 2 2 4 7 2" xfId="22440"/>
    <cellStyle name="20% - Accent1 2 2 4 7 3" xfId="44296"/>
    <cellStyle name="20% - Accent1 2 2 4 7 4" xfId="44297"/>
    <cellStyle name="20% - Accent1 2 2 4 8" xfId="3072"/>
    <cellStyle name="20% - Accent1 2 2 4 8 2" xfId="22441"/>
    <cellStyle name="20% - Accent1 2 2 4 8 3" xfId="44298"/>
    <cellStyle name="20% - Accent1 2 2 4 9" xfId="10441"/>
    <cellStyle name="20% - Accent1 2 2 4 9 2" xfId="22442"/>
    <cellStyle name="20% - Accent1 2 2 4 9 3" xfId="44299"/>
    <cellStyle name="20% - Accent1 2 2 5" xfId="30"/>
    <cellStyle name="20% - Accent1 2 2 5 10" xfId="16226"/>
    <cellStyle name="20% - Accent1 2 2 5 10 2" xfId="22443"/>
    <cellStyle name="20% - Accent1 2 2 5 11" xfId="22444"/>
    <cellStyle name="20% - Accent1 2 2 5 12" xfId="44300"/>
    <cellStyle name="20% - Accent1 2 2 5 2" xfId="31"/>
    <cellStyle name="20% - Accent1 2 2 5 2 2" xfId="1769"/>
    <cellStyle name="20% - Accent1 2 2 5 2 2 2" xfId="9255"/>
    <cellStyle name="20% - Accent1 2 2 5 2 2 2 2" xfId="15037"/>
    <cellStyle name="20% - Accent1 2 2 5 2 2 2 2 2" xfId="22445"/>
    <cellStyle name="20% - Accent1 2 2 5 2 2 2 2 3" xfId="44301"/>
    <cellStyle name="20% - Accent1 2 2 5 2 2 2 3" xfId="20820"/>
    <cellStyle name="20% - Accent1 2 2 5 2 2 2 3 2" xfId="22446"/>
    <cellStyle name="20% - Accent1 2 2 5 2 2 2 4" xfId="22447"/>
    <cellStyle name="20% - Accent1 2 2 5 2 2 2 5" xfId="44302"/>
    <cellStyle name="20% - Accent1 2 2 5 2 2 3" xfId="6364"/>
    <cellStyle name="20% - Accent1 2 2 5 2 2 3 2" xfId="22448"/>
    <cellStyle name="20% - Accent1 2 2 5 2 2 3 3" xfId="44303"/>
    <cellStyle name="20% - Accent1 2 2 5 2 2 4" xfId="12146"/>
    <cellStyle name="20% - Accent1 2 2 5 2 2 4 2" xfId="22449"/>
    <cellStyle name="20% - Accent1 2 2 5 2 2 4 3" xfId="44304"/>
    <cellStyle name="20% - Accent1 2 2 5 2 2 5" xfId="17929"/>
    <cellStyle name="20% - Accent1 2 2 5 2 2 5 2" xfId="22450"/>
    <cellStyle name="20% - Accent1 2 2 5 2 2 6" xfId="22451"/>
    <cellStyle name="20% - Accent1 2 2 5 2 2 7" xfId="44305"/>
    <cellStyle name="20% - Accent1 2 2 5 2 3" xfId="4661"/>
    <cellStyle name="20% - Accent1 2 2 5 2 3 2" xfId="13335"/>
    <cellStyle name="20% - Accent1 2 2 5 2 3 2 2" xfId="22452"/>
    <cellStyle name="20% - Accent1 2 2 5 2 3 2 3" xfId="44306"/>
    <cellStyle name="20% - Accent1 2 2 5 2 3 3" xfId="19118"/>
    <cellStyle name="20% - Accent1 2 2 5 2 3 3 2" xfId="22453"/>
    <cellStyle name="20% - Accent1 2 2 5 2 3 4" xfId="22454"/>
    <cellStyle name="20% - Accent1 2 2 5 2 3 5" xfId="44307"/>
    <cellStyle name="20% - Accent1 2 2 5 2 4" xfId="7553"/>
    <cellStyle name="20% - Accent1 2 2 5 2 4 2" xfId="22455"/>
    <cellStyle name="20% - Accent1 2 2 5 2 4 3" xfId="44308"/>
    <cellStyle name="20% - Accent1 2 2 5 2 4 4" xfId="44309"/>
    <cellStyle name="20% - Accent1 2 2 5 2 5" xfId="3472"/>
    <cellStyle name="20% - Accent1 2 2 5 2 5 2" xfId="22456"/>
    <cellStyle name="20% - Accent1 2 2 5 2 5 3" xfId="44310"/>
    <cellStyle name="20% - Accent1 2 2 5 2 6" xfId="10444"/>
    <cellStyle name="20% - Accent1 2 2 5 2 6 2" xfId="22457"/>
    <cellStyle name="20% - Accent1 2 2 5 2 6 3" xfId="44311"/>
    <cellStyle name="20% - Accent1 2 2 5 2 7" xfId="16227"/>
    <cellStyle name="20% - Accent1 2 2 5 2 7 2" xfId="22458"/>
    <cellStyle name="20% - Accent1 2 2 5 2 8" xfId="22459"/>
    <cellStyle name="20% - Accent1 2 2 5 2 9" xfId="44312"/>
    <cellStyle name="20% - Accent1 2 2 5 3" xfId="924"/>
    <cellStyle name="20% - Accent1 2 2 5 3 2" xfId="2628"/>
    <cellStyle name="20% - Accent1 2 2 5 3 2 2" xfId="10114"/>
    <cellStyle name="20% - Accent1 2 2 5 3 2 2 2" xfId="15896"/>
    <cellStyle name="20% - Accent1 2 2 5 3 2 2 2 2" xfId="22460"/>
    <cellStyle name="20% - Accent1 2 2 5 3 2 2 2 3" xfId="44313"/>
    <cellStyle name="20% - Accent1 2 2 5 3 2 2 3" xfId="21679"/>
    <cellStyle name="20% - Accent1 2 2 5 3 2 2 3 2" xfId="22461"/>
    <cellStyle name="20% - Accent1 2 2 5 3 2 2 4" xfId="22462"/>
    <cellStyle name="20% - Accent1 2 2 5 3 2 2 5" xfId="44314"/>
    <cellStyle name="20% - Accent1 2 2 5 3 2 3" xfId="7223"/>
    <cellStyle name="20% - Accent1 2 2 5 3 2 3 2" xfId="22463"/>
    <cellStyle name="20% - Accent1 2 2 5 3 2 3 3" xfId="44315"/>
    <cellStyle name="20% - Accent1 2 2 5 3 2 4" xfId="13005"/>
    <cellStyle name="20% - Accent1 2 2 5 3 2 4 2" xfId="22464"/>
    <cellStyle name="20% - Accent1 2 2 5 3 2 4 3" xfId="44316"/>
    <cellStyle name="20% - Accent1 2 2 5 3 2 5" xfId="18788"/>
    <cellStyle name="20% - Accent1 2 2 5 3 2 5 2" xfId="22465"/>
    <cellStyle name="20% - Accent1 2 2 5 3 2 6" xfId="22466"/>
    <cellStyle name="20% - Accent1 2 2 5 3 2 7" xfId="44317"/>
    <cellStyle name="20% - Accent1 2 2 5 3 3" xfId="5520"/>
    <cellStyle name="20% - Accent1 2 2 5 3 3 2" xfId="14194"/>
    <cellStyle name="20% - Accent1 2 2 5 3 3 2 2" xfId="22467"/>
    <cellStyle name="20% - Accent1 2 2 5 3 3 2 3" xfId="44318"/>
    <cellStyle name="20% - Accent1 2 2 5 3 3 3" xfId="19977"/>
    <cellStyle name="20% - Accent1 2 2 5 3 3 3 2" xfId="22468"/>
    <cellStyle name="20% - Accent1 2 2 5 3 3 4" xfId="22469"/>
    <cellStyle name="20% - Accent1 2 2 5 3 3 5" xfId="44319"/>
    <cellStyle name="20% - Accent1 2 2 5 3 4" xfId="8412"/>
    <cellStyle name="20% - Accent1 2 2 5 3 4 2" xfId="22470"/>
    <cellStyle name="20% - Accent1 2 2 5 3 4 3" xfId="44320"/>
    <cellStyle name="20% - Accent1 2 2 5 3 4 4" xfId="44321"/>
    <cellStyle name="20% - Accent1 2 2 5 3 5" xfId="4331"/>
    <cellStyle name="20% - Accent1 2 2 5 3 5 2" xfId="22471"/>
    <cellStyle name="20% - Accent1 2 2 5 3 5 3" xfId="44322"/>
    <cellStyle name="20% - Accent1 2 2 5 3 6" xfId="11303"/>
    <cellStyle name="20% - Accent1 2 2 5 3 6 2" xfId="22472"/>
    <cellStyle name="20% - Accent1 2 2 5 3 6 3" xfId="44323"/>
    <cellStyle name="20% - Accent1 2 2 5 3 7" xfId="17086"/>
    <cellStyle name="20% - Accent1 2 2 5 3 7 2" xfId="22473"/>
    <cellStyle name="20% - Accent1 2 2 5 3 8" xfId="22474"/>
    <cellStyle name="20% - Accent1 2 2 5 3 9" xfId="44324"/>
    <cellStyle name="20% - Accent1 2 2 5 4" xfId="1768"/>
    <cellStyle name="20% - Accent1 2 2 5 4 2" xfId="6363"/>
    <cellStyle name="20% - Accent1 2 2 5 4 2 2" xfId="15036"/>
    <cellStyle name="20% - Accent1 2 2 5 4 2 2 2" xfId="22475"/>
    <cellStyle name="20% - Accent1 2 2 5 4 2 2 3" xfId="44325"/>
    <cellStyle name="20% - Accent1 2 2 5 4 2 3" xfId="20819"/>
    <cellStyle name="20% - Accent1 2 2 5 4 2 3 2" xfId="22476"/>
    <cellStyle name="20% - Accent1 2 2 5 4 2 4" xfId="22477"/>
    <cellStyle name="20% - Accent1 2 2 5 4 2 5" xfId="44326"/>
    <cellStyle name="20% - Accent1 2 2 5 4 3" xfId="9254"/>
    <cellStyle name="20% - Accent1 2 2 5 4 3 2" xfId="22478"/>
    <cellStyle name="20% - Accent1 2 2 5 4 3 3" xfId="44327"/>
    <cellStyle name="20% - Accent1 2 2 5 4 3 4" xfId="44328"/>
    <cellStyle name="20% - Accent1 2 2 5 4 4" xfId="3471"/>
    <cellStyle name="20% - Accent1 2 2 5 4 4 2" xfId="22479"/>
    <cellStyle name="20% - Accent1 2 2 5 4 4 3" xfId="44329"/>
    <cellStyle name="20% - Accent1 2 2 5 4 5" xfId="12145"/>
    <cellStyle name="20% - Accent1 2 2 5 4 5 2" xfId="22480"/>
    <cellStyle name="20% - Accent1 2 2 5 4 5 3" xfId="44330"/>
    <cellStyle name="20% - Accent1 2 2 5 4 6" xfId="17928"/>
    <cellStyle name="20% - Accent1 2 2 5 4 6 2" xfId="22481"/>
    <cellStyle name="20% - Accent1 2 2 5 4 7" xfId="22482"/>
    <cellStyle name="20% - Accent1 2 2 5 4 8" xfId="44331"/>
    <cellStyle name="20% - Accent1 2 2 5 5" xfId="1370"/>
    <cellStyle name="20% - Accent1 2 2 5 5 2" xfId="8856"/>
    <cellStyle name="20% - Accent1 2 2 5 5 2 2" xfId="14638"/>
    <cellStyle name="20% - Accent1 2 2 5 5 2 2 2" xfId="22483"/>
    <cellStyle name="20% - Accent1 2 2 5 5 2 2 3" xfId="44332"/>
    <cellStyle name="20% - Accent1 2 2 5 5 2 3" xfId="20421"/>
    <cellStyle name="20% - Accent1 2 2 5 5 2 3 2" xfId="22484"/>
    <cellStyle name="20% - Accent1 2 2 5 5 2 4" xfId="22485"/>
    <cellStyle name="20% - Accent1 2 2 5 5 2 5" xfId="44333"/>
    <cellStyle name="20% - Accent1 2 2 5 5 3" xfId="5965"/>
    <cellStyle name="20% - Accent1 2 2 5 5 3 2" xfId="22486"/>
    <cellStyle name="20% - Accent1 2 2 5 5 3 3" xfId="44334"/>
    <cellStyle name="20% - Accent1 2 2 5 5 4" xfId="11747"/>
    <cellStyle name="20% - Accent1 2 2 5 5 4 2" xfId="22487"/>
    <cellStyle name="20% - Accent1 2 2 5 5 4 3" xfId="44335"/>
    <cellStyle name="20% - Accent1 2 2 5 5 5" xfId="17530"/>
    <cellStyle name="20% - Accent1 2 2 5 5 5 2" xfId="22488"/>
    <cellStyle name="20% - Accent1 2 2 5 5 6" xfId="22489"/>
    <cellStyle name="20% - Accent1 2 2 5 5 7" xfId="44336"/>
    <cellStyle name="20% - Accent1 2 2 5 6" xfId="4660"/>
    <cellStyle name="20% - Accent1 2 2 5 6 2" xfId="13334"/>
    <cellStyle name="20% - Accent1 2 2 5 6 2 2" xfId="22490"/>
    <cellStyle name="20% - Accent1 2 2 5 6 2 3" xfId="44337"/>
    <cellStyle name="20% - Accent1 2 2 5 6 3" xfId="19117"/>
    <cellStyle name="20% - Accent1 2 2 5 6 3 2" xfId="22491"/>
    <cellStyle name="20% - Accent1 2 2 5 6 4" xfId="22492"/>
    <cellStyle name="20% - Accent1 2 2 5 6 5" xfId="44338"/>
    <cellStyle name="20% - Accent1 2 2 5 7" xfId="7552"/>
    <cellStyle name="20% - Accent1 2 2 5 7 2" xfId="22493"/>
    <cellStyle name="20% - Accent1 2 2 5 7 3" xfId="44339"/>
    <cellStyle name="20% - Accent1 2 2 5 7 4" xfId="44340"/>
    <cellStyle name="20% - Accent1 2 2 5 8" xfId="3073"/>
    <cellStyle name="20% - Accent1 2 2 5 8 2" xfId="22494"/>
    <cellStyle name="20% - Accent1 2 2 5 8 3" xfId="44341"/>
    <cellStyle name="20% - Accent1 2 2 5 9" xfId="10443"/>
    <cellStyle name="20% - Accent1 2 2 5 9 2" xfId="22495"/>
    <cellStyle name="20% - Accent1 2 2 5 9 3" xfId="44342"/>
    <cellStyle name="20% - Accent1 2 2 6" xfId="32"/>
    <cellStyle name="20% - Accent1 2 2 6 10" xfId="44343"/>
    <cellStyle name="20% - Accent1 2 2 6 2" xfId="1770"/>
    <cellStyle name="20% - Accent1 2 2 6 2 2" xfId="6365"/>
    <cellStyle name="20% - Accent1 2 2 6 2 2 2" xfId="15038"/>
    <cellStyle name="20% - Accent1 2 2 6 2 2 2 2" xfId="22496"/>
    <cellStyle name="20% - Accent1 2 2 6 2 2 2 3" xfId="44344"/>
    <cellStyle name="20% - Accent1 2 2 6 2 2 3" xfId="20821"/>
    <cellStyle name="20% - Accent1 2 2 6 2 2 3 2" xfId="22497"/>
    <cellStyle name="20% - Accent1 2 2 6 2 2 4" xfId="22498"/>
    <cellStyle name="20% - Accent1 2 2 6 2 2 5" xfId="44345"/>
    <cellStyle name="20% - Accent1 2 2 6 2 3" xfId="9256"/>
    <cellStyle name="20% - Accent1 2 2 6 2 3 2" xfId="22499"/>
    <cellStyle name="20% - Accent1 2 2 6 2 3 3" xfId="44346"/>
    <cellStyle name="20% - Accent1 2 2 6 2 3 4" xfId="44347"/>
    <cellStyle name="20% - Accent1 2 2 6 2 4" xfId="3473"/>
    <cellStyle name="20% - Accent1 2 2 6 2 4 2" xfId="22500"/>
    <cellStyle name="20% - Accent1 2 2 6 2 4 3" xfId="44348"/>
    <cellStyle name="20% - Accent1 2 2 6 2 5" xfId="12147"/>
    <cellStyle name="20% - Accent1 2 2 6 2 5 2" xfId="22501"/>
    <cellStyle name="20% - Accent1 2 2 6 2 5 3" xfId="44349"/>
    <cellStyle name="20% - Accent1 2 2 6 2 6" xfId="17930"/>
    <cellStyle name="20% - Accent1 2 2 6 2 6 2" xfId="22502"/>
    <cellStyle name="20% - Accent1 2 2 6 2 7" xfId="22503"/>
    <cellStyle name="20% - Accent1 2 2 6 2 8" xfId="44350"/>
    <cellStyle name="20% - Accent1 2 2 6 3" xfId="1361"/>
    <cellStyle name="20% - Accent1 2 2 6 3 2" xfId="8847"/>
    <cellStyle name="20% - Accent1 2 2 6 3 2 2" xfId="14629"/>
    <cellStyle name="20% - Accent1 2 2 6 3 2 2 2" xfId="22504"/>
    <cellStyle name="20% - Accent1 2 2 6 3 2 2 3" xfId="44351"/>
    <cellStyle name="20% - Accent1 2 2 6 3 2 3" xfId="20412"/>
    <cellStyle name="20% - Accent1 2 2 6 3 2 3 2" xfId="22505"/>
    <cellStyle name="20% - Accent1 2 2 6 3 2 4" xfId="22506"/>
    <cellStyle name="20% - Accent1 2 2 6 3 2 5" xfId="44352"/>
    <cellStyle name="20% - Accent1 2 2 6 3 3" xfId="5956"/>
    <cellStyle name="20% - Accent1 2 2 6 3 3 2" xfId="22507"/>
    <cellStyle name="20% - Accent1 2 2 6 3 3 3" xfId="44353"/>
    <cellStyle name="20% - Accent1 2 2 6 3 4" xfId="11738"/>
    <cellStyle name="20% - Accent1 2 2 6 3 4 2" xfId="22508"/>
    <cellStyle name="20% - Accent1 2 2 6 3 4 3" xfId="44354"/>
    <cellStyle name="20% - Accent1 2 2 6 3 5" xfId="17521"/>
    <cellStyle name="20% - Accent1 2 2 6 3 5 2" xfId="22509"/>
    <cellStyle name="20% - Accent1 2 2 6 3 6" xfId="22510"/>
    <cellStyle name="20% - Accent1 2 2 6 3 7" xfId="44355"/>
    <cellStyle name="20% - Accent1 2 2 6 4" xfId="4662"/>
    <cellStyle name="20% - Accent1 2 2 6 4 2" xfId="13336"/>
    <cellStyle name="20% - Accent1 2 2 6 4 2 2" xfId="22511"/>
    <cellStyle name="20% - Accent1 2 2 6 4 2 3" xfId="44356"/>
    <cellStyle name="20% - Accent1 2 2 6 4 3" xfId="19119"/>
    <cellStyle name="20% - Accent1 2 2 6 4 3 2" xfId="22512"/>
    <cellStyle name="20% - Accent1 2 2 6 4 4" xfId="22513"/>
    <cellStyle name="20% - Accent1 2 2 6 4 5" xfId="44357"/>
    <cellStyle name="20% - Accent1 2 2 6 5" xfId="7554"/>
    <cellStyle name="20% - Accent1 2 2 6 5 2" xfId="22514"/>
    <cellStyle name="20% - Accent1 2 2 6 5 3" xfId="44358"/>
    <cellStyle name="20% - Accent1 2 2 6 5 4" xfId="44359"/>
    <cellStyle name="20% - Accent1 2 2 6 6" xfId="3064"/>
    <cellStyle name="20% - Accent1 2 2 6 6 2" xfId="22515"/>
    <cellStyle name="20% - Accent1 2 2 6 6 3" xfId="44360"/>
    <cellStyle name="20% - Accent1 2 2 6 7" xfId="10445"/>
    <cellStyle name="20% - Accent1 2 2 6 7 2" xfId="22516"/>
    <cellStyle name="20% - Accent1 2 2 6 7 3" xfId="44361"/>
    <cellStyle name="20% - Accent1 2 2 6 8" xfId="16228"/>
    <cellStyle name="20% - Accent1 2 2 6 8 2" xfId="22517"/>
    <cellStyle name="20% - Accent1 2 2 6 9" xfId="22518"/>
    <cellStyle name="20% - Accent1 2 2 7" xfId="862"/>
    <cellStyle name="20% - Accent1 2 2 7 2" xfId="2568"/>
    <cellStyle name="20% - Accent1 2 2 7 2 2" xfId="10054"/>
    <cellStyle name="20% - Accent1 2 2 7 2 2 2" xfId="15836"/>
    <cellStyle name="20% - Accent1 2 2 7 2 2 2 2" xfId="22519"/>
    <cellStyle name="20% - Accent1 2 2 7 2 2 2 3" xfId="44362"/>
    <cellStyle name="20% - Accent1 2 2 7 2 2 3" xfId="21619"/>
    <cellStyle name="20% - Accent1 2 2 7 2 2 3 2" xfId="22520"/>
    <cellStyle name="20% - Accent1 2 2 7 2 2 4" xfId="22521"/>
    <cellStyle name="20% - Accent1 2 2 7 2 2 5" xfId="44363"/>
    <cellStyle name="20% - Accent1 2 2 7 2 3" xfId="7163"/>
    <cellStyle name="20% - Accent1 2 2 7 2 3 2" xfId="22522"/>
    <cellStyle name="20% - Accent1 2 2 7 2 3 3" xfId="44364"/>
    <cellStyle name="20% - Accent1 2 2 7 2 4" xfId="12945"/>
    <cellStyle name="20% - Accent1 2 2 7 2 4 2" xfId="22523"/>
    <cellStyle name="20% - Accent1 2 2 7 2 4 3" xfId="44365"/>
    <cellStyle name="20% - Accent1 2 2 7 2 5" xfId="18728"/>
    <cellStyle name="20% - Accent1 2 2 7 2 5 2" xfId="22524"/>
    <cellStyle name="20% - Accent1 2 2 7 2 6" xfId="22525"/>
    <cellStyle name="20% - Accent1 2 2 7 2 7" xfId="44366"/>
    <cellStyle name="20% - Accent1 2 2 7 3" xfId="5460"/>
    <cellStyle name="20% - Accent1 2 2 7 3 2" xfId="14134"/>
    <cellStyle name="20% - Accent1 2 2 7 3 2 2" xfId="22526"/>
    <cellStyle name="20% - Accent1 2 2 7 3 2 3" xfId="44367"/>
    <cellStyle name="20% - Accent1 2 2 7 3 3" xfId="19917"/>
    <cellStyle name="20% - Accent1 2 2 7 3 3 2" xfId="22527"/>
    <cellStyle name="20% - Accent1 2 2 7 3 4" xfId="22528"/>
    <cellStyle name="20% - Accent1 2 2 7 3 5" xfId="44368"/>
    <cellStyle name="20% - Accent1 2 2 7 4" xfId="8352"/>
    <cellStyle name="20% - Accent1 2 2 7 4 2" xfId="22529"/>
    <cellStyle name="20% - Accent1 2 2 7 4 3" xfId="44369"/>
    <cellStyle name="20% - Accent1 2 2 7 4 4" xfId="44370"/>
    <cellStyle name="20% - Accent1 2 2 7 5" xfId="4271"/>
    <cellStyle name="20% - Accent1 2 2 7 5 2" xfId="22530"/>
    <cellStyle name="20% - Accent1 2 2 7 5 3" xfId="44371"/>
    <cellStyle name="20% - Accent1 2 2 7 6" xfId="11243"/>
    <cellStyle name="20% - Accent1 2 2 7 6 2" xfId="22531"/>
    <cellStyle name="20% - Accent1 2 2 7 6 3" xfId="44372"/>
    <cellStyle name="20% - Accent1 2 2 7 7" xfId="17026"/>
    <cellStyle name="20% - Accent1 2 2 7 7 2" xfId="22532"/>
    <cellStyle name="20% - Accent1 2 2 7 8" xfId="22533"/>
    <cellStyle name="20% - Accent1 2 2 7 9" xfId="44373"/>
    <cellStyle name="20% - Accent1 2 2 8" xfId="1751"/>
    <cellStyle name="20% - Accent1 2 2 8 2" xfId="6346"/>
    <cellStyle name="20% - Accent1 2 2 8 2 2" xfId="15019"/>
    <cellStyle name="20% - Accent1 2 2 8 2 2 2" xfId="22534"/>
    <cellStyle name="20% - Accent1 2 2 8 2 2 3" xfId="44374"/>
    <cellStyle name="20% - Accent1 2 2 8 2 3" xfId="20802"/>
    <cellStyle name="20% - Accent1 2 2 8 2 3 2" xfId="22535"/>
    <cellStyle name="20% - Accent1 2 2 8 2 4" xfId="22536"/>
    <cellStyle name="20% - Accent1 2 2 8 2 5" xfId="44375"/>
    <cellStyle name="20% - Accent1 2 2 8 3" xfId="9237"/>
    <cellStyle name="20% - Accent1 2 2 8 3 2" xfId="22537"/>
    <cellStyle name="20% - Accent1 2 2 8 3 3" xfId="44376"/>
    <cellStyle name="20% - Accent1 2 2 8 3 4" xfId="44377"/>
    <cellStyle name="20% - Accent1 2 2 8 4" xfId="3454"/>
    <cellStyle name="20% - Accent1 2 2 8 4 2" xfId="22538"/>
    <cellStyle name="20% - Accent1 2 2 8 4 3" xfId="44378"/>
    <cellStyle name="20% - Accent1 2 2 8 5" xfId="12128"/>
    <cellStyle name="20% - Accent1 2 2 8 5 2" xfId="22539"/>
    <cellStyle name="20% - Accent1 2 2 8 5 3" xfId="44379"/>
    <cellStyle name="20% - Accent1 2 2 8 6" xfId="17911"/>
    <cellStyle name="20% - Accent1 2 2 8 6 2" xfId="22540"/>
    <cellStyle name="20% - Accent1 2 2 8 7" xfId="22541"/>
    <cellStyle name="20% - Accent1 2 2 8 8" xfId="44380"/>
    <cellStyle name="20% - Accent1 2 2 9" xfId="1283"/>
    <cellStyle name="20% - Accent1 2 2 9 2" xfId="8769"/>
    <cellStyle name="20% - Accent1 2 2 9 2 2" xfId="14551"/>
    <cellStyle name="20% - Accent1 2 2 9 2 2 2" xfId="22542"/>
    <cellStyle name="20% - Accent1 2 2 9 2 2 3" xfId="44381"/>
    <cellStyle name="20% - Accent1 2 2 9 2 3" xfId="20334"/>
    <cellStyle name="20% - Accent1 2 2 9 2 3 2" xfId="22543"/>
    <cellStyle name="20% - Accent1 2 2 9 2 4" xfId="22544"/>
    <cellStyle name="20% - Accent1 2 2 9 2 5" xfId="44382"/>
    <cellStyle name="20% - Accent1 2 2 9 3" xfId="5878"/>
    <cellStyle name="20% - Accent1 2 2 9 3 2" xfId="22545"/>
    <cellStyle name="20% - Accent1 2 2 9 3 3" xfId="44383"/>
    <cellStyle name="20% - Accent1 2 2 9 4" xfId="11660"/>
    <cellStyle name="20% - Accent1 2 2 9 4 2" xfId="22546"/>
    <cellStyle name="20% - Accent1 2 2 9 4 3" xfId="44384"/>
    <cellStyle name="20% - Accent1 2 2 9 5" xfId="17443"/>
    <cellStyle name="20% - Accent1 2 2 9 5 2" xfId="22547"/>
    <cellStyle name="20% - Accent1 2 2 9 6" xfId="22548"/>
    <cellStyle name="20% - Accent1 2 2 9 7" xfId="44385"/>
    <cellStyle name="20% - Accent1 2 3" xfId="33"/>
    <cellStyle name="20% - Accent1 2 3 10" xfId="7555"/>
    <cellStyle name="20% - Accent1 2 3 10 2" xfId="22549"/>
    <cellStyle name="20% - Accent1 2 3 10 3" xfId="44386"/>
    <cellStyle name="20% - Accent1 2 3 10 4" xfId="44387"/>
    <cellStyle name="20% - Accent1 2 3 11" xfId="2988"/>
    <cellStyle name="20% - Accent1 2 3 11 2" xfId="22550"/>
    <cellStyle name="20% - Accent1 2 3 11 3" xfId="44388"/>
    <cellStyle name="20% - Accent1 2 3 12" xfId="10446"/>
    <cellStyle name="20% - Accent1 2 3 12 2" xfId="22551"/>
    <cellStyle name="20% - Accent1 2 3 12 3" xfId="44389"/>
    <cellStyle name="20% - Accent1 2 3 13" xfId="16229"/>
    <cellStyle name="20% - Accent1 2 3 13 2" xfId="22552"/>
    <cellStyle name="20% - Accent1 2 3 14" xfId="22553"/>
    <cellStyle name="20% - Accent1 2 3 15" xfId="44390"/>
    <cellStyle name="20% - Accent1 2 3 2" xfId="34"/>
    <cellStyle name="20% - Accent1 2 3 2 10" xfId="10447"/>
    <cellStyle name="20% - Accent1 2 3 2 10 2" xfId="22554"/>
    <cellStyle name="20% - Accent1 2 3 2 10 3" xfId="44391"/>
    <cellStyle name="20% - Accent1 2 3 2 11" xfId="16230"/>
    <cellStyle name="20% - Accent1 2 3 2 11 2" xfId="22555"/>
    <cellStyle name="20% - Accent1 2 3 2 12" xfId="22556"/>
    <cellStyle name="20% - Accent1 2 3 2 13" xfId="44392"/>
    <cellStyle name="20% - Accent1 2 3 2 2" xfId="35"/>
    <cellStyle name="20% - Accent1 2 3 2 2 10" xfId="16231"/>
    <cellStyle name="20% - Accent1 2 3 2 2 10 2" xfId="22557"/>
    <cellStyle name="20% - Accent1 2 3 2 2 11" xfId="22558"/>
    <cellStyle name="20% - Accent1 2 3 2 2 12" xfId="44393"/>
    <cellStyle name="20% - Accent1 2 3 2 2 2" xfId="36"/>
    <cellStyle name="20% - Accent1 2 3 2 2 2 2" xfId="1774"/>
    <cellStyle name="20% - Accent1 2 3 2 2 2 2 2" xfId="9260"/>
    <cellStyle name="20% - Accent1 2 3 2 2 2 2 2 2" xfId="15042"/>
    <cellStyle name="20% - Accent1 2 3 2 2 2 2 2 2 2" xfId="22559"/>
    <cellStyle name="20% - Accent1 2 3 2 2 2 2 2 2 3" xfId="44394"/>
    <cellStyle name="20% - Accent1 2 3 2 2 2 2 2 3" xfId="20825"/>
    <cellStyle name="20% - Accent1 2 3 2 2 2 2 2 3 2" xfId="22560"/>
    <cellStyle name="20% - Accent1 2 3 2 2 2 2 2 4" xfId="22561"/>
    <cellStyle name="20% - Accent1 2 3 2 2 2 2 2 5" xfId="44395"/>
    <cellStyle name="20% - Accent1 2 3 2 2 2 2 3" xfId="6369"/>
    <cellStyle name="20% - Accent1 2 3 2 2 2 2 3 2" xfId="22562"/>
    <cellStyle name="20% - Accent1 2 3 2 2 2 2 3 3" xfId="44396"/>
    <cellStyle name="20% - Accent1 2 3 2 2 2 2 4" xfId="12151"/>
    <cellStyle name="20% - Accent1 2 3 2 2 2 2 4 2" xfId="22563"/>
    <cellStyle name="20% - Accent1 2 3 2 2 2 2 4 3" xfId="44397"/>
    <cellStyle name="20% - Accent1 2 3 2 2 2 2 5" xfId="17934"/>
    <cellStyle name="20% - Accent1 2 3 2 2 2 2 5 2" xfId="22564"/>
    <cellStyle name="20% - Accent1 2 3 2 2 2 2 6" xfId="22565"/>
    <cellStyle name="20% - Accent1 2 3 2 2 2 2 7" xfId="44398"/>
    <cellStyle name="20% - Accent1 2 3 2 2 2 3" xfId="4666"/>
    <cellStyle name="20% - Accent1 2 3 2 2 2 3 2" xfId="13340"/>
    <cellStyle name="20% - Accent1 2 3 2 2 2 3 2 2" xfId="22566"/>
    <cellStyle name="20% - Accent1 2 3 2 2 2 3 2 3" xfId="44399"/>
    <cellStyle name="20% - Accent1 2 3 2 2 2 3 3" xfId="19123"/>
    <cellStyle name="20% - Accent1 2 3 2 2 2 3 3 2" xfId="22567"/>
    <cellStyle name="20% - Accent1 2 3 2 2 2 3 4" xfId="22568"/>
    <cellStyle name="20% - Accent1 2 3 2 2 2 3 5" xfId="44400"/>
    <cellStyle name="20% - Accent1 2 3 2 2 2 4" xfId="7558"/>
    <cellStyle name="20% - Accent1 2 3 2 2 2 4 2" xfId="22569"/>
    <cellStyle name="20% - Accent1 2 3 2 2 2 4 3" xfId="44401"/>
    <cellStyle name="20% - Accent1 2 3 2 2 2 4 4" xfId="44402"/>
    <cellStyle name="20% - Accent1 2 3 2 2 2 5" xfId="3477"/>
    <cellStyle name="20% - Accent1 2 3 2 2 2 5 2" xfId="22570"/>
    <cellStyle name="20% - Accent1 2 3 2 2 2 5 3" xfId="44403"/>
    <cellStyle name="20% - Accent1 2 3 2 2 2 6" xfId="10449"/>
    <cellStyle name="20% - Accent1 2 3 2 2 2 6 2" xfId="22571"/>
    <cellStyle name="20% - Accent1 2 3 2 2 2 6 3" xfId="44404"/>
    <cellStyle name="20% - Accent1 2 3 2 2 2 7" xfId="16232"/>
    <cellStyle name="20% - Accent1 2 3 2 2 2 7 2" xfId="22572"/>
    <cellStyle name="20% - Accent1 2 3 2 2 2 8" xfId="22573"/>
    <cellStyle name="20% - Accent1 2 3 2 2 2 9" xfId="44405"/>
    <cellStyle name="20% - Accent1 2 3 2 2 3" xfId="926"/>
    <cellStyle name="20% - Accent1 2 3 2 2 3 2" xfId="2630"/>
    <cellStyle name="20% - Accent1 2 3 2 2 3 2 2" xfId="10116"/>
    <cellStyle name="20% - Accent1 2 3 2 2 3 2 2 2" xfId="15898"/>
    <cellStyle name="20% - Accent1 2 3 2 2 3 2 2 2 2" xfId="22574"/>
    <cellStyle name="20% - Accent1 2 3 2 2 3 2 2 2 3" xfId="44406"/>
    <cellStyle name="20% - Accent1 2 3 2 2 3 2 2 3" xfId="21681"/>
    <cellStyle name="20% - Accent1 2 3 2 2 3 2 2 3 2" xfId="22575"/>
    <cellStyle name="20% - Accent1 2 3 2 2 3 2 2 4" xfId="22576"/>
    <cellStyle name="20% - Accent1 2 3 2 2 3 2 2 5" xfId="44407"/>
    <cellStyle name="20% - Accent1 2 3 2 2 3 2 3" xfId="7225"/>
    <cellStyle name="20% - Accent1 2 3 2 2 3 2 3 2" xfId="22577"/>
    <cellStyle name="20% - Accent1 2 3 2 2 3 2 3 3" xfId="44408"/>
    <cellStyle name="20% - Accent1 2 3 2 2 3 2 4" xfId="13007"/>
    <cellStyle name="20% - Accent1 2 3 2 2 3 2 4 2" xfId="22578"/>
    <cellStyle name="20% - Accent1 2 3 2 2 3 2 4 3" xfId="44409"/>
    <cellStyle name="20% - Accent1 2 3 2 2 3 2 5" xfId="18790"/>
    <cellStyle name="20% - Accent1 2 3 2 2 3 2 5 2" xfId="22579"/>
    <cellStyle name="20% - Accent1 2 3 2 2 3 2 6" xfId="22580"/>
    <cellStyle name="20% - Accent1 2 3 2 2 3 2 7" xfId="44410"/>
    <cellStyle name="20% - Accent1 2 3 2 2 3 3" xfId="5522"/>
    <cellStyle name="20% - Accent1 2 3 2 2 3 3 2" xfId="14196"/>
    <cellStyle name="20% - Accent1 2 3 2 2 3 3 2 2" xfId="22581"/>
    <cellStyle name="20% - Accent1 2 3 2 2 3 3 2 3" xfId="44411"/>
    <cellStyle name="20% - Accent1 2 3 2 2 3 3 3" xfId="19979"/>
    <cellStyle name="20% - Accent1 2 3 2 2 3 3 3 2" xfId="22582"/>
    <cellStyle name="20% - Accent1 2 3 2 2 3 3 4" xfId="22583"/>
    <cellStyle name="20% - Accent1 2 3 2 2 3 3 5" xfId="44412"/>
    <cellStyle name="20% - Accent1 2 3 2 2 3 4" xfId="8414"/>
    <cellStyle name="20% - Accent1 2 3 2 2 3 4 2" xfId="22584"/>
    <cellStyle name="20% - Accent1 2 3 2 2 3 4 3" xfId="44413"/>
    <cellStyle name="20% - Accent1 2 3 2 2 3 4 4" xfId="44414"/>
    <cellStyle name="20% - Accent1 2 3 2 2 3 5" xfId="4333"/>
    <cellStyle name="20% - Accent1 2 3 2 2 3 5 2" xfId="22585"/>
    <cellStyle name="20% - Accent1 2 3 2 2 3 5 3" xfId="44415"/>
    <cellStyle name="20% - Accent1 2 3 2 2 3 6" xfId="11305"/>
    <cellStyle name="20% - Accent1 2 3 2 2 3 6 2" xfId="22586"/>
    <cellStyle name="20% - Accent1 2 3 2 2 3 6 3" xfId="44416"/>
    <cellStyle name="20% - Accent1 2 3 2 2 3 7" xfId="17088"/>
    <cellStyle name="20% - Accent1 2 3 2 2 3 7 2" xfId="22587"/>
    <cellStyle name="20% - Accent1 2 3 2 2 3 8" xfId="22588"/>
    <cellStyle name="20% - Accent1 2 3 2 2 3 9" xfId="44417"/>
    <cellStyle name="20% - Accent1 2 3 2 2 4" xfId="1773"/>
    <cellStyle name="20% - Accent1 2 3 2 2 4 2" xfId="6368"/>
    <cellStyle name="20% - Accent1 2 3 2 2 4 2 2" xfId="15041"/>
    <cellStyle name="20% - Accent1 2 3 2 2 4 2 2 2" xfId="22589"/>
    <cellStyle name="20% - Accent1 2 3 2 2 4 2 2 3" xfId="44418"/>
    <cellStyle name="20% - Accent1 2 3 2 2 4 2 3" xfId="20824"/>
    <cellStyle name="20% - Accent1 2 3 2 2 4 2 3 2" xfId="22590"/>
    <cellStyle name="20% - Accent1 2 3 2 2 4 2 4" xfId="22591"/>
    <cellStyle name="20% - Accent1 2 3 2 2 4 2 5" xfId="44419"/>
    <cellStyle name="20% - Accent1 2 3 2 2 4 3" xfId="9259"/>
    <cellStyle name="20% - Accent1 2 3 2 2 4 3 2" xfId="22592"/>
    <cellStyle name="20% - Accent1 2 3 2 2 4 3 3" xfId="44420"/>
    <cellStyle name="20% - Accent1 2 3 2 2 4 3 4" xfId="44421"/>
    <cellStyle name="20% - Accent1 2 3 2 2 4 4" xfId="3476"/>
    <cellStyle name="20% - Accent1 2 3 2 2 4 4 2" xfId="22593"/>
    <cellStyle name="20% - Accent1 2 3 2 2 4 4 3" xfId="44422"/>
    <cellStyle name="20% - Accent1 2 3 2 2 4 5" xfId="12150"/>
    <cellStyle name="20% - Accent1 2 3 2 2 4 5 2" xfId="22594"/>
    <cellStyle name="20% - Accent1 2 3 2 2 4 5 3" xfId="44423"/>
    <cellStyle name="20% - Accent1 2 3 2 2 4 6" xfId="17933"/>
    <cellStyle name="20% - Accent1 2 3 2 2 4 6 2" xfId="22595"/>
    <cellStyle name="20% - Accent1 2 3 2 2 4 7" xfId="22596"/>
    <cellStyle name="20% - Accent1 2 3 2 2 4 8" xfId="44424"/>
    <cellStyle name="20% - Accent1 2 3 2 2 5" xfId="1373"/>
    <cellStyle name="20% - Accent1 2 3 2 2 5 2" xfId="8859"/>
    <cellStyle name="20% - Accent1 2 3 2 2 5 2 2" xfId="14641"/>
    <cellStyle name="20% - Accent1 2 3 2 2 5 2 2 2" xfId="22597"/>
    <cellStyle name="20% - Accent1 2 3 2 2 5 2 2 3" xfId="44425"/>
    <cellStyle name="20% - Accent1 2 3 2 2 5 2 3" xfId="20424"/>
    <cellStyle name="20% - Accent1 2 3 2 2 5 2 3 2" xfId="22598"/>
    <cellStyle name="20% - Accent1 2 3 2 2 5 2 4" xfId="22599"/>
    <cellStyle name="20% - Accent1 2 3 2 2 5 2 5" xfId="44426"/>
    <cellStyle name="20% - Accent1 2 3 2 2 5 3" xfId="5968"/>
    <cellStyle name="20% - Accent1 2 3 2 2 5 3 2" xfId="22600"/>
    <cellStyle name="20% - Accent1 2 3 2 2 5 3 3" xfId="44427"/>
    <cellStyle name="20% - Accent1 2 3 2 2 5 4" xfId="11750"/>
    <cellStyle name="20% - Accent1 2 3 2 2 5 4 2" xfId="22601"/>
    <cellStyle name="20% - Accent1 2 3 2 2 5 4 3" xfId="44428"/>
    <cellStyle name="20% - Accent1 2 3 2 2 5 5" xfId="17533"/>
    <cellStyle name="20% - Accent1 2 3 2 2 5 5 2" xfId="22602"/>
    <cellStyle name="20% - Accent1 2 3 2 2 5 6" xfId="22603"/>
    <cellStyle name="20% - Accent1 2 3 2 2 5 7" xfId="44429"/>
    <cellStyle name="20% - Accent1 2 3 2 2 6" xfId="4665"/>
    <cellStyle name="20% - Accent1 2 3 2 2 6 2" xfId="13339"/>
    <cellStyle name="20% - Accent1 2 3 2 2 6 2 2" xfId="22604"/>
    <cellStyle name="20% - Accent1 2 3 2 2 6 2 3" xfId="44430"/>
    <cellStyle name="20% - Accent1 2 3 2 2 6 3" xfId="19122"/>
    <cellStyle name="20% - Accent1 2 3 2 2 6 3 2" xfId="22605"/>
    <cellStyle name="20% - Accent1 2 3 2 2 6 4" xfId="22606"/>
    <cellStyle name="20% - Accent1 2 3 2 2 6 5" xfId="44431"/>
    <cellStyle name="20% - Accent1 2 3 2 2 7" xfId="7557"/>
    <cellStyle name="20% - Accent1 2 3 2 2 7 2" xfId="22607"/>
    <cellStyle name="20% - Accent1 2 3 2 2 7 3" xfId="44432"/>
    <cellStyle name="20% - Accent1 2 3 2 2 7 4" xfId="44433"/>
    <cellStyle name="20% - Accent1 2 3 2 2 8" xfId="3076"/>
    <cellStyle name="20% - Accent1 2 3 2 2 8 2" xfId="22608"/>
    <cellStyle name="20% - Accent1 2 3 2 2 8 3" xfId="44434"/>
    <cellStyle name="20% - Accent1 2 3 2 2 9" xfId="10448"/>
    <cellStyle name="20% - Accent1 2 3 2 2 9 2" xfId="22609"/>
    <cellStyle name="20% - Accent1 2 3 2 2 9 3" xfId="44435"/>
    <cellStyle name="20% - Accent1 2 3 2 3" xfId="37"/>
    <cellStyle name="20% - Accent1 2 3 2 3 2" xfId="1775"/>
    <cellStyle name="20% - Accent1 2 3 2 3 2 2" xfId="9261"/>
    <cellStyle name="20% - Accent1 2 3 2 3 2 2 2" xfId="15043"/>
    <cellStyle name="20% - Accent1 2 3 2 3 2 2 2 2" xfId="22610"/>
    <cellStyle name="20% - Accent1 2 3 2 3 2 2 2 3" xfId="44436"/>
    <cellStyle name="20% - Accent1 2 3 2 3 2 2 3" xfId="20826"/>
    <cellStyle name="20% - Accent1 2 3 2 3 2 2 3 2" xfId="22611"/>
    <cellStyle name="20% - Accent1 2 3 2 3 2 2 4" xfId="22612"/>
    <cellStyle name="20% - Accent1 2 3 2 3 2 2 5" xfId="44437"/>
    <cellStyle name="20% - Accent1 2 3 2 3 2 3" xfId="6370"/>
    <cellStyle name="20% - Accent1 2 3 2 3 2 3 2" xfId="22613"/>
    <cellStyle name="20% - Accent1 2 3 2 3 2 3 3" xfId="44438"/>
    <cellStyle name="20% - Accent1 2 3 2 3 2 4" xfId="12152"/>
    <cellStyle name="20% - Accent1 2 3 2 3 2 4 2" xfId="22614"/>
    <cellStyle name="20% - Accent1 2 3 2 3 2 4 3" xfId="44439"/>
    <cellStyle name="20% - Accent1 2 3 2 3 2 5" xfId="17935"/>
    <cellStyle name="20% - Accent1 2 3 2 3 2 5 2" xfId="22615"/>
    <cellStyle name="20% - Accent1 2 3 2 3 2 6" xfId="22616"/>
    <cellStyle name="20% - Accent1 2 3 2 3 2 7" xfId="44440"/>
    <cellStyle name="20% - Accent1 2 3 2 3 3" xfId="4667"/>
    <cellStyle name="20% - Accent1 2 3 2 3 3 2" xfId="13341"/>
    <cellStyle name="20% - Accent1 2 3 2 3 3 2 2" xfId="22617"/>
    <cellStyle name="20% - Accent1 2 3 2 3 3 2 3" xfId="44441"/>
    <cellStyle name="20% - Accent1 2 3 2 3 3 3" xfId="19124"/>
    <cellStyle name="20% - Accent1 2 3 2 3 3 3 2" xfId="22618"/>
    <cellStyle name="20% - Accent1 2 3 2 3 3 4" xfId="22619"/>
    <cellStyle name="20% - Accent1 2 3 2 3 3 5" xfId="44442"/>
    <cellStyle name="20% - Accent1 2 3 2 3 4" xfId="7559"/>
    <cellStyle name="20% - Accent1 2 3 2 3 4 2" xfId="22620"/>
    <cellStyle name="20% - Accent1 2 3 2 3 4 3" xfId="44443"/>
    <cellStyle name="20% - Accent1 2 3 2 3 4 4" xfId="44444"/>
    <cellStyle name="20% - Accent1 2 3 2 3 5" xfId="3478"/>
    <cellStyle name="20% - Accent1 2 3 2 3 5 2" xfId="22621"/>
    <cellStyle name="20% - Accent1 2 3 2 3 5 3" xfId="44445"/>
    <cellStyle name="20% - Accent1 2 3 2 3 6" xfId="10450"/>
    <cellStyle name="20% - Accent1 2 3 2 3 6 2" xfId="22622"/>
    <cellStyle name="20% - Accent1 2 3 2 3 6 3" xfId="44446"/>
    <cellStyle name="20% - Accent1 2 3 2 3 7" xfId="16233"/>
    <cellStyle name="20% - Accent1 2 3 2 3 7 2" xfId="22623"/>
    <cellStyle name="20% - Accent1 2 3 2 3 8" xfId="22624"/>
    <cellStyle name="20% - Accent1 2 3 2 3 9" xfId="44447"/>
    <cellStyle name="20% - Accent1 2 3 2 4" xfId="925"/>
    <cellStyle name="20% - Accent1 2 3 2 4 2" xfId="2629"/>
    <cellStyle name="20% - Accent1 2 3 2 4 2 2" xfId="10115"/>
    <cellStyle name="20% - Accent1 2 3 2 4 2 2 2" xfId="15897"/>
    <cellStyle name="20% - Accent1 2 3 2 4 2 2 2 2" xfId="22625"/>
    <cellStyle name="20% - Accent1 2 3 2 4 2 2 2 3" xfId="44448"/>
    <cellStyle name="20% - Accent1 2 3 2 4 2 2 3" xfId="21680"/>
    <cellStyle name="20% - Accent1 2 3 2 4 2 2 3 2" xfId="22626"/>
    <cellStyle name="20% - Accent1 2 3 2 4 2 2 4" xfId="22627"/>
    <cellStyle name="20% - Accent1 2 3 2 4 2 2 5" xfId="44449"/>
    <cellStyle name="20% - Accent1 2 3 2 4 2 3" xfId="7224"/>
    <cellStyle name="20% - Accent1 2 3 2 4 2 3 2" xfId="22628"/>
    <cellStyle name="20% - Accent1 2 3 2 4 2 3 3" xfId="44450"/>
    <cellStyle name="20% - Accent1 2 3 2 4 2 4" xfId="13006"/>
    <cellStyle name="20% - Accent1 2 3 2 4 2 4 2" xfId="22629"/>
    <cellStyle name="20% - Accent1 2 3 2 4 2 4 3" xfId="44451"/>
    <cellStyle name="20% - Accent1 2 3 2 4 2 5" xfId="18789"/>
    <cellStyle name="20% - Accent1 2 3 2 4 2 5 2" xfId="22630"/>
    <cellStyle name="20% - Accent1 2 3 2 4 2 6" xfId="22631"/>
    <cellStyle name="20% - Accent1 2 3 2 4 2 7" xfId="44452"/>
    <cellStyle name="20% - Accent1 2 3 2 4 3" xfId="5521"/>
    <cellStyle name="20% - Accent1 2 3 2 4 3 2" xfId="14195"/>
    <cellStyle name="20% - Accent1 2 3 2 4 3 2 2" xfId="22632"/>
    <cellStyle name="20% - Accent1 2 3 2 4 3 2 3" xfId="44453"/>
    <cellStyle name="20% - Accent1 2 3 2 4 3 3" xfId="19978"/>
    <cellStyle name="20% - Accent1 2 3 2 4 3 3 2" xfId="22633"/>
    <cellStyle name="20% - Accent1 2 3 2 4 3 4" xfId="22634"/>
    <cellStyle name="20% - Accent1 2 3 2 4 3 5" xfId="44454"/>
    <cellStyle name="20% - Accent1 2 3 2 4 4" xfId="8413"/>
    <cellStyle name="20% - Accent1 2 3 2 4 4 2" xfId="22635"/>
    <cellStyle name="20% - Accent1 2 3 2 4 4 3" xfId="44455"/>
    <cellStyle name="20% - Accent1 2 3 2 4 4 4" xfId="44456"/>
    <cellStyle name="20% - Accent1 2 3 2 4 5" xfId="4332"/>
    <cellStyle name="20% - Accent1 2 3 2 4 5 2" xfId="22636"/>
    <cellStyle name="20% - Accent1 2 3 2 4 5 3" xfId="44457"/>
    <cellStyle name="20% - Accent1 2 3 2 4 6" xfId="11304"/>
    <cellStyle name="20% - Accent1 2 3 2 4 6 2" xfId="22637"/>
    <cellStyle name="20% - Accent1 2 3 2 4 6 3" xfId="44458"/>
    <cellStyle name="20% - Accent1 2 3 2 4 7" xfId="17087"/>
    <cellStyle name="20% - Accent1 2 3 2 4 7 2" xfId="22638"/>
    <cellStyle name="20% - Accent1 2 3 2 4 8" xfId="22639"/>
    <cellStyle name="20% - Accent1 2 3 2 4 9" xfId="44459"/>
    <cellStyle name="20% - Accent1 2 3 2 5" xfId="1772"/>
    <cellStyle name="20% - Accent1 2 3 2 5 2" xfId="6367"/>
    <cellStyle name="20% - Accent1 2 3 2 5 2 2" xfId="15040"/>
    <cellStyle name="20% - Accent1 2 3 2 5 2 2 2" xfId="22640"/>
    <cellStyle name="20% - Accent1 2 3 2 5 2 2 3" xfId="44460"/>
    <cellStyle name="20% - Accent1 2 3 2 5 2 3" xfId="20823"/>
    <cellStyle name="20% - Accent1 2 3 2 5 2 3 2" xfId="22641"/>
    <cellStyle name="20% - Accent1 2 3 2 5 2 4" xfId="22642"/>
    <cellStyle name="20% - Accent1 2 3 2 5 2 5" xfId="44461"/>
    <cellStyle name="20% - Accent1 2 3 2 5 3" xfId="9258"/>
    <cellStyle name="20% - Accent1 2 3 2 5 3 2" xfId="22643"/>
    <cellStyle name="20% - Accent1 2 3 2 5 3 3" xfId="44462"/>
    <cellStyle name="20% - Accent1 2 3 2 5 3 4" xfId="44463"/>
    <cellStyle name="20% - Accent1 2 3 2 5 4" xfId="3475"/>
    <cellStyle name="20% - Accent1 2 3 2 5 4 2" xfId="22644"/>
    <cellStyle name="20% - Accent1 2 3 2 5 4 3" xfId="44464"/>
    <cellStyle name="20% - Accent1 2 3 2 5 5" xfId="12149"/>
    <cellStyle name="20% - Accent1 2 3 2 5 5 2" xfId="22645"/>
    <cellStyle name="20% - Accent1 2 3 2 5 5 3" xfId="44465"/>
    <cellStyle name="20% - Accent1 2 3 2 5 6" xfId="17932"/>
    <cellStyle name="20% - Accent1 2 3 2 5 6 2" xfId="22646"/>
    <cellStyle name="20% - Accent1 2 3 2 5 7" xfId="22647"/>
    <cellStyle name="20% - Accent1 2 3 2 5 8" xfId="44466"/>
    <cellStyle name="20% - Accent1 2 3 2 6" xfId="1372"/>
    <cellStyle name="20% - Accent1 2 3 2 6 2" xfId="8858"/>
    <cellStyle name="20% - Accent1 2 3 2 6 2 2" xfId="14640"/>
    <cellStyle name="20% - Accent1 2 3 2 6 2 2 2" xfId="22648"/>
    <cellStyle name="20% - Accent1 2 3 2 6 2 2 3" xfId="44467"/>
    <cellStyle name="20% - Accent1 2 3 2 6 2 3" xfId="20423"/>
    <cellStyle name="20% - Accent1 2 3 2 6 2 3 2" xfId="22649"/>
    <cellStyle name="20% - Accent1 2 3 2 6 2 4" xfId="22650"/>
    <cellStyle name="20% - Accent1 2 3 2 6 2 5" xfId="44468"/>
    <cellStyle name="20% - Accent1 2 3 2 6 3" xfId="5967"/>
    <cellStyle name="20% - Accent1 2 3 2 6 3 2" xfId="22651"/>
    <cellStyle name="20% - Accent1 2 3 2 6 3 3" xfId="44469"/>
    <cellStyle name="20% - Accent1 2 3 2 6 4" xfId="11749"/>
    <cellStyle name="20% - Accent1 2 3 2 6 4 2" xfId="22652"/>
    <cellStyle name="20% - Accent1 2 3 2 6 4 3" xfId="44470"/>
    <cellStyle name="20% - Accent1 2 3 2 6 5" xfId="17532"/>
    <cellStyle name="20% - Accent1 2 3 2 6 5 2" xfId="22653"/>
    <cellStyle name="20% - Accent1 2 3 2 6 6" xfId="22654"/>
    <cellStyle name="20% - Accent1 2 3 2 6 7" xfId="44471"/>
    <cellStyle name="20% - Accent1 2 3 2 7" xfId="4664"/>
    <cellStyle name="20% - Accent1 2 3 2 7 2" xfId="13338"/>
    <cellStyle name="20% - Accent1 2 3 2 7 2 2" xfId="22655"/>
    <cellStyle name="20% - Accent1 2 3 2 7 2 3" xfId="44472"/>
    <cellStyle name="20% - Accent1 2 3 2 7 3" xfId="19121"/>
    <cellStyle name="20% - Accent1 2 3 2 7 3 2" xfId="22656"/>
    <cellStyle name="20% - Accent1 2 3 2 7 4" xfId="22657"/>
    <cellStyle name="20% - Accent1 2 3 2 7 5" xfId="44473"/>
    <cellStyle name="20% - Accent1 2 3 2 8" xfId="7556"/>
    <cellStyle name="20% - Accent1 2 3 2 8 2" xfId="22658"/>
    <cellStyle name="20% - Accent1 2 3 2 8 3" xfId="44474"/>
    <cellStyle name="20% - Accent1 2 3 2 8 4" xfId="44475"/>
    <cellStyle name="20% - Accent1 2 3 2 9" xfId="3075"/>
    <cellStyle name="20% - Accent1 2 3 2 9 2" xfId="22659"/>
    <cellStyle name="20% - Accent1 2 3 2 9 3" xfId="44476"/>
    <cellStyle name="20% - Accent1 2 3 3" xfId="38"/>
    <cellStyle name="20% - Accent1 2 3 3 10" xfId="16234"/>
    <cellStyle name="20% - Accent1 2 3 3 10 2" xfId="22660"/>
    <cellStyle name="20% - Accent1 2 3 3 11" xfId="22661"/>
    <cellStyle name="20% - Accent1 2 3 3 12" xfId="44477"/>
    <cellStyle name="20% - Accent1 2 3 3 2" xfId="39"/>
    <cellStyle name="20% - Accent1 2 3 3 2 2" xfId="1777"/>
    <cellStyle name="20% - Accent1 2 3 3 2 2 2" xfId="9263"/>
    <cellStyle name="20% - Accent1 2 3 3 2 2 2 2" xfId="15045"/>
    <cellStyle name="20% - Accent1 2 3 3 2 2 2 2 2" xfId="22662"/>
    <cellStyle name="20% - Accent1 2 3 3 2 2 2 2 3" xfId="44478"/>
    <cellStyle name="20% - Accent1 2 3 3 2 2 2 3" xfId="20828"/>
    <cellStyle name="20% - Accent1 2 3 3 2 2 2 3 2" xfId="22663"/>
    <cellStyle name="20% - Accent1 2 3 3 2 2 2 4" xfId="22664"/>
    <cellStyle name="20% - Accent1 2 3 3 2 2 2 5" xfId="44479"/>
    <cellStyle name="20% - Accent1 2 3 3 2 2 3" xfId="6372"/>
    <cellStyle name="20% - Accent1 2 3 3 2 2 3 2" xfId="22665"/>
    <cellStyle name="20% - Accent1 2 3 3 2 2 3 3" xfId="44480"/>
    <cellStyle name="20% - Accent1 2 3 3 2 2 4" xfId="12154"/>
    <cellStyle name="20% - Accent1 2 3 3 2 2 4 2" xfId="22666"/>
    <cellStyle name="20% - Accent1 2 3 3 2 2 4 3" xfId="44481"/>
    <cellStyle name="20% - Accent1 2 3 3 2 2 5" xfId="17937"/>
    <cellStyle name="20% - Accent1 2 3 3 2 2 5 2" xfId="22667"/>
    <cellStyle name="20% - Accent1 2 3 3 2 2 6" xfId="22668"/>
    <cellStyle name="20% - Accent1 2 3 3 2 2 7" xfId="44482"/>
    <cellStyle name="20% - Accent1 2 3 3 2 3" xfId="4669"/>
    <cellStyle name="20% - Accent1 2 3 3 2 3 2" xfId="13343"/>
    <cellStyle name="20% - Accent1 2 3 3 2 3 2 2" xfId="22669"/>
    <cellStyle name="20% - Accent1 2 3 3 2 3 2 3" xfId="44483"/>
    <cellStyle name="20% - Accent1 2 3 3 2 3 3" xfId="19126"/>
    <cellStyle name="20% - Accent1 2 3 3 2 3 3 2" xfId="22670"/>
    <cellStyle name="20% - Accent1 2 3 3 2 3 4" xfId="22671"/>
    <cellStyle name="20% - Accent1 2 3 3 2 3 5" xfId="44484"/>
    <cellStyle name="20% - Accent1 2 3 3 2 4" xfId="7561"/>
    <cellStyle name="20% - Accent1 2 3 3 2 4 2" xfId="22672"/>
    <cellStyle name="20% - Accent1 2 3 3 2 4 3" xfId="44485"/>
    <cellStyle name="20% - Accent1 2 3 3 2 4 4" xfId="44486"/>
    <cellStyle name="20% - Accent1 2 3 3 2 5" xfId="3480"/>
    <cellStyle name="20% - Accent1 2 3 3 2 5 2" xfId="22673"/>
    <cellStyle name="20% - Accent1 2 3 3 2 5 3" xfId="44487"/>
    <cellStyle name="20% - Accent1 2 3 3 2 6" xfId="10452"/>
    <cellStyle name="20% - Accent1 2 3 3 2 6 2" xfId="22674"/>
    <cellStyle name="20% - Accent1 2 3 3 2 6 3" xfId="44488"/>
    <cellStyle name="20% - Accent1 2 3 3 2 7" xfId="16235"/>
    <cellStyle name="20% - Accent1 2 3 3 2 7 2" xfId="22675"/>
    <cellStyle name="20% - Accent1 2 3 3 2 8" xfId="22676"/>
    <cellStyle name="20% - Accent1 2 3 3 2 9" xfId="44489"/>
    <cellStyle name="20% - Accent1 2 3 3 3" xfId="927"/>
    <cellStyle name="20% - Accent1 2 3 3 3 2" xfId="2631"/>
    <cellStyle name="20% - Accent1 2 3 3 3 2 2" xfId="10117"/>
    <cellStyle name="20% - Accent1 2 3 3 3 2 2 2" xfId="15899"/>
    <cellStyle name="20% - Accent1 2 3 3 3 2 2 2 2" xfId="22677"/>
    <cellStyle name="20% - Accent1 2 3 3 3 2 2 2 3" xfId="44490"/>
    <cellStyle name="20% - Accent1 2 3 3 3 2 2 3" xfId="21682"/>
    <cellStyle name="20% - Accent1 2 3 3 3 2 2 3 2" xfId="22678"/>
    <cellStyle name="20% - Accent1 2 3 3 3 2 2 4" xfId="22679"/>
    <cellStyle name="20% - Accent1 2 3 3 3 2 2 5" xfId="44491"/>
    <cellStyle name="20% - Accent1 2 3 3 3 2 3" xfId="7226"/>
    <cellStyle name="20% - Accent1 2 3 3 3 2 3 2" xfId="22680"/>
    <cellStyle name="20% - Accent1 2 3 3 3 2 3 3" xfId="44492"/>
    <cellStyle name="20% - Accent1 2 3 3 3 2 4" xfId="13008"/>
    <cellStyle name="20% - Accent1 2 3 3 3 2 4 2" xfId="22681"/>
    <cellStyle name="20% - Accent1 2 3 3 3 2 4 3" xfId="44493"/>
    <cellStyle name="20% - Accent1 2 3 3 3 2 5" xfId="18791"/>
    <cellStyle name="20% - Accent1 2 3 3 3 2 5 2" xfId="22682"/>
    <cellStyle name="20% - Accent1 2 3 3 3 2 6" xfId="22683"/>
    <cellStyle name="20% - Accent1 2 3 3 3 2 7" xfId="44494"/>
    <cellStyle name="20% - Accent1 2 3 3 3 3" xfId="5523"/>
    <cellStyle name="20% - Accent1 2 3 3 3 3 2" xfId="14197"/>
    <cellStyle name="20% - Accent1 2 3 3 3 3 2 2" xfId="22684"/>
    <cellStyle name="20% - Accent1 2 3 3 3 3 2 3" xfId="44495"/>
    <cellStyle name="20% - Accent1 2 3 3 3 3 3" xfId="19980"/>
    <cellStyle name="20% - Accent1 2 3 3 3 3 3 2" xfId="22685"/>
    <cellStyle name="20% - Accent1 2 3 3 3 3 4" xfId="22686"/>
    <cellStyle name="20% - Accent1 2 3 3 3 3 5" xfId="44496"/>
    <cellStyle name="20% - Accent1 2 3 3 3 4" xfId="8415"/>
    <cellStyle name="20% - Accent1 2 3 3 3 4 2" xfId="22687"/>
    <cellStyle name="20% - Accent1 2 3 3 3 4 3" xfId="44497"/>
    <cellStyle name="20% - Accent1 2 3 3 3 4 4" xfId="44498"/>
    <cellStyle name="20% - Accent1 2 3 3 3 5" xfId="4334"/>
    <cellStyle name="20% - Accent1 2 3 3 3 5 2" xfId="22688"/>
    <cellStyle name="20% - Accent1 2 3 3 3 5 3" xfId="44499"/>
    <cellStyle name="20% - Accent1 2 3 3 3 6" xfId="11306"/>
    <cellStyle name="20% - Accent1 2 3 3 3 6 2" xfId="22689"/>
    <cellStyle name="20% - Accent1 2 3 3 3 6 3" xfId="44500"/>
    <cellStyle name="20% - Accent1 2 3 3 3 7" xfId="17089"/>
    <cellStyle name="20% - Accent1 2 3 3 3 7 2" xfId="22690"/>
    <cellStyle name="20% - Accent1 2 3 3 3 8" xfId="22691"/>
    <cellStyle name="20% - Accent1 2 3 3 3 9" xfId="44501"/>
    <cellStyle name="20% - Accent1 2 3 3 4" xfId="1776"/>
    <cellStyle name="20% - Accent1 2 3 3 4 2" xfId="6371"/>
    <cellStyle name="20% - Accent1 2 3 3 4 2 2" xfId="15044"/>
    <cellStyle name="20% - Accent1 2 3 3 4 2 2 2" xfId="22692"/>
    <cellStyle name="20% - Accent1 2 3 3 4 2 2 3" xfId="44502"/>
    <cellStyle name="20% - Accent1 2 3 3 4 2 3" xfId="20827"/>
    <cellStyle name="20% - Accent1 2 3 3 4 2 3 2" xfId="22693"/>
    <cellStyle name="20% - Accent1 2 3 3 4 2 4" xfId="22694"/>
    <cellStyle name="20% - Accent1 2 3 3 4 2 5" xfId="44503"/>
    <cellStyle name="20% - Accent1 2 3 3 4 3" xfId="9262"/>
    <cellStyle name="20% - Accent1 2 3 3 4 3 2" xfId="22695"/>
    <cellStyle name="20% - Accent1 2 3 3 4 3 3" xfId="44504"/>
    <cellStyle name="20% - Accent1 2 3 3 4 3 4" xfId="44505"/>
    <cellStyle name="20% - Accent1 2 3 3 4 4" xfId="3479"/>
    <cellStyle name="20% - Accent1 2 3 3 4 4 2" xfId="22696"/>
    <cellStyle name="20% - Accent1 2 3 3 4 4 3" xfId="44506"/>
    <cellStyle name="20% - Accent1 2 3 3 4 5" xfId="12153"/>
    <cellStyle name="20% - Accent1 2 3 3 4 5 2" xfId="22697"/>
    <cellStyle name="20% - Accent1 2 3 3 4 5 3" xfId="44507"/>
    <cellStyle name="20% - Accent1 2 3 3 4 6" xfId="17936"/>
    <cellStyle name="20% - Accent1 2 3 3 4 6 2" xfId="22698"/>
    <cellStyle name="20% - Accent1 2 3 3 4 7" xfId="22699"/>
    <cellStyle name="20% - Accent1 2 3 3 4 8" xfId="44508"/>
    <cellStyle name="20% - Accent1 2 3 3 5" xfId="1374"/>
    <cellStyle name="20% - Accent1 2 3 3 5 2" xfId="8860"/>
    <cellStyle name="20% - Accent1 2 3 3 5 2 2" xfId="14642"/>
    <cellStyle name="20% - Accent1 2 3 3 5 2 2 2" xfId="22700"/>
    <cellStyle name="20% - Accent1 2 3 3 5 2 2 3" xfId="44509"/>
    <cellStyle name="20% - Accent1 2 3 3 5 2 3" xfId="20425"/>
    <cellStyle name="20% - Accent1 2 3 3 5 2 3 2" xfId="22701"/>
    <cellStyle name="20% - Accent1 2 3 3 5 2 4" xfId="22702"/>
    <cellStyle name="20% - Accent1 2 3 3 5 2 5" xfId="44510"/>
    <cellStyle name="20% - Accent1 2 3 3 5 3" xfId="5969"/>
    <cellStyle name="20% - Accent1 2 3 3 5 3 2" xfId="22703"/>
    <cellStyle name="20% - Accent1 2 3 3 5 3 3" xfId="44511"/>
    <cellStyle name="20% - Accent1 2 3 3 5 4" xfId="11751"/>
    <cellStyle name="20% - Accent1 2 3 3 5 4 2" xfId="22704"/>
    <cellStyle name="20% - Accent1 2 3 3 5 4 3" xfId="44512"/>
    <cellStyle name="20% - Accent1 2 3 3 5 5" xfId="17534"/>
    <cellStyle name="20% - Accent1 2 3 3 5 5 2" xfId="22705"/>
    <cellStyle name="20% - Accent1 2 3 3 5 6" xfId="22706"/>
    <cellStyle name="20% - Accent1 2 3 3 5 7" xfId="44513"/>
    <cellStyle name="20% - Accent1 2 3 3 6" xfId="4668"/>
    <cellStyle name="20% - Accent1 2 3 3 6 2" xfId="13342"/>
    <cellStyle name="20% - Accent1 2 3 3 6 2 2" xfId="22707"/>
    <cellStyle name="20% - Accent1 2 3 3 6 2 3" xfId="44514"/>
    <cellStyle name="20% - Accent1 2 3 3 6 3" xfId="19125"/>
    <cellStyle name="20% - Accent1 2 3 3 6 3 2" xfId="22708"/>
    <cellStyle name="20% - Accent1 2 3 3 6 4" xfId="22709"/>
    <cellStyle name="20% - Accent1 2 3 3 6 5" xfId="44515"/>
    <cellStyle name="20% - Accent1 2 3 3 7" xfId="7560"/>
    <cellStyle name="20% - Accent1 2 3 3 7 2" xfId="22710"/>
    <cellStyle name="20% - Accent1 2 3 3 7 3" xfId="44516"/>
    <cellStyle name="20% - Accent1 2 3 3 7 4" xfId="44517"/>
    <cellStyle name="20% - Accent1 2 3 3 8" xfId="3077"/>
    <cellStyle name="20% - Accent1 2 3 3 8 2" xfId="22711"/>
    <cellStyle name="20% - Accent1 2 3 3 8 3" xfId="44518"/>
    <cellStyle name="20% - Accent1 2 3 3 9" xfId="10451"/>
    <cellStyle name="20% - Accent1 2 3 3 9 2" xfId="22712"/>
    <cellStyle name="20% - Accent1 2 3 3 9 3" xfId="44519"/>
    <cellStyle name="20% - Accent1 2 3 4" xfId="40"/>
    <cellStyle name="20% - Accent1 2 3 4 10" xfId="16236"/>
    <cellStyle name="20% - Accent1 2 3 4 10 2" xfId="22713"/>
    <cellStyle name="20% - Accent1 2 3 4 11" xfId="22714"/>
    <cellStyle name="20% - Accent1 2 3 4 12" xfId="44520"/>
    <cellStyle name="20% - Accent1 2 3 4 2" xfId="41"/>
    <cellStyle name="20% - Accent1 2 3 4 2 2" xfId="1779"/>
    <cellStyle name="20% - Accent1 2 3 4 2 2 2" xfId="9265"/>
    <cellStyle name="20% - Accent1 2 3 4 2 2 2 2" xfId="15047"/>
    <cellStyle name="20% - Accent1 2 3 4 2 2 2 2 2" xfId="22715"/>
    <cellStyle name="20% - Accent1 2 3 4 2 2 2 2 3" xfId="44521"/>
    <cellStyle name="20% - Accent1 2 3 4 2 2 2 3" xfId="20830"/>
    <cellStyle name="20% - Accent1 2 3 4 2 2 2 3 2" xfId="22716"/>
    <cellStyle name="20% - Accent1 2 3 4 2 2 2 4" xfId="22717"/>
    <cellStyle name="20% - Accent1 2 3 4 2 2 2 5" xfId="44522"/>
    <cellStyle name="20% - Accent1 2 3 4 2 2 3" xfId="6374"/>
    <cellStyle name="20% - Accent1 2 3 4 2 2 3 2" xfId="22718"/>
    <cellStyle name="20% - Accent1 2 3 4 2 2 3 3" xfId="44523"/>
    <cellStyle name="20% - Accent1 2 3 4 2 2 4" xfId="12156"/>
    <cellStyle name="20% - Accent1 2 3 4 2 2 4 2" xfId="22719"/>
    <cellStyle name="20% - Accent1 2 3 4 2 2 4 3" xfId="44524"/>
    <cellStyle name="20% - Accent1 2 3 4 2 2 5" xfId="17939"/>
    <cellStyle name="20% - Accent1 2 3 4 2 2 5 2" xfId="22720"/>
    <cellStyle name="20% - Accent1 2 3 4 2 2 6" xfId="22721"/>
    <cellStyle name="20% - Accent1 2 3 4 2 2 7" xfId="44525"/>
    <cellStyle name="20% - Accent1 2 3 4 2 3" xfId="4671"/>
    <cellStyle name="20% - Accent1 2 3 4 2 3 2" xfId="13345"/>
    <cellStyle name="20% - Accent1 2 3 4 2 3 2 2" xfId="22722"/>
    <cellStyle name="20% - Accent1 2 3 4 2 3 2 3" xfId="44526"/>
    <cellStyle name="20% - Accent1 2 3 4 2 3 3" xfId="19128"/>
    <cellStyle name="20% - Accent1 2 3 4 2 3 3 2" xfId="22723"/>
    <cellStyle name="20% - Accent1 2 3 4 2 3 4" xfId="22724"/>
    <cellStyle name="20% - Accent1 2 3 4 2 3 5" xfId="44527"/>
    <cellStyle name="20% - Accent1 2 3 4 2 4" xfId="7563"/>
    <cellStyle name="20% - Accent1 2 3 4 2 4 2" xfId="22725"/>
    <cellStyle name="20% - Accent1 2 3 4 2 4 3" xfId="44528"/>
    <cellStyle name="20% - Accent1 2 3 4 2 4 4" xfId="44529"/>
    <cellStyle name="20% - Accent1 2 3 4 2 5" xfId="3482"/>
    <cellStyle name="20% - Accent1 2 3 4 2 5 2" xfId="22726"/>
    <cellStyle name="20% - Accent1 2 3 4 2 5 3" xfId="44530"/>
    <cellStyle name="20% - Accent1 2 3 4 2 6" xfId="10454"/>
    <cellStyle name="20% - Accent1 2 3 4 2 6 2" xfId="22727"/>
    <cellStyle name="20% - Accent1 2 3 4 2 6 3" xfId="44531"/>
    <cellStyle name="20% - Accent1 2 3 4 2 7" xfId="16237"/>
    <cellStyle name="20% - Accent1 2 3 4 2 7 2" xfId="22728"/>
    <cellStyle name="20% - Accent1 2 3 4 2 8" xfId="22729"/>
    <cellStyle name="20% - Accent1 2 3 4 2 9" xfId="44532"/>
    <cellStyle name="20% - Accent1 2 3 4 3" xfId="928"/>
    <cellStyle name="20% - Accent1 2 3 4 3 2" xfId="2632"/>
    <cellStyle name="20% - Accent1 2 3 4 3 2 2" xfId="10118"/>
    <cellStyle name="20% - Accent1 2 3 4 3 2 2 2" xfId="15900"/>
    <cellStyle name="20% - Accent1 2 3 4 3 2 2 2 2" xfId="22730"/>
    <cellStyle name="20% - Accent1 2 3 4 3 2 2 2 3" xfId="44533"/>
    <cellStyle name="20% - Accent1 2 3 4 3 2 2 3" xfId="21683"/>
    <cellStyle name="20% - Accent1 2 3 4 3 2 2 3 2" xfId="22731"/>
    <cellStyle name="20% - Accent1 2 3 4 3 2 2 4" xfId="22732"/>
    <cellStyle name="20% - Accent1 2 3 4 3 2 2 5" xfId="44534"/>
    <cellStyle name="20% - Accent1 2 3 4 3 2 3" xfId="7227"/>
    <cellStyle name="20% - Accent1 2 3 4 3 2 3 2" xfId="22733"/>
    <cellStyle name="20% - Accent1 2 3 4 3 2 3 3" xfId="44535"/>
    <cellStyle name="20% - Accent1 2 3 4 3 2 4" xfId="13009"/>
    <cellStyle name="20% - Accent1 2 3 4 3 2 4 2" xfId="22734"/>
    <cellStyle name="20% - Accent1 2 3 4 3 2 4 3" xfId="44536"/>
    <cellStyle name="20% - Accent1 2 3 4 3 2 5" xfId="18792"/>
    <cellStyle name="20% - Accent1 2 3 4 3 2 5 2" xfId="22735"/>
    <cellStyle name="20% - Accent1 2 3 4 3 2 6" xfId="22736"/>
    <cellStyle name="20% - Accent1 2 3 4 3 2 7" xfId="44537"/>
    <cellStyle name="20% - Accent1 2 3 4 3 3" xfId="5524"/>
    <cellStyle name="20% - Accent1 2 3 4 3 3 2" xfId="14198"/>
    <cellStyle name="20% - Accent1 2 3 4 3 3 2 2" xfId="22737"/>
    <cellStyle name="20% - Accent1 2 3 4 3 3 2 3" xfId="44538"/>
    <cellStyle name="20% - Accent1 2 3 4 3 3 3" xfId="19981"/>
    <cellStyle name="20% - Accent1 2 3 4 3 3 3 2" xfId="22738"/>
    <cellStyle name="20% - Accent1 2 3 4 3 3 4" xfId="22739"/>
    <cellStyle name="20% - Accent1 2 3 4 3 3 5" xfId="44539"/>
    <cellStyle name="20% - Accent1 2 3 4 3 4" xfId="8416"/>
    <cellStyle name="20% - Accent1 2 3 4 3 4 2" xfId="22740"/>
    <cellStyle name="20% - Accent1 2 3 4 3 4 3" xfId="44540"/>
    <cellStyle name="20% - Accent1 2 3 4 3 4 4" xfId="44541"/>
    <cellStyle name="20% - Accent1 2 3 4 3 5" xfId="4335"/>
    <cellStyle name="20% - Accent1 2 3 4 3 5 2" xfId="22741"/>
    <cellStyle name="20% - Accent1 2 3 4 3 5 3" xfId="44542"/>
    <cellStyle name="20% - Accent1 2 3 4 3 6" xfId="11307"/>
    <cellStyle name="20% - Accent1 2 3 4 3 6 2" xfId="22742"/>
    <cellStyle name="20% - Accent1 2 3 4 3 6 3" xfId="44543"/>
    <cellStyle name="20% - Accent1 2 3 4 3 7" xfId="17090"/>
    <cellStyle name="20% - Accent1 2 3 4 3 7 2" xfId="22743"/>
    <cellStyle name="20% - Accent1 2 3 4 3 8" xfId="22744"/>
    <cellStyle name="20% - Accent1 2 3 4 3 9" xfId="44544"/>
    <cellStyle name="20% - Accent1 2 3 4 4" xfId="1778"/>
    <cellStyle name="20% - Accent1 2 3 4 4 2" xfId="6373"/>
    <cellStyle name="20% - Accent1 2 3 4 4 2 2" xfId="15046"/>
    <cellStyle name="20% - Accent1 2 3 4 4 2 2 2" xfId="22745"/>
    <cellStyle name="20% - Accent1 2 3 4 4 2 2 3" xfId="44545"/>
    <cellStyle name="20% - Accent1 2 3 4 4 2 3" xfId="20829"/>
    <cellStyle name="20% - Accent1 2 3 4 4 2 3 2" xfId="22746"/>
    <cellStyle name="20% - Accent1 2 3 4 4 2 4" xfId="22747"/>
    <cellStyle name="20% - Accent1 2 3 4 4 2 5" xfId="44546"/>
    <cellStyle name="20% - Accent1 2 3 4 4 3" xfId="9264"/>
    <cellStyle name="20% - Accent1 2 3 4 4 3 2" xfId="22748"/>
    <cellStyle name="20% - Accent1 2 3 4 4 3 3" xfId="44547"/>
    <cellStyle name="20% - Accent1 2 3 4 4 3 4" xfId="44548"/>
    <cellStyle name="20% - Accent1 2 3 4 4 4" xfId="3481"/>
    <cellStyle name="20% - Accent1 2 3 4 4 4 2" xfId="22749"/>
    <cellStyle name="20% - Accent1 2 3 4 4 4 3" xfId="44549"/>
    <cellStyle name="20% - Accent1 2 3 4 4 5" xfId="12155"/>
    <cellStyle name="20% - Accent1 2 3 4 4 5 2" xfId="22750"/>
    <cellStyle name="20% - Accent1 2 3 4 4 5 3" xfId="44550"/>
    <cellStyle name="20% - Accent1 2 3 4 4 6" xfId="17938"/>
    <cellStyle name="20% - Accent1 2 3 4 4 6 2" xfId="22751"/>
    <cellStyle name="20% - Accent1 2 3 4 4 7" xfId="22752"/>
    <cellStyle name="20% - Accent1 2 3 4 4 8" xfId="44551"/>
    <cellStyle name="20% - Accent1 2 3 4 5" xfId="1375"/>
    <cellStyle name="20% - Accent1 2 3 4 5 2" xfId="8861"/>
    <cellStyle name="20% - Accent1 2 3 4 5 2 2" xfId="14643"/>
    <cellStyle name="20% - Accent1 2 3 4 5 2 2 2" xfId="22753"/>
    <cellStyle name="20% - Accent1 2 3 4 5 2 2 3" xfId="44552"/>
    <cellStyle name="20% - Accent1 2 3 4 5 2 3" xfId="20426"/>
    <cellStyle name="20% - Accent1 2 3 4 5 2 3 2" xfId="22754"/>
    <cellStyle name="20% - Accent1 2 3 4 5 2 4" xfId="22755"/>
    <cellStyle name="20% - Accent1 2 3 4 5 2 5" xfId="44553"/>
    <cellStyle name="20% - Accent1 2 3 4 5 3" xfId="5970"/>
    <cellStyle name="20% - Accent1 2 3 4 5 3 2" xfId="22756"/>
    <cellStyle name="20% - Accent1 2 3 4 5 3 3" xfId="44554"/>
    <cellStyle name="20% - Accent1 2 3 4 5 4" xfId="11752"/>
    <cellStyle name="20% - Accent1 2 3 4 5 4 2" xfId="22757"/>
    <cellStyle name="20% - Accent1 2 3 4 5 4 3" xfId="44555"/>
    <cellStyle name="20% - Accent1 2 3 4 5 5" xfId="17535"/>
    <cellStyle name="20% - Accent1 2 3 4 5 5 2" xfId="22758"/>
    <cellStyle name="20% - Accent1 2 3 4 5 6" xfId="22759"/>
    <cellStyle name="20% - Accent1 2 3 4 5 7" xfId="44556"/>
    <cellStyle name="20% - Accent1 2 3 4 6" xfId="4670"/>
    <cellStyle name="20% - Accent1 2 3 4 6 2" xfId="13344"/>
    <cellStyle name="20% - Accent1 2 3 4 6 2 2" xfId="22760"/>
    <cellStyle name="20% - Accent1 2 3 4 6 2 3" xfId="44557"/>
    <cellStyle name="20% - Accent1 2 3 4 6 3" xfId="19127"/>
    <cellStyle name="20% - Accent1 2 3 4 6 3 2" xfId="22761"/>
    <cellStyle name="20% - Accent1 2 3 4 6 4" xfId="22762"/>
    <cellStyle name="20% - Accent1 2 3 4 6 5" xfId="44558"/>
    <cellStyle name="20% - Accent1 2 3 4 7" xfId="7562"/>
    <cellStyle name="20% - Accent1 2 3 4 7 2" xfId="22763"/>
    <cellStyle name="20% - Accent1 2 3 4 7 3" xfId="44559"/>
    <cellStyle name="20% - Accent1 2 3 4 7 4" xfId="44560"/>
    <cellStyle name="20% - Accent1 2 3 4 8" xfId="3078"/>
    <cellStyle name="20% - Accent1 2 3 4 8 2" xfId="22764"/>
    <cellStyle name="20% - Accent1 2 3 4 8 3" xfId="44561"/>
    <cellStyle name="20% - Accent1 2 3 4 9" xfId="10453"/>
    <cellStyle name="20% - Accent1 2 3 4 9 2" xfId="22765"/>
    <cellStyle name="20% - Accent1 2 3 4 9 3" xfId="44562"/>
    <cellStyle name="20% - Accent1 2 3 5" xfId="42"/>
    <cellStyle name="20% - Accent1 2 3 5 10" xfId="44563"/>
    <cellStyle name="20% - Accent1 2 3 5 2" xfId="1780"/>
    <cellStyle name="20% - Accent1 2 3 5 2 2" xfId="6375"/>
    <cellStyle name="20% - Accent1 2 3 5 2 2 2" xfId="15048"/>
    <cellStyle name="20% - Accent1 2 3 5 2 2 2 2" xfId="22766"/>
    <cellStyle name="20% - Accent1 2 3 5 2 2 2 3" xfId="44564"/>
    <cellStyle name="20% - Accent1 2 3 5 2 2 3" xfId="20831"/>
    <cellStyle name="20% - Accent1 2 3 5 2 2 3 2" xfId="22767"/>
    <cellStyle name="20% - Accent1 2 3 5 2 2 4" xfId="22768"/>
    <cellStyle name="20% - Accent1 2 3 5 2 2 5" xfId="44565"/>
    <cellStyle name="20% - Accent1 2 3 5 2 3" xfId="9266"/>
    <cellStyle name="20% - Accent1 2 3 5 2 3 2" xfId="22769"/>
    <cellStyle name="20% - Accent1 2 3 5 2 3 3" xfId="44566"/>
    <cellStyle name="20% - Accent1 2 3 5 2 3 4" xfId="44567"/>
    <cellStyle name="20% - Accent1 2 3 5 2 4" xfId="3483"/>
    <cellStyle name="20% - Accent1 2 3 5 2 4 2" xfId="22770"/>
    <cellStyle name="20% - Accent1 2 3 5 2 4 3" xfId="44568"/>
    <cellStyle name="20% - Accent1 2 3 5 2 5" xfId="12157"/>
    <cellStyle name="20% - Accent1 2 3 5 2 5 2" xfId="22771"/>
    <cellStyle name="20% - Accent1 2 3 5 2 5 3" xfId="44569"/>
    <cellStyle name="20% - Accent1 2 3 5 2 6" xfId="17940"/>
    <cellStyle name="20% - Accent1 2 3 5 2 6 2" xfId="22772"/>
    <cellStyle name="20% - Accent1 2 3 5 2 7" xfId="22773"/>
    <cellStyle name="20% - Accent1 2 3 5 2 8" xfId="44570"/>
    <cellStyle name="20% - Accent1 2 3 5 3" xfId="1371"/>
    <cellStyle name="20% - Accent1 2 3 5 3 2" xfId="8857"/>
    <cellStyle name="20% - Accent1 2 3 5 3 2 2" xfId="14639"/>
    <cellStyle name="20% - Accent1 2 3 5 3 2 2 2" xfId="22774"/>
    <cellStyle name="20% - Accent1 2 3 5 3 2 2 3" xfId="44571"/>
    <cellStyle name="20% - Accent1 2 3 5 3 2 3" xfId="20422"/>
    <cellStyle name="20% - Accent1 2 3 5 3 2 3 2" xfId="22775"/>
    <cellStyle name="20% - Accent1 2 3 5 3 2 4" xfId="22776"/>
    <cellStyle name="20% - Accent1 2 3 5 3 2 5" xfId="44572"/>
    <cellStyle name="20% - Accent1 2 3 5 3 3" xfId="5966"/>
    <cellStyle name="20% - Accent1 2 3 5 3 3 2" xfId="22777"/>
    <cellStyle name="20% - Accent1 2 3 5 3 3 3" xfId="44573"/>
    <cellStyle name="20% - Accent1 2 3 5 3 4" xfId="11748"/>
    <cellStyle name="20% - Accent1 2 3 5 3 4 2" xfId="22778"/>
    <cellStyle name="20% - Accent1 2 3 5 3 4 3" xfId="44574"/>
    <cellStyle name="20% - Accent1 2 3 5 3 5" xfId="17531"/>
    <cellStyle name="20% - Accent1 2 3 5 3 5 2" xfId="22779"/>
    <cellStyle name="20% - Accent1 2 3 5 3 6" xfId="22780"/>
    <cellStyle name="20% - Accent1 2 3 5 3 7" xfId="44575"/>
    <cellStyle name="20% - Accent1 2 3 5 4" xfId="4672"/>
    <cellStyle name="20% - Accent1 2 3 5 4 2" xfId="13346"/>
    <cellStyle name="20% - Accent1 2 3 5 4 2 2" xfId="22781"/>
    <cellStyle name="20% - Accent1 2 3 5 4 2 3" xfId="44576"/>
    <cellStyle name="20% - Accent1 2 3 5 4 3" xfId="19129"/>
    <cellStyle name="20% - Accent1 2 3 5 4 3 2" xfId="22782"/>
    <cellStyle name="20% - Accent1 2 3 5 4 4" xfId="22783"/>
    <cellStyle name="20% - Accent1 2 3 5 4 5" xfId="44577"/>
    <cellStyle name="20% - Accent1 2 3 5 5" xfId="7564"/>
    <cellStyle name="20% - Accent1 2 3 5 5 2" xfId="22784"/>
    <cellStyle name="20% - Accent1 2 3 5 5 3" xfId="44578"/>
    <cellStyle name="20% - Accent1 2 3 5 5 4" xfId="44579"/>
    <cellStyle name="20% - Accent1 2 3 5 6" xfId="3074"/>
    <cellStyle name="20% - Accent1 2 3 5 6 2" xfId="22785"/>
    <cellStyle name="20% - Accent1 2 3 5 6 3" xfId="44580"/>
    <cellStyle name="20% - Accent1 2 3 5 7" xfId="10455"/>
    <cellStyle name="20% - Accent1 2 3 5 7 2" xfId="22786"/>
    <cellStyle name="20% - Accent1 2 3 5 7 3" xfId="44581"/>
    <cellStyle name="20% - Accent1 2 3 5 8" xfId="16238"/>
    <cellStyle name="20% - Accent1 2 3 5 8 2" xfId="22787"/>
    <cellStyle name="20% - Accent1 2 3 5 9" xfId="22788"/>
    <cellStyle name="20% - Accent1 2 3 6" xfId="881"/>
    <cellStyle name="20% - Accent1 2 3 6 2" xfId="2587"/>
    <cellStyle name="20% - Accent1 2 3 6 2 2" xfId="10073"/>
    <cellStyle name="20% - Accent1 2 3 6 2 2 2" xfId="15855"/>
    <cellStyle name="20% - Accent1 2 3 6 2 2 2 2" xfId="22789"/>
    <cellStyle name="20% - Accent1 2 3 6 2 2 2 3" xfId="44582"/>
    <cellStyle name="20% - Accent1 2 3 6 2 2 3" xfId="21638"/>
    <cellStyle name="20% - Accent1 2 3 6 2 2 3 2" xfId="22790"/>
    <cellStyle name="20% - Accent1 2 3 6 2 2 4" xfId="22791"/>
    <cellStyle name="20% - Accent1 2 3 6 2 2 5" xfId="44583"/>
    <cellStyle name="20% - Accent1 2 3 6 2 3" xfId="7182"/>
    <cellStyle name="20% - Accent1 2 3 6 2 3 2" xfId="22792"/>
    <cellStyle name="20% - Accent1 2 3 6 2 3 3" xfId="44584"/>
    <cellStyle name="20% - Accent1 2 3 6 2 4" xfId="12964"/>
    <cellStyle name="20% - Accent1 2 3 6 2 4 2" xfId="22793"/>
    <cellStyle name="20% - Accent1 2 3 6 2 4 3" xfId="44585"/>
    <cellStyle name="20% - Accent1 2 3 6 2 5" xfId="18747"/>
    <cellStyle name="20% - Accent1 2 3 6 2 5 2" xfId="22794"/>
    <cellStyle name="20% - Accent1 2 3 6 2 6" xfId="22795"/>
    <cellStyle name="20% - Accent1 2 3 6 2 7" xfId="44586"/>
    <cellStyle name="20% - Accent1 2 3 6 3" xfId="5479"/>
    <cellStyle name="20% - Accent1 2 3 6 3 2" xfId="14153"/>
    <cellStyle name="20% - Accent1 2 3 6 3 2 2" xfId="22796"/>
    <cellStyle name="20% - Accent1 2 3 6 3 2 3" xfId="44587"/>
    <cellStyle name="20% - Accent1 2 3 6 3 3" xfId="19936"/>
    <cellStyle name="20% - Accent1 2 3 6 3 3 2" xfId="22797"/>
    <cellStyle name="20% - Accent1 2 3 6 3 4" xfId="22798"/>
    <cellStyle name="20% - Accent1 2 3 6 3 5" xfId="44588"/>
    <cellStyle name="20% - Accent1 2 3 6 4" xfId="8371"/>
    <cellStyle name="20% - Accent1 2 3 6 4 2" xfId="22799"/>
    <cellStyle name="20% - Accent1 2 3 6 4 3" xfId="44589"/>
    <cellStyle name="20% - Accent1 2 3 6 4 4" xfId="44590"/>
    <cellStyle name="20% - Accent1 2 3 6 5" xfId="4290"/>
    <cellStyle name="20% - Accent1 2 3 6 5 2" xfId="22800"/>
    <cellStyle name="20% - Accent1 2 3 6 5 3" xfId="44591"/>
    <cellStyle name="20% - Accent1 2 3 6 6" xfId="11262"/>
    <cellStyle name="20% - Accent1 2 3 6 6 2" xfId="22801"/>
    <cellStyle name="20% - Accent1 2 3 6 6 3" xfId="44592"/>
    <cellStyle name="20% - Accent1 2 3 6 7" xfId="17045"/>
    <cellStyle name="20% - Accent1 2 3 6 7 2" xfId="22802"/>
    <cellStyle name="20% - Accent1 2 3 6 8" xfId="22803"/>
    <cellStyle name="20% - Accent1 2 3 6 9" xfId="44593"/>
    <cellStyle name="20% - Accent1 2 3 7" xfId="1771"/>
    <cellStyle name="20% - Accent1 2 3 7 2" xfId="6366"/>
    <cellStyle name="20% - Accent1 2 3 7 2 2" xfId="15039"/>
    <cellStyle name="20% - Accent1 2 3 7 2 2 2" xfId="22804"/>
    <cellStyle name="20% - Accent1 2 3 7 2 2 3" xfId="44594"/>
    <cellStyle name="20% - Accent1 2 3 7 2 3" xfId="20822"/>
    <cellStyle name="20% - Accent1 2 3 7 2 3 2" xfId="22805"/>
    <cellStyle name="20% - Accent1 2 3 7 2 4" xfId="22806"/>
    <cellStyle name="20% - Accent1 2 3 7 2 5" xfId="44595"/>
    <cellStyle name="20% - Accent1 2 3 7 3" xfId="9257"/>
    <cellStyle name="20% - Accent1 2 3 7 3 2" xfId="22807"/>
    <cellStyle name="20% - Accent1 2 3 7 3 3" xfId="44596"/>
    <cellStyle name="20% - Accent1 2 3 7 3 4" xfId="44597"/>
    <cellStyle name="20% - Accent1 2 3 7 4" xfId="3474"/>
    <cellStyle name="20% - Accent1 2 3 7 4 2" xfId="22808"/>
    <cellStyle name="20% - Accent1 2 3 7 4 3" xfId="44598"/>
    <cellStyle name="20% - Accent1 2 3 7 5" xfId="12148"/>
    <cellStyle name="20% - Accent1 2 3 7 5 2" xfId="22809"/>
    <cellStyle name="20% - Accent1 2 3 7 5 3" xfId="44599"/>
    <cellStyle name="20% - Accent1 2 3 7 6" xfId="17931"/>
    <cellStyle name="20% - Accent1 2 3 7 6 2" xfId="22810"/>
    <cellStyle name="20% - Accent1 2 3 7 7" xfId="22811"/>
    <cellStyle name="20% - Accent1 2 3 7 8" xfId="44600"/>
    <cellStyle name="20% - Accent1 2 3 8" xfId="1285"/>
    <cellStyle name="20% - Accent1 2 3 8 2" xfId="8771"/>
    <cellStyle name="20% - Accent1 2 3 8 2 2" xfId="14553"/>
    <cellStyle name="20% - Accent1 2 3 8 2 2 2" xfId="22812"/>
    <cellStyle name="20% - Accent1 2 3 8 2 2 3" xfId="44601"/>
    <cellStyle name="20% - Accent1 2 3 8 2 3" xfId="20336"/>
    <cellStyle name="20% - Accent1 2 3 8 2 3 2" xfId="22813"/>
    <cellStyle name="20% - Accent1 2 3 8 2 4" xfId="22814"/>
    <cellStyle name="20% - Accent1 2 3 8 2 5" xfId="44602"/>
    <cellStyle name="20% - Accent1 2 3 8 3" xfId="5880"/>
    <cellStyle name="20% - Accent1 2 3 8 3 2" xfId="22815"/>
    <cellStyle name="20% - Accent1 2 3 8 3 3" xfId="44603"/>
    <cellStyle name="20% - Accent1 2 3 8 4" xfId="11662"/>
    <cellStyle name="20% - Accent1 2 3 8 4 2" xfId="22816"/>
    <cellStyle name="20% - Accent1 2 3 8 4 3" xfId="44604"/>
    <cellStyle name="20% - Accent1 2 3 8 5" xfId="17445"/>
    <cellStyle name="20% - Accent1 2 3 8 5 2" xfId="22817"/>
    <cellStyle name="20% - Accent1 2 3 8 6" xfId="22818"/>
    <cellStyle name="20% - Accent1 2 3 8 7" xfId="44605"/>
    <cellStyle name="20% - Accent1 2 3 9" xfId="4663"/>
    <cellStyle name="20% - Accent1 2 3 9 2" xfId="13337"/>
    <cellStyle name="20% - Accent1 2 3 9 2 2" xfId="22819"/>
    <cellStyle name="20% - Accent1 2 3 9 2 3" xfId="44606"/>
    <cellStyle name="20% - Accent1 2 3 9 3" xfId="19120"/>
    <cellStyle name="20% - Accent1 2 3 9 3 2" xfId="22820"/>
    <cellStyle name="20% - Accent1 2 3 9 4" xfId="22821"/>
    <cellStyle name="20% - Accent1 2 3 9 5" xfId="44607"/>
    <cellStyle name="20% - Accent1 2 4" xfId="43"/>
    <cellStyle name="20% - Accent1 2 4 10" xfId="10456"/>
    <cellStyle name="20% - Accent1 2 4 10 2" xfId="22822"/>
    <cellStyle name="20% - Accent1 2 4 10 3" xfId="44608"/>
    <cellStyle name="20% - Accent1 2 4 11" xfId="16239"/>
    <cellStyle name="20% - Accent1 2 4 11 2" xfId="22823"/>
    <cellStyle name="20% - Accent1 2 4 12" xfId="22824"/>
    <cellStyle name="20% - Accent1 2 4 13" xfId="44609"/>
    <cellStyle name="20% - Accent1 2 4 2" xfId="44"/>
    <cellStyle name="20% - Accent1 2 4 2 10" xfId="16240"/>
    <cellStyle name="20% - Accent1 2 4 2 10 2" xfId="22825"/>
    <cellStyle name="20% - Accent1 2 4 2 11" xfId="22826"/>
    <cellStyle name="20% - Accent1 2 4 2 12" xfId="44610"/>
    <cellStyle name="20% - Accent1 2 4 2 2" xfId="45"/>
    <cellStyle name="20% - Accent1 2 4 2 2 2" xfId="1783"/>
    <cellStyle name="20% - Accent1 2 4 2 2 2 2" xfId="9269"/>
    <cellStyle name="20% - Accent1 2 4 2 2 2 2 2" xfId="15051"/>
    <cellStyle name="20% - Accent1 2 4 2 2 2 2 2 2" xfId="22827"/>
    <cellStyle name="20% - Accent1 2 4 2 2 2 2 2 3" xfId="44611"/>
    <cellStyle name="20% - Accent1 2 4 2 2 2 2 3" xfId="20834"/>
    <cellStyle name="20% - Accent1 2 4 2 2 2 2 3 2" xfId="22828"/>
    <cellStyle name="20% - Accent1 2 4 2 2 2 2 4" xfId="22829"/>
    <cellStyle name="20% - Accent1 2 4 2 2 2 2 5" xfId="44612"/>
    <cellStyle name="20% - Accent1 2 4 2 2 2 3" xfId="6378"/>
    <cellStyle name="20% - Accent1 2 4 2 2 2 3 2" xfId="22830"/>
    <cellStyle name="20% - Accent1 2 4 2 2 2 3 3" xfId="44613"/>
    <cellStyle name="20% - Accent1 2 4 2 2 2 4" xfId="12160"/>
    <cellStyle name="20% - Accent1 2 4 2 2 2 4 2" xfId="22831"/>
    <cellStyle name="20% - Accent1 2 4 2 2 2 4 3" xfId="44614"/>
    <cellStyle name="20% - Accent1 2 4 2 2 2 5" xfId="17943"/>
    <cellStyle name="20% - Accent1 2 4 2 2 2 5 2" xfId="22832"/>
    <cellStyle name="20% - Accent1 2 4 2 2 2 6" xfId="22833"/>
    <cellStyle name="20% - Accent1 2 4 2 2 2 7" xfId="44615"/>
    <cellStyle name="20% - Accent1 2 4 2 2 3" xfId="4675"/>
    <cellStyle name="20% - Accent1 2 4 2 2 3 2" xfId="13349"/>
    <cellStyle name="20% - Accent1 2 4 2 2 3 2 2" xfId="22834"/>
    <cellStyle name="20% - Accent1 2 4 2 2 3 2 3" xfId="44616"/>
    <cellStyle name="20% - Accent1 2 4 2 2 3 3" xfId="19132"/>
    <cellStyle name="20% - Accent1 2 4 2 2 3 3 2" xfId="22835"/>
    <cellStyle name="20% - Accent1 2 4 2 2 3 4" xfId="22836"/>
    <cellStyle name="20% - Accent1 2 4 2 2 3 5" xfId="44617"/>
    <cellStyle name="20% - Accent1 2 4 2 2 4" xfId="7567"/>
    <cellStyle name="20% - Accent1 2 4 2 2 4 2" xfId="22837"/>
    <cellStyle name="20% - Accent1 2 4 2 2 4 3" xfId="44618"/>
    <cellStyle name="20% - Accent1 2 4 2 2 4 4" xfId="44619"/>
    <cellStyle name="20% - Accent1 2 4 2 2 5" xfId="3486"/>
    <cellStyle name="20% - Accent1 2 4 2 2 5 2" xfId="22838"/>
    <cellStyle name="20% - Accent1 2 4 2 2 5 3" xfId="44620"/>
    <cellStyle name="20% - Accent1 2 4 2 2 6" xfId="10458"/>
    <cellStyle name="20% - Accent1 2 4 2 2 6 2" xfId="22839"/>
    <cellStyle name="20% - Accent1 2 4 2 2 6 3" xfId="44621"/>
    <cellStyle name="20% - Accent1 2 4 2 2 7" xfId="16241"/>
    <cellStyle name="20% - Accent1 2 4 2 2 7 2" xfId="22840"/>
    <cellStyle name="20% - Accent1 2 4 2 2 8" xfId="22841"/>
    <cellStyle name="20% - Accent1 2 4 2 2 9" xfId="44622"/>
    <cellStyle name="20% - Accent1 2 4 2 3" xfId="930"/>
    <cellStyle name="20% - Accent1 2 4 2 3 2" xfId="2634"/>
    <cellStyle name="20% - Accent1 2 4 2 3 2 2" xfId="10120"/>
    <cellStyle name="20% - Accent1 2 4 2 3 2 2 2" xfId="15902"/>
    <cellStyle name="20% - Accent1 2 4 2 3 2 2 2 2" xfId="22842"/>
    <cellStyle name="20% - Accent1 2 4 2 3 2 2 2 3" xfId="44623"/>
    <cellStyle name="20% - Accent1 2 4 2 3 2 2 3" xfId="21685"/>
    <cellStyle name="20% - Accent1 2 4 2 3 2 2 3 2" xfId="22843"/>
    <cellStyle name="20% - Accent1 2 4 2 3 2 2 4" xfId="22844"/>
    <cellStyle name="20% - Accent1 2 4 2 3 2 2 5" xfId="44624"/>
    <cellStyle name="20% - Accent1 2 4 2 3 2 3" xfId="7229"/>
    <cellStyle name="20% - Accent1 2 4 2 3 2 3 2" xfId="22845"/>
    <cellStyle name="20% - Accent1 2 4 2 3 2 3 3" xfId="44625"/>
    <cellStyle name="20% - Accent1 2 4 2 3 2 4" xfId="13011"/>
    <cellStyle name="20% - Accent1 2 4 2 3 2 4 2" xfId="22846"/>
    <cellStyle name="20% - Accent1 2 4 2 3 2 4 3" xfId="44626"/>
    <cellStyle name="20% - Accent1 2 4 2 3 2 5" xfId="18794"/>
    <cellStyle name="20% - Accent1 2 4 2 3 2 5 2" xfId="22847"/>
    <cellStyle name="20% - Accent1 2 4 2 3 2 6" xfId="22848"/>
    <cellStyle name="20% - Accent1 2 4 2 3 2 7" xfId="44627"/>
    <cellStyle name="20% - Accent1 2 4 2 3 3" xfId="5526"/>
    <cellStyle name="20% - Accent1 2 4 2 3 3 2" xfId="14200"/>
    <cellStyle name="20% - Accent1 2 4 2 3 3 2 2" xfId="22849"/>
    <cellStyle name="20% - Accent1 2 4 2 3 3 2 3" xfId="44628"/>
    <cellStyle name="20% - Accent1 2 4 2 3 3 3" xfId="19983"/>
    <cellStyle name="20% - Accent1 2 4 2 3 3 3 2" xfId="22850"/>
    <cellStyle name="20% - Accent1 2 4 2 3 3 4" xfId="22851"/>
    <cellStyle name="20% - Accent1 2 4 2 3 3 5" xfId="44629"/>
    <cellStyle name="20% - Accent1 2 4 2 3 4" xfId="8418"/>
    <cellStyle name="20% - Accent1 2 4 2 3 4 2" xfId="22852"/>
    <cellStyle name="20% - Accent1 2 4 2 3 4 3" xfId="44630"/>
    <cellStyle name="20% - Accent1 2 4 2 3 4 4" xfId="44631"/>
    <cellStyle name="20% - Accent1 2 4 2 3 5" xfId="4337"/>
    <cellStyle name="20% - Accent1 2 4 2 3 5 2" xfId="22853"/>
    <cellStyle name="20% - Accent1 2 4 2 3 5 3" xfId="44632"/>
    <cellStyle name="20% - Accent1 2 4 2 3 6" xfId="11309"/>
    <cellStyle name="20% - Accent1 2 4 2 3 6 2" xfId="22854"/>
    <cellStyle name="20% - Accent1 2 4 2 3 6 3" xfId="44633"/>
    <cellStyle name="20% - Accent1 2 4 2 3 7" xfId="17092"/>
    <cellStyle name="20% - Accent1 2 4 2 3 7 2" xfId="22855"/>
    <cellStyle name="20% - Accent1 2 4 2 3 8" xfId="22856"/>
    <cellStyle name="20% - Accent1 2 4 2 3 9" xfId="44634"/>
    <cellStyle name="20% - Accent1 2 4 2 4" xfId="1782"/>
    <cellStyle name="20% - Accent1 2 4 2 4 2" xfId="6377"/>
    <cellStyle name="20% - Accent1 2 4 2 4 2 2" xfId="15050"/>
    <cellStyle name="20% - Accent1 2 4 2 4 2 2 2" xfId="22857"/>
    <cellStyle name="20% - Accent1 2 4 2 4 2 2 3" xfId="44635"/>
    <cellStyle name="20% - Accent1 2 4 2 4 2 3" xfId="20833"/>
    <cellStyle name="20% - Accent1 2 4 2 4 2 3 2" xfId="22858"/>
    <cellStyle name="20% - Accent1 2 4 2 4 2 4" xfId="22859"/>
    <cellStyle name="20% - Accent1 2 4 2 4 2 5" xfId="44636"/>
    <cellStyle name="20% - Accent1 2 4 2 4 3" xfId="9268"/>
    <cellStyle name="20% - Accent1 2 4 2 4 3 2" xfId="22860"/>
    <cellStyle name="20% - Accent1 2 4 2 4 3 3" xfId="44637"/>
    <cellStyle name="20% - Accent1 2 4 2 4 3 4" xfId="44638"/>
    <cellStyle name="20% - Accent1 2 4 2 4 4" xfId="3485"/>
    <cellStyle name="20% - Accent1 2 4 2 4 4 2" xfId="22861"/>
    <cellStyle name="20% - Accent1 2 4 2 4 4 3" xfId="44639"/>
    <cellStyle name="20% - Accent1 2 4 2 4 5" xfId="12159"/>
    <cellStyle name="20% - Accent1 2 4 2 4 5 2" xfId="22862"/>
    <cellStyle name="20% - Accent1 2 4 2 4 5 3" xfId="44640"/>
    <cellStyle name="20% - Accent1 2 4 2 4 6" xfId="17942"/>
    <cellStyle name="20% - Accent1 2 4 2 4 6 2" xfId="22863"/>
    <cellStyle name="20% - Accent1 2 4 2 4 7" xfId="22864"/>
    <cellStyle name="20% - Accent1 2 4 2 4 8" xfId="44641"/>
    <cellStyle name="20% - Accent1 2 4 2 5" xfId="1377"/>
    <cellStyle name="20% - Accent1 2 4 2 5 2" xfId="8863"/>
    <cellStyle name="20% - Accent1 2 4 2 5 2 2" xfId="14645"/>
    <cellStyle name="20% - Accent1 2 4 2 5 2 2 2" xfId="22865"/>
    <cellStyle name="20% - Accent1 2 4 2 5 2 2 3" xfId="44642"/>
    <cellStyle name="20% - Accent1 2 4 2 5 2 3" xfId="20428"/>
    <cellStyle name="20% - Accent1 2 4 2 5 2 3 2" xfId="22866"/>
    <cellStyle name="20% - Accent1 2 4 2 5 2 4" xfId="22867"/>
    <cellStyle name="20% - Accent1 2 4 2 5 2 5" xfId="44643"/>
    <cellStyle name="20% - Accent1 2 4 2 5 3" xfId="5972"/>
    <cellStyle name="20% - Accent1 2 4 2 5 3 2" xfId="22868"/>
    <cellStyle name="20% - Accent1 2 4 2 5 3 3" xfId="44644"/>
    <cellStyle name="20% - Accent1 2 4 2 5 4" xfId="11754"/>
    <cellStyle name="20% - Accent1 2 4 2 5 4 2" xfId="22869"/>
    <cellStyle name="20% - Accent1 2 4 2 5 4 3" xfId="44645"/>
    <cellStyle name="20% - Accent1 2 4 2 5 5" xfId="17537"/>
    <cellStyle name="20% - Accent1 2 4 2 5 5 2" xfId="22870"/>
    <cellStyle name="20% - Accent1 2 4 2 5 6" xfId="22871"/>
    <cellStyle name="20% - Accent1 2 4 2 5 7" xfId="44646"/>
    <cellStyle name="20% - Accent1 2 4 2 6" xfId="4674"/>
    <cellStyle name="20% - Accent1 2 4 2 6 2" xfId="13348"/>
    <cellStyle name="20% - Accent1 2 4 2 6 2 2" xfId="22872"/>
    <cellStyle name="20% - Accent1 2 4 2 6 2 3" xfId="44647"/>
    <cellStyle name="20% - Accent1 2 4 2 6 3" xfId="19131"/>
    <cellStyle name="20% - Accent1 2 4 2 6 3 2" xfId="22873"/>
    <cellStyle name="20% - Accent1 2 4 2 6 4" xfId="22874"/>
    <cellStyle name="20% - Accent1 2 4 2 6 5" xfId="44648"/>
    <cellStyle name="20% - Accent1 2 4 2 7" xfId="7566"/>
    <cellStyle name="20% - Accent1 2 4 2 7 2" xfId="22875"/>
    <cellStyle name="20% - Accent1 2 4 2 7 3" xfId="44649"/>
    <cellStyle name="20% - Accent1 2 4 2 7 4" xfId="44650"/>
    <cellStyle name="20% - Accent1 2 4 2 8" xfId="3080"/>
    <cellStyle name="20% - Accent1 2 4 2 8 2" xfId="22876"/>
    <cellStyle name="20% - Accent1 2 4 2 8 3" xfId="44651"/>
    <cellStyle name="20% - Accent1 2 4 2 9" xfId="10457"/>
    <cellStyle name="20% - Accent1 2 4 2 9 2" xfId="22877"/>
    <cellStyle name="20% - Accent1 2 4 2 9 3" xfId="44652"/>
    <cellStyle name="20% - Accent1 2 4 3" xfId="46"/>
    <cellStyle name="20% - Accent1 2 4 3 10" xfId="44653"/>
    <cellStyle name="20% - Accent1 2 4 3 2" xfId="1784"/>
    <cellStyle name="20% - Accent1 2 4 3 2 2" xfId="6379"/>
    <cellStyle name="20% - Accent1 2 4 3 2 2 2" xfId="15052"/>
    <cellStyle name="20% - Accent1 2 4 3 2 2 2 2" xfId="22878"/>
    <cellStyle name="20% - Accent1 2 4 3 2 2 2 3" xfId="44654"/>
    <cellStyle name="20% - Accent1 2 4 3 2 2 3" xfId="20835"/>
    <cellStyle name="20% - Accent1 2 4 3 2 2 3 2" xfId="22879"/>
    <cellStyle name="20% - Accent1 2 4 3 2 2 4" xfId="22880"/>
    <cellStyle name="20% - Accent1 2 4 3 2 2 5" xfId="44655"/>
    <cellStyle name="20% - Accent1 2 4 3 2 3" xfId="9270"/>
    <cellStyle name="20% - Accent1 2 4 3 2 3 2" xfId="22881"/>
    <cellStyle name="20% - Accent1 2 4 3 2 3 3" xfId="44656"/>
    <cellStyle name="20% - Accent1 2 4 3 2 3 4" xfId="44657"/>
    <cellStyle name="20% - Accent1 2 4 3 2 4" xfId="3487"/>
    <cellStyle name="20% - Accent1 2 4 3 2 4 2" xfId="22882"/>
    <cellStyle name="20% - Accent1 2 4 3 2 4 3" xfId="44658"/>
    <cellStyle name="20% - Accent1 2 4 3 2 5" xfId="12161"/>
    <cellStyle name="20% - Accent1 2 4 3 2 5 2" xfId="22883"/>
    <cellStyle name="20% - Accent1 2 4 3 2 5 3" xfId="44659"/>
    <cellStyle name="20% - Accent1 2 4 3 2 6" xfId="17944"/>
    <cellStyle name="20% - Accent1 2 4 3 2 6 2" xfId="22884"/>
    <cellStyle name="20% - Accent1 2 4 3 2 7" xfId="22885"/>
    <cellStyle name="20% - Accent1 2 4 3 2 8" xfId="44660"/>
    <cellStyle name="20% - Accent1 2 4 3 3" xfId="1376"/>
    <cellStyle name="20% - Accent1 2 4 3 3 2" xfId="8862"/>
    <cellStyle name="20% - Accent1 2 4 3 3 2 2" xfId="14644"/>
    <cellStyle name="20% - Accent1 2 4 3 3 2 2 2" xfId="22886"/>
    <cellStyle name="20% - Accent1 2 4 3 3 2 2 3" xfId="44661"/>
    <cellStyle name="20% - Accent1 2 4 3 3 2 3" xfId="20427"/>
    <cellStyle name="20% - Accent1 2 4 3 3 2 3 2" xfId="22887"/>
    <cellStyle name="20% - Accent1 2 4 3 3 2 4" xfId="22888"/>
    <cellStyle name="20% - Accent1 2 4 3 3 2 5" xfId="44662"/>
    <cellStyle name="20% - Accent1 2 4 3 3 3" xfId="5971"/>
    <cellStyle name="20% - Accent1 2 4 3 3 3 2" xfId="22889"/>
    <cellStyle name="20% - Accent1 2 4 3 3 3 3" xfId="44663"/>
    <cellStyle name="20% - Accent1 2 4 3 3 4" xfId="11753"/>
    <cellStyle name="20% - Accent1 2 4 3 3 4 2" xfId="22890"/>
    <cellStyle name="20% - Accent1 2 4 3 3 4 3" xfId="44664"/>
    <cellStyle name="20% - Accent1 2 4 3 3 5" xfId="17536"/>
    <cellStyle name="20% - Accent1 2 4 3 3 5 2" xfId="22891"/>
    <cellStyle name="20% - Accent1 2 4 3 3 6" xfId="22892"/>
    <cellStyle name="20% - Accent1 2 4 3 3 7" xfId="44665"/>
    <cellStyle name="20% - Accent1 2 4 3 4" xfId="4676"/>
    <cellStyle name="20% - Accent1 2 4 3 4 2" xfId="13350"/>
    <cellStyle name="20% - Accent1 2 4 3 4 2 2" xfId="22893"/>
    <cellStyle name="20% - Accent1 2 4 3 4 2 3" xfId="44666"/>
    <cellStyle name="20% - Accent1 2 4 3 4 3" xfId="19133"/>
    <cellStyle name="20% - Accent1 2 4 3 4 3 2" xfId="22894"/>
    <cellStyle name="20% - Accent1 2 4 3 4 4" xfId="22895"/>
    <cellStyle name="20% - Accent1 2 4 3 4 5" xfId="44667"/>
    <cellStyle name="20% - Accent1 2 4 3 5" xfId="7568"/>
    <cellStyle name="20% - Accent1 2 4 3 5 2" xfId="22896"/>
    <cellStyle name="20% - Accent1 2 4 3 5 3" xfId="44668"/>
    <cellStyle name="20% - Accent1 2 4 3 5 4" xfId="44669"/>
    <cellStyle name="20% - Accent1 2 4 3 6" xfId="3079"/>
    <cellStyle name="20% - Accent1 2 4 3 6 2" xfId="22897"/>
    <cellStyle name="20% - Accent1 2 4 3 6 3" xfId="44670"/>
    <cellStyle name="20% - Accent1 2 4 3 7" xfId="10459"/>
    <cellStyle name="20% - Accent1 2 4 3 7 2" xfId="22898"/>
    <cellStyle name="20% - Accent1 2 4 3 7 3" xfId="44671"/>
    <cellStyle name="20% - Accent1 2 4 3 8" xfId="16242"/>
    <cellStyle name="20% - Accent1 2 4 3 8 2" xfId="22899"/>
    <cellStyle name="20% - Accent1 2 4 3 9" xfId="22900"/>
    <cellStyle name="20% - Accent1 2 4 4" xfId="929"/>
    <cellStyle name="20% - Accent1 2 4 4 2" xfId="2633"/>
    <cellStyle name="20% - Accent1 2 4 4 2 2" xfId="10119"/>
    <cellStyle name="20% - Accent1 2 4 4 2 2 2" xfId="15901"/>
    <cellStyle name="20% - Accent1 2 4 4 2 2 2 2" xfId="22901"/>
    <cellStyle name="20% - Accent1 2 4 4 2 2 2 3" xfId="44672"/>
    <cellStyle name="20% - Accent1 2 4 4 2 2 3" xfId="21684"/>
    <cellStyle name="20% - Accent1 2 4 4 2 2 3 2" xfId="22902"/>
    <cellStyle name="20% - Accent1 2 4 4 2 2 4" xfId="22903"/>
    <cellStyle name="20% - Accent1 2 4 4 2 2 5" xfId="44673"/>
    <cellStyle name="20% - Accent1 2 4 4 2 3" xfId="7228"/>
    <cellStyle name="20% - Accent1 2 4 4 2 3 2" xfId="22904"/>
    <cellStyle name="20% - Accent1 2 4 4 2 3 3" xfId="44674"/>
    <cellStyle name="20% - Accent1 2 4 4 2 4" xfId="13010"/>
    <cellStyle name="20% - Accent1 2 4 4 2 4 2" xfId="22905"/>
    <cellStyle name="20% - Accent1 2 4 4 2 4 3" xfId="44675"/>
    <cellStyle name="20% - Accent1 2 4 4 2 5" xfId="18793"/>
    <cellStyle name="20% - Accent1 2 4 4 2 5 2" xfId="22906"/>
    <cellStyle name="20% - Accent1 2 4 4 2 6" xfId="22907"/>
    <cellStyle name="20% - Accent1 2 4 4 2 7" xfId="44676"/>
    <cellStyle name="20% - Accent1 2 4 4 3" xfId="5525"/>
    <cellStyle name="20% - Accent1 2 4 4 3 2" xfId="14199"/>
    <cellStyle name="20% - Accent1 2 4 4 3 2 2" xfId="22908"/>
    <cellStyle name="20% - Accent1 2 4 4 3 2 3" xfId="44677"/>
    <cellStyle name="20% - Accent1 2 4 4 3 3" xfId="19982"/>
    <cellStyle name="20% - Accent1 2 4 4 3 3 2" xfId="22909"/>
    <cellStyle name="20% - Accent1 2 4 4 3 4" xfId="22910"/>
    <cellStyle name="20% - Accent1 2 4 4 3 5" xfId="44678"/>
    <cellStyle name="20% - Accent1 2 4 4 4" xfId="8417"/>
    <cellStyle name="20% - Accent1 2 4 4 4 2" xfId="22911"/>
    <cellStyle name="20% - Accent1 2 4 4 4 3" xfId="44679"/>
    <cellStyle name="20% - Accent1 2 4 4 4 4" xfId="44680"/>
    <cellStyle name="20% - Accent1 2 4 4 5" xfId="4336"/>
    <cellStyle name="20% - Accent1 2 4 4 5 2" xfId="22912"/>
    <cellStyle name="20% - Accent1 2 4 4 5 3" xfId="44681"/>
    <cellStyle name="20% - Accent1 2 4 4 6" xfId="11308"/>
    <cellStyle name="20% - Accent1 2 4 4 6 2" xfId="22913"/>
    <cellStyle name="20% - Accent1 2 4 4 6 3" xfId="44682"/>
    <cellStyle name="20% - Accent1 2 4 4 7" xfId="17091"/>
    <cellStyle name="20% - Accent1 2 4 4 7 2" xfId="22914"/>
    <cellStyle name="20% - Accent1 2 4 4 8" xfId="22915"/>
    <cellStyle name="20% - Accent1 2 4 4 9" xfId="44683"/>
    <cellStyle name="20% - Accent1 2 4 5" xfId="1781"/>
    <cellStyle name="20% - Accent1 2 4 5 2" xfId="6376"/>
    <cellStyle name="20% - Accent1 2 4 5 2 2" xfId="15049"/>
    <cellStyle name="20% - Accent1 2 4 5 2 2 2" xfId="22916"/>
    <cellStyle name="20% - Accent1 2 4 5 2 2 3" xfId="44684"/>
    <cellStyle name="20% - Accent1 2 4 5 2 3" xfId="20832"/>
    <cellStyle name="20% - Accent1 2 4 5 2 3 2" xfId="22917"/>
    <cellStyle name="20% - Accent1 2 4 5 2 4" xfId="22918"/>
    <cellStyle name="20% - Accent1 2 4 5 2 5" xfId="44685"/>
    <cellStyle name="20% - Accent1 2 4 5 3" xfId="9267"/>
    <cellStyle name="20% - Accent1 2 4 5 3 2" xfId="22919"/>
    <cellStyle name="20% - Accent1 2 4 5 3 3" xfId="44686"/>
    <cellStyle name="20% - Accent1 2 4 5 3 4" xfId="44687"/>
    <cellStyle name="20% - Accent1 2 4 5 4" xfId="3484"/>
    <cellStyle name="20% - Accent1 2 4 5 4 2" xfId="22920"/>
    <cellStyle name="20% - Accent1 2 4 5 4 3" xfId="44688"/>
    <cellStyle name="20% - Accent1 2 4 5 5" xfId="12158"/>
    <cellStyle name="20% - Accent1 2 4 5 5 2" xfId="22921"/>
    <cellStyle name="20% - Accent1 2 4 5 5 3" xfId="44689"/>
    <cellStyle name="20% - Accent1 2 4 5 6" xfId="17941"/>
    <cellStyle name="20% - Accent1 2 4 5 6 2" xfId="22922"/>
    <cellStyle name="20% - Accent1 2 4 5 7" xfId="22923"/>
    <cellStyle name="20% - Accent1 2 4 5 8" xfId="44690"/>
    <cellStyle name="20% - Accent1 2 4 6" xfId="1282"/>
    <cellStyle name="20% - Accent1 2 4 6 2" xfId="8768"/>
    <cellStyle name="20% - Accent1 2 4 6 2 2" xfId="14550"/>
    <cellStyle name="20% - Accent1 2 4 6 2 2 2" xfId="22924"/>
    <cellStyle name="20% - Accent1 2 4 6 2 2 3" xfId="44691"/>
    <cellStyle name="20% - Accent1 2 4 6 2 3" xfId="20333"/>
    <cellStyle name="20% - Accent1 2 4 6 2 3 2" xfId="22925"/>
    <cellStyle name="20% - Accent1 2 4 6 2 4" xfId="22926"/>
    <cellStyle name="20% - Accent1 2 4 6 2 5" xfId="44692"/>
    <cellStyle name="20% - Accent1 2 4 6 3" xfId="5877"/>
    <cellStyle name="20% - Accent1 2 4 6 3 2" xfId="22927"/>
    <cellStyle name="20% - Accent1 2 4 6 3 3" xfId="44693"/>
    <cellStyle name="20% - Accent1 2 4 6 4" xfId="11659"/>
    <cellStyle name="20% - Accent1 2 4 6 4 2" xfId="22928"/>
    <cellStyle name="20% - Accent1 2 4 6 4 3" xfId="44694"/>
    <cellStyle name="20% - Accent1 2 4 6 5" xfId="17442"/>
    <cellStyle name="20% - Accent1 2 4 6 5 2" xfId="22929"/>
    <cellStyle name="20% - Accent1 2 4 6 6" xfId="22930"/>
    <cellStyle name="20% - Accent1 2 4 6 7" xfId="44695"/>
    <cellStyle name="20% - Accent1 2 4 7" xfId="4673"/>
    <cellStyle name="20% - Accent1 2 4 7 2" xfId="13347"/>
    <cellStyle name="20% - Accent1 2 4 7 2 2" xfId="22931"/>
    <cellStyle name="20% - Accent1 2 4 7 2 3" xfId="44696"/>
    <cellStyle name="20% - Accent1 2 4 7 3" xfId="19130"/>
    <cellStyle name="20% - Accent1 2 4 7 3 2" xfId="22932"/>
    <cellStyle name="20% - Accent1 2 4 7 4" xfId="22933"/>
    <cellStyle name="20% - Accent1 2 4 7 5" xfId="44697"/>
    <cellStyle name="20% - Accent1 2 4 8" xfId="7565"/>
    <cellStyle name="20% - Accent1 2 4 8 2" xfId="22934"/>
    <cellStyle name="20% - Accent1 2 4 8 3" xfId="44698"/>
    <cellStyle name="20% - Accent1 2 4 8 4" xfId="44699"/>
    <cellStyle name="20% - Accent1 2 4 9" xfId="2985"/>
    <cellStyle name="20% - Accent1 2 4 9 2" xfId="22935"/>
    <cellStyle name="20% - Accent1 2 4 9 3" xfId="44700"/>
    <cellStyle name="20% - Accent1 2 5" xfId="47"/>
    <cellStyle name="20% - Accent1 2 5 10" xfId="16243"/>
    <cellStyle name="20% - Accent1 2 5 10 2" xfId="22936"/>
    <cellStyle name="20% - Accent1 2 5 11" xfId="22937"/>
    <cellStyle name="20% - Accent1 2 5 12" xfId="44701"/>
    <cellStyle name="20% - Accent1 2 5 2" xfId="48"/>
    <cellStyle name="20% - Accent1 2 5 2 2" xfId="1786"/>
    <cellStyle name="20% - Accent1 2 5 2 2 2" xfId="9272"/>
    <cellStyle name="20% - Accent1 2 5 2 2 2 2" xfId="15054"/>
    <cellStyle name="20% - Accent1 2 5 2 2 2 2 2" xfId="22938"/>
    <cellStyle name="20% - Accent1 2 5 2 2 2 2 3" xfId="44702"/>
    <cellStyle name="20% - Accent1 2 5 2 2 2 3" xfId="20837"/>
    <cellStyle name="20% - Accent1 2 5 2 2 2 3 2" xfId="22939"/>
    <cellStyle name="20% - Accent1 2 5 2 2 2 4" xfId="22940"/>
    <cellStyle name="20% - Accent1 2 5 2 2 2 5" xfId="44703"/>
    <cellStyle name="20% - Accent1 2 5 2 2 3" xfId="6381"/>
    <cellStyle name="20% - Accent1 2 5 2 2 3 2" xfId="22941"/>
    <cellStyle name="20% - Accent1 2 5 2 2 3 3" xfId="44704"/>
    <cellStyle name="20% - Accent1 2 5 2 2 4" xfId="12163"/>
    <cellStyle name="20% - Accent1 2 5 2 2 4 2" xfId="22942"/>
    <cellStyle name="20% - Accent1 2 5 2 2 4 3" xfId="44705"/>
    <cellStyle name="20% - Accent1 2 5 2 2 5" xfId="17946"/>
    <cellStyle name="20% - Accent1 2 5 2 2 5 2" xfId="22943"/>
    <cellStyle name="20% - Accent1 2 5 2 2 6" xfId="22944"/>
    <cellStyle name="20% - Accent1 2 5 2 2 7" xfId="44706"/>
    <cellStyle name="20% - Accent1 2 5 2 3" xfId="4678"/>
    <cellStyle name="20% - Accent1 2 5 2 3 2" xfId="13352"/>
    <cellStyle name="20% - Accent1 2 5 2 3 2 2" xfId="22945"/>
    <cellStyle name="20% - Accent1 2 5 2 3 2 3" xfId="44707"/>
    <cellStyle name="20% - Accent1 2 5 2 3 3" xfId="19135"/>
    <cellStyle name="20% - Accent1 2 5 2 3 3 2" xfId="22946"/>
    <cellStyle name="20% - Accent1 2 5 2 3 4" xfId="22947"/>
    <cellStyle name="20% - Accent1 2 5 2 3 5" xfId="44708"/>
    <cellStyle name="20% - Accent1 2 5 2 4" xfId="7570"/>
    <cellStyle name="20% - Accent1 2 5 2 4 2" xfId="22948"/>
    <cellStyle name="20% - Accent1 2 5 2 4 3" xfId="44709"/>
    <cellStyle name="20% - Accent1 2 5 2 4 4" xfId="44710"/>
    <cellStyle name="20% - Accent1 2 5 2 5" xfId="3489"/>
    <cellStyle name="20% - Accent1 2 5 2 5 2" xfId="22949"/>
    <cellStyle name="20% - Accent1 2 5 2 5 3" xfId="44711"/>
    <cellStyle name="20% - Accent1 2 5 2 6" xfId="10461"/>
    <cellStyle name="20% - Accent1 2 5 2 6 2" xfId="22950"/>
    <cellStyle name="20% - Accent1 2 5 2 6 3" xfId="44712"/>
    <cellStyle name="20% - Accent1 2 5 2 7" xfId="16244"/>
    <cellStyle name="20% - Accent1 2 5 2 7 2" xfId="22951"/>
    <cellStyle name="20% - Accent1 2 5 2 8" xfId="22952"/>
    <cellStyle name="20% - Accent1 2 5 2 9" xfId="44713"/>
    <cellStyle name="20% - Accent1 2 5 3" xfId="931"/>
    <cellStyle name="20% - Accent1 2 5 3 2" xfId="2635"/>
    <cellStyle name="20% - Accent1 2 5 3 2 2" xfId="10121"/>
    <cellStyle name="20% - Accent1 2 5 3 2 2 2" xfId="15903"/>
    <cellStyle name="20% - Accent1 2 5 3 2 2 2 2" xfId="22953"/>
    <cellStyle name="20% - Accent1 2 5 3 2 2 2 3" xfId="44714"/>
    <cellStyle name="20% - Accent1 2 5 3 2 2 3" xfId="21686"/>
    <cellStyle name="20% - Accent1 2 5 3 2 2 3 2" xfId="22954"/>
    <cellStyle name="20% - Accent1 2 5 3 2 2 4" xfId="22955"/>
    <cellStyle name="20% - Accent1 2 5 3 2 2 5" xfId="44715"/>
    <cellStyle name="20% - Accent1 2 5 3 2 3" xfId="7230"/>
    <cellStyle name="20% - Accent1 2 5 3 2 3 2" xfId="22956"/>
    <cellStyle name="20% - Accent1 2 5 3 2 3 3" xfId="44716"/>
    <cellStyle name="20% - Accent1 2 5 3 2 4" xfId="13012"/>
    <cellStyle name="20% - Accent1 2 5 3 2 4 2" xfId="22957"/>
    <cellStyle name="20% - Accent1 2 5 3 2 4 3" xfId="44717"/>
    <cellStyle name="20% - Accent1 2 5 3 2 5" xfId="18795"/>
    <cellStyle name="20% - Accent1 2 5 3 2 5 2" xfId="22958"/>
    <cellStyle name="20% - Accent1 2 5 3 2 6" xfId="22959"/>
    <cellStyle name="20% - Accent1 2 5 3 2 7" xfId="44718"/>
    <cellStyle name="20% - Accent1 2 5 3 3" xfId="5527"/>
    <cellStyle name="20% - Accent1 2 5 3 3 2" xfId="14201"/>
    <cellStyle name="20% - Accent1 2 5 3 3 2 2" xfId="22960"/>
    <cellStyle name="20% - Accent1 2 5 3 3 2 3" xfId="44719"/>
    <cellStyle name="20% - Accent1 2 5 3 3 3" xfId="19984"/>
    <cellStyle name="20% - Accent1 2 5 3 3 3 2" xfId="22961"/>
    <cellStyle name="20% - Accent1 2 5 3 3 4" xfId="22962"/>
    <cellStyle name="20% - Accent1 2 5 3 3 5" xfId="44720"/>
    <cellStyle name="20% - Accent1 2 5 3 4" xfId="8419"/>
    <cellStyle name="20% - Accent1 2 5 3 4 2" xfId="22963"/>
    <cellStyle name="20% - Accent1 2 5 3 4 3" xfId="44721"/>
    <cellStyle name="20% - Accent1 2 5 3 4 4" xfId="44722"/>
    <cellStyle name="20% - Accent1 2 5 3 5" xfId="4338"/>
    <cellStyle name="20% - Accent1 2 5 3 5 2" xfId="22964"/>
    <cellStyle name="20% - Accent1 2 5 3 5 3" xfId="44723"/>
    <cellStyle name="20% - Accent1 2 5 3 6" xfId="11310"/>
    <cellStyle name="20% - Accent1 2 5 3 6 2" xfId="22965"/>
    <cellStyle name="20% - Accent1 2 5 3 6 3" xfId="44724"/>
    <cellStyle name="20% - Accent1 2 5 3 7" xfId="17093"/>
    <cellStyle name="20% - Accent1 2 5 3 7 2" xfId="22966"/>
    <cellStyle name="20% - Accent1 2 5 3 8" xfId="22967"/>
    <cellStyle name="20% - Accent1 2 5 3 9" xfId="44725"/>
    <cellStyle name="20% - Accent1 2 5 4" xfId="1785"/>
    <cellStyle name="20% - Accent1 2 5 4 2" xfId="6380"/>
    <cellStyle name="20% - Accent1 2 5 4 2 2" xfId="15053"/>
    <cellStyle name="20% - Accent1 2 5 4 2 2 2" xfId="22968"/>
    <cellStyle name="20% - Accent1 2 5 4 2 2 3" xfId="44726"/>
    <cellStyle name="20% - Accent1 2 5 4 2 3" xfId="20836"/>
    <cellStyle name="20% - Accent1 2 5 4 2 3 2" xfId="22969"/>
    <cellStyle name="20% - Accent1 2 5 4 2 4" xfId="22970"/>
    <cellStyle name="20% - Accent1 2 5 4 2 5" xfId="44727"/>
    <cellStyle name="20% - Accent1 2 5 4 3" xfId="9271"/>
    <cellStyle name="20% - Accent1 2 5 4 3 2" xfId="22971"/>
    <cellStyle name="20% - Accent1 2 5 4 3 3" xfId="44728"/>
    <cellStyle name="20% - Accent1 2 5 4 3 4" xfId="44729"/>
    <cellStyle name="20% - Accent1 2 5 4 4" xfId="3488"/>
    <cellStyle name="20% - Accent1 2 5 4 4 2" xfId="22972"/>
    <cellStyle name="20% - Accent1 2 5 4 4 3" xfId="44730"/>
    <cellStyle name="20% - Accent1 2 5 4 5" xfId="12162"/>
    <cellStyle name="20% - Accent1 2 5 4 5 2" xfId="22973"/>
    <cellStyle name="20% - Accent1 2 5 4 5 3" xfId="44731"/>
    <cellStyle name="20% - Accent1 2 5 4 6" xfId="17945"/>
    <cellStyle name="20% - Accent1 2 5 4 6 2" xfId="22974"/>
    <cellStyle name="20% - Accent1 2 5 4 7" xfId="22975"/>
    <cellStyle name="20% - Accent1 2 5 4 8" xfId="44732"/>
    <cellStyle name="20% - Accent1 2 5 5" xfId="1378"/>
    <cellStyle name="20% - Accent1 2 5 5 2" xfId="8864"/>
    <cellStyle name="20% - Accent1 2 5 5 2 2" xfId="14646"/>
    <cellStyle name="20% - Accent1 2 5 5 2 2 2" xfId="22976"/>
    <cellStyle name="20% - Accent1 2 5 5 2 2 3" xfId="44733"/>
    <cellStyle name="20% - Accent1 2 5 5 2 3" xfId="20429"/>
    <cellStyle name="20% - Accent1 2 5 5 2 3 2" xfId="22977"/>
    <cellStyle name="20% - Accent1 2 5 5 2 4" xfId="22978"/>
    <cellStyle name="20% - Accent1 2 5 5 2 5" xfId="44734"/>
    <cellStyle name="20% - Accent1 2 5 5 3" xfId="5973"/>
    <cellStyle name="20% - Accent1 2 5 5 3 2" xfId="22979"/>
    <cellStyle name="20% - Accent1 2 5 5 3 3" xfId="44735"/>
    <cellStyle name="20% - Accent1 2 5 5 4" xfId="11755"/>
    <cellStyle name="20% - Accent1 2 5 5 4 2" xfId="22980"/>
    <cellStyle name="20% - Accent1 2 5 5 4 3" xfId="44736"/>
    <cellStyle name="20% - Accent1 2 5 5 5" xfId="17538"/>
    <cellStyle name="20% - Accent1 2 5 5 5 2" xfId="22981"/>
    <cellStyle name="20% - Accent1 2 5 5 6" xfId="22982"/>
    <cellStyle name="20% - Accent1 2 5 5 7" xfId="44737"/>
    <cellStyle name="20% - Accent1 2 5 6" xfId="4677"/>
    <cellStyle name="20% - Accent1 2 5 6 2" xfId="13351"/>
    <cellStyle name="20% - Accent1 2 5 6 2 2" xfId="22983"/>
    <cellStyle name="20% - Accent1 2 5 6 2 3" xfId="44738"/>
    <cellStyle name="20% - Accent1 2 5 6 3" xfId="19134"/>
    <cellStyle name="20% - Accent1 2 5 6 3 2" xfId="22984"/>
    <cellStyle name="20% - Accent1 2 5 6 4" xfId="22985"/>
    <cellStyle name="20% - Accent1 2 5 6 5" xfId="44739"/>
    <cellStyle name="20% - Accent1 2 5 7" xfId="7569"/>
    <cellStyle name="20% - Accent1 2 5 7 2" xfId="22986"/>
    <cellStyle name="20% - Accent1 2 5 7 3" xfId="44740"/>
    <cellStyle name="20% - Accent1 2 5 7 4" xfId="44741"/>
    <cellStyle name="20% - Accent1 2 5 8" xfId="3081"/>
    <cellStyle name="20% - Accent1 2 5 8 2" xfId="22987"/>
    <cellStyle name="20% - Accent1 2 5 8 3" xfId="44742"/>
    <cellStyle name="20% - Accent1 2 5 9" xfId="10460"/>
    <cellStyle name="20% - Accent1 2 5 9 2" xfId="22988"/>
    <cellStyle name="20% - Accent1 2 5 9 3" xfId="44743"/>
    <cellStyle name="20% - Accent1 2 6" xfId="49"/>
    <cellStyle name="20% - Accent1 2 6 10" xfId="16245"/>
    <cellStyle name="20% - Accent1 2 6 10 2" xfId="22989"/>
    <cellStyle name="20% - Accent1 2 6 11" xfId="22990"/>
    <cellStyle name="20% - Accent1 2 6 12" xfId="44744"/>
    <cellStyle name="20% - Accent1 2 6 2" xfId="50"/>
    <cellStyle name="20% - Accent1 2 6 2 2" xfId="1788"/>
    <cellStyle name="20% - Accent1 2 6 2 2 2" xfId="9274"/>
    <cellStyle name="20% - Accent1 2 6 2 2 2 2" xfId="15056"/>
    <cellStyle name="20% - Accent1 2 6 2 2 2 2 2" xfId="22991"/>
    <cellStyle name="20% - Accent1 2 6 2 2 2 2 3" xfId="44745"/>
    <cellStyle name="20% - Accent1 2 6 2 2 2 3" xfId="20839"/>
    <cellStyle name="20% - Accent1 2 6 2 2 2 3 2" xfId="22992"/>
    <cellStyle name="20% - Accent1 2 6 2 2 2 4" xfId="22993"/>
    <cellStyle name="20% - Accent1 2 6 2 2 2 5" xfId="44746"/>
    <cellStyle name="20% - Accent1 2 6 2 2 3" xfId="6383"/>
    <cellStyle name="20% - Accent1 2 6 2 2 3 2" xfId="22994"/>
    <cellStyle name="20% - Accent1 2 6 2 2 3 3" xfId="44747"/>
    <cellStyle name="20% - Accent1 2 6 2 2 4" xfId="12165"/>
    <cellStyle name="20% - Accent1 2 6 2 2 4 2" xfId="22995"/>
    <cellStyle name="20% - Accent1 2 6 2 2 4 3" xfId="44748"/>
    <cellStyle name="20% - Accent1 2 6 2 2 5" xfId="17948"/>
    <cellStyle name="20% - Accent1 2 6 2 2 5 2" xfId="22996"/>
    <cellStyle name="20% - Accent1 2 6 2 2 6" xfId="22997"/>
    <cellStyle name="20% - Accent1 2 6 2 2 7" xfId="44749"/>
    <cellStyle name="20% - Accent1 2 6 2 3" xfId="4680"/>
    <cellStyle name="20% - Accent1 2 6 2 3 2" xfId="13354"/>
    <cellStyle name="20% - Accent1 2 6 2 3 2 2" xfId="22998"/>
    <cellStyle name="20% - Accent1 2 6 2 3 2 3" xfId="44750"/>
    <cellStyle name="20% - Accent1 2 6 2 3 3" xfId="19137"/>
    <cellStyle name="20% - Accent1 2 6 2 3 3 2" xfId="22999"/>
    <cellStyle name="20% - Accent1 2 6 2 3 4" xfId="23000"/>
    <cellStyle name="20% - Accent1 2 6 2 3 5" xfId="44751"/>
    <cellStyle name="20% - Accent1 2 6 2 4" xfId="7572"/>
    <cellStyle name="20% - Accent1 2 6 2 4 2" xfId="23001"/>
    <cellStyle name="20% - Accent1 2 6 2 4 3" xfId="44752"/>
    <cellStyle name="20% - Accent1 2 6 2 4 4" xfId="44753"/>
    <cellStyle name="20% - Accent1 2 6 2 5" xfId="3491"/>
    <cellStyle name="20% - Accent1 2 6 2 5 2" xfId="23002"/>
    <cellStyle name="20% - Accent1 2 6 2 5 3" xfId="44754"/>
    <cellStyle name="20% - Accent1 2 6 2 6" xfId="10463"/>
    <cellStyle name="20% - Accent1 2 6 2 6 2" xfId="23003"/>
    <cellStyle name="20% - Accent1 2 6 2 6 3" xfId="44755"/>
    <cellStyle name="20% - Accent1 2 6 2 7" xfId="16246"/>
    <cellStyle name="20% - Accent1 2 6 2 7 2" xfId="23004"/>
    <cellStyle name="20% - Accent1 2 6 2 8" xfId="23005"/>
    <cellStyle name="20% - Accent1 2 6 2 9" xfId="44756"/>
    <cellStyle name="20% - Accent1 2 6 3" xfId="932"/>
    <cellStyle name="20% - Accent1 2 6 3 2" xfId="2636"/>
    <cellStyle name="20% - Accent1 2 6 3 2 2" xfId="10122"/>
    <cellStyle name="20% - Accent1 2 6 3 2 2 2" xfId="15904"/>
    <cellStyle name="20% - Accent1 2 6 3 2 2 2 2" xfId="23006"/>
    <cellStyle name="20% - Accent1 2 6 3 2 2 2 3" xfId="44757"/>
    <cellStyle name="20% - Accent1 2 6 3 2 2 3" xfId="21687"/>
    <cellStyle name="20% - Accent1 2 6 3 2 2 3 2" xfId="23007"/>
    <cellStyle name="20% - Accent1 2 6 3 2 2 4" xfId="23008"/>
    <cellStyle name="20% - Accent1 2 6 3 2 2 5" xfId="44758"/>
    <cellStyle name="20% - Accent1 2 6 3 2 3" xfId="7231"/>
    <cellStyle name="20% - Accent1 2 6 3 2 3 2" xfId="23009"/>
    <cellStyle name="20% - Accent1 2 6 3 2 3 3" xfId="44759"/>
    <cellStyle name="20% - Accent1 2 6 3 2 4" xfId="13013"/>
    <cellStyle name="20% - Accent1 2 6 3 2 4 2" xfId="23010"/>
    <cellStyle name="20% - Accent1 2 6 3 2 4 3" xfId="44760"/>
    <cellStyle name="20% - Accent1 2 6 3 2 5" xfId="18796"/>
    <cellStyle name="20% - Accent1 2 6 3 2 5 2" xfId="23011"/>
    <cellStyle name="20% - Accent1 2 6 3 2 6" xfId="23012"/>
    <cellStyle name="20% - Accent1 2 6 3 2 7" xfId="44761"/>
    <cellStyle name="20% - Accent1 2 6 3 3" xfId="5528"/>
    <cellStyle name="20% - Accent1 2 6 3 3 2" xfId="14202"/>
    <cellStyle name="20% - Accent1 2 6 3 3 2 2" xfId="23013"/>
    <cellStyle name="20% - Accent1 2 6 3 3 2 3" xfId="44762"/>
    <cellStyle name="20% - Accent1 2 6 3 3 3" xfId="19985"/>
    <cellStyle name="20% - Accent1 2 6 3 3 3 2" xfId="23014"/>
    <cellStyle name="20% - Accent1 2 6 3 3 4" xfId="23015"/>
    <cellStyle name="20% - Accent1 2 6 3 3 5" xfId="44763"/>
    <cellStyle name="20% - Accent1 2 6 3 4" xfId="8420"/>
    <cellStyle name="20% - Accent1 2 6 3 4 2" xfId="23016"/>
    <cellStyle name="20% - Accent1 2 6 3 4 3" xfId="44764"/>
    <cellStyle name="20% - Accent1 2 6 3 4 4" xfId="44765"/>
    <cellStyle name="20% - Accent1 2 6 3 5" xfId="4339"/>
    <cellStyle name="20% - Accent1 2 6 3 5 2" xfId="23017"/>
    <cellStyle name="20% - Accent1 2 6 3 5 3" xfId="44766"/>
    <cellStyle name="20% - Accent1 2 6 3 6" xfId="11311"/>
    <cellStyle name="20% - Accent1 2 6 3 6 2" xfId="23018"/>
    <cellStyle name="20% - Accent1 2 6 3 6 3" xfId="44767"/>
    <cellStyle name="20% - Accent1 2 6 3 7" xfId="17094"/>
    <cellStyle name="20% - Accent1 2 6 3 7 2" xfId="23019"/>
    <cellStyle name="20% - Accent1 2 6 3 8" xfId="23020"/>
    <cellStyle name="20% - Accent1 2 6 3 9" xfId="44768"/>
    <cellStyle name="20% - Accent1 2 6 4" xfId="1787"/>
    <cellStyle name="20% - Accent1 2 6 4 2" xfId="6382"/>
    <cellStyle name="20% - Accent1 2 6 4 2 2" xfId="15055"/>
    <cellStyle name="20% - Accent1 2 6 4 2 2 2" xfId="23021"/>
    <cellStyle name="20% - Accent1 2 6 4 2 2 3" xfId="44769"/>
    <cellStyle name="20% - Accent1 2 6 4 2 3" xfId="20838"/>
    <cellStyle name="20% - Accent1 2 6 4 2 3 2" xfId="23022"/>
    <cellStyle name="20% - Accent1 2 6 4 2 4" xfId="23023"/>
    <cellStyle name="20% - Accent1 2 6 4 2 5" xfId="44770"/>
    <cellStyle name="20% - Accent1 2 6 4 3" xfId="9273"/>
    <cellStyle name="20% - Accent1 2 6 4 3 2" xfId="23024"/>
    <cellStyle name="20% - Accent1 2 6 4 3 3" xfId="44771"/>
    <cellStyle name="20% - Accent1 2 6 4 3 4" xfId="44772"/>
    <cellStyle name="20% - Accent1 2 6 4 4" xfId="3490"/>
    <cellStyle name="20% - Accent1 2 6 4 4 2" xfId="23025"/>
    <cellStyle name="20% - Accent1 2 6 4 4 3" xfId="44773"/>
    <cellStyle name="20% - Accent1 2 6 4 5" xfId="12164"/>
    <cellStyle name="20% - Accent1 2 6 4 5 2" xfId="23026"/>
    <cellStyle name="20% - Accent1 2 6 4 5 3" xfId="44774"/>
    <cellStyle name="20% - Accent1 2 6 4 6" xfId="17947"/>
    <cellStyle name="20% - Accent1 2 6 4 6 2" xfId="23027"/>
    <cellStyle name="20% - Accent1 2 6 4 7" xfId="23028"/>
    <cellStyle name="20% - Accent1 2 6 4 8" xfId="44775"/>
    <cellStyle name="20% - Accent1 2 6 5" xfId="1379"/>
    <cellStyle name="20% - Accent1 2 6 5 2" xfId="8865"/>
    <cellStyle name="20% - Accent1 2 6 5 2 2" xfId="14647"/>
    <cellStyle name="20% - Accent1 2 6 5 2 2 2" xfId="23029"/>
    <cellStyle name="20% - Accent1 2 6 5 2 2 3" xfId="44776"/>
    <cellStyle name="20% - Accent1 2 6 5 2 3" xfId="20430"/>
    <cellStyle name="20% - Accent1 2 6 5 2 3 2" xfId="23030"/>
    <cellStyle name="20% - Accent1 2 6 5 2 4" xfId="23031"/>
    <cellStyle name="20% - Accent1 2 6 5 2 5" xfId="44777"/>
    <cellStyle name="20% - Accent1 2 6 5 3" xfId="5974"/>
    <cellStyle name="20% - Accent1 2 6 5 3 2" xfId="23032"/>
    <cellStyle name="20% - Accent1 2 6 5 3 3" xfId="44778"/>
    <cellStyle name="20% - Accent1 2 6 5 4" xfId="11756"/>
    <cellStyle name="20% - Accent1 2 6 5 4 2" xfId="23033"/>
    <cellStyle name="20% - Accent1 2 6 5 4 3" xfId="44779"/>
    <cellStyle name="20% - Accent1 2 6 5 5" xfId="17539"/>
    <cellStyle name="20% - Accent1 2 6 5 5 2" xfId="23034"/>
    <cellStyle name="20% - Accent1 2 6 5 6" xfId="23035"/>
    <cellStyle name="20% - Accent1 2 6 5 7" xfId="44780"/>
    <cellStyle name="20% - Accent1 2 6 6" xfId="4679"/>
    <cellStyle name="20% - Accent1 2 6 6 2" xfId="13353"/>
    <cellStyle name="20% - Accent1 2 6 6 2 2" xfId="23036"/>
    <cellStyle name="20% - Accent1 2 6 6 2 3" xfId="44781"/>
    <cellStyle name="20% - Accent1 2 6 6 3" xfId="19136"/>
    <cellStyle name="20% - Accent1 2 6 6 3 2" xfId="23037"/>
    <cellStyle name="20% - Accent1 2 6 6 4" xfId="23038"/>
    <cellStyle name="20% - Accent1 2 6 6 5" xfId="44782"/>
    <cellStyle name="20% - Accent1 2 6 7" xfId="7571"/>
    <cellStyle name="20% - Accent1 2 6 7 2" xfId="23039"/>
    <cellStyle name="20% - Accent1 2 6 7 3" xfId="44783"/>
    <cellStyle name="20% - Accent1 2 6 7 4" xfId="44784"/>
    <cellStyle name="20% - Accent1 2 6 8" xfId="3082"/>
    <cellStyle name="20% - Accent1 2 6 8 2" xfId="23040"/>
    <cellStyle name="20% - Accent1 2 6 8 3" xfId="44785"/>
    <cellStyle name="20% - Accent1 2 6 9" xfId="10462"/>
    <cellStyle name="20% - Accent1 2 6 9 2" xfId="23041"/>
    <cellStyle name="20% - Accent1 2 6 9 3" xfId="44786"/>
    <cellStyle name="20% - Accent1 2 7" xfId="51"/>
    <cellStyle name="20% - Accent1 2 7 10" xfId="44787"/>
    <cellStyle name="20% - Accent1 2 7 2" xfId="1789"/>
    <cellStyle name="20% - Accent1 2 7 2 2" xfId="6384"/>
    <cellStyle name="20% - Accent1 2 7 2 2 2" xfId="15057"/>
    <cellStyle name="20% - Accent1 2 7 2 2 2 2" xfId="23042"/>
    <cellStyle name="20% - Accent1 2 7 2 2 2 3" xfId="44788"/>
    <cellStyle name="20% - Accent1 2 7 2 2 3" xfId="20840"/>
    <cellStyle name="20% - Accent1 2 7 2 2 3 2" xfId="23043"/>
    <cellStyle name="20% - Accent1 2 7 2 2 4" xfId="23044"/>
    <cellStyle name="20% - Accent1 2 7 2 2 5" xfId="44789"/>
    <cellStyle name="20% - Accent1 2 7 2 3" xfId="9275"/>
    <cellStyle name="20% - Accent1 2 7 2 3 2" xfId="23045"/>
    <cellStyle name="20% - Accent1 2 7 2 3 3" xfId="44790"/>
    <cellStyle name="20% - Accent1 2 7 2 3 4" xfId="44791"/>
    <cellStyle name="20% - Accent1 2 7 2 4" xfId="3492"/>
    <cellStyle name="20% - Accent1 2 7 2 4 2" xfId="23046"/>
    <cellStyle name="20% - Accent1 2 7 2 4 3" xfId="44792"/>
    <cellStyle name="20% - Accent1 2 7 2 5" xfId="12166"/>
    <cellStyle name="20% - Accent1 2 7 2 5 2" xfId="23047"/>
    <cellStyle name="20% - Accent1 2 7 2 5 3" xfId="44793"/>
    <cellStyle name="20% - Accent1 2 7 2 6" xfId="17949"/>
    <cellStyle name="20% - Accent1 2 7 2 6 2" xfId="23048"/>
    <cellStyle name="20% - Accent1 2 7 2 7" xfId="23049"/>
    <cellStyle name="20% - Accent1 2 7 2 8" xfId="44794"/>
    <cellStyle name="20% - Accent1 2 7 3" xfId="1360"/>
    <cellStyle name="20% - Accent1 2 7 3 2" xfId="8846"/>
    <cellStyle name="20% - Accent1 2 7 3 2 2" xfId="14628"/>
    <cellStyle name="20% - Accent1 2 7 3 2 2 2" xfId="23050"/>
    <cellStyle name="20% - Accent1 2 7 3 2 2 3" xfId="44795"/>
    <cellStyle name="20% - Accent1 2 7 3 2 3" xfId="20411"/>
    <cellStyle name="20% - Accent1 2 7 3 2 3 2" xfId="23051"/>
    <cellStyle name="20% - Accent1 2 7 3 2 4" xfId="23052"/>
    <cellStyle name="20% - Accent1 2 7 3 2 5" xfId="44796"/>
    <cellStyle name="20% - Accent1 2 7 3 3" xfId="5955"/>
    <cellStyle name="20% - Accent1 2 7 3 3 2" xfId="23053"/>
    <cellStyle name="20% - Accent1 2 7 3 3 3" xfId="44797"/>
    <cellStyle name="20% - Accent1 2 7 3 4" xfId="11737"/>
    <cellStyle name="20% - Accent1 2 7 3 4 2" xfId="23054"/>
    <cellStyle name="20% - Accent1 2 7 3 4 3" xfId="44798"/>
    <cellStyle name="20% - Accent1 2 7 3 5" xfId="17520"/>
    <cellStyle name="20% - Accent1 2 7 3 5 2" xfId="23055"/>
    <cellStyle name="20% - Accent1 2 7 3 6" xfId="23056"/>
    <cellStyle name="20% - Accent1 2 7 3 7" xfId="44799"/>
    <cellStyle name="20% - Accent1 2 7 4" xfId="4681"/>
    <cellStyle name="20% - Accent1 2 7 4 2" xfId="13355"/>
    <cellStyle name="20% - Accent1 2 7 4 2 2" xfId="23057"/>
    <cellStyle name="20% - Accent1 2 7 4 2 3" xfId="44800"/>
    <cellStyle name="20% - Accent1 2 7 4 3" xfId="19138"/>
    <cellStyle name="20% - Accent1 2 7 4 3 2" xfId="23058"/>
    <cellStyle name="20% - Accent1 2 7 4 4" xfId="23059"/>
    <cellStyle name="20% - Accent1 2 7 4 5" xfId="44801"/>
    <cellStyle name="20% - Accent1 2 7 5" xfId="7573"/>
    <cellStyle name="20% - Accent1 2 7 5 2" xfId="23060"/>
    <cellStyle name="20% - Accent1 2 7 5 3" xfId="44802"/>
    <cellStyle name="20% - Accent1 2 7 5 4" xfId="44803"/>
    <cellStyle name="20% - Accent1 2 7 6" xfId="3063"/>
    <cellStyle name="20% - Accent1 2 7 6 2" xfId="23061"/>
    <cellStyle name="20% - Accent1 2 7 6 3" xfId="44804"/>
    <cellStyle name="20% - Accent1 2 7 7" xfId="10464"/>
    <cellStyle name="20% - Accent1 2 7 7 2" xfId="23062"/>
    <cellStyle name="20% - Accent1 2 7 7 3" xfId="44805"/>
    <cellStyle name="20% - Accent1 2 7 8" xfId="16247"/>
    <cellStyle name="20% - Accent1 2 7 8 2" xfId="23063"/>
    <cellStyle name="20% - Accent1 2 7 9" xfId="23064"/>
    <cellStyle name="20% - Accent1 2 8" xfId="843"/>
    <cellStyle name="20% - Accent1 2 8 2" xfId="2549"/>
    <cellStyle name="20% - Accent1 2 8 2 2" xfId="10035"/>
    <cellStyle name="20% - Accent1 2 8 2 2 2" xfId="15817"/>
    <cellStyle name="20% - Accent1 2 8 2 2 2 2" xfId="23065"/>
    <cellStyle name="20% - Accent1 2 8 2 2 2 3" xfId="44806"/>
    <cellStyle name="20% - Accent1 2 8 2 2 3" xfId="21600"/>
    <cellStyle name="20% - Accent1 2 8 2 2 3 2" xfId="23066"/>
    <cellStyle name="20% - Accent1 2 8 2 2 4" xfId="23067"/>
    <cellStyle name="20% - Accent1 2 8 2 2 5" xfId="44807"/>
    <cellStyle name="20% - Accent1 2 8 2 3" xfId="7144"/>
    <cellStyle name="20% - Accent1 2 8 2 3 2" xfId="23068"/>
    <cellStyle name="20% - Accent1 2 8 2 3 3" xfId="44808"/>
    <cellStyle name="20% - Accent1 2 8 2 4" xfId="12926"/>
    <cellStyle name="20% - Accent1 2 8 2 4 2" xfId="23069"/>
    <cellStyle name="20% - Accent1 2 8 2 4 3" xfId="44809"/>
    <cellStyle name="20% - Accent1 2 8 2 5" xfId="18709"/>
    <cellStyle name="20% - Accent1 2 8 2 5 2" xfId="23070"/>
    <cellStyle name="20% - Accent1 2 8 2 6" xfId="23071"/>
    <cellStyle name="20% - Accent1 2 8 2 7" xfId="44810"/>
    <cellStyle name="20% - Accent1 2 8 3" xfId="5441"/>
    <cellStyle name="20% - Accent1 2 8 3 2" xfId="14115"/>
    <cellStyle name="20% - Accent1 2 8 3 2 2" xfId="23072"/>
    <cellStyle name="20% - Accent1 2 8 3 2 3" xfId="44811"/>
    <cellStyle name="20% - Accent1 2 8 3 3" xfId="19898"/>
    <cellStyle name="20% - Accent1 2 8 3 3 2" xfId="23073"/>
    <cellStyle name="20% - Accent1 2 8 3 4" xfId="23074"/>
    <cellStyle name="20% - Accent1 2 8 3 5" xfId="44812"/>
    <cellStyle name="20% - Accent1 2 8 4" xfId="8333"/>
    <cellStyle name="20% - Accent1 2 8 4 2" xfId="23075"/>
    <cellStyle name="20% - Accent1 2 8 4 3" xfId="44813"/>
    <cellStyle name="20% - Accent1 2 8 4 4" xfId="44814"/>
    <cellStyle name="20% - Accent1 2 8 5" xfId="4252"/>
    <cellStyle name="20% - Accent1 2 8 5 2" xfId="23076"/>
    <cellStyle name="20% - Accent1 2 8 5 3" xfId="44815"/>
    <cellStyle name="20% - Accent1 2 8 6" xfId="11224"/>
    <cellStyle name="20% - Accent1 2 8 6 2" xfId="23077"/>
    <cellStyle name="20% - Accent1 2 8 6 3" xfId="44816"/>
    <cellStyle name="20% - Accent1 2 8 7" xfId="17007"/>
    <cellStyle name="20% - Accent1 2 8 7 2" xfId="23078"/>
    <cellStyle name="20% - Accent1 2 8 8" xfId="23079"/>
    <cellStyle name="20% - Accent1 2 8 9" xfId="44817"/>
    <cellStyle name="20% - Accent1 2 9" xfId="1750"/>
    <cellStyle name="20% - Accent1 2 9 2" xfId="6345"/>
    <cellStyle name="20% - Accent1 2 9 2 2" xfId="15018"/>
    <cellStyle name="20% - Accent1 2 9 2 2 2" xfId="23080"/>
    <cellStyle name="20% - Accent1 2 9 2 2 3" xfId="44818"/>
    <cellStyle name="20% - Accent1 2 9 2 3" xfId="20801"/>
    <cellStyle name="20% - Accent1 2 9 2 3 2" xfId="23081"/>
    <cellStyle name="20% - Accent1 2 9 2 4" xfId="23082"/>
    <cellStyle name="20% - Accent1 2 9 2 5" xfId="44819"/>
    <cellStyle name="20% - Accent1 2 9 3" xfId="9236"/>
    <cellStyle name="20% - Accent1 2 9 3 2" xfId="23083"/>
    <cellStyle name="20% - Accent1 2 9 3 3" xfId="44820"/>
    <cellStyle name="20% - Accent1 2 9 3 4" xfId="44821"/>
    <cellStyle name="20% - Accent1 2 9 4" xfId="3453"/>
    <cellStyle name="20% - Accent1 2 9 4 2" xfId="23084"/>
    <cellStyle name="20% - Accent1 2 9 4 3" xfId="44822"/>
    <cellStyle name="20% - Accent1 2 9 5" xfId="12127"/>
    <cellStyle name="20% - Accent1 2 9 5 2" xfId="23085"/>
    <cellStyle name="20% - Accent1 2 9 5 3" xfId="44823"/>
    <cellStyle name="20% - Accent1 2 9 6" xfId="17910"/>
    <cellStyle name="20% - Accent1 2 9 6 2" xfId="23086"/>
    <cellStyle name="20% - Accent1 2 9 7" xfId="23087"/>
    <cellStyle name="20% - Accent1 2 9 8" xfId="44824"/>
    <cellStyle name="20% - Accent1 3" xfId="1262"/>
    <cellStyle name="20% - Accent1 3 2" xfId="5858"/>
    <cellStyle name="20% - Accent1 3 2 2" xfId="14531"/>
    <cellStyle name="20% - Accent1 3 2 2 2" xfId="23088"/>
    <cellStyle name="20% - Accent1 3 2 2 3" xfId="44825"/>
    <cellStyle name="20% - Accent1 3 2 3" xfId="20314"/>
    <cellStyle name="20% - Accent1 3 2 3 2" xfId="23089"/>
    <cellStyle name="20% - Accent1 3 2 4" xfId="23090"/>
    <cellStyle name="20% - Accent1 3 2 5" xfId="44826"/>
    <cellStyle name="20% - Accent1 3 3" xfId="8749"/>
    <cellStyle name="20% - Accent1 3 3 2" xfId="23091"/>
    <cellStyle name="20% - Accent1 3 3 3" xfId="44827"/>
    <cellStyle name="20% - Accent1 3 3 4" xfId="44828"/>
    <cellStyle name="20% - Accent1 3 4" xfId="2966"/>
    <cellStyle name="20% - Accent1 3 4 2" xfId="23092"/>
    <cellStyle name="20% - Accent1 3 4 3" xfId="44829"/>
    <cellStyle name="20% - Accent1 3 5" xfId="11640"/>
    <cellStyle name="20% - Accent1 3 5 2" xfId="23093"/>
    <cellStyle name="20% - Accent1 3 5 3" xfId="44830"/>
    <cellStyle name="20% - Accent1 3 6" xfId="17423"/>
    <cellStyle name="20% - Accent1 3 6 2" xfId="23094"/>
    <cellStyle name="20% - Accent1 3 7" xfId="23095"/>
    <cellStyle name="20% - Accent1 3 8" xfId="44831"/>
    <cellStyle name="20% - Accent1 4" xfId="2530"/>
    <cellStyle name="20% - Accent1 4 2" xfId="7125"/>
    <cellStyle name="20% - Accent1 4 2 2" xfId="15798"/>
    <cellStyle name="20% - Accent1 4 2 2 2" xfId="23096"/>
    <cellStyle name="20% - Accent1 4 2 2 3" xfId="44832"/>
    <cellStyle name="20% - Accent1 4 2 3" xfId="21581"/>
    <cellStyle name="20% - Accent1 4 2 3 2" xfId="23097"/>
    <cellStyle name="20% - Accent1 4 2 4" xfId="23098"/>
    <cellStyle name="20% - Accent1 4 2 5" xfId="44833"/>
    <cellStyle name="20% - Accent1 4 3" xfId="10016"/>
    <cellStyle name="20% - Accent1 4 3 2" xfId="23099"/>
    <cellStyle name="20% - Accent1 4 3 3" xfId="44834"/>
    <cellStyle name="20% - Accent1 4 3 4" xfId="44835"/>
    <cellStyle name="20% - Accent1 4 4" xfId="4233"/>
    <cellStyle name="20% - Accent1 4 4 2" xfId="23100"/>
    <cellStyle name="20% - Accent1 4 4 3" xfId="44836"/>
    <cellStyle name="20% - Accent1 4 5" xfId="12907"/>
    <cellStyle name="20% - Accent1 4 5 2" xfId="23101"/>
    <cellStyle name="20% - Accent1 4 5 3" xfId="44837"/>
    <cellStyle name="20% - Accent1 4 6" xfId="18690"/>
    <cellStyle name="20% - Accent1 4 6 2" xfId="23102"/>
    <cellStyle name="20% - Accent1 4 7" xfId="23103"/>
    <cellStyle name="20% - Accent1 4 8" xfId="44838"/>
    <cellStyle name="20% - Accent1 5" xfId="1232"/>
    <cellStyle name="20% - Accent1 5 2" xfId="8719"/>
    <cellStyle name="20% - Accent1 5 2 2" xfId="14501"/>
    <cellStyle name="20% - Accent1 5 2 2 2" xfId="23104"/>
    <cellStyle name="20% - Accent1 5 2 2 3" xfId="44839"/>
    <cellStyle name="20% - Accent1 5 2 3" xfId="20284"/>
    <cellStyle name="20% - Accent1 5 2 3 2" xfId="23105"/>
    <cellStyle name="20% - Accent1 5 2 4" xfId="23106"/>
    <cellStyle name="20% - Accent1 5 2 5" xfId="44840"/>
    <cellStyle name="20% - Accent1 5 3" xfId="5828"/>
    <cellStyle name="20% - Accent1 5 3 2" xfId="23107"/>
    <cellStyle name="20% - Accent1 5 3 3" xfId="44841"/>
    <cellStyle name="20% - Accent1 5 4" xfId="11610"/>
    <cellStyle name="20% - Accent1 5 4 2" xfId="23108"/>
    <cellStyle name="20% - Accent1 5 4 3" xfId="44842"/>
    <cellStyle name="20% - Accent1 5 5" xfId="17393"/>
    <cellStyle name="20% - Accent1 5 5 2" xfId="23109"/>
    <cellStyle name="20% - Accent1 5 6" xfId="23110"/>
    <cellStyle name="20% - Accent1 5 7" xfId="44843"/>
    <cellStyle name="20% - Accent1 6" xfId="5422"/>
    <cellStyle name="20% - Accent1 6 2" xfId="14096"/>
    <cellStyle name="20% - Accent1 6 2 2" xfId="23111"/>
    <cellStyle name="20% - Accent1 6 2 3" xfId="44844"/>
    <cellStyle name="20% - Accent1 6 3" xfId="19879"/>
    <cellStyle name="20% - Accent1 6 3 2" xfId="23112"/>
    <cellStyle name="20% - Accent1 6 4" xfId="23113"/>
    <cellStyle name="20% - Accent1 6 5" xfId="44845"/>
    <cellStyle name="20% - Accent1 7" xfId="8314"/>
    <cellStyle name="20% - Accent1 7 2" xfId="23114"/>
    <cellStyle name="20% - Accent1 7 3" xfId="44846"/>
    <cellStyle name="20% - Accent1 7 4" xfId="44847"/>
    <cellStyle name="20% - Accent1 8" xfId="2936"/>
    <cellStyle name="20% - Accent1 8 2" xfId="23115"/>
    <cellStyle name="20% - Accent1 8 3" xfId="44848"/>
    <cellStyle name="20% - Accent1 9" xfId="11205"/>
    <cellStyle name="20% - Accent1 9 2" xfId="23116"/>
    <cellStyle name="20% - Accent1 9 3" xfId="44849"/>
    <cellStyle name="20% - Accent2" xfId="816" builtinId="34" customBuiltin="1"/>
    <cellStyle name="20% - Accent2 10" xfId="16990"/>
    <cellStyle name="20% - Accent2 10 2" xfId="23117"/>
    <cellStyle name="20% - Accent2 11" xfId="23118"/>
    <cellStyle name="20% - Accent2 12" xfId="44850"/>
    <cellStyle name="20% - Accent2 2" xfId="52"/>
    <cellStyle name="20% - Accent2 2 10" xfId="1249"/>
    <cellStyle name="20% - Accent2 2 10 2" xfId="8736"/>
    <cellStyle name="20% - Accent2 2 10 2 2" xfId="14518"/>
    <cellStyle name="20% - Accent2 2 10 2 2 2" xfId="23119"/>
    <cellStyle name="20% - Accent2 2 10 2 2 3" xfId="44851"/>
    <cellStyle name="20% - Accent2 2 10 2 3" xfId="20301"/>
    <cellStyle name="20% - Accent2 2 10 2 3 2" xfId="23120"/>
    <cellStyle name="20% - Accent2 2 10 2 4" xfId="23121"/>
    <cellStyle name="20% - Accent2 2 10 2 5" xfId="44852"/>
    <cellStyle name="20% - Accent2 2 10 3" xfId="5845"/>
    <cellStyle name="20% - Accent2 2 10 3 2" xfId="23122"/>
    <cellStyle name="20% - Accent2 2 10 3 3" xfId="44853"/>
    <cellStyle name="20% - Accent2 2 10 4" xfId="11627"/>
    <cellStyle name="20% - Accent2 2 10 4 2" xfId="23123"/>
    <cellStyle name="20% - Accent2 2 10 4 3" xfId="44854"/>
    <cellStyle name="20% - Accent2 2 10 5" xfId="17410"/>
    <cellStyle name="20% - Accent2 2 10 5 2" xfId="23124"/>
    <cellStyle name="20% - Accent2 2 10 6" xfId="23125"/>
    <cellStyle name="20% - Accent2 2 10 7" xfId="44855"/>
    <cellStyle name="20% - Accent2 2 11" xfId="4682"/>
    <cellStyle name="20% - Accent2 2 11 2" xfId="13356"/>
    <cellStyle name="20% - Accent2 2 11 2 2" xfId="23126"/>
    <cellStyle name="20% - Accent2 2 11 2 3" xfId="44856"/>
    <cellStyle name="20% - Accent2 2 11 3" xfId="19139"/>
    <cellStyle name="20% - Accent2 2 11 3 2" xfId="23127"/>
    <cellStyle name="20% - Accent2 2 11 4" xfId="23128"/>
    <cellStyle name="20% - Accent2 2 11 5" xfId="44857"/>
    <cellStyle name="20% - Accent2 2 12" xfId="7574"/>
    <cellStyle name="20% - Accent2 2 12 2" xfId="23129"/>
    <cellStyle name="20% - Accent2 2 12 3" xfId="44858"/>
    <cellStyle name="20% - Accent2 2 12 4" xfId="44859"/>
    <cellStyle name="20% - Accent2 2 13" xfId="2953"/>
    <cellStyle name="20% - Accent2 2 13 2" xfId="23130"/>
    <cellStyle name="20% - Accent2 2 13 3" xfId="44860"/>
    <cellStyle name="20% - Accent2 2 14" xfId="10465"/>
    <cellStyle name="20% - Accent2 2 14 2" xfId="23131"/>
    <cellStyle name="20% - Accent2 2 14 3" xfId="44861"/>
    <cellStyle name="20% - Accent2 2 15" xfId="16248"/>
    <cellStyle name="20% - Accent2 2 15 2" xfId="23132"/>
    <cellStyle name="20% - Accent2 2 16" xfId="23133"/>
    <cellStyle name="20% - Accent2 2 17" xfId="44862"/>
    <cellStyle name="20% - Accent2 2 2" xfId="53"/>
    <cellStyle name="20% - Accent2 2 2 10" xfId="4683"/>
    <cellStyle name="20% - Accent2 2 2 10 2" xfId="13357"/>
    <cellStyle name="20% - Accent2 2 2 10 2 2" xfId="23134"/>
    <cellStyle name="20% - Accent2 2 2 10 2 3" xfId="44863"/>
    <cellStyle name="20% - Accent2 2 2 10 3" xfId="19140"/>
    <cellStyle name="20% - Accent2 2 2 10 3 2" xfId="23135"/>
    <cellStyle name="20% - Accent2 2 2 10 4" xfId="23136"/>
    <cellStyle name="20% - Accent2 2 2 10 5" xfId="44864"/>
    <cellStyle name="20% - Accent2 2 2 11" xfId="7575"/>
    <cellStyle name="20% - Accent2 2 2 11 2" xfId="23137"/>
    <cellStyle name="20% - Accent2 2 2 11 3" xfId="44865"/>
    <cellStyle name="20% - Accent2 2 2 11 4" xfId="44866"/>
    <cellStyle name="20% - Accent2 2 2 12" xfId="2990"/>
    <cellStyle name="20% - Accent2 2 2 12 2" xfId="23138"/>
    <cellStyle name="20% - Accent2 2 2 12 3" xfId="44867"/>
    <cellStyle name="20% - Accent2 2 2 13" xfId="10466"/>
    <cellStyle name="20% - Accent2 2 2 13 2" xfId="23139"/>
    <cellStyle name="20% - Accent2 2 2 13 3" xfId="44868"/>
    <cellStyle name="20% - Accent2 2 2 14" xfId="16249"/>
    <cellStyle name="20% - Accent2 2 2 14 2" xfId="23140"/>
    <cellStyle name="20% - Accent2 2 2 15" xfId="23141"/>
    <cellStyle name="20% - Accent2 2 2 16" xfId="44869"/>
    <cellStyle name="20% - Accent2 2 2 2" xfId="54"/>
    <cellStyle name="20% - Accent2 2 2 2 10" xfId="7576"/>
    <cellStyle name="20% - Accent2 2 2 2 10 2" xfId="23142"/>
    <cellStyle name="20% - Accent2 2 2 2 10 3" xfId="44870"/>
    <cellStyle name="20% - Accent2 2 2 2 10 4" xfId="44871"/>
    <cellStyle name="20% - Accent2 2 2 2 11" xfId="2991"/>
    <cellStyle name="20% - Accent2 2 2 2 11 2" xfId="23143"/>
    <cellStyle name="20% - Accent2 2 2 2 11 3" xfId="44872"/>
    <cellStyle name="20% - Accent2 2 2 2 12" xfId="10467"/>
    <cellStyle name="20% - Accent2 2 2 2 12 2" xfId="23144"/>
    <cellStyle name="20% - Accent2 2 2 2 12 3" xfId="44873"/>
    <cellStyle name="20% - Accent2 2 2 2 13" xfId="16250"/>
    <cellStyle name="20% - Accent2 2 2 2 13 2" xfId="23145"/>
    <cellStyle name="20% - Accent2 2 2 2 14" xfId="23146"/>
    <cellStyle name="20% - Accent2 2 2 2 15" xfId="44874"/>
    <cellStyle name="20% - Accent2 2 2 2 2" xfId="55"/>
    <cellStyle name="20% - Accent2 2 2 2 2 10" xfId="10468"/>
    <cellStyle name="20% - Accent2 2 2 2 2 10 2" xfId="23147"/>
    <cellStyle name="20% - Accent2 2 2 2 2 10 3" xfId="44875"/>
    <cellStyle name="20% - Accent2 2 2 2 2 11" xfId="16251"/>
    <cellStyle name="20% - Accent2 2 2 2 2 11 2" xfId="23148"/>
    <cellStyle name="20% - Accent2 2 2 2 2 12" xfId="23149"/>
    <cellStyle name="20% - Accent2 2 2 2 2 13" xfId="44876"/>
    <cellStyle name="20% - Accent2 2 2 2 2 2" xfId="56"/>
    <cellStyle name="20% - Accent2 2 2 2 2 2 10" xfId="16252"/>
    <cellStyle name="20% - Accent2 2 2 2 2 2 10 2" xfId="23150"/>
    <cellStyle name="20% - Accent2 2 2 2 2 2 11" xfId="23151"/>
    <cellStyle name="20% - Accent2 2 2 2 2 2 12" xfId="44877"/>
    <cellStyle name="20% - Accent2 2 2 2 2 2 2" xfId="57"/>
    <cellStyle name="20% - Accent2 2 2 2 2 2 2 2" xfId="1795"/>
    <cellStyle name="20% - Accent2 2 2 2 2 2 2 2 2" xfId="9281"/>
    <cellStyle name="20% - Accent2 2 2 2 2 2 2 2 2 2" xfId="15063"/>
    <cellStyle name="20% - Accent2 2 2 2 2 2 2 2 2 2 2" xfId="23152"/>
    <cellStyle name="20% - Accent2 2 2 2 2 2 2 2 2 2 3" xfId="44878"/>
    <cellStyle name="20% - Accent2 2 2 2 2 2 2 2 2 3" xfId="20846"/>
    <cellStyle name="20% - Accent2 2 2 2 2 2 2 2 2 3 2" xfId="23153"/>
    <cellStyle name="20% - Accent2 2 2 2 2 2 2 2 2 4" xfId="23154"/>
    <cellStyle name="20% - Accent2 2 2 2 2 2 2 2 2 5" xfId="44879"/>
    <cellStyle name="20% - Accent2 2 2 2 2 2 2 2 3" xfId="6390"/>
    <cellStyle name="20% - Accent2 2 2 2 2 2 2 2 3 2" xfId="23155"/>
    <cellStyle name="20% - Accent2 2 2 2 2 2 2 2 3 3" xfId="44880"/>
    <cellStyle name="20% - Accent2 2 2 2 2 2 2 2 4" xfId="12172"/>
    <cellStyle name="20% - Accent2 2 2 2 2 2 2 2 4 2" xfId="23156"/>
    <cellStyle name="20% - Accent2 2 2 2 2 2 2 2 4 3" xfId="44881"/>
    <cellStyle name="20% - Accent2 2 2 2 2 2 2 2 5" xfId="17955"/>
    <cellStyle name="20% - Accent2 2 2 2 2 2 2 2 5 2" xfId="23157"/>
    <cellStyle name="20% - Accent2 2 2 2 2 2 2 2 6" xfId="23158"/>
    <cellStyle name="20% - Accent2 2 2 2 2 2 2 2 7" xfId="44882"/>
    <cellStyle name="20% - Accent2 2 2 2 2 2 2 3" xfId="4687"/>
    <cellStyle name="20% - Accent2 2 2 2 2 2 2 3 2" xfId="13361"/>
    <cellStyle name="20% - Accent2 2 2 2 2 2 2 3 2 2" xfId="23159"/>
    <cellStyle name="20% - Accent2 2 2 2 2 2 2 3 2 3" xfId="44883"/>
    <cellStyle name="20% - Accent2 2 2 2 2 2 2 3 3" xfId="19144"/>
    <cellStyle name="20% - Accent2 2 2 2 2 2 2 3 3 2" xfId="23160"/>
    <cellStyle name="20% - Accent2 2 2 2 2 2 2 3 4" xfId="23161"/>
    <cellStyle name="20% - Accent2 2 2 2 2 2 2 3 5" xfId="44884"/>
    <cellStyle name="20% - Accent2 2 2 2 2 2 2 4" xfId="7579"/>
    <cellStyle name="20% - Accent2 2 2 2 2 2 2 4 2" xfId="23162"/>
    <cellStyle name="20% - Accent2 2 2 2 2 2 2 4 3" xfId="44885"/>
    <cellStyle name="20% - Accent2 2 2 2 2 2 2 4 4" xfId="44886"/>
    <cellStyle name="20% - Accent2 2 2 2 2 2 2 5" xfId="3498"/>
    <cellStyle name="20% - Accent2 2 2 2 2 2 2 5 2" xfId="23163"/>
    <cellStyle name="20% - Accent2 2 2 2 2 2 2 5 3" xfId="44887"/>
    <cellStyle name="20% - Accent2 2 2 2 2 2 2 6" xfId="10470"/>
    <cellStyle name="20% - Accent2 2 2 2 2 2 2 6 2" xfId="23164"/>
    <cellStyle name="20% - Accent2 2 2 2 2 2 2 6 3" xfId="44888"/>
    <cellStyle name="20% - Accent2 2 2 2 2 2 2 7" xfId="16253"/>
    <cellStyle name="20% - Accent2 2 2 2 2 2 2 7 2" xfId="23165"/>
    <cellStyle name="20% - Accent2 2 2 2 2 2 2 8" xfId="23166"/>
    <cellStyle name="20% - Accent2 2 2 2 2 2 2 9" xfId="44889"/>
    <cellStyle name="20% - Accent2 2 2 2 2 2 3" xfId="934"/>
    <cellStyle name="20% - Accent2 2 2 2 2 2 3 2" xfId="2638"/>
    <cellStyle name="20% - Accent2 2 2 2 2 2 3 2 2" xfId="10124"/>
    <cellStyle name="20% - Accent2 2 2 2 2 2 3 2 2 2" xfId="15906"/>
    <cellStyle name="20% - Accent2 2 2 2 2 2 3 2 2 2 2" xfId="23167"/>
    <cellStyle name="20% - Accent2 2 2 2 2 2 3 2 2 2 3" xfId="44890"/>
    <cellStyle name="20% - Accent2 2 2 2 2 2 3 2 2 3" xfId="21689"/>
    <cellStyle name="20% - Accent2 2 2 2 2 2 3 2 2 3 2" xfId="23168"/>
    <cellStyle name="20% - Accent2 2 2 2 2 2 3 2 2 4" xfId="23169"/>
    <cellStyle name="20% - Accent2 2 2 2 2 2 3 2 2 5" xfId="44891"/>
    <cellStyle name="20% - Accent2 2 2 2 2 2 3 2 3" xfId="7233"/>
    <cellStyle name="20% - Accent2 2 2 2 2 2 3 2 3 2" xfId="23170"/>
    <cellStyle name="20% - Accent2 2 2 2 2 2 3 2 3 3" xfId="44892"/>
    <cellStyle name="20% - Accent2 2 2 2 2 2 3 2 4" xfId="13015"/>
    <cellStyle name="20% - Accent2 2 2 2 2 2 3 2 4 2" xfId="23171"/>
    <cellStyle name="20% - Accent2 2 2 2 2 2 3 2 4 3" xfId="44893"/>
    <cellStyle name="20% - Accent2 2 2 2 2 2 3 2 5" xfId="18798"/>
    <cellStyle name="20% - Accent2 2 2 2 2 2 3 2 5 2" xfId="23172"/>
    <cellStyle name="20% - Accent2 2 2 2 2 2 3 2 6" xfId="23173"/>
    <cellStyle name="20% - Accent2 2 2 2 2 2 3 2 7" xfId="44894"/>
    <cellStyle name="20% - Accent2 2 2 2 2 2 3 3" xfId="5530"/>
    <cellStyle name="20% - Accent2 2 2 2 2 2 3 3 2" xfId="14204"/>
    <cellStyle name="20% - Accent2 2 2 2 2 2 3 3 2 2" xfId="23174"/>
    <cellStyle name="20% - Accent2 2 2 2 2 2 3 3 2 3" xfId="44895"/>
    <cellStyle name="20% - Accent2 2 2 2 2 2 3 3 3" xfId="19987"/>
    <cellStyle name="20% - Accent2 2 2 2 2 2 3 3 3 2" xfId="23175"/>
    <cellStyle name="20% - Accent2 2 2 2 2 2 3 3 4" xfId="23176"/>
    <cellStyle name="20% - Accent2 2 2 2 2 2 3 3 5" xfId="44896"/>
    <cellStyle name="20% - Accent2 2 2 2 2 2 3 4" xfId="8422"/>
    <cellStyle name="20% - Accent2 2 2 2 2 2 3 4 2" xfId="23177"/>
    <cellStyle name="20% - Accent2 2 2 2 2 2 3 4 3" xfId="44897"/>
    <cellStyle name="20% - Accent2 2 2 2 2 2 3 4 4" xfId="44898"/>
    <cellStyle name="20% - Accent2 2 2 2 2 2 3 5" xfId="4341"/>
    <cellStyle name="20% - Accent2 2 2 2 2 2 3 5 2" xfId="23178"/>
    <cellStyle name="20% - Accent2 2 2 2 2 2 3 5 3" xfId="44899"/>
    <cellStyle name="20% - Accent2 2 2 2 2 2 3 6" xfId="11313"/>
    <cellStyle name="20% - Accent2 2 2 2 2 2 3 6 2" xfId="23179"/>
    <cellStyle name="20% - Accent2 2 2 2 2 2 3 6 3" xfId="44900"/>
    <cellStyle name="20% - Accent2 2 2 2 2 2 3 7" xfId="17096"/>
    <cellStyle name="20% - Accent2 2 2 2 2 2 3 7 2" xfId="23180"/>
    <cellStyle name="20% - Accent2 2 2 2 2 2 3 8" xfId="23181"/>
    <cellStyle name="20% - Accent2 2 2 2 2 2 3 9" xfId="44901"/>
    <cellStyle name="20% - Accent2 2 2 2 2 2 4" xfId="1794"/>
    <cellStyle name="20% - Accent2 2 2 2 2 2 4 2" xfId="6389"/>
    <cellStyle name="20% - Accent2 2 2 2 2 2 4 2 2" xfId="15062"/>
    <cellStyle name="20% - Accent2 2 2 2 2 2 4 2 2 2" xfId="23182"/>
    <cellStyle name="20% - Accent2 2 2 2 2 2 4 2 2 3" xfId="44902"/>
    <cellStyle name="20% - Accent2 2 2 2 2 2 4 2 3" xfId="20845"/>
    <cellStyle name="20% - Accent2 2 2 2 2 2 4 2 3 2" xfId="23183"/>
    <cellStyle name="20% - Accent2 2 2 2 2 2 4 2 4" xfId="23184"/>
    <cellStyle name="20% - Accent2 2 2 2 2 2 4 2 5" xfId="44903"/>
    <cellStyle name="20% - Accent2 2 2 2 2 2 4 3" xfId="9280"/>
    <cellStyle name="20% - Accent2 2 2 2 2 2 4 3 2" xfId="23185"/>
    <cellStyle name="20% - Accent2 2 2 2 2 2 4 3 3" xfId="44904"/>
    <cellStyle name="20% - Accent2 2 2 2 2 2 4 3 4" xfId="44905"/>
    <cellStyle name="20% - Accent2 2 2 2 2 2 4 4" xfId="3497"/>
    <cellStyle name="20% - Accent2 2 2 2 2 2 4 4 2" xfId="23186"/>
    <cellStyle name="20% - Accent2 2 2 2 2 2 4 4 3" xfId="44906"/>
    <cellStyle name="20% - Accent2 2 2 2 2 2 4 5" xfId="12171"/>
    <cellStyle name="20% - Accent2 2 2 2 2 2 4 5 2" xfId="23187"/>
    <cellStyle name="20% - Accent2 2 2 2 2 2 4 5 3" xfId="44907"/>
    <cellStyle name="20% - Accent2 2 2 2 2 2 4 6" xfId="17954"/>
    <cellStyle name="20% - Accent2 2 2 2 2 2 4 6 2" xfId="23188"/>
    <cellStyle name="20% - Accent2 2 2 2 2 2 4 7" xfId="23189"/>
    <cellStyle name="20% - Accent2 2 2 2 2 2 4 8" xfId="44908"/>
    <cellStyle name="20% - Accent2 2 2 2 2 2 5" xfId="1384"/>
    <cellStyle name="20% - Accent2 2 2 2 2 2 5 2" xfId="8870"/>
    <cellStyle name="20% - Accent2 2 2 2 2 2 5 2 2" xfId="14652"/>
    <cellStyle name="20% - Accent2 2 2 2 2 2 5 2 2 2" xfId="23190"/>
    <cellStyle name="20% - Accent2 2 2 2 2 2 5 2 2 3" xfId="44909"/>
    <cellStyle name="20% - Accent2 2 2 2 2 2 5 2 3" xfId="20435"/>
    <cellStyle name="20% - Accent2 2 2 2 2 2 5 2 3 2" xfId="23191"/>
    <cellStyle name="20% - Accent2 2 2 2 2 2 5 2 4" xfId="23192"/>
    <cellStyle name="20% - Accent2 2 2 2 2 2 5 2 5" xfId="44910"/>
    <cellStyle name="20% - Accent2 2 2 2 2 2 5 3" xfId="5979"/>
    <cellStyle name="20% - Accent2 2 2 2 2 2 5 3 2" xfId="23193"/>
    <cellStyle name="20% - Accent2 2 2 2 2 2 5 3 3" xfId="44911"/>
    <cellStyle name="20% - Accent2 2 2 2 2 2 5 4" xfId="11761"/>
    <cellStyle name="20% - Accent2 2 2 2 2 2 5 4 2" xfId="23194"/>
    <cellStyle name="20% - Accent2 2 2 2 2 2 5 4 3" xfId="44912"/>
    <cellStyle name="20% - Accent2 2 2 2 2 2 5 5" xfId="17544"/>
    <cellStyle name="20% - Accent2 2 2 2 2 2 5 5 2" xfId="23195"/>
    <cellStyle name="20% - Accent2 2 2 2 2 2 5 6" xfId="23196"/>
    <cellStyle name="20% - Accent2 2 2 2 2 2 5 7" xfId="44913"/>
    <cellStyle name="20% - Accent2 2 2 2 2 2 6" xfId="4686"/>
    <cellStyle name="20% - Accent2 2 2 2 2 2 6 2" xfId="13360"/>
    <cellStyle name="20% - Accent2 2 2 2 2 2 6 2 2" xfId="23197"/>
    <cellStyle name="20% - Accent2 2 2 2 2 2 6 2 3" xfId="44914"/>
    <cellStyle name="20% - Accent2 2 2 2 2 2 6 3" xfId="19143"/>
    <cellStyle name="20% - Accent2 2 2 2 2 2 6 3 2" xfId="23198"/>
    <cellStyle name="20% - Accent2 2 2 2 2 2 6 4" xfId="23199"/>
    <cellStyle name="20% - Accent2 2 2 2 2 2 6 5" xfId="44915"/>
    <cellStyle name="20% - Accent2 2 2 2 2 2 7" xfId="7578"/>
    <cellStyle name="20% - Accent2 2 2 2 2 2 7 2" xfId="23200"/>
    <cellStyle name="20% - Accent2 2 2 2 2 2 7 3" xfId="44916"/>
    <cellStyle name="20% - Accent2 2 2 2 2 2 7 4" xfId="44917"/>
    <cellStyle name="20% - Accent2 2 2 2 2 2 8" xfId="3087"/>
    <cellStyle name="20% - Accent2 2 2 2 2 2 8 2" xfId="23201"/>
    <cellStyle name="20% - Accent2 2 2 2 2 2 8 3" xfId="44918"/>
    <cellStyle name="20% - Accent2 2 2 2 2 2 9" xfId="10469"/>
    <cellStyle name="20% - Accent2 2 2 2 2 2 9 2" xfId="23202"/>
    <cellStyle name="20% - Accent2 2 2 2 2 2 9 3" xfId="44919"/>
    <cellStyle name="20% - Accent2 2 2 2 2 3" xfId="58"/>
    <cellStyle name="20% - Accent2 2 2 2 2 3 2" xfId="1796"/>
    <cellStyle name="20% - Accent2 2 2 2 2 3 2 2" xfId="9282"/>
    <cellStyle name="20% - Accent2 2 2 2 2 3 2 2 2" xfId="15064"/>
    <cellStyle name="20% - Accent2 2 2 2 2 3 2 2 2 2" xfId="23203"/>
    <cellStyle name="20% - Accent2 2 2 2 2 3 2 2 2 3" xfId="44920"/>
    <cellStyle name="20% - Accent2 2 2 2 2 3 2 2 3" xfId="20847"/>
    <cellStyle name="20% - Accent2 2 2 2 2 3 2 2 3 2" xfId="23204"/>
    <cellStyle name="20% - Accent2 2 2 2 2 3 2 2 4" xfId="23205"/>
    <cellStyle name="20% - Accent2 2 2 2 2 3 2 2 5" xfId="44921"/>
    <cellStyle name="20% - Accent2 2 2 2 2 3 2 3" xfId="6391"/>
    <cellStyle name="20% - Accent2 2 2 2 2 3 2 3 2" xfId="23206"/>
    <cellStyle name="20% - Accent2 2 2 2 2 3 2 3 3" xfId="44922"/>
    <cellStyle name="20% - Accent2 2 2 2 2 3 2 4" xfId="12173"/>
    <cellStyle name="20% - Accent2 2 2 2 2 3 2 4 2" xfId="23207"/>
    <cellStyle name="20% - Accent2 2 2 2 2 3 2 4 3" xfId="44923"/>
    <cellStyle name="20% - Accent2 2 2 2 2 3 2 5" xfId="17956"/>
    <cellStyle name="20% - Accent2 2 2 2 2 3 2 5 2" xfId="23208"/>
    <cellStyle name="20% - Accent2 2 2 2 2 3 2 6" xfId="23209"/>
    <cellStyle name="20% - Accent2 2 2 2 2 3 2 7" xfId="44924"/>
    <cellStyle name="20% - Accent2 2 2 2 2 3 3" xfId="4688"/>
    <cellStyle name="20% - Accent2 2 2 2 2 3 3 2" xfId="13362"/>
    <cellStyle name="20% - Accent2 2 2 2 2 3 3 2 2" xfId="23210"/>
    <cellStyle name="20% - Accent2 2 2 2 2 3 3 2 3" xfId="44925"/>
    <cellStyle name="20% - Accent2 2 2 2 2 3 3 3" xfId="19145"/>
    <cellStyle name="20% - Accent2 2 2 2 2 3 3 3 2" xfId="23211"/>
    <cellStyle name="20% - Accent2 2 2 2 2 3 3 4" xfId="23212"/>
    <cellStyle name="20% - Accent2 2 2 2 2 3 3 5" xfId="44926"/>
    <cellStyle name="20% - Accent2 2 2 2 2 3 4" xfId="7580"/>
    <cellStyle name="20% - Accent2 2 2 2 2 3 4 2" xfId="23213"/>
    <cellStyle name="20% - Accent2 2 2 2 2 3 4 3" xfId="44927"/>
    <cellStyle name="20% - Accent2 2 2 2 2 3 4 4" xfId="44928"/>
    <cellStyle name="20% - Accent2 2 2 2 2 3 5" xfId="3499"/>
    <cellStyle name="20% - Accent2 2 2 2 2 3 5 2" xfId="23214"/>
    <cellStyle name="20% - Accent2 2 2 2 2 3 5 3" xfId="44929"/>
    <cellStyle name="20% - Accent2 2 2 2 2 3 6" xfId="10471"/>
    <cellStyle name="20% - Accent2 2 2 2 2 3 6 2" xfId="23215"/>
    <cellStyle name="20% - Accent2 2 2 2 2 3 6 3" xfId="44930"/>
    <cellStyle name="20% - Accent2 2 2 2 2 3 7" xfId="16254"/>
    <cellStyle name="20% - Accent2 2 2 2 2 3 7 2" xfId="23216"/>
    <cellStyle name="20% - Accent2 2 2 2 2 3 8" xfId="23217"/>
    <cellStyle name="20% - Accent2 2 2 2 2 3 9" xfId="44931"/>
    <cellStyle name="20% - Accent2 2 2 2 2 4" xfId="933"/>
    <cellStyle name="20% - Accent2 2 2 2 2 4 2" xfId="2637"/>
    <cellStyle name="20% - Accent2 2 2 2 2 4 2 2" xfId="10123"/>
    <cellStyle name="20% - Accent2 2 2 2 2 4 2 2 2" xfId="15905"/>
    <cellStyle name="20% - Accent2 2 2 2 2 4 2 2 2 2" xfId="23218"/>
    <cellStyle name="20% - Accent2 2 2 2 2 4 2 2 2 3" xfId="44932"/>
    <cellStyle name="20% - Accent2 2 2 2 2 4 2 2 3" xfId="21688"/>
    <cellStyle name="20% - Accent2 2 2 2 2 4 2 2 3 2" xfId="23219"/>
    <cellStyle name="20% - Accent2 2 2 2 2 4 2 2 4" xfId="23220"/>
    <cellStyle name="20% - Accent2 2 2 2 2 4 2 2 5" xfId="44933"/>
    <cellStyle name="20% - Accent2 2 2 2 2 4 2 3" xfId="7232"/>
    <cellStyle name="20% - Accent2 2 2 2 2 4 2 3 2" xfId="23221"/>
    <cellStyle name="20% - Accent2 2 2 2 2 4 2 3 3" xfId="44934"/>
    <cellStyle name="20% - Accent2 2 2 2 2 4 2 4" xfId="13014"/>
    <cellStyle name="20% - Accent2 2 2 2 2 4 2 4 2" xfId="23222"/>
    <cellStyle name="20% - Accent2 2 2 2 2 4 2 4 3" xfId="44935"/>
    <cellStyle name="20% - Accent2 2 2 2 2 4 2 5" xfId="18797"/>
    <cellStyle name="20% - Accent2 2 2 2 2 4 2 5 2" xfId="23223"/>
    <cellStyle name="20% - Accent2 2 2 2 2 4 2 6" xfId="23224"/>
    <cellStyle name="20% - Accent2 2 2 2 2 4 2 7" xfId="44936"/>
    <cellStyle name="20% - Accent2 2 2 2 2 4 3" xfId="5529"/>
    <cellStyle name="20% - Accent2 2 2 2 2 4 3 2" xfId="14203"/>
    <cellStyle name="20% - Accent2 2 2 2 2 4 3 2 2" xfId="23225"/>
    <cellStyle name="20% - Accent2 2 2 2 2 4 3 2 3" xfId="44937"/>
    <cellStyle name="20% - Accent2 2 2 2 2 4 3 3" xfId="19986"/>
    <cellStyle name="20% - Accent2 2 2 2 2 4 3 3 2" xfId="23226"/>
    <cellStyle name="20% - Accent2 2 2 2 2 4 3 4" xfId="23227"/>
    <cellStyle name="20% - Accent2 2 2 2 2 4 3 5" xfId="44938"/>
    <cellStyle name="20% - Accent2 2 2 2 2 4 4" xfId="8421"/>
    <cellStyle name="20% - Accent2 2 2 2 2 4 4 2" xfId="23228"/>
    <cellStyle name="20% - Accent2 2 2 2 2 4 4 3" xfId="44939"/>
    <cellStyle name="20% - Accent2 2 2 2 2 4 4 4" xfId="44940"/>
    <cellStyle name="20% - Accent2 2 2 2 2 4 5" xfId="4340"/>
    <cellStyle name="20% - Accent2 2 2 2 2 4 5 2" xfId="23229"/>
    <cellStyle name="20% - Accent2 2 2 2 2 4 5 3" xfId="44941"/>
    <cellStyle name="20% - Accent2 2 2 2 2 4 6" xfId="11312"/>
    <cellStyle name="20% - Accent2 2 2 2 2 4 6 2" xfId="23230"/>
    <cellStyle name="20% - Accent2 2 2 2 2 4 6 3" xfId="44942"/>
    <cellStyle name="20% - Accent2 2 2 2 2 4 7" xfId="17095"/>
    <cellStyle name="20% - Accent2 2 2 2 2 4 7 2" xfId="23231"/>
    <cellStyle name="20% - Accent2 2 2 2 2 4 8" xfId="23232"/>
    <cellStyle name="20% - Accent2 2 2 2 2 4 9" xfId="44943"/>
    <cellStyle name="20% - Accent2 2 2 2 2 5" xfId="1793"/>
    <cellStyle name="20% - Accent2 2 2 2 2 5 2" xfId="6388"/>
    <cellStyle name="20% - Accent2 2 2 2 2 5 2 2" xfId="15061"/>
    <cellStyle name="20% - Accent2 2 2 2 2 5 2 2 2" xfId="23233"/>
    <cellStyle name="20% - Accent2 2 2 2 2 5 2 2 3" xfId="44944"/>
    <cellStyle name="20% - Accent2 2 2 2 2 5 2 3" xfId="20844"/>
    <cellStyle name="20% - Accent2 2 2 2 2 5 2 3 2" xfId="23234"/>
    <cellStyle name="20% - Accent2 2 2 2 2 5 2 4" xfId="23235"/>
    <cellStyle name="20% - Accent2 2 2 2 2 5 2 5" xfId="44945"/>
    <cellStyle name="20% - Accent2 2 2 2 2 5 3" xfId="9279"/>
    <cellStyle name="20% - Accent2 2 2 2 2 5 3 2" xfId="23236"/>
    <cellStyle name="20% - Accent2 2 2 2 2 5 3 3" xfId="44946"/>
    <cellStyle name="20% - Accent2 2 2 2 2 5 3 4" xfId="44947"/>
    <cellStyle name="20% - Accent2 2 2 2 2 5 4" xfId="3496"/>
    <cellStyle name="20% - Accent2 2 2 2 2 5 4 2" xfId="23237"/>
    <cellStyle name="20% - Accent2 2 2 2 2 5 4 3" xfId="44948"/>
    <cellStyle name="20% - Accent2 2 2 2 2 5 5" xfId="12170"/>
    <cellStyle name="20% - Accent2 2 2 2 2 5 5 2" xfId="23238"/>
    <cellStyle name="20% - Accent2 2 2 2 2 5 5 3" xfId="44949"/>
    <cellStyle name="20% - Accent2 2 2 2 2 5 6" xfId="17953"/>
    <cellStyle name="20% - Accent2 2 2 2 2 5 6 2" xfId="23239"/>
    <cellStyle name="20% - Accent2 2 2 2 2 5 7" xfId="23240"/>
    <cellStyle name="20% - Accent2 2 2 2 2 5 8" xfId="44950"/>
    <cellStyle name="20% - Accent2 2 2 2 2 6" xfId="1383"/>
    <cellStyle name="20% - Accent2 2 2 2 2 6 2" xfId="8869"/>
    <cellStyle name="20% - Accent2 2 2 2 2 6 2 2" xfId="14651"/>
    <cellStyle name="20% - Accent2 2 2 2 2 6 2 2 2" xfId="23241"/>
    <cellStyle name="20% - Accent2 2 2 2 2 6 2 2 3" xfId="44951"/>
    <cellStyle name="20% - Accent2 2 2 2 2 6 2 3" xfId="20434"/>
    <cellStyle name="20% - Accent2 2 2 2 2 6 2 3 2" xfId="23242"/>
    <cellStyle name="20% - Accent2 2 2 2 2 6 2 4" xfId="23243"/>
    <cellStyle name="20% - Accent2 2 2 2 2 6 2 5" xfId="44952"/>
    <cellStyle name="20% - Accent2 2 2 2 2 6 3" xfId="5978"/>
    <cellStyle name="20% - Accent2 2 2 2 2 6 3 2" xfId="23244"/>
    <cellStyle name="20% - Accent2 2 2 2 2 6 3 3" xfId="44953"/>
    <cellStyle name="20% - Accent2 2 2 2 2 6 4" xfId="11760"/>
    <cellStyle name="20% - Accent2 2 2 2 2 6 4 2" xfId="23245"/>
    <cellStyle name="20% - Accent2 2 2 2 2 6 4 3" xfId="44954"/>
    <cellStyle name="20% - Accent2 2 2 2 2 6 5" xfId="17543"/>
    <cellStyle name="20% - Accent2 2 2 2 2 6 5 2" xfId="23246"/>
    <cellStyle name="20% - Accent2 2 2 2 2 6 6" xfId="23247"/>
    <cellStyle name="20% - Accent2 2 2 2 2 6 7" xfId="44955"/>
    <cellStyle name="20% - Accent2 2 2 2 2 7" xfId="4685"/>
    <cellStyle name="20% - Accent2 2 2 2 2 7 2" xfId="13359"/>
    <cellStyle name="20% - Accent2 2 2 2 2 7 2 2" xfId="23248"/>
    <cellStyle name="20% - Accent2 2 2 2 2 7 2 3" xfId="44956"/>
    <cellStyle name="20% - Accent2 2 2 2 2 7 3" xfId="19142"/>
    <cellStyle name="20% - Accent2 2 2 2 2 7 3 2" xfId="23249"/>
    <cellStyle name="20% - Accent2 2 2 2 2 7 4" xfId="23250"/>
    <cellStyle name="20% - Accent2 2 2 2 2 7 5" xfId="44957"/>
    <cellStyle name="20% - Accent2 2 2 2 2 8" xfId="7577"/>
    <cellStyle name="20% - Accent2 2 2 2 2 8 2" xfId="23251"/>
    <cellStyle name="20% - Accent2 2 2 2 2 8 3" xfId="44958"/>
    <cellStyle name="20% - Accent2 2 2 2 2 8 4" xfId="44959"/>
    <cellStyle name="20% - Accent2 2 2 2 2 9" xfId="3086"/>
    <cellStyle name="20% - Accent2 2 2 2 2 9 2" xfId="23252"/>
    <cellStyle name="20% - Accent2 2 2 2 2 9 3" xfId="44960"/>
    <cellStyle name="20% - Accent2 2 2 2 3" xfId="59"/>
    <cellStyle name="20% - Accent2 2 2 2 3 10" xfId="16255"/>
    <cellStyle name="20% - Accent2 2 2 2 3 10 2" xfId="23253"/>
    <cellStyle name="20% - Accent2 2 2 2 3 11" xfId="23254"/>
    <cellStyle name="20% - Accent2 2 2 2 3 12" xfId="44961"/>
    <cellStyle name="20% - Accent2 2 2 2 3 2" xfId="60"/>
    <cellStyle name="20% - Accent2 2 2 2 3 2 2" xfId="1798"/>
    <cellStyle name="20% - Accent2 2 2 2 3 2 2 2" xfId="9284"/>
    <cellStyle name="20% - Accent2 2 2 2 3 2 2 2 2" xfId="15066"/>
    <cellStyle name="20% - Accent2 2 2 2 3 2 2 2 2 2" xfId="23255"/>
    <cellStyle name="20% - Accent2 2 2 2 3 2 2 2 2 3" xfId="44962"/>
    <cellStyle name="20% - Accent2 2 2 2 3 2 2 2 3" xfId="20849"/>
    <cellStyle name="20% - Accent2 2 2 2 3 2 2 2 3 2" xfId="23256"/>
    <cellStyle name="20% - Accent2 2 2 2 3 2 2 2 4" xfId="23257"/>
    <cellStyle name="20% - Accent2 2 2 2 3 2 2 2 5" xfId="44963"/>
    <cellStyle name="20% - Accent2 2 2 2 3 2 2 3" xfId="6393"/>
    <cellStyle name="20% - Accent2 2 2 2 3 2 2 3 2" xfId="23258"/>
    <cellStyle name="20% - Accent2 2 2 2 3 2 2 3 3" xfId="44964"/>
    <cellStyle name="20% - Accent2 2 2 2 3 2 2 4" xfId="12175"/>
    <cellStyle name="20% - Accent2 2 2 2 3 2 2 4 2" xfId="23259"/>
    <cellStyle name="20% - Accent2 2 2 2 3 2 2 4 3" xfId="44965"/>
    <cellStyle name="20% - Accent2 2 2 2 3 2 2 5" xfId="17958"/>
    <cellStyle name="20% - Accent2 2 2 2 3 2 2 5 2" xfId="23260"/>
    <cellStyle name="20% - Accent2 2 2 2 3 2 2 6" xfId="23261"/>
    <cellStyle name="20% - Accent2 2 2 2 3 2 2 7" xfId="44966"/>
    <cellStyle name="20% - Accent2 2 2 2 3 2 3" xfId="4690"/>
    <cellStyle name="20% - Accent2 2 2 2 3 2 3 2" xfId="13364"/>
    <cellStyle name="20% - Accent2 2 2 2 3 2 3 2 2" xfId="23262"/>
    <cellStyle name="20% - Accent2 2 2 2 3 2 3 2 3" xfId="44967"/>
    <cellStyle name="20% - Accent2 2 2 2 3 2 3 3" xfId="19147"/>
    <cellStyle name="20% - Accent2 2 2 2 3 2 3 3 2" xfId="23263"/>
    <cellStyle name="20% - Accent2 2 2 2 3 2 3 4" xfId="23264"/>
    <cellStyle name="20% - Accent2 2 2 2 3 2 3 5" xfId="44968"/>
    <cellStyle name="20% - Accent2 2 2 2 3 2 4" xfId="7582"/>
    <cellStyle name="20% - Accent2 2 2 2 3 2 4 2" xfId="23265"/>
    <cellStyle name="20% - Accent2 2 2 2 3 2 4 3" xfId="44969"/>
    <cellStyle name="20% - Accent2 2 2 2 3 2 4 4" xfId="44970"/>
    <cellStyle name="20% - Accent2 2 2 2 3 2 5" xfId="3501"/>
    <cellStyle name="20% - Accent2 2 2 2 3 2 5 2" xfId="23266"/>
    <cellStyle name="20% - Accent2 2 2 2 3 2 5 3" xfId="44971"/>
    <cellStyle name="20% - Accent2 2 2 2 3 2 6" xfId="10473"/>
    <cellStyle name="20% - Accent2 2 2 2 3 2 6 2" xfId="23267"/>
    <cellStyle name="20% - Accent2 2 2 2 3 2 6 3" xfId="44972"/>
    <cellStyle name="20% - Accent2 2 2 2 3 2 7" xfId="16256"/>
    <cellStyle name="20% - Accent2 2 2 2 3 2 7 2" xfId="23268"/>
    <cellStyle name="20% - Accent2 2 2 2 3 2 8" xfId="23269"/>
    <cellStyle name="20% - Accent2 2 2 2 3 2 9" xfId="44973"/>
    <cellStyle name="20% - Accent2 2 2 2 3 3" xfId="935"/>
    <cellStyle name="20% - Accent2 2 2 2 3 3 2" xfId="2639"/>
    <cellStyle name="20% - Accent2 2 2 2 3 3 2 2" xfId="10125"/>
    <cellStyle name="20% - Accent2 2 2 2 3 3 2 2 2" xfId="15907"/>
    <cellStyle name="20% - Accent2 2 2 2 3 3 2 2 2 2" xfId="23270"/>
    <cellStyle name="20% - Accent2 2 2 2 3 3 2 2 2 3" xfId="44974"/>
    <cellStyle name="20% - Accent2 2 2 2 3 3 2 2 3" xfId="21690"/>
    <cellStyle name="20% - Accent2 2 2 2 3 3 2 2 3 2" xfId="23271"/>
    <cellStyle name="20% - Accent2 2 2 2 3 3 2 2 4" xfId="23272"/>
    <cellStyle name="20% - Accent2 2 2 2 3 3 2 2 5" xfId="44975"/>
    <cellStyle name="20% - Accent2 2 2 2 3 3 2 3" xfId="7234"/>
    <cellStyle name="20% - Accent2 2 2 2 3 3 2 3 2" xfId="23273"/>
    <cellStyle name="20% - Accent2 2 2 2 3 3 2 3 3" xfId="44976"/>
    <cellStyle name="20% - Accent2 2 2 2 3 3 2 4" xfId="13016"/>
    <cellStyle name="20% - Accent2 2 2 2 3 3 2 4 2" xfId="23274"/>
    <cellStyle name="20% - Accent2 2 2 2 3 3 2 4 3" xfId="44977"/>
    <cellStyle name="20% - Accent2 2 2 2 3 3 2 5" xfId="18799"/>
    <cellStyle name="20% - Accent2 2 2 2 3 3 2 5 2" xfId="23275"/>
    <cellStyle name="20% - Accent2 2 2 2 3 3 2 6" xfId="23276"/>
    <cellStyle name="20% - Accent2 2 2 2 3 3 2 7" xfId="44978"/>
    <cellStyle name="20% - Accent2 2 2 2 3 3 3" xfId="5531"/>
    <cellStyle name="20% - Accent2 2 2 2 3 3 3 2" xfId="14205"/>
    <cellStyle name="20% - Accent2 2 2 2 3 3 3 2 2" xfId="23277"/>
    <cellStyle name="20% - Accent2 2 2 2 3 3 3 2 3" xfId="44979"/>
    <cellStyle name="20% - Accent2 2 2 2 3 3 3 3" xfId="19988"/>
    <cellStyle name="20% - Accent2 2 2 2 3 3 3 3 2" xfId="23278"/>
    <cellStyle name="20% - Accent2 2 2 2 3 3 3 4" xfId="23279"/>
    <cellStyle name="20% - Accent2 2 2 2 3 3 3 5" xfId="44980"/>
    <cellStyle name="20% - Accent2 2 2 2 3 3 4" xfId="8423"/>
    <cellStyle name="20% - Accent2 2 2 2 3 3 4 2" xfId="23280"/>
    <cellStyle name="20% - Accent2 2 2 2 3 3 4 3" xfId="44981"/>
    <cellStyle name="20% - Accent2 2 2 2 3 3 4 4" xfId="44982"/>
    <cellStyle name="20% - Accent2 2 2 2 3 3 5" xfId="4342"/>
    <cellStyle name="20% - Accent2 2 2 2 3 3 5 2" xfId="23281"/>
    <cellStyle name="20% - Accent2 2 2 2 3 3 5 3" xfId="44983"/>
    <cellStyle name="20% - Accent2 2 2 2 3 3 6" xfId="11314"/>
    <cellStyle name="20% - Accent2 2 2 2 3 3 6 2" xfId="23282"/>
    <cellStyle name="20% - Accent2 2 2 2 3 3 6 3" xfId="44984"/>
    <cellStyle name="20% - Accent2 2 2 2 3 3 7" xfId="17097"/>
    <cellStyle name="20% - Accent2 2 2 2 3 3 7 2" xfId="23283"/>
    <cellStyle name="20% - Accent2 2 2 2 3 3 8" xfId="23284"/>
    <cellStyle name="20% - Accent2 2 2 2 3 3 9" xfId="44985"/>
    <cellStyle name="20% - Accent2 2 2 2 3 4" xfId="1797"/>
    <cellStyle name="20% - Accent2 2 2 2 3 4 2" xfId="6392"/>
    <cellStyle name="20% - Accent2 2 2 2 3 4 2 2" xfId="15065"/>
    <cellStyle name="20% - Accent2 2 2 2 3 4 2 2 2" xfId="23285"/>
    <cellStyle name="20% - Accent2 2 2 2 3 4 2 2 3" xfId="44986"/>
    <cellStyle name="20% - Accent2 2 2 2 3 4 2 3" xfId="20848"/>
    <cellStyle name="20% - Accent2 2 2 2 3 4 2 3 2" xfId="23286"/>
    <cellStyle name="20% - Accent2 2 2 2 3 4 2 4" xfId="23287"/>
    <cellStyle name="20% - Accent2 2 2 2 3 4 2 5" xfId="44987"/>
    <cellStyle name="20% - Accent2 2 2 2 3 4 3" xfId="9283"/>
    <cellStyle name="20% - Accent2 2 2 2 3 4 3 2" xfId="23288"/>
    <cellStyle name="20% - Accent2 2 2 2 3 4 3 3" xfId="44988"/>
    <cellStyle name="20% - Accent2 2 2 2 3 4 3 4" xfId="44989"/>
    <cellStyle name="20% - Accent2 2 2 2 3 4 4" xfId="3500"/>
    <cellStyle name="20% - Accent2 2 2 2 3 4 4 2" xfId="23289"/>
    <cellStyle name="20% - Accent2 2 2 2 3 4 4 3" xfId="44990"/>
    <cellStyle name="20% - Accent2 2 2 2 3 4 5" xfId="12174"/>
    <cellStyle name="20% - Accent2 2 2 2 3 4 5 2" xfId="23290"/>
    <cellStyle name="20% - Accent2 2 2 2 3 4 5 3" xfId="44991"/>
    <cellStyle name="20% - Accent2 2 2 2 3 4 6" xfId="17957"/>
    <cellStyle name="20% - Accent2 2 2 2 3 4 6 2" xfId="23291"/>
    <cellStyle name="20% - Accent2 2 2 2 3 4 7" xfId="23292"/>
    <cellStyle name="20% - Accent2 2 2 2 3 4 8" xfId="44992"/>
    <cellStyle name="20% - Accent2 2 2 2 3 5" xfId="1385"/>
    <cellStyle name="20% - Accent2 2 2 2 3 5 2" xfId="8871"/>
    <cellStyle name="20% - Accent2 2 2 2 3 5 2 2" xfId="14653"/>
    <cellStyle name="20% - Accent2 2 2 2 3 5 2 2 2" xfId="23293"/>
    <cellStyle name="20% - Accent2 2 2 2 3 5 2 2 3" xfId="44993"/>
    <cellStyle name="20% - Accent2 2 2 2 3 5 2 3" xfId="20436"/>
    <cellStyle name="20% - Accent2 2 2 2 3 5 2 3 2" xfId="23294"/>
    <cellStyle name="20% - Accent2 2 2 2 3 5 2 4" xfId="23295"/>
    <cellStyle name="20% - Accent2 2 2 2 3 5 2 5" xfId="44994"/>
    <cellStyle name="20% - Accent2 2 2 2 3 5 3" xfId="5980"/>
    <cellStyle name="20% - Accent2 2 2 2 3 5 3 2" xfId="23296"/>
    <cellStyle name="20% - Accent2 2 2 2 3 5 3 3" xfId="44995"/>
    <cellStyle name="20% - Accent2 2 2 2 3 5 4" xfId="11762"/>
    <cellStyle name="20% - Accent2 2 2 2 3 5 4 2" xfId="23297"/>
    <cellStyle name="20% - Accent2 2 2 2 3 5 4 3" xfId="44996"/>
    <cellStyle name="20% - Accent2 2 2 2 3 5 5" xfId="17545"/>
    <cellStyle name="20% - Accent2 2 2 2 3 5 5 2" xfId="23298"/>
    <cellStyle name="20% - Accent2 2 2 2 3 5 6" xfId="23299"/>
    <cellStyle name="20% - Accent2 2 2 2 3 5 7" xfId="44997"/>
    <cellStyle name="20% - Accent2 2 2 2 3 6" xfId="4689"/>
    <cellStyle name="20% - Accent2 2 2 2 3 6 2" xfId="13363"/>
    <cellStyle name="20% - Accent2 2 2 2 3 6 2 2" xfId="23300"/>
    <cellStyle name="20% - Accent2 2 2 2 3 6 2 3" xfId="44998"/>
    <cellStyle name="20% - Accent2 2 2 2 3 6 3" xfId="19146"/>
    <cellStyle name="20% - Accent2 2 2 2 3 6 3 2" xfId="23301"/>
    <cellStyle name="20% - Accent2 2 2 2 3 6 4" xfId="23302"/>
    <cellStyle name="20% - Accent2 2 2 2 3 6 5" xfId="44999"/>
    <cellStyle name="20% - Accent2 2 2 2 3 7" xfId="7581"/>
    <cellStyle name="20% - Accent2 2 2 2 3 7 2" xfId="23303"/>
    <cellStyle name="20% - Accent2 2 2 2 3 7 3" xfId="45000"/>
    <cellStyle name="20% - Accent2 2 2 2 3 7 4" xfId="45001"/>
    <cellStyle name="20% - Accent2 2 2 2 3 8" xfId="3088"/>
    <cellStyle name="20% - Accent2 2 2 2 3 8 2" xfId="23304"/>
    <cellStyle name="20% - Accent2 2 2 2 3 8 3" xfId="45002"/>
    <cellStyle name="20% - Accent2 2 2 2 3 9" xfId="10472"/>
    <cellStyle name="20% - Accent2 2 2 2 3 9 2" xfId="23305"/>
    <cellStyle name="20% - Accent2 2 2 2 3 9 3" xfId="45003"/>
    <cellStyle name="20% - Accent2 2 2 2 4" xfId="61"/>
    <cellStyle name="20% - Accent2 2 2 2 4 10" xfId="16257"/>
    <cellStyle name="20% - Accent2 2 2 2 4 10 2" xfId="23306"/>
    <cellStyle name="20% - Accent2 2 2 2 4 11" xfId="23307"/>
    <cellStyle name="20% - Accent2 2 2 2 4 12" xfId="45004"/>
    <cellStyle name="20% - Accent2 2 2 2 4 2" xfId="62"/>
    <cellStyle name="20% - Accent2 2 2 2 4 2 2" xfId="1800"/>
    <cellStyle name="20% - Accent2 2 2 2 4 2 2 2" xfId="9286"/>
    <cellStyle name="20% - Accent2 2 2 2 4 2 2 2 2" xfId="15068"/>
    <cellStyle name="20% - Accent2 2 2 2 4 2 2 2 2 2" xfId="23308"/>
    <cellStyle name="20% - Accent2 2 2 2 4 2 2 2 2 3" xfId="45005"/>
    <cellStyle name="20% - Accent2 2 2 2 4 2 2 2 3" xfId="20851"/>
    <cellStyle name="20% - Accent2 2 2 2 4 2 2 2 3 2" xfId="23309"/>
    <cellStyle name="20% - Accent2 2 2 2 4 2 2 2 4" xfId="23310"/>
    <cellStyle name="20% - Accent2 2 2 2 4 2 2 2 5" xfId="45006"/>
    <cellStyle name="20% - Accent2 2 2 2 4 2 2 3" xfId="6395"/>
    <cellStyle name="20% - Accent2 2 2 2 4 2 2 3 2" xfId="23311"/>
    <cellStyle name="20% - Accent2 2 2 2 4 2 2 3 3" xfId="45007"/>
    <cellStyle name="20% - Accent2 2 2 2 4 2 2 4" xfId="12177"/>
    <cellStyle name="20% - Accent2 2 2 2 4 2 2 4 2" xfId="23312"/>
    <cellStyle name="20% - Accent2 2 2 2 4 2 2 4 3" xfId="45008"/>
    <cellStyle name="20% - Accent2 2 2 2 4 2 2 5" xfId="17960"/>
    <cellStyle name="20% - Accent2 2 2 2 4 2 2 5 2" xfId="23313"/>
    <cellStyle name="20% - Accent2 2 2 2 4 2 2 6" xfId="23314"/>
    <cellStyle name="20% - Accent2 2 2 2 4 2 2 7" xfId="45009"/>
    <cellStyle name="20% - Accent2 2 2 2 4 2 3" xfId="4692"/>
    <cellStyle name="20% - Accent2 2 2 2 4 2 3 2" xfId="13366"/>
    <cellStyle name="20% - Accent2 2 2 2 4 2 3 2 2" xfId="23315"/>
    <cellStyle name="20% - Accent2 2 2 2 4 2 3 2 3" xfId="45010"/>
    <cellStyle name="20% - Accent2 2 2 2 4 2 3 3" xfId="19149"/>
    <cellStyle name="20% - Accent2 2 2 2 4 2 3 3 2" xfId="23316"/>
    <cellStyle name="20% - Accent2 2 2 2 4 2 3 4" xfId="23317"/>
    <cellStyle name="20% - Accent2 2 2 2 4 2 3 5" xfId="45011"/>
    <cellStyle name="20% - Accent2 2 2 2 4 2 4" xfId="7584"/>
    <cellStyle name="20% - Accent2 2 2 2 4 2 4 2" xfId="23318"/>
    <cellStyle name="20% - Accent2 2 2 2 4 2 4 3" xfId="45012"/>
    <cellStyle name="20% - Accent2 2 2 2 4 2 4 4" xfId="45013"/>
    <cellStyle name="20% - Accent2 2 2 2 4 2 5" xfId="3503"/>
    <cellStyle name="20% - Accent2 2 2 2 4 2 5 2" xfId="23319"/>
    <cellStyle name="20% - Accent2 2 2 2 4 2 5 3" xfId="45014"/>
    <cellStyle name="20% - Accent2 2 2 2 4 2 6" xfId="10475"/>
    <cellStyle name="20% - Accent2 2 2 2 4 2 6 2" xfId="23320"/>
    <cellStyle name="20% - Accent2 2 2 2 4 2 6 3" xfId="45015"/>
    <cellStyle name="20% - Accent2 2 2 2 4 2 7" xfId="16258"/>
    <cellStyle name="20% - Accent2 2 2 2 4 2 7 2" xfId="23321"/>
    <cellStyle name="20% - Accent2 2 2 2 4 2 8" xfId="23322"/>
    <cellStyle name="20% - Accent2 2 2 2 4 2 9" xfId="45016"/>
    <cellStyle name="20% - Accent2 2 2 2 4 3" xfId="936"/>
    <cellStyle name="20% - Accent2 2 2 2 4 3 2" xfId="2640"/>
    <cellStyle name="20% - Accent2 2 2 2 4 3 2 2" xfId="10126"/>
    <cellStyle name="20% - Accent2 2 2 2 4 3 2 2 2" xfId="15908"/>
    <cellStyle name="20% - Accent2 2 2 2 4 3 2 2 2 2" xfId="23323"/>
    <cellStyle name="20% - Accent2 2 2 2 4 3 2 2 2 3" xfId="45017"/>
    <cellStyle name="20% - Accent2 2 2 2 4 3 2 2 3" xfId="21691"/>
    <cellStyle name="20% - Accent2 2 2 2 4 3 2 2 3 2" xfId="23324"/>
    <cellStyle name="20% - Accent2 2 2 2 4 3 2 2 4" xfId="23325"/>
    <cellStyle name="20% - Accent2 2 2 2 4 3 2 2 5" xfId="45018"/>
    <cellStyle name="20% - Accent2 2 2 2 4 3 2 3" xfId="7235"/>
    <cellStyle name="20% - Accent2 2 2 2 4 3 2 3 2" xfId="23326"/>
    <cellStyle name="20% - Accent2 2 2 2 4 3 2 3 3" xfId="45019"/>
    <cellStyle name="20% - Accent2 2 2 2 4 3 2 4" xfId="13017"/>
    <cellStyle name="20% - Accent2 2 2 2 4 3 2 4 2" xfId="23327"/>
    <cellStyle name="20% - Accent2 2 2 2 4 3 2 4 3" xfId="45020"/>
    <cellStyle name="20% - Accent2 2 2 2 4 3 2 5" xfId="18800"/>
    <cellStyle name="20% - Accent2 2 2 2 4 3 2 5 2" xfId="23328"/>
    <cellStyle name="20% - Accent2 2 2 2 4 3 2 6" xfId="23329"/>
    <cellStyle name="20% - Accent2 2 2 2 4 3 2 7" xfId="45021"/>
    <cellStyle name="20% - Accent2 2 2 2 4 3 3" xfId="5532"/>
    <cellStyle name="20% - Accent2 2 2 2 4 3 3 2" xfId="14206"/>
    <cellStyle name="20% - Accent2 2 2 2 4 3 3 2 2" xfId="23330"/>
    <cellStyle name="20% - Accent2 2 2 2 4 3 3 2 3" xfId="45022"/>
    <cellStyle name="20% - Accent2 2 2 2 4 3 3 3" xfId="19989"/>
    <cellStyle name="20% - Accent2 2 2 2 4 3 3 3 2" xfId="23331"/>
    <cellStyle name="20% - Accent2 2 2 2 4 3 3 4" xfId="23332"/>
    <cellStyle name="20% - Accent2 2 2 2 4 3 3 5" xfId="45023"/>
    <cellStyle name="20% - Accent2 2 2 2 4 3 4" xfId="8424"/>
    <cellStyle name="20% - Accent2 2 2 2 4 3 4 2" xfId="23333"/>
    <cellStyle name="20% - Accent2 2 2 2 4 3 4 3" xfId="45024"/>
    <cellStyle name="20% - Accent2 2 2 2 4 3 4 4" xfId="45025"/>
    <cellStyle name="20% - Accent2 2 2 2 4 3 5" xfId="4343"/>
    <cellStyle name="20% - Accent2 2 2 2 4 3 5 2" xfId="23334"/>
    <cellStyle name="20% - Accent2 2 2 2 4 3 5 3" xfId="45026"/>
    <cellStyle name="20% - Accent2 2 2 2 4 3 6" xfId="11315"/>
    <cellStyle name="20% - Accent2 2 2 2 4 3 6 2" xfId="23335"/>
    <cellStyle name="20% - Accent2 2 2 2 4 3 6 3" xfId="45027"/>
    <cellStyle name="20% - Accent2 2 2 2 4 3 7" xfId="17098"/>
    <cellStyle name="20% - Accent2 2 2 2 4 3 7 2" xfId="23336"/>
    <cellStyle name="20% - Accent2 2 2 2 4 3 8" xfId="23337"/>
    <cellStyle name="20% - Accent2 2 2 2 4 3 9" xfId="45028"/>
    <cellStyle name="20% - Accent2 2 2 2 4 4" xfId="1799"/>
    <cellStyle name="20% - Accent2 2 2 2 4 4 2" xfId="6394"/>
    <cellStyle name="20% - Accent2 2 2 2 4 4 2 2" xfId="15067"/>
    <cellStyle name="20% - Accent2 2 2 2 4 4 2 2 2" xfId="23338"/>
    <cellStyle name="20% - Accent2 2 2 2 4 4 2 2 3" xfId="45029"/>
    <cellStyle name="20% - Accent2 2 2 2 4 4 2 3" xfId="20850"/>
    <cellStyle name="20% - Accent2 2 2 2 4 4 2 3 2" xfId="23339"/>
    <cellStyle name="20% - Accent2 2 2 2 4 4 2 4" xfId="23340"/>
    <cellStyle name="20% - Accent2 2 2 2 4 4 2 5" xfId="45030"/>
    <cellStyle name="20% - Accent2 2 2 2 4 4 3" xfId="9285"/>
    <cellStyle name="20% - Accent2 2 2 2 4 4 3 2" xfId="23341"/>
    <cellStyle name="20% - Accent2 2 2 2 4 4 3 3" xfId="45031"/>
    <cellStyle name="20% - Accent2 2 2 2 4 4 3 4" xfId="45032"/>
    <cellStyle name="20% - Accent2 2 2 2 4 4 4" xfId="3502"/>
    <cellStyle name="20% - Accent2 2 2 2 4 4 4 2" xfId="23342"/>
    <cellStyle name="20% - Accent2 2 2 2 4 4 4 3" xfId="45033"/>
    <cellStyle name="20% - Accent2 2 2 2 4 4 5" xfId="12176"/>
    <cellStyle name="20% - Accent2 2 2 2 4 4 5 2" xfId="23343"/>
    <cellStyle name="20% - Accent2 2 2 2 4 4 5 3" xfId="45034"/>
    <cellStyle name="20% - Accent2 2 2 2 4 4 6" xfId="17959"/>
    <cellStyle name="20% - Accent2 2 2 2 4 4 6 2" xfId="23344"/>
    <cellStyle name="20% - Accent2 2 2 2 4 4 7" xfId="23345"/>
    <cellStyle name="20% - Accent2 2 2 2 4 4 8" xfId="45035"/>
    <cellStyle name="20% - Accent2 2 2 2 4 5" xfId="1386"/>
    <cellStyle name="20% - Accent2 2 2 2 4 5 2" xfId="8872"/>
    <cellStyle name="20% - Accent2 2 2 2 4 5 2 2" xfId="14654"/>
    <cellStyle name="20% - Accent2 2 2 2 4 5 2 2 2" xfId="23346"/>
    <cellStyle name="20% - Accent2 2 2 2 4 5 2 2 3" xfId="45036"/>
    <cellStyle name="20% - Accent2 2 2 2 4 5 2 3" xfId="20437"/>
    <cellStyle name="20% - Accent2 2 2 2 4 5 2 3 2" xfId="23347"/>
    <cellStyle name="20% - Accent2 2 2 2 4 5 2 4" xfId="23348"/>
    <cellStyle name="20% - Accent2 2 2 2 4 5 2 5" xfId="45037"/>
    <cellStyle name="20% - Accent2 2 2 2 4 5 3" xfId="5981"/>
    <cellStyle name="20% - Accent2 2 2 2 4 5 3 2" xfId="23349"/>
    <cellStyle name="20% - Accent2 2 2 2 4 5 3 3" xfId="45038"/>
    <cellStyle name="20% - Accent2 2 2 2 4 5 4" xfId="11763"/>
    <cellStyle name="20% - Accent2 2 2 2 4 5 4 2" xfId="23350"/>
    <cellStyle name="20% - Accent2 2 2 2 4 5 4 3" xfId="45039"/>
    <cellStyle name="20% - Accent2 2 2 2 4 5 5" xfId="17546"/>
    <cellStyle name="20% - Accent2 2 2 2 4 5 5 2" xfId="23351"/>
    <cellStyle name="20% - Accent2 2 2 2 4 5 6" xfId="23352"/>
    <cellStyle name="20% - Accent2 2 2 2 4 5 7" xfId="45040"/>
    <cellStyle name="20% - Accent2 2 2 2 4 6" xfId="4691"/>
    <cellStyle name="20% - Accent2 2 2 2 4 6 2" xfId="13365"/>
    <cellStyle name="20% - Accent2 2 2 2 4 6 2 2" xfId="23353"/>
    <cellStyle name="20% - Accent2 2 2 2 4 6 2 3" xfId="45041"/>
    <cellStyle name="20% - Accent2 2 2 2 4 6 3" xfId="19148"/>
    <cellStyle name="20% - Accent2 2 2 2 4 6 3 2" xfId="23354"/>
    <cellStyle name="20% - Accent2 2 2 2 4 6 4" xfId="23355"/>
    <cellStyle name="20% - Accent2 2 2 2 4 6 5" xfId="45042"/>
    <cellStyle name="20% - Accent2 2 2 2 4 7" xfId="7583"/>
    <cellStyle name="20% - Accent2 2 2 2 4 7 2" xfId="23356"/>
    <cellStyle name="20% - Accent2 2 2 2 4 7 3" xfId="45043"/>
    <cellStyle name="20% - Accent2 2 2 2 4 7 4" xfId="45044"/>
    <cellStyle name="20% - Accent2 2 2 2 4 8" xfId="3089"/>
    <cellStyle name="20% - Accent2 2 2 2 4 8 2" xfId="23357"/>
    <cellStyle name="20% - Accent2 2 2 2 4 8 3" xfId="45045"/>
    <cellStyle name="20% - Accent2 2 2 2 4 9" xfId="10474"/>
    <cellStyle name="20% - Accent2 2 2 2 4 9 2" xfId="23358"/>
    <cellStyle name="20% - Accent2 2 2 2 4 9 3" xfId="45046"/>
    <cellStyle name="20% - Accent2 2 2 2 5" xfId="63"/>
    <cellStyle name="20% - Accent2 2 2 2 5 10" xfId="45047"/>
    <cellStyle name="20% - Accent2 2 2 2 5 2" xfId="1801"/>
    <cellStyle name="20% - Accent2 2 2 2 5 2 2" xfId="6396"/>
    <cellStyle name="20% - Accent2 2 2 2 5 2 2 2" xfId="15069"/>
    <cellStyle name="20% - Accent2 2 2 2 5 2 2 2 2" xfId="23359"/>
    <cellStyle name="20% - Accent2 2 2 2 5 2 2 2 3" xfId="45048"/>
    <cellStyle name="20% - Accent2 2 2 2 5 2 2 3" xfId="20852"/>
    <cellStyle name="20% - Accent2 2 2 2 5 2 2 3 2" xfId="23360"/>
    <cellStyle name="20% - Accent2 2 2 2 5 2 2 4" xfId="23361"/>
    <cellStyle name="20% - Accent2 2 2 2 5 2 2 5" xfId="45049"/>
    <cellStyle name="20% - Accent2 2 2 2 5 2 3" xfId="9287"/>
    <cellStyle name="20% - Accent2 2 2 2 5 2 3 2" xfId="23362"/>
    <cellStyle name="20% - Accent2 2 2 2 5 2 3 3" xfId="45050"/>
    <cellStyle name="20% - Accent2 2 2 2 5 2 3 4" xfId="45051"/>
    <cellStyle name="20% - Accent2 2 2 2 5 2 4" xfId="3504"/>
    <cellStyle name="20% - Accent2 2 2 2 5 2 4 2" xfId="23363"/>
    <cellStyle name="20% - Accent2 2 2 2 5 2 4 3" xfId="45052"/>
    <cellStyle name="20% - Accent2 2 2 2 5 2 5" xfId="12178"/>
    <cellStyle name="20% - Accent2 2 2 2 5 2 5 2" xfId="23364"/>
    <cellStyle name="20% - Accent2 2 2 2 5 2 5 3" xfId="45053"/>
    <cellStyle name="20% - Accent2 2 2 2 5 2 6" xfId="17961"/>
    <cellStyle name="20% - Accent2 2 2 2 5 2 6 2" xfId="23365"/>
    <cellStyle name="20% - Accent2 2 2 2 5 2 7" xfId="23366"/>
    <cellStyle name="20% - Accent2 2 2 2 5 2 8" xfId="45054"/>
    <cellStyle name="20% - Accent2 2 2 2 5 3" xfId="1382"/>
    <cellStyle name="20% - Accent2 2 2 2 5 3 2" xfId="8868"/>
    <cellStyle name="20% - Accent2 2 2 2 5 3 2 2" xfId="14650"/>
    <cellStyle name="20% - Accent2 2 2 2 5 3 2 2 2" xfId="23367"/>
    <cellStyle name="20% - Accent2 2 2 2 5 3 2 2 3" xfId="45055"/>
    <cellStyle name="20% - Accent2 2 2 2 5 3 2 3" xfId="20433"/>
    <cellStyle name="20% - Accent2 2 2 2 5 3 2 3 2" xfId="23368"/>
    <cellStyle name="20% - Accent2 2 2 2 5 3 2 4" xfId="23369"/>
    <cellStyle name="20% - Accent2 2 2 2 5 3 2 5" xfId="45056"/>
    <cellStyle name="20% - Accent2 2 2 2 5 3 3" xfId="5977"/>
    <cellStyle name="20% - Accent2 2 2 2 5 3 3 2" xfId="23370"/>
    <cellStyle name="20% - Accent2 2 2 2 5 3 3 3" xfId="45057"/>
    <cellStyle name="20% - Accent2 2 2 2 5 3 4" xfId="11759"/>
    <cellStyle name="20% - Accent2 2 2 2 5 3 4 2" xfId="23371"/>
    <cellStyle name="20% - Accent2 2 2 2 5 3 4 3" xfId="45058"/>
    <cellStyle name="20% - Accent2 2 2 2 5 3 5" xfId="17542"/>
    <cellStyle name="20% - Accent2 2 2 2 5 3 5 2" xfId="23372"/>
    <cellStyle name="20% - Accent2 2 2 2 5 3 6" xfId="23373"/>
    <cellStyle name="20% - Accent2 2 2 2 5 3 7" xfId="45059"/>
    <cellStyle name="20% - Accent2 2 2 2 5 4" xfId="4693"/>
    <cellStyle name="20% - Accent2 2 2 2 5 4 2" xfId="13367"/>
    <cellStyle name="20% - Accent2 2 2 2 5 4 2 2" xfId="23374"/>
    <cellStyle name="20% - Accent2 2 2 2 5 4 2 3" xfId="45060"/>
    <cellStyle name="20% - Accent2 2 2 2 5 4 3" xfId="19150"/>
    <cellStyle name="20% - Accent2 2 2 2 5 4 3 2" xfId="23375"/>
    <cellStyle name="20% - Accent2 2 2 2 5 4 4" xfId="23376"/>
    <cellStyle name="20% - Accent2 2 2 2 5 4 5" xfId="45061"/>
    <cellStyle name="20% - Accent2 2 2 2 5 5" xfId="7585"/>
    <cellStyle name="20% - Accent2 2 2 2 5 5 2" xfId="23377"/>
    <cellStyle name="20% - Accent2 2 2 2 5 5 3" xfId="45062"/>
    <cellStyle name="20% - Accent2 2 2 2 5 5 4" xfId="45063"/>
    <cellStyle name="20% - Accent2 2 2 2 5 6" xfId="3085"/>
    <cellStyle name="20% - Accent2 2 2 2 5 6 2" xfId="23378"/>
    <cellStyle name="20% - Accent2 2 2 2 5 6 3" xfId="45064"/>
    <cellStyle name="20% - Accent2 2 2 2 5 7" xfId="10476"/>
    <cellStyle name="20% - Accent2 2 2 2 5 7 2" xfId="23379"/>
    <cellStyle name="20% - Accent2 2 2 2 5 7 3" xfId="45065"/>
    <cellStyle name="20% - Accent2 2 2 2 5 8" xfId="16259"/>
    <cellStyle name="20% - Accent2 2 2 2 5 8 2" xfId="23380"/>
    <cellStyle name="20% - Accent2 2 2 2 5 9" xfId="23381"/>
    <cellStyle name="20% - Accent2 2 2 2 6" xfId="901"/>
    <cellStyle name="20% - Accent2 2 2 2 6 2" xfId="2607"/>
    <cellStyle name="20% - Accent2 2 2 2 6 2 2" xfId="10093"/>
    <cellStyle name="20% - Accent2 2 2 2 6 2 2 2" xfId="15875"/>
    <cellStyle name="20% - Accent2 2 2 2 6 2 2 2 2" xfId="23382"/>
    <cellStyle name="20% - Accent2 2 2 2 6 2 2 2 3" xfId="45066"/>
    <cellStyle name="20% - Accent2 2 2 2 6 2 2 3" xfId="21658"/>
    <cellStyle name="20% - Accent2 2 2 2 6 2 2 3 2" xfId="23383"/>
    <cellStyle name="20% - Accent2 2 2 2 6 2 2 4" xfId="23384"/>
    <cellStyle name="20% - Accent2 2 2 2 6 2 2 5" xfId="45067"/>
    <cellStyle name="20% - Accent2 2 2 2 6 2 3" xfId="7202"/>
    <cellStyle name="20% - Accent2 2 2 2 6 2 3 2" xfId="23385"/>
    <cellStyle name="20% - Accent2 2 2 2 6 2 3 3" xfId="45068"/>
    <cellStyle name="20% - Accent2 2 2 2 6 2 4" xfId="12984"/>
    <cellStyle name="20% - Accent2 2 2 2 6 2 4 2" xfId="23386"/>
    <cellStyle name="20% - Accent2 2 2 2 6 2 4 3" xfId="45069"/>
    <cellStyle name="20% - Accent2 2 2 2 6 2 5" xfId="18767"/>
    <cellStyle name="20% - Accent2 2 2 2 6 2 5 2" xfId="23387"/>
    <cellStyle name="20% - Accent2 2 2 2 6 2 6" xfId="23388"/>
    <cellStyle name="20% - Accent2 2 2 2 6 2 7" xfId="45070"/>
    <cellStyle name="20% - Accent2 2 2 2 6 3" xfId="5499"/>
    <cellStyle name="20% - Accent2 2 2 2 6 3 2" xfId="14173"/>
    <cellStyle name="20% - Accent2 2 2 2 6 3 2 2" xfId="23389"/>
    <cellStyle name="20% - Accent2 2 2 2 6 3 2 3" xfId="45071"/>
    <cellStyle name="20% - Accent2 2 2 2 6 3 3" xfId="19956"/>
    <cellStyle name="20% - Accent2 2 2 2 6 3 3 2" xfId="23390"/>
    <cellStyle name="20% - Accent2 2 2 2 6 3 4" xfId="23391"/>
    <cellStyle name="20% - Accent2 2 2 2 6 3 5" xfId="45072"/>
    <cellStyle name="20% - Accent2 2 2 2 6 4" xfId="8391"/>
    <cellStyle name="20% - Accent2 2 2 2 6 4 2" xfId="23392"/>
    <cellStyle name="20% - Accent2 2 2 2 6 4 3" xfId="45073"/>
    <cellStyle name="20% - Accent2 2 2 2 6 4 4" xfId="45074"/>
    <cellStyle name="20% - Accent2 2 2 2 6 5" xfId="4310"/>
    <cellStyle name="20% - Accent2 2 2 2 6 5 2" xfId="23393"/>
    <cellStyle name="20% - Accent2 2 2 2 6 5 3" xfId="45075"/>
    <cellStyle name="20% - Accent2 2 2 2 6 6" xfId="11282"/>
    <cellStyle name="20% - Accent2 2 2 2 6 6 2" xfId="23394"/>
    <cellStyle name="20% - Accent2 2 2 2 6 6 3" xfId="45076"/>
    <cellStyle name="20% - Accent2 2 2 2 6 7" xfId="17065"/>
    <cellStyle name="20% - Accent2 2 2 2 6 7 2" xfId="23395"/>
    <cellStyle name="20% - Accent2 2 2 2 6 8" xfId="23396"/>
    <cellStyle name="20% - Accent2 2 2 2 6 9" xfId="45077"/>
    <cellStyle name="20% - Accent2 2 2 2 7" xfId="1792"/>
    <cellStyle name="20% - Accent2 2 2 2 7 2" xfId="6387"/>
    <cellStyle name="20% - Accent2 2 2 2 7 2 2" xfId="15060"/>
    <cellStyle name="20% - Accent2 2 2 2 7 2 2 2" xfId="23397"/>
    <cellStyle name="20% - Accent2 2 2 2 7 2 2 3" xfId="45078"/>
    <cellStyle name="20% - Accent2 2 2 2 7 2 3" xfId="20843"/>
    <cellStyle name="20% - Accent2 2 2 2 7 2 3 2" xfId="23398"/>
    <cellStyle name="20% - Accent2 2 2 2 7 2 4" xfId="23399"/>
    <cellStyle name="20% - Accent2 2 2 2 7 2 5" xfId="45079"/>
    <cellStyle name="20% - Accent2 2 2 2 7 3" xfId="9278"/>
    <cellStyle name="20% - Accent2 2 2 2 7 3 2" xfId="23400"/>
    <cellStyle name="20% - Accent2 2 2 2 7 3 3" xfId="45080"/>
    <cellStyle name="20% - Accent2 2 2 2 7 3 4" xfId="45081"/>
    <cellStyle name="20% - Accent2 2 2 2 7 4" xfId="3495"/>
    <cellStyle name="20% - Accent2 2 2 2 7 4 2" xfId="23401"/>
    <cellStyle name="20% - Accent2 2 2 2 7 4 3" xfId="45082"/>
    <cellStyle name="20% - Accent2 2 2 2 7 5" xfId="12169"/>
    <cellStyle name="20% - Accent2 2 2 2 7 5 2" xfId="23402"/>
    <cellStyle name="20% - Accent2 2 2 2 7 5 3" xfId="45083"/>
    <cellStyle name="20% - Accent2 2 2 2 7 6" xfId="17952"/>
    <cellStyle name="20% - Accent2 2 2 2 7 6 2" xfId="23403"/>
    <cellStyle name="20% - Accent2 2 2 2 7 7" xfId="23404"/>
    <cellStyle name="20% - Accent2 2 2 2 7 8" xfId="45084"/>
    <cellStyle name="20% - Accent2 2 2 2 8" xfId="1288"/>
    <cellStyle name="20% - Accent2 2 2 2 8 2" xfId="8774"/>
    <cellStyle name="20% - Accent2 2 2 2 8 2 2" xfId="14556"/>
    <cellStyle name="20% - Accent2 2 2 2 8 2 2 2" xfId="23405"/>
    <cellStyle name="20% - Accent2 2 2 2 8 2 2 3" xfId="45085"/>
    <cellStyle name="20% - Accent2 2 2 2 8 2 3" xfId="20339"/>
    <cellStyle name="20% - Accent2 2 2 2 8 2 3 2" xfId="23406"/>
    <cellStyle name="20% - Accent2 2 2 2 8 2 4" xfId="23407"/>
    <cellStyle name="20% - Accent2 2 2 2 8 2 5" xfId="45086"/>
    <cellStyle name="20% - Accent2 2 2 2 8 3" xfId="5883"/>
    <cellStyle name="20% - Accent2 2 2 2 8 3 2" xfId="23408"/>
    <cellStyle name="20% - Accent2 2 2 2 8 3 3" xfId="45087"/>
    <cellStyle name="20% - Accent2 2 2 2 8 4" xfId="11665"/>
    <cellStyle name="20% - Accent2 2 2 2 8 4 2" xfId="23409"/>
    <cellStyle name="20% - Accent2 2 2 2 8 4 3" xfId="45088"/>
    <cellStyle name="20% - Accent2 2 2 2 8 5" xfId="17448"/>
    <cellStyle name="20% - Accent2 2 2 2 8 5 2" xfId="23410"/>
    <cellStyle name="20% - Accent2 2 2 2 8 6" xfId="23411"/>
    <cellStyle name="20% - Accent2 2 2 2 8 7" xfId="45089"/>
    <cellStyle name="20% - Accent2 2 2 2 9" xfId="4684"/>
    <cellStyle name="20% - Accent2 2 2 2 9 2" xfId="13358"/>
    <cellStyle name="20% - Accent2 2 2 2 9 2 2" xfId="23412"/>
    <cellStyle name="20% - Accent2 2 2 2 9 2 3" xfId="45090"/>
    <cellStyle name="20% - Accent2 2 2 2 9 3" xfId="19141"/>
    <cellStyle name="20% - Accent2 2 2 2 9 3 2" xfId="23413"/>
    <cellStyle name="20% - Accent2 2 2 2 9 4" xfId="23414"/>
    <cellStyle name="20% - Accent2 2 2 2 9 5" xfId="45091"/>
    <cellStyle name="20% - Accent2 2 2 3" xfId="64"/>
    <cellStyle name="20% - Accent2 2 2 3 10" xfId="10477"/>
    <cellStyle name="20% - Accent2 2 2 3 10 2" xfId="23415"/>
    <cellStyle name="20% - Accent2 2 2 3 10 3" xfId="45092"/>
    <cellStyle name="20% - Accent2 2 2 3 11" xfId="16260"/>
    <cellStyle name="20% - Accent2 2 2 3 11 2" xfId="23416"/>
    <cellStyle name="20% - Accent2 2 2 3 12" xfId="23417"/>
    <cellStyle name="20% - Accent2 2 2 3 13" xfId="45093"/>
    <cellStyle name="20% - Accent2 2 2 3 2" xfId="65"/>
    <cellStyle name="20% - Accent2 2 2 3 2 10" xfId="16261"/>
    <cellStyle name="20% - Accent2 2 2 3 2 10 2" xfId="23418"/>
    <cellStyle name="20% - Accent2 2 2 3 2 11" xfId="23419"/>
    <cellStyle name="20% - Accent2 2 2 3 2 12" xfId="45094"/>
    <cellStyle name="20% - Accent2 2 2 3 2 2" xfId="66"/>
    <cellStyle name="20% - Accent2 2 2 3 2 2 2" xfId="1804"/>
    <cellStyle name="20% - Accent2 2 2 3 2 2 2 2" xfId="9290"/>
    <cellStyle name="20% - Accent2 2 2 3 2 2 2 2 2" xfId="15072"/>
    <cellStyle name="20% - Accent2 2 2 3 2 2 2 2 2 2" xfId="23420"/>
    <cellStyle name="20% - Accent2 2 2 3 2 2 2 2 2 3" xfId="45095"/>
    <cellStyle name="20% - Accent2 2 2 3 2 2 2 2 3" xfId="20855"/>
    <cellStyle name="20% - Accent2 2 2 3 2 2 2 2 3 2" xfId="23421"/>
    <cellStyle name="20% - Accent2 2 2 3 2 2 2 2 4" xfId="23422"/>
    <cellStyle name="20% - Accent2 2 2 3 2 2 2 2 5" xfId="45096"/>
    <cellStyle name="20% - Accent2 2 2 3 2 2 2 3" xfId="6399"/>
    <cellStyle name="20% - Accent2 2 2 3 2 2 2 3 2" xfId="23423"/>
    <cellStyle name="20% - Accent2 2 2 3 2 2 2 3 3" xfId="45097"/>
    <cellStyle name="20% - Accent2 2 2 3 2 2 2 4" xfId="12181"/>
    <cellStyle name="20% - Accent2 2 2 3 2 2 2 4 2" xfId="23424"/>
    <cellStyle name="20% - Accent2 2 2 3 2 2 2 4 3" xfId="45098"/>
    <cellStyle name="20% - Accent2 2 2 3 2 2 2 5" xfId="17964"/>
    <cellStyle name="20% - Accent2 2 2 3 2 2 2 5 2" xfId="23425"/>
    <cellStyle name="20% - Accent2 2 2 3 2 2 2 6" xfId="23426"/>
    <cellStyle name="20% - Accent2 2 2 3 2 2 2 7" xfId="45099"/>
    <cellStyle name="20% - Accent2 2 2 3 2 2 3" xfId="4696"/>
    <cellStyle name="20% - Accent2 2 2 3 2 2 3 2" xfId="13370"/>
    <cellStyle name="20% - Accent2 2 2 3 2 2 3 2 2" xfId="23427"/>
    <cellStyle name="20% - Accent2 2 2 3 2 2 3 2 3" xfId="45100"/>
    <cellStyle name="20% - Accent2 2 2 3 2 2 3 3" xfId="19153"/>
    <cellStyle name="20% - Accent2 2 2 3 2 2 3 3 2" xfId="23428"/>
    <cellStyle name="20% - Accent2 2 2 3 2 2 3 4" xfId="23429"/>
    <cellStyle name="20% - Accent2 2 2 3 2 2 3 5" xfId="45101"/>
    <cellStyle name="20% - Accent2 2 2 3 2 2 4" xfId="7588"/>
    <cellStyle name="20% - Accent2 2 2 3 2 2 4 2" xfId="23430"/>
    <cellStyle name="20% - Accent2 2 2 3 2 2 4 3" xfId="45102"/>
    <cellStyle name="20% - Accent2 2 2 3 2 2 4 4" xfId="45103"/>
    <cellStyle name="20% - Accent2 2 2 3 2 2 5" xfId="3507"/>
    <cellStyle name="20% - Accent2 2 2 3 2 2 5 2" xfId="23431"/>
    <cellStyle name="20% - Accent2 2 2 3 2 2 5 3" xfId="45104"/>
    <cellStyle name="20% - Accent2 2 2 3 2 2 6" xfId="10479"/>
    <cellStyle name="20% - Accent2 2 2 3 2 2 6 2" xfId="23432"/>
    <cellStyle name="20% - Accent2 2 2 3 2 2 6 3" xfId="45105"/>
    <cellStyle name="20% - Accent2 2 2 3 2 2 7" xfId="16262"/>
    <cellStyle name="20% - Accent2 2 2 3 2 2 7 2" xfId="23433"/>
    <cellStyle name="20% - Accent2 2 2 3 2 2 8" xfId="23434"/>
    <cellStyle name="20% - Accent2 2 2 3 2 2 9" xfId="45106"/>
    <cellStyle name="20% - Accent2 2 2 3 2 3" xfId="938"/>
    <cellStyle name="20% - Accent2 2 2 3 2 3 2" xfId="2642"/>
    <cellStyle name="20% - Accent2 2 2 3 2 3 2 2" xfId="10128"/>
    <cellStyle name="20% - Accent2 2 2 3 2 3 2 2 2" xfId="15910"/>
    <cellStyle name="20% - Accent2 2 2 3 2 3 2 2 2 2" xfId="23435"/>
    <cellStyle name="20% - Accent2 2 2 3 2 3 2 2 2 3" xfId="45107"/>
    <cellStyle name="20% - Accent2 2 2 3 2 3 2 2 3" xfId="21693"/>
    <cellStyle name="20% - Accent2 2 2 3 2 3 2 2 3 2" xfId="23436"/>
    <cellStyle name="20% - Accent2 2 2 3 2 3 2 2 4" xfId="23437"/>
    <cellStyle name="20% - Accent2 2 2 3 2 3 2 2 5" xfId="45108"/>
    <cellStyle name="20% - Accent2 2 2 3 2 3 2 3" xfId="7237"/>
    <cellStyle name="20% - Accent2 2 2 3 2 3 2 3 2" xfId="23438"/>
    <cellStyle name="20% - Accent2 2 2 3 2 3 2 3 3" xfId="45109"/>
    <cellStyle name="20% - Accent2 2 2 3 2 3 2 4" xfId="13019"/>
    <cellStyle name="20% - Accent2 2 2 3 2 3 2 4 2" xfId="23439"/>
    <cellStyle name="20% - Accent2 2 2 3 2 3 2 4 3" xfId="45110"/>
    <cellStyle name="20% - Accent2 2 2 3 2 3 2 5" xfId="18802"/>
    <cellStyle name="20% - Accent2 2 2 3 2 3 2 5 2" xfId="23440"/>
    <cellStyle name="20% - Accent2 2 2 3 2 3 2 6" xfId="23441"/>
    <cellStyle name="20% - Accent2 2 2 3 2 3 2 7" xfId="45111"/>
    <cellStyle name="20% - Accent2 2 2 3 2 3 3" xfId="5534"/>
    <cellStyle name="20% - Accent2 2 2 3 2 3 3 2" xfId="14208"/>
    <cellStyle name="20% - Accent2 2 2 3 2 3 3 2 2" xfId="23442"/>
    <cellStyle name="20% - Accent2 2 2 3 2 3 3 2 3" xfId="45112"/>
    <cellStyle name="20% - Accent2 2 2 3 2 3 3 3" xfId="19991"/>
    <cellStyle name="20% - Accent2 2 2 3 2 3 3 3 2" xfId="23443"/>
    <cellStyle name="20% - Accent2 2 2 3 2 3 3 4" xfId="23444"/>
    <cellStyle name="20% - Accent2 2 2 3 2 3 3 5" xfId="45113"/>
    <cellStyle name="20% - Accent2 2 2 3 2 3 4" xfId="8426"/>
    <cellStyle name="20% - Accent2 2 2 3 2 3 4 2" xfId="23445"/>
    <cellStyle name="20% - Accent2 2 2 3 2 3 4 3" xfId="45114"/>
    <cellStyle name="20% - Accent2 2 2 3 2 3 4 4" xfId="45115"/>
    <cellStyle name="20% - Accent2 2 2 3 2 3 5" xfId="4345"/>
    <cellStyle name="20% - Accent2 2 2 3 2 3 5 2" xfId="23446"/>
    <cellStyle name="20% - Accent2 2 2 3 2 3 5 3" xfId="45116"/>
    <cellStyle name="20% - Accent2 2 2 3 2 3 6" xfId="11317"/>
    <cellStyle name="20% - Accent2 2 2 3 2 3 6 2" xfId="23447"/>
    <cellStyle name="20% - Accent2 2 2 3 2 3 6 3" xfId="45117"/>
    <cellStyle name="20% - Accent2 2 2 3 2 3 7" xfId="17100"/>
    <cellStyle name="20% - Accent2 2 2 3 2 3 7 2" xfId="23448"/>
    <cellStyle name="20% - Accent2 2 2 3 2 3 8" xfId="23449"/>
    <cellStyle name="20% - Accent2 2 2 3 2 3 9" xfId="45118"/>
    <cellStyle name="20% - Accent2 2 2 3 2 4" xfId="1803"/>
    <cellStyle name="20% - Accent2 2 2 3 2 4 2" xfId="6398"/>
    <cellStyle name="20% - Accent2 2 2 3 2 4 2 2" xfId="15071"/>
    <cellStyle name="20% - Accent2 2 2 3 2 4 2 2 2" xfId="23450"/>
    <cellStyle name="20% - Accent2 2 2 3 2 4 2 2 3" xfId="45119"/>
    <cellStyle name="20% - Accent2 2 2 3 2 4 2 3" xfId="20854"/>
    <cellStyle name="20% - Accent2 2 2 3 2 4 2 3 2" xfId="23451"/>
    <cellStyle name="20% - Accent2 2 2 3 2 4 2 4" xfId="23452"/>
    <cellStyle name="20% - Accent2 2 2 3 2 4 2 5" xfId="45120"/>
    <cellStyle name="20% - Accent2 2 2 3 2 4 3" xfId="9289"/>
    <cellStyle name="20% - Accent2 2 2 3 2 4 3 2" xfId="23453"/>
    <cellStyle name="20% - Accent2 2 2 3 2 4 3 3" xfId="45121"/>
    <cellStyle name="20% - Accent2 2 2 3 2 4 3 4" xfId="45122"/>
    <cellStyle name="20% - Accent2 2 2 3 2 4 4" xfId="3506"/>
    <cellStyle name="20% - Accent2 2 2 3 2 4 4 2" xfId="23454"/>
    <cellStyle name="20% - Accent2 2 2 3 2 4 4 3" xfId="45123"/>
    <cellStyle name="20% - Accent2 2 2 3 2 4 5" xfId="12180"/>
    <cellStyle name="20% - Accent2 2 2 3 2 4 5 2" xfId="23455"/>
    <cellStyle name="20% - Accent2 2 2 3 2 4 5 3" xfId="45124"/>
    <cellStyle name="20% - Accent2 2 2 3 2 4 6" xfId="17963"/>
    <cellStyle name="20% - Accent2 2 2 3 2 4 6 2" xfId="23456"/>
    <cellStyle name="20% - Accent2 2 2 3 2 4 7" xfId="23457"/>
    <cellStyle name="20% - Accent2 2 2 3 2 4 8" xfId="45125"/>
    <cellStyle name="20% - Accent2 2 2 3 2 5" xfId="1388"/>
    <cellStyle name="20% - Accent2 2 2 3 2 5 2" xfId="8874"/>
    <cellStyle name="20% - Accent2 2 2 3 2 5 2 2" xfId="14656"/>
    <cellStyle name="20% - Accent2 2 2 3 2 5 2 2 2" xfId="23458"/>
    <cellStyle name="20% - Accent2 2 2 3 2 5 2 2 3" xfId="45126"/>
    <cellStyle name="20% - Accent2 2 2 3 2 5 2 3" xfId="20439"/>
    <cellStyle name="20% - Accent2 2 2 3 2 5 2 3 2" xfId="23459"/>
    <cellStyle name="20% - Accent2 2 2 3 2 5 2 4" xfId="23460"/>
    <cellStyle name="20% - Accent2 2 2 3 2 5 2 5" xfId="45127"/>
    <cellStyle name="20% - Accent2 2 2 3 2 5 3" xfId="5983"/>
    <cellStyle name="20% - Accent2 2 2 3 2 5 3 2" xfId="23461"/>
    <cellStyle name="20% - Accent2 2 2 3 2 5 3 3" xfId="45128"/>
    <cellStyle name="20% - Accent2 2 2 3 2 5 4" xfId="11765"/>
    <cellStyle name="20% - Accent2 2 2 3 2 5 4 2" xfId="23462"/>
    <cellStyle name="20% - Accent2 2 2 3 2 5 4 3" xfId="45129"/>
    <cellStyle name="20% - Accent2 2 2 3 2 5 5" xfId="17548"/>
    <cellStyle name="20% - Accent2 2 2 3 2 5 5 2" xfId="23463"/>
    <cellStyle name="20% - Accent2 2 2 3 2 5 6" xfId="23464"/>
    <cellStyle name="20% - Accent2 2 2 3 2 5 7" xfId="45130"/>
    <cellStyle name="20% - Accent2 2 2 3 2 6" xfId="4695"/>
    <cellStyle name="20% - Accent2 2 2 3 2 6 2" xfId="13369"/>
    <cellStyle name="20% - Accent2 2 2 3 2 6 2 2" xfId="23465"/>
    <cellStyle name="20% - Accent2 2 2 3 2 6 2 3" xfId="45131"/>
    <cellStyle name="20% - Accent2 2 2 3 2 6 3" xfId="19152"/>
    <cellStyle name="20% - Accent2 2 2 3 2 6 3 2" xfId="23466"/>
    <cellStyle name="20% - Accent2 2 2 3 2 6 4" xfId="23467"/>
    <cellStyle name="20% - Accent2 2 2 3 2 6 5" xfId="45132"/>
    <cellStyle name="20% - Accent2 2 2 3 2 7" xfId="7587"/>
    <cellStyle name="20% - Accent2 2 2 3 2 7 2" xfId="23468"/>
    <cellStyle name="20% - Accent2 2 2 3 2 7 3" xfId="45133"/>
    <cellStyle name="20% - Accent2 2 2 3 2 7 4" xfId="45134"/>
    <cellStyle name="20% - Accent2 2 2 3 2 8" xfId="3091"/>
    <cellStyle name="20% - Accent2 2 2 3 2 8 2" xfId="23469"/>
    <cellStyle name="20% - Accent2 2 2 3 2 8 3" xfId="45135"/>
    <cellStyle name="20% - Accent2 2 2 3 2 9" xfId="10478"/>
    <cellStyle name="20% - Accent2 2 2 3 2 9 2" xfId="23470"/>
    <cellStyle name="20% - Accent2 2 2 3 2 9 3" xfId="45136"/>
    <cellStyle name="20% - Accent2 2 2 3 3" xfId="67"/>
    <cellStyle name="20% - Accent2 2 2 3 3 2" xfId="1805"/>
    <cellStyle name="20% - Accent2 2 2 3 3 2 2" xfId="9291"/>
    <cellStyle name="20% - Accent2 2 2 3 3 2 2 2" xfId="15073"/>
    <cellStyle name="20% - Accent2 2 2 3 3 2 2 2 2" xfId="23471"/>
    <cellStyle name="20% - Accent2 2 2 3 3 2 2 2 3" xfId="45137"/>
    <cellStyle name="20% - Accent2 2 2 3 3 2 2 3" xfId="20856"/>
    <cellStyle name="20% - Accent2 2 2 3 3 2 2 3 2" xfId="23472"/>
    <cellStyle name="20% - Accent2 2 2 3 3 2 2 4" xfId="23473"/>
    <cellStyle name="20% - Accent2 2 2 3 3 2 2 5" xfId="45138"/>
    <cellStyle name="20% - Accent2 2 2 3 3 2 3" xfId="6400"/>
    <cellStyle name="20% - Accent2 2 2 3 3 2 3 2" xfId="23474"/>
    <cellStyle name="20% - Accent2 2 2 3 3 2 3 3" xfId="45139"/>
    <cellStyle name="20% - Accent2 2 2 3 3 2 4" xfId="12182"/>
    <cellStyle name="20% - Accent2 2 2 3 3 2 4 2" xfId="23475"/>
    <cellStyle name="20% - Accent2 2 2 3 3 2 4 3" xfId="45140"/>
    <cellStyle name="20% - Accent2 2 2 3 3 2 5" xfId="17965"/>
    <cellStyle name="20% - Accent2 2 2 3 3 2 5 2" xfId="23476"/>
    <cellStyle name="20% - Accent2 2 2 3 3 2 6" xfId="23477"/>
    <cellStyle name="20% - Accent2 2 2 3 3 2 7" xfId="45141"/>
    <cellStyle name="20% - Accent2 2 2 3 3 3" xfId="4697"/>
    <cellStyle name="20% - Accent2 2 2 3 3 3 2" xfId="13371"/>
    <cellStyle name="20% - Accent2 2 2 3 3 3 2 2" xfId="23478"/>
    <cellStyle name="20% - Accent2 2 2 3 3 3 2 3" xfId="45142"/>
    <cellStyle name="20% - Accent2 2 2 3 3 3 3" xfId="19154"/>
    <cellStyle name="20% - Accent2 2 2 3 3 3 3 2" xfId="23479"/>
    <cellStyle name="20% - Accent2 2 2 3 3 3 4" xfId="23480"/>
    <cellStyle name="20% - Accent2 2 2 3 3 3 5" xfId="45143"/>
    <cellStyle name="20% - Accent2 2 2 3 3 4" xfId="7589"/>
    <cellStyle name="20% - Accent2 2 2 3 3 4 2" xfId="23481"/>
    <cellStyle name="20% - Accent2 2 2 3 3 4 3" xfId="45144"/>
    <cellStyle name="20% - Accent2 2 2 3 3 4 4" xfId="45145"/>
    <cellStyle name="20% - Accent2 2 2 3 3 5" xfId="3508"/>
    <cellStyle name="20% - Accent2 2 2 3 3 5 2" xfId="23482"/>
    <cellStyle name="20% - Accent2 2 2 3 3 5 3" xfId="45146"/>
    <cellStyle name="20% - Accent2 2 2 3 3 6" xfId="10480"/>
    <cellStyle name="20% - Accent2 2 2 3 3 6 2" xfId="23483"/>
    <cellStyle name="20% - Accent2 2 2 3 3 6 3" xfId="45147"/>
    <cellStyle name="20% - Accent2 2 2 3 3 7" xfId="16263"/>
    <cellStyle name="20% - Accent2 2 2 3 3 7 2" xfId="23484"/>
    <cellStyle name="20% - Accent2 2 2 3 3 8" xfId="23485"/>
    <cellStyle name="20% - Accent2 2 2 3 3 9" xfId="45148"/>
    <cellStyle name="20% - Accent2 2 2 3 4" xfId="937"/>
    <cellStyle name="20% - Accent2 2 2 3 4 2" xfId="2641"/>
    <cellStyle name="20% - Accent2 2 2 3 4 2 2" xfId="10127"/>
    <cellStyle name="20% - Accent2 2 2 3 4 2 2 2" xfId="15909"/>
    <cellStyle name="20% - Accent2 2 2 3 4 2 2 2 2" xfId="23486"/>
    <cellStyle name="20% - Accent2 2 2 3 4 2 2 2 3" xfId="45149"/>
    <cellStyle name="20% - Accent2 2 2 3 4 2 2 3" xfId="21692"/>
    <cellStyle name="20% - Accent2 2 2 3 4 2 2 3 2" xfId="23487"/>
    <cellStyle name="20% - Accent2 2 2 3 4 2 2 4" xfId="23488"/>
    <cellStyle name="20% - Accent2 2 2 3 4 2 2 5" xfId="45150"/>
    <cellStyle name="20% - Accent2 2 2 3 4 2 3" xfId="7236"/>
    <cellStyle name="20% - Accent2 2 2 3 4 2 3 2" xfId="23489"/>
    <cellStyle name="20% - Accent2 2 2 3 4 2 3 3" xfId="45151"/>
    <cellStyle name="20% - Accent2 2 2 3 4 2 4" xfId="13018"/>
    <cellStyle name="20% - Accent2 2 2 3 4 2 4 2" xfId="23490"/>
    <cellStyle name="20% - Accent2 2 2 3 4 2 4 3" xfId="45152"/>
    <cellStyle name="20% - Accent2 2 2 3 4 2 5" xfId="18801"/>
    <cellStyle name="20% - Accent2 2 2 3 4 2 5 2" xfId="23491"/>
    <cellStyle name="20% - Accent2 2 2 3 4 2 6" xfId="23492"/>
    <cellStyle name="20% - Accent2 2 2 3 4 2 7" xfId="45153"/>
    <cellStyle name="20% - Accent2 2 2 3 4 3" xfId="5533"/>
    <cellStyle name="20% - Accent2 2 2 3 4 3 2" xfId="14207"/>
    <cellStyle name="20% - Accent2 2 2 3 4 3 2 2" xfId="23493"/>
    <cellStyle name="20% - Accent2 2 2 3 4 3 2 3" xfId="45154"/>
    <cellStyle name="20% - Accent2 2 2 3 4 3 3" xfId="19990"/>
    <cellStyle name="20% - Accent2 2 2 3 4 3 3 2" xfId="23494"/>
    <cellStyle name="20% - Accent2 2 2 3 4 3 4" xfId="23495"/>
    <cellStyle name="20% - Accent2 2 2 3 4 3 5" xfId="45155"/>
    <cellStyle name="20% - Accent2 2 2 3 4 4" xfId="8425"/>
    <cellStyle name="20% - Accent2 2 2 3 4 4 2" xfId="23496"/>
    <cellStyle name="20% - Accent2 2 2 3 4 4 3" xfId="45156"/>
    <cellStyle name="20% - Accent2 2 2 3 4 4 4" xfId="45157"/>
    <cellStyle name="20% - Accent2 2 2 3 4 5" xfId="4344"/>
    <cellStyle name="20% - Accent2 2 2 3 4 5 2" xfId="23497"/>
    <cellStyle name="20% - Accent2 2 2 3 4 5 3" xfId="45158"/>
    <cellStyle name="20% - Accent2 2 2 3 4 6" xfId="11316"/>
    <cellStyle name="20% - Accent2 2 2 3 4 6 2" xfId="23498"/>
    <cellStyle name="20% - Accent2 2 2 3 4 6 3" xfId="45159"/>
    <cellStyle name="20% - Accent2 2 2 3 4 7" xfId="17099"/>
    <cellStyle name="20% - Accent2 2 2 3 4 7 2" xfId="23499"/>
    <cellStyle name="20% - Accent2 2 2 3 4 8" xfId="23500"/>
    <cellStyle name="20% - Accent2 2 2 3 4 9" xfId="45160"/>
    <cellStyle name="20% - Accent2 2 2 3 5" xfId="1802"/>
    <cellStyle name="20% - Accent2 2 2 3 5 2" xfId="6397"/>
    <cellStyle name="20% - Accent2 2 2 3 5 2 2" xfId="15070"/>
    <cellStyle name="20% - Accent2 2 2 3 5 2 2 2" xfId="23501"/>
    <cellStyle name="20% - Accent2 2 2 3 5 2 2 3" xfId="45161"/>
    <cellStyle name="20% - Accent2 2 2 3 5 2 3" xfId="20853"/>
    <cellStyle name="20% - Accent2 2 2 3 5 2 3 2" xfId="23502"/>
    <cellStyle name="20% - Accent2 2 2 3 5 2 4" xfId="23503"/>
    <cellStyle name="20% - Accent2 2 2 3 5 2 5" xfId="45162"/>
    <cellStyle name="20% - Accent2 2 2 3 5 3" xfId="9288"/>
    <cellStyle name="20% - Accent2 2 2 3 5 3 2" xfId="23504"/>
    <cellStyle name="20% - Accent2 2 2 3 5 3 3" xfId="45163"/>
    <cellStyle name="20% - Accent2 2 2 3 5 3 4" xfId="45164"/>
    <cellStyle name="20% - Accent2 2 2 3 5 4" xfId="3505"/>
    <cellStyle name="20% - Accent2 2 2 3 5 4 2" xfId="23505"/>
    <cellStyle name="20% - Accent2 2 2 3 5 4 3" xfId="45165"/>
    <cellStyle name="20% - Accent2 2 2 3 5 5" xfId="12179"/>
    <cellStyle name="20% - Accent2 2 2 3 5 5 2" xfId="23506"/>
    <cellStyle name="20% - Accent2 2 2 3 5 5 3" xfId="45166"/>
    <cellStyle name="20% - Accent2 2 2 3 5 6" xfId="17962"/>
    <cellStyle name="20% - Accent2 2 2 3 5 6 2" xfId="23507"/>
    <cellStyle name="20% - Accent2 2 2 3 5 7" xfId="23508"/>
    <cellStyle name="20% - Accent2 2 2 3 5 8" xfId="45167"/>
    <cellStyle name="20% - Accent2 2 2 3 6" xfId="1387"/>
    <cellStyle name="20% - Accent2 2 2 3 6 2" xfId="8873"/>
    <cellStyle name="20% - Accent2 2 2 3 6 2 2" xfId="14655"/>
    <cellStyle name="20% - Accent2 2 2 3 6 2 2 2" xfId="23509"/>
    <cellStyle name="20% - Accent2 2 2 3 6 2 2 3" xfId="45168"/>
    <cellStyle name="20% - Accent2 2 2 3 6 2 3" xfId="20438"/>
    <cellStyle name="20% - Accent2 2 2 3 6 2 3 2" xfId="23510"/>
    <cellStyle name="20% - Accent2 2 2 3 6 2 4" xfId="23511"/>
    <cellStyle name="20% - Accent2 2 2 3 6 2 5" xfId="45169"/>
    <cellStyle name="20% - Accent2 2 2 3 6 3" xfId="5982"/>
    <cellStyle name="20% - Accent2 2 2 3 6 3 2" xfId="23512"/>
    <cellStyle name="20% - Accent2 2 2 3 6 3 3" xfId="45170"/>
    <cellStyle name="20% - Accent2 2 2 3 6 4" xfId="11764"/>
    <cellStyle name="20% - Accent2 2 2 3 6 4 2" xfId="23513"/>
    <cellStyle name="20% - Accent2 2 2 3 6 4 3" xfId="45171"/>
    <cellStyle name="20% - Accent2 2 2 3 6 5" xfId="17547"/>
    <cellStyle name="20% - Accent2 2 2 3 6 5 2" xfId="23514"/>
    <cellStyle name="20% - Accent2 2 2 3 6 6" xfId="23515"/>
    <cellStyle name="20% - Accent2 2 2 3 6 7" xfId="45172"/>
    <cellStyle name="20% - Accent2 2 2 3 7" xfId="4694"/>
    <cellStyle name="20% - Accent2 2 2 3 7 2" xfId="13368"/>
    <cellStyle name="20% - Accent2 2 2 3 7 2 2" xfId="23516"/>
    <cellStyle name="20% - Accent2 2 2 3 7 2 3" xfId="45173"/>
    <cellStyle name="20% - Accent2 2 2 3 7 3" xfId="19151"/>
    <cellStyle name="20% - Accent2 2 2 3 7 3 2" xfId="23517"/>
    <cellStyle name="20% - Accent2 2 2 3 7 4" xfId="23518"/>
    <cellStyle name="20% - Accent2 2 2 3 7 5" xfId="45174"/>
    <cellStyle name="20% - Accent2 2 2 3 8" xfId="7586"/>
    <cellStyle name="20% - Accent2 2 2 3 8 2" xfId="23519"/>
    <cellStyle name="20% - Accent2 2 2 3 8 3" xfId="45175"/>
    <cellStyle name="20% - Accent2 2 2 3 8 4" xfId="45176"/>
    <cellStyle name="20% - Accent2 2 2 3 9" xfId="3090"/>
    <cellStyle name="20% - Accent2 2 2 3 9 2" xfId="23520"/>
    <cellStyle name="20% - Accent2 2 2 3 9 3" xfId="45177"/>
    <cellStyle name="20% - Accent2 2 2 4" xfId="68"/>
    <cellStyle name="20% - Accent2 2 2 4 10" xfId="16264"/>
    <cellStyle name="20% - Accent2 2 2 4 10 2" xfId="23521"/>
    <cellStyle name="20% - Accent2 2 2 4 11" xfId="23522"/>
    <cellStyle name="20% - Accent2 2 2 4 12" xfId="45178"/>
    <cellStyle name="20% - Accent2 2 2 4 2" xfId="69"/>
    <cellStyle name="20% - Accent2 2 2 4 2 2" xfId="1807"/>
    <cellStyle name="20% - Accent2 2 2 4 2 2 2" xfId="9293"/>
    <cellStyle name="20% - Accent2 2 2 4 2 2 2 2" xfId="15075"/>
    <cellStyle name="20% - Accent2 2 2 4 2 2 2 2 2" xfId="23523"/>
    <cellStyle name="20% - Accent2 2 2 4 2 2 2 2 3" xfId="45179"/>
    <cellStyle name="20% - Accent2 2 2 4 2 2 2 3" xfId="20858"/>
    <cellStyle name="20% - Accent2 2 2 4 2 2 2 3 2" xfId="23524"/>
    <cellStyle name="20% - Accent2 2 2 4 2 2 2 4" xfId="23525"/>
    <cellStyle name="20% - Accent2 2 2 4 2 2 2 5" xfId="45180"/>
    <cellStyle name="20% - Accent2 2 2 4 2 2 3" xfId="6402"/>
    <cellStyle name="20% - Accent2 2 2 4 2 2 3 2" xfId="23526"/>
    <cellStyle name="20% - Accent2 2 2 4 2 2 3 3" xfId="45181"/>
    <cellStyle name="20% - Accent2 2 2 4 2 2 4" xfId="12184"/>
    <cellStyle name="20% - Accent2 2 2 4 2 2 4 2" xfId="23527"/>
    <cellStyle name="20% - Accent2 2 2 4 2 2 4 3" xfId="45182"/>
    <cellStyle name="20% - Accent2 2 2 4 2 2 5" xfId="17967"/>
    <cellStyle name="20% - Accent2 2 2 4 2 2 5 2" xfId="23528"/>
    <cellStyle name="20% - Accent2 2 2 4 2 2 6" xfId="23529"/>
    <cellStyle name="20% - Accent2 2 2 4 2 2 7" xfId="45183"/>
    <cellStyle name="20% - Accent2 2 2 4 2 3" xfId="4699"/>
    <cellStyle name="20% - Accent2 2 2 4 2 3 2" xfId="13373"/>
    <cellStyle name="20% - Accent2 2 2 4 2 3 2 2" xfId="23530"/>
    <cellStyle name="20% - Accent2 2 2 4 2 3 2 3" xfId="45184"/>
    <cellStyle name="20% - Accent2 2 2 4 2 3 3" xfId="19156"/>
    <cellStyle name="20% - Accent2 2 2 4 2 3 3 2" xfId="23531"/>
    <cellStyle name="20% - Accent2 2 2 4 2 3 4" xfId="23532"/>
    <cellStyle name="20% - Accent2 2 2 4 2 3 5" xfId="45185"/>
    <cellStyle name="20% - Accent2 2 2 4 2 4" xfId="7591"/>
    <cellStyle name="20% - Accent2 2 2 4 2 4 2" xfId="23533"/>
    <cellStyle name="20% - Accent2 2 2 4 2 4 3" xfId="45186"/>
    <cellStyle name="20% - Accent2 2 2 4 2 4 4" xfId="45187"/>
    <cellStyle name="20% - Accent2 2 2 4 2 5" xfId="3510"/>
    <cellStyle name="20% - Accent2 2 2 4 2 5 2" xfId="23534"/>
    <cellStyle name="20% - Accent2 2 2 4 2 5 3" xfId="45188"/>
    <cellStyle name="20% - Accent2 2 2 4 2 6" xfId="10482"/>
    <cellStyle name="20% - Accent2 2 2 4 2 6 2" xfId="23535"/>
    <cellStyle name="20% - Accent2 2 2 4 2 6 3" xfId="45189"/>
    <cellStyle name="20% - Accent2 2 2 4 2 7" xfId="16265"/>
    <cellStyle name="20% - Accent2 2 2 4 2 7 2" xfId="23536"/>
    <cellStyle name="20% - Accent2 2 2 4 2 8" xfId="23537"/>
    <cellStyle name="20% - Accent2 2 2 4 2 9" xfId="45190"/>
    <cellStyle name="20% - Accent2 2 2 4 3" xfId="939"/>
    <cellStyle name="20% - Accent2 2 2 4 3 2" xfId="2643"/>
    <cellStyle name="20% - Accent2 2 2 4 3 2 2" xfId="10129"/>
    <cellStyle name="20% - Accent2 2 2 4 3 2 2 2" xfId="15911"/>
    <cellStyle name="20% - Accent2 2 2 4 3 2 2 2 2" xfId="23538"/>
    <cellStyle name="20% - Accent2 2 2 4 3 2 2 2 3" xfId="45191"/>
    <cellStyle name="20% - Accent2 2 2 4 3 2 2 3" xfId="21694"/>
    <cellStyle name="20% - Accent2 2 2 4 3 2 2 3 2" xfId="23539"/>
    <cellStyle name="20% - Accent2 2 2 4 3 2 2 4" xfId="23540"/>
    <cellStyle name="20% - Accent2 2 2 4 3 2 2 5" xfId="45192"/>
    <cellStyle name="20% - Accent2 2 2 4 3 2 3" xfId="7238"/>
    <cellStyle name="20% - Accent2 2 2 4 3 2 3 2" xfId="23541"/>
    <cellStyle name="20% - Accent2 2 2 4 3 2 3 3" xfId="45193"/>
    <cellStyle name="20% - Accent2 2 2 4 3 2 4" xfId="13020"/>
    <cellStyle name="20% - Accent2 2 2 4 3 2 4 2" xfId="23542"/>
    <cellStyle name="20% - Accent2 2 2 4 3 2 4 3" xfId="45194"/>
    <cellStyle name="20% - Accent2 2 2 4 3 2 5" xfId="18803"/>
    <cellStyle name="20% - Accent2 2 2 4 3 2 5 2" xfId="23543"/>
    <cellStyle name="20% - Accent2 2 2 4 3 2 6" xfId="23544"/>
    <cellStyle name="20% - Accent2 2 2 4 3 2 7" xfId="45195"/>
    <cellStyle name="20% - Accent2 2 2 4 3 3" xfId="5535"/>
    <cellStyle name="20% - Accent2 2 2 4 3 3 2" xfId="14209"/>
    <cellStyle name="20% - Accent2 2 2 4 3 3 2 2" xfId="23545"/>
    <cellStyle name="20% - Accent2 2 2 4 3 3 2 3" xfId="45196"/>
    <cellStyle name="20% - Accent2 2 2 4 3 3 3" xfId="19992"/>
    <cellStyle name="20% - Accent2 2 2 4 3 3 3 2" xfId="23546"/>
    <cellStyle name="20% - Accent2 2 2 4 3 3 4" xfId="23547"/>
    <cellStyle name="20% - Accent2 2 2 4 3 3 5" xfId="45197"/>
    <cellStyle name="20% - Accent2 2 2 4 3 4" xfId="8427"/>
    <cellStyle name="20% - Accent2 2 2 4 3 4 2" xfId="23548"/>
    <cellStyle name="20% - Accent2 2 2 4 3 4 3" xfId="45198"/>
    <cellStyle name="20% - Accent2 2 2 4 3 4 4" xfId="45199"/>
    <cellStyle name="20% - Accent2 2 2 4 3 5" xfId="4346"/>
    <cellStyle name="20% - Accent2 2 2 4 3 5 2" xfId="23549"/>
    <cellStyle name="20% - Accent2 2 2 4 3 5 3" xfId="45200"/>
    <cellStyle name="20% - Accent2 2 2 4 3 6" xfId="11318"/>
    <cellStyle name="20% - Accent2 2 2 4 3 6 2" xfId="23550"/>
    <cellStyle name="20% - Accent2 2 2 4 3 6 3" xfId="45201"/>
    <cellStyle name="20% - Accent2 2 2 4 3 7" xfId="17101"/>
    <cellStyle name="20% - Accent2 2 2 4 3 7 2" xfId="23551"/>
    <cellStyle name="20% - Accent2 2 2 4 3 8" xfId="23552"/>
    <cellStyle name="20% - Accent2 2 2 4 3 9" xfId="45202"/>
    <cellStyle name="20% - Accent2 2 2 4 4" xfId="1806"/>
    <cellStyle name="20% - Accent2 2 2 4 4 2" xfId="6401"/>
    <cellStyle name="20% - Accent2 2 2 4 4 2 2" xfId="15074"/>
    <cellStyle name="20% - Accent2 2 2 4 4 2 2 2" xfId="23553"/>
    <cellStyle name="20% - Accent2 2 2 4 4 2 2 3" xfId="45203"/>
    <cellStyle name="20% - Accent2 2 2 4 4 2 3" xfId="20857"/>
    <cellStyle name="20% - Accent2 2 2 4 4 2 3 2" xfId="23554"/>
    <cellStyle name="20% - Accent2 2 2 4 4 2 4" xfId="23555"/>
    <cellStyle name="20% - Accent2 2 2 4 4 2 5" xfId="45204"/>
    <cellStyle name="20% - Accent2 2 2 4 4 3" xfId="9292"/>
    <cellStyle name="20% - Accent2 2 2 4 4 3 2" xfId="23556"/>
    <cellStyle name="20% - Accent2 2 2 4 4 3 3" xfId="45205"/>
    <cellStyle name="20% - Accent2 2 2 4 4 3 4" xfId="45206"/>
    <cellStyle name="20% - Accent2 2 2 4 4 4" xfId="3509"/>
    <cellStyle name="20% - Accent2 2 2 4 4 4 2" xfId="23557"/>
    <cellStyle name="20% - Accent2 2 2 4 4 4 3" xfId="45207"/>
    <cellStyle name="20% - Accent2 2 2 4 4 5" xfId="12183"/>
    <cellStyle name="20% - Accent2 2 2 4 4 5 2" xfId="23558"/>
    <cellStyle name="20% - Accent2 2 2 4 4 5 3" xfId="45208"/>
    <cellStyle name="20% - Accent2 2 2 4 4 6" xfId="17966"/>
    <cellStyle name="20% - Accent2 2 2 4 4 6 2" xfId="23559"/>
    <cellStyle name="20% - Accent2 2 2 4 4 7" xfId="23560"/>
    <cellStyle name="20% - Accent2 2 2 4 4 8" xfId="45209"/>
    <cellStyle name="20% - Accent2 2 2 4 5" xfId="1389"/>
    <cellStyle name="20% - Accent2 2 2 4 5 2" xfId="8875"/>
    <cellStyle name="20% - Accent2 2 2 4 5 2 2" xfId="14657"/>
    <cellStyle name="20% - Accent2 2 2 4 5 2 2 2" xfId="23561"/>
    <cellStyle name="20% - Accent2 2 2 4 5 2 2 3" xfId="45210"/>
    <cellStyle name="20% - Accent2 2 2 4 5 2 3" xfId="20440"/>
    <cellStyle name="20% - Accent2 2 2 4 5 2 3 2" xfId="23562"/>
    <cellStyle name="20% - Accent2 2 2 4 5 2 4" xfId="23563"/>
    <cellStyle name="20% - Accent2 2 2 4 5 2 5" xfId="45211"/>
    <cellStyle name="20% - Accent2 2 2 4 5 3" xfId="5984"/>
    <cellStyle name="20% - Accent2 2 2 4 5 3 2" xfId="23564"/>
    <cellStyle name="20% - Accent2 2 2 4 5 3 3" xfId="45212"/>
    <cellStyle name="20% - Accent2 2 2 4 5 4" xfId="11766"/>
    <cellStyle name="20% - Accent2 2 2 4 5 4 2" xfId="23565"/>
    <cellStyle name="20% - Accent2 2 2 4 5 4 3" xfId="45213"/>
    <cellStyle name="20% - Accent2 2 2 4 5 5" xfId="17549"/>
    <cellStyle name="20% - Accent2 2 2 4 5 5 2" xfId="23566"/>
    <cellStyle name="20% - Accent2 2 2 4 5 6" xfId="23567"/>
    <cellStyle name="20% - Accent2 2 2 4 5 7" xfId="45214"/>
    <cellStyle name="20% - Accent2 2 2 4 6" xfId="4698"/>
    <cellStyle name="20% - Accent2 2 2 4 6 2" xfId="13372"/>
    <cellStyle name="20% - Accent2 2 2 4 6 2 2" xfId="23568"/>
    <cellStyle name="20% - Accent2 2 2 4 6 2 3" xfId="45215"/>
    <cellStyle name="20% - Accent2 2 2 4 6 3" xfId="19155"/>
    <cellStyle name="20% - Accent2 2 2 4 6 3 2" xfId="23569"/>
    <cellStyle name="20% - Accent2 2 2 4 6 4" xfId="23570"/>
    <cellStyle name="20% - Accent2 2 2 4 6 5" xfId="45216"/>
    <cellStyle name="20% - Accent2 2 2 4 7" xfId="7590"/>
    <cellStyle name="20% - Accent2 2 2 4 7 2" xfId="23571"/>
    <cellStyle name="20% - Accent2 2 2 4 7 3" xfId="45217"/>
    <cellStyle name="20% - Accent2 2 2 4 7 4" xfId="45218"/>
    <cellStyle name="20% - Accent2 2 2 4 8" xfId="3092"/>
    <cellStyle name="20% - Accent2 2 2 4 8 2" xfId="23572"/>
    <cellStyle name="20% - Accent2 2 2 4 8 3" xfId="45219"/>
    <cellStyle name="20% - Accent2 2 2 4 9" xfId="10481"/>
    <cellStyle name="20% - Accent2 2 2 4 9 2" xfId="23573"/>
    <cellStyle name="20% - Accent2 2 2 4 9 3" xfId="45220"/>
    <cellStyle name="20% - Accent2 2 2 5" xfId="70"/>
    <cellStyle name="20% - Accent2 2 2 5 10" xfId="16266"/>
    <cellStyle name="20% - Accent2 2 2 5 10 2" xfId="23574"/>
    <cellStyle name="20% - Accent2 2 2 5 11" xfId="23575"/>
    <cellStyle name="20% - Accent2 2 2 5 12" xfId="45221"/>
    <cellStyle name="20% - Accent2 2 2 5 2" xfId="71"/>
    <cellStyle name="20% - Accent2 2 2 5 2 2" xfId="1809"/>
    <cellStyle name="20% - Accent2 2 2 5 2 2 2" xfId="9295"/>
    <cellStyle name="20% - Accent2 2 2 5 2 2 2 2" xfId="15077"/>
    <cellStyle name="20% - Accent2 2 2 5 2 2 2 2 2" xfId="23576"/>
    <cellStyle name="20% - Accent2 2 2 5 2 2 2 2 3" xfId="45222"/>
    <cellStyle name="20% - Accent2 2 2 5 2 2 2 3" xfId="20860"/>
    <cellStyle name="20% - Accent2 2 2 5 2 2 2 3 2" xfId="23577"/>
    <cellStyle name="20% - Accent2 2 2 5 2 2 2 4" xfId="23578"/>
    <cellStyle name="20% - Accent2 2 2 5 2 2 2 5" xfId="45223"/>
    <cellStyle name="20% - Accent2 2 2 5 2 2 3" xfId="6404"/>
    <cellStyle name="20% - Accent2 2 2 5 2 2 3 2" xfId="23579"/>
    <cellStyle name="20% - Accent2 2 2 5 2 2 3 3" xfId="45224"/>
    <cellStyle name="20% - Accent2 2 2 5 2 2 4" xfId="12186"/>
    <cellStyle name="20% - Accent2 2 2 5 2 2 4 2" xfId="23580"/>
    <cellStyle name="20% - Accent2 2 2 5 2 2 4 3" xfId="45225"/>
    <cellStyle name="20% - Accent2 2 2 5 2 2 5" xfId="17969"/>
    <cellStyle name="20% - Accent2 2 2 5 2 2 5 2" xfId="23581"/>
    <cellStyle name="20% - Accent2 2 2 5 2 2 6" xfId="23582"/>
    <cellStyle name="20% - Accent2 2 2 5 2 2 7" xfId="45226"/>
    <cellStyle name="20% - Accent2 2 2 5 2 3" xfId="4701"/>
    <cellStyle name="20% - Accent2 2 2 5 2 3 2" xfId="13375"/>
    <cellStyle name="20% - Accent2 2 2 5 2 3 2 2" xfId="23583"/>
    <cellStyle name="20% - Accent2 2 2 5 2 3 2 3" xfId="45227"/>
    <cellStyle name="20% - Accent2 2 2 5 2 3 3" xfId="19158"/>
    <cellStyle name="20% - Accent2 2 2 5 2 3 3 2" xfId="23584"/>
    <cellStyle name="20% - Accent2 2 2 5 2 3 4" xfId="23585"/>
    <cellStyle name="20% - Accent2 2 2 5 2 3 5" xfId="45228"/>
    <cellStyle name="20% - Accent2 2 2 5 2 4" xfId="7593"/>
    <cellStyle name="20% - Accent2 2 2 5 2 4 2" xfId="23586"/>
    <cellStyle name="20% - Accent2 2 2 5 2 4 3" xfId="45229"/>
    <cellStyle name="20% - Accent2 2 2 5 2 4 4" xfId="45230"/>
    <cellStyle name="20% - Accent2 2 2 5 2 5" xfId="3512"/>
    <cellStyle name="20% - Accent2 2 2 5 2 5 2" xfId="23587"/>
    <cellStyle name="20% - Accent2 2 2 5 2 5 3" xfId="45231"/>
    <cellStyle name="20% - Accent2 2 2 5 2 6" xfId="10484"/>
    <cellStyle name="20% - Accent2 2 2 5 2 6 2" xfId="23588"/>
    <cellStyle name="20% - Accent2 2 2 5 2 6 3" xfId="45232"/>
    <cellStyle name="20% - Accent2 2 2 5 2 7" xfId="16267"/>
    <cellStyle name="20% - Accent2 2 2 5 2 7 2" xfId="23589"/>
    <cellStyle name="20% - Accent2 2 2 5 2 8" xfId="23590"/>
    <cellStyle name="20% - Accent2 2 2 5 2 9" xfId="45233"/>
    <cellStyle name="20% - Accent2 2 2 5 3" xfId="940"/>
    <cellStyle name="20% - Accent2 2 2 5 3 2" xfId="2644"/>
    <cellStyle name="20% - Accent2 2 2 5 3 2 2" xfId="10130"/>
    <cellStyle name="20% - Accent2 2 2 5 3 2 2 2" xfId="15912"/>
    <cellStyle name="20% - Accent2 2 2 5 3 2 2 2 2" xfId="23591"/>
    <cellStyle name="20% - Accent2 2 2 5 3 2 2 2 3" xfId="45234"/>
    <cellStyle name="20% - Accent2 2 2 5 3 2 2 3" xfId="21695"/>
    <cellStyle name="20% - Accent2 2 2 5 3 2 2 3 2" xfId="23592"/>
    <cellStyle name="20% - Accent2 2 2 5 3 2 2 4" xfId="23593"/>
    <cellStyle name="20% - Accent2 2 2 5 3 2 2 5" xfId="45235"/>
    <cellStyle name="20% - Accent2 2 2 5 3 2 3" xfId="7239"/>
    <cellStyle name="20% - Accent2 2 2 5 3 2 3 2" xfId="23594"/>
    <cellStyle name="20% - Accent2 2 2 5 3 2 3 3" xfId="45236"/>
    <cellStyle name="20% - Accent2 2 2 5 3 2 4" xfId="13021"/>
    <cellStyle name="20% - Accent2 2 2 5 3 2 4 2" xfId="23595"/>
    <cellStyle name="20% - Accent2 2 2 5 3 2 4 3" xfId="45237"/>
    <cellStyle name="20% - Accent2 2 2 5 3 2 5" xfId="18804"/>
    <cellStyle name="20% - Accent2 2 2 5 3 2 5 2" xfId="23596"/>
    <cellStyle name="20% - Accent2 2 2 5 3 2 6" xfId="23597"/>
    <cellStyle name="20% - Accent2 2 2 5 3 2 7" xfId="45238"/>
    <cellStyle name="20% - Accent2 2 2 5 3 3" xfId="5536"/>
    <cellStyle name="20% - Accent2 2 2 5 3 3 2" xfId="14210"/>
    <cellStyle name="20% - Accent2 2 2 5 3 3 2 2" xfId="23598"/>
    <cellStyle name="20% - Accent2 2 2 5 3 3 2 3" xfId="45239"/>
    <cellStyle name="20% - Accent2 2 2 5 3 3 3" xfId="19993"/>
    <cellStyle name="20% - Accent2 2 2 5 3 3 3 2" xfId="23599"/>
    <cellStyle name="20% - Accent2 2 2 5 3 3 4" xfId="23600"/>
    <cellStyle name="20% - Accent2 2 2 5 3 3 5" xfId="45240"/>
    <cellStyle name="20% - Accent2 2 2 5 3 4" xfId="8428"/>
    <cellStyle name="20% - Accent2 2 2 5 3 4 2" xfId="23601"/>
    <cellStyle name="20% - Accent2 2 2 5 3 4 3" xfId="45241"/>
    <cellStyle name="20% - Accent2 2 2 5 3 4 4" xfId="45242"/>
    <cellStyle name="20% - Accent2 2 2 5 3 5" xfId="4347"/>
    <cellStyle name="20% - Accent2 2 2 5 3 5 2" xfId="23602"/>
    <cellStyle name="20% - Accent2 2 2 5 3 5 3" xfId="45243"/>
    <cellStyle name="20% - Accent2 2 2 5 3 6" xfId="11319"/>
    <cellStyle name="20% - Accent2 2 2 5 3 6 2" xfId="23603"/>
    <cellStyle name="20% - Accent2 2 2 5 3 6 3" xfId="45244"/>
    <cellStyle name="20% - Accent2 2 2 5 3 7" xfId="17102"/>
    <cellStyle name="20% - Accent2 2 2 5 3 7 2" xfId="23604"/>
    <cellStyle name="20% - Accent2 2 2 5 3 8" xfId="23605"/>
    <cellStyle name="20% - Accent2 2 2 5 3 9" xfId="45245"/>
    <cellStyle name="20% - Accent2 2 2 5 4" xfId="1808"/>
    <cellStyle name="20% - Accent2 2 2 5 4 2" xfId="6403"/>
    <cellStyle name="20% - Accent2 2 2 5 4 2 2" xfId="15076"/>
    <cellStyle name="20% - Accent2 2 2 5 4 2 2 2" xfId="23606"/>
    <cellStyle name="20% - Accent2 2 2 5 4 2 2 3" xfId="45246"/>
    <cellStyle name="20% - Accent2 2 2 5 4 2 3" xfId="20859"/>
    <cellStyle name="20% - Accent2 2 2 5 4 2 3 2" xfId="23607"/>
    <cellStyle name="20% - Accent2 2 2 5 4 2 4" xfId="23608"/>
    <cellStyle name="20% - Accent2 2 2 5 4 2 5" xfId="45247"/>
    <cellStyle name="20% - Accent2 2 2 5 4 3" xfId="9294"/>
    <cellStyle name="20% - Accent2 2 2 5 4 3 2" xfId="23609"/>
    <cellStyle name="20% - Accent2 2 2 5 4 3 3" xfId="45248"/>
    <cellStyle name="20% - Accent2 2 2 5 4 3 4" xfId="45249"/>
    <cellStyle name="20% - Accent2 2 2 5 4 4" xfId="3511"/>
    <cellStyle name="20% - Accent2 2 2 5 4 4 2" xfId="23610"/>
    <cellStyle name="20% - Accent2 2 2 5 4 4 3" xfId="45250"/>
    <cellStyle name="20% - Accent2 2 2 5 4 5" xfId="12185"/>
    <cellStyle name="20% - Accent2 2 2 5 4 5 2" xfId="23611"/>
    <cellStyle name="20% - Accent2 2 2 5 4 5 3" xfId="45251"/>
    <cellStyle name="20% - Accent2 2 2 5 4 6" xfId="17968"/>
    <cellStyle name="20% - Accent2 2 2 5 4 6 2" xfId="23612"/>
    <cellStyle name="20% - Accent2 2 2 5 4 7" xfId="23613"/>
    <cellStyle name="20% - Accent2 2 2 5 4 8" xfId="45252"/>
    <cellStyle name="20% - Accent2 2 2 5 5" xfId="1390"/>
    <cellStyle name="20% - Accent2 2 2 5 5 2" xfId="8876"/>
    <cellStyle name="20% - Accent2 2 2 5 5 2 2" xfId="14658"/>
    <cellStyle name="20% - Accent2 2 2 5 5 2 2 2" xfId="23614"/>
    <cellStyle name="20% - Accent2 2 2 5 5 2 2 3" xfId="45253"/>
    <cellStyle name="20% - Accent2 2 2 5 5 2 3" xfId="20441"/>
    <cellStyle name="20% - Accent2 2 2 5 5 2 3 2" xfId="23615"/>
    <cellStyle name="20% - Accent2 2 2 5 5 2 4" xfId="23616"/>
    <cellStyle name="20% - Accent2 2 2 5 5 2 5" xfId="45254"/>
    <cellStyle name="20% - Accent2 2 2 5 5 3" xfId="5985"/>
    <cellStyle name="20% - Accent2 2 2 5 5 3 2" xfId="23617"/>
    <cellStyle name="20% - Accent2 2 2 5 5 3 3" xfId="45255"/>
    <cellStyle name="20% - Accent2 2 2 5 5 4" xfId="11767"/>
    <cellStyle name="20% - Accent2 2 2 5 5 4 2" xfId="23618"/>
    <cellStyle name="20% - Accent2 2 2 5 5 4 3" xfId="45256"/>
    <cellStyle name="20% - Accent2 2 2 5 5 5" xfId="17550"/>
    <cellStyle name="20% - Accent2 2 2 5 5 5 2" xfId="23619"/>
    <cellStyle name="20% - Accent2 2 2 5 5 6" xfId="23620"/>
    <cellStyle name="20% - Accent2 2 2 5 5 7" xfId="45257"/>
    <cellStyle name="20% - Accent2 2 2 5 6" xfId="4700"/>
    <cellStyle name="20% - Accent2 2 2 5 6 2" xfId="13374"/>
    <cellStyle name="20% - Accent2 2 2 5 6 2 2" xfId="23621"/>
    <cellStyle name="20% - Accent2 2 2 5 6 2 3" xfId="45258"/>
    <cellStyle name="20% - Accent2 2 2 5 6 3" xfId="19157"/>
    <cellStyle name="20% - Accent2 2 2 5 6 3 2" xfId="23622"/>
    <cellStyle name="20% - Accent2 2 2 5 6 4" xfId="23623"/>
    <cellStyle name="20% - Accent2 2 2 5 6 5" xfId="45259"/>
    <cellStyle name="20% - Accent2 2 2 5 7" xfId="7592"/>
    <cellStyle name="20% - Accent2 2 2 5 7 2" xfId="23624"/>
    <cellStyle name="20% - Accent2 2 2 5 7 3" xfId="45260"/>
    <cellStyle name="20% - Accent2 2 2 5 7 4" xfId="45261"/>
    <cellStyle name="20% - Accent2 2 2 5 8" xfId="3093"/>
    <cellStyle name="20% - Accent2 2 2 5 8 2" xfId="23625"/>
    <cellStyle name="20% - Accent2 2 2 5 8 3" xfId="45262"/>
    <cellStyle name="20% - Accent2 2 2 5 9" xfId="10483"/>
    <cellStyle name="20% - Accent2 2 2 5 9 2" xfId="23626"/>
    <cellStyle name="20% - Accent2 2 2 5 9 3" xfId="45263"/>
    <cellStyle name="20% - Accent2 2 2 6" xfId="72"/>
    <cellStyle name="20% - Accent2 2 2 6 10" xfId="45264"/>
    <cellStyle name="20% - Accent2 2 2 6 2" xfId="1810"/>
    <cellStyle name="20% - Accent2 2 2 6 2 2" xfId="6405"/>
    <cellStyle name="20% - Accent2 2 2 6 2 2 2" xfId="15078"/>
    <cellStyle name="20% - Accent2 2 2 6 2 2 2 2" xfId="23627"/>
    <cellStyle name="20% - Accent2 2 2 6 2 2 2 3" xfId="45265"/>
    <cellStyle name="20% - Accent2 2 2 6 2 2 3" xfId="20861"/>
    <cellStyle name="20% - Accent2 2 2 6 2 2 3 2" xfId="23628"/>
    <cellStyle name="20% - Accent2 2 2 6 2 2 4" xfId="23629"/>
    <cellStyle name="20% - Accent2 2 2 6 2 2 5" xfId="45266"/>
    <cellStyle name="20% - Accent2 2 2 6 2 3" xfId="9296"/>
    <cellStyle name="20% - Accent2 2 2 6 2 3 2" xfId="23630"/>
    <cellStyle name="20% - Accent2 2 2 6 2 3 3" xfId="45267"/>
    <cellStyle name="20% - Accent2 2 2 6 2 3 4" xfId="45268"/>
    <cellStyle name="20% - Accent2 2 2 6 2 4" xfId="3513"/>
    <cellStyle name="20% - Accent2 2 2 6 2 4 2" xfId="23631"/>
    <cellStyle name="20% - Accent2 2 2 6 2 4 3" xfId="45269"/>
    <cellStyle name="20% - Accent2 2 2 6 2 5" xfId="12187"/>
    <cellStyle name="20% - Accent2 2 2 6 2 5 2" xfId="23632"/>
    <cellStyle name="20% - Accent2 2 2 6 2 5 3" xfId="45270"/>
    <cellStyle name="20% - Accent2 2 2 6 2 6" xfId="17970"/>
    <cellStyle name="20% - Accent2 2 2 6 2 6 2" xfId="23633"/>
    <cellStyle name="20% - Accent2 2 2 6 2 7" xfId="23634"/>
    <cellStyle name="20% - Accent2 2 2 6 2 8" xfId="45271"/>
    <cellStyle name="20% - Accent2 2 2 6 3" xfId="1381"/>
    <cellStyle name="20% - Accent2 2 2 6 3 2" xfId="8867"/>
    <cellStyle name="20% - Accent2 2 2 6 3 2 2" xfId="14649"/>
    <cellStyle name="20% - Accent2 2 2 6 3 2 2 2" xfId="23635"/>
    <cellStyle name="20% - Accent2 2 2 6 3 2 2 3" xfId="45272"/>
    <cellStyle name="20% - Accent2 2 2 6 3 2 3" xfId="20432"/>
    <cellStyle name="20% - Accent2 2 2 6 3 2 3 2" xfId="23636"/>
    <cellStyle name="20% - Accent2 2 2 6 3 2 4" xfId="23637"/>
    <cellStyle name="20% - Accent2 2 2 6 3 2 5" xfId="45273"/>
    <cellStyle name="20% - Accent2 2 2 6 3 3" xfId="5976"/>
    <cellStyle name="20% - Accent2 2 2 6 3 3 2" xfId="23638"/>
    <cellStyle name="20% - Accent2 2 2 6 3 3 3" xfId="45274"/>
    <cellStyle name="20% - Accent2 2 2 6 3 4" xfId="11758"/>
    <cellStyle name="20% - Accent2 2 2 6 3 4 2" xfId="23639"/>
    <cellStyle name="20% - Accent2 2 2 6 3 4 3" xfId="45275"/>
    <cellStyle name="20% - Accent2 2 2 6 3 5" xfId="17541"/>
    <cellStyle name="20% - Accent2 2 2 6 3 5 2" xfId="23640"/>
    <cellStyle name="20% - Accent2 2 2 6 3 6" xfId="23641"/>
    <cellStyle name="20% - Accent2 2 2 6 3 7" xfId="45276"/>
    <cellStyle name="20% - Accent2 2 2 6 4" xfId="4702"/>
    <cellStyle name="20% - Accent2 2 2 6 4 2" xfId="13376"/>
    <cellStyle name="20% - Accent2 2 2 6 4 2 2" xfId="23642"/>
    <cellStyle name="20% - Accent2 2 2 6 4 2 3" xfId="45277"/>
    <cellStyle name="20% - Accent2 2 2 6 4 3" xfId="19159"/>
    <cellStyle name="20% - Accent2 2 2 6 4 3 2" xfId="23643"/>
    <cellStyle name="20% - Accent2 2 2 6 4 4" xfId="23644"/>
    <cellStyle name="20% - Accent2 2 2 6 4 5" xfId="45278"/>
    <cellStyle name="20% - Accent2 2 2 6 5" xfId="7594"/>
    <cellStyle name="20% - Accent2 2 2 6 5 2" xfId="23645"/>
    <cellStyle name="20% - Accent2 2 2 6 5 3" xfId="45279"/>
    <cellStyle name="20% - Accent2 2 2 6 5 4" xfId="45280"/>
    <cellStyle name="20% - Accent2 2 2 6 6" xfId="3084"/>
    <cellStyle name="20% - Accent2 2 2 6 6 2" xfId="23646"/>
    <cellStyle name="20% - Accent2 2 2 6 6 3" xfId="45281"/>
    <cellStyle name="20% - Accent2 2 2 6 7" xfId="10485"/>
    <cellStyle name="20% - Accent2 2 2 6 7 2" xfId="23647"/>
    <cellStyle name="20% - Accent2 2 2 6 7 3" xfId="45282"/>
    <cellStyle name="20% - Accent2 2 2 6 8" xfId="16268"/>
    <cellStyle name="20% - Accent2 2 2 6 8 2" xfId="23648"/>
    <cellStyle name="20% - Accent2 2 2 6 9" xfId="23649"/>
    <cellStyle name="20% - Accent2 2 2 7" xfId="863"/>
    <cellStyle name="20% - Accent2 2 2 7 2" xfId="2569"/>
    <cellStyle name="20% - Accent2 2 2 7 2 2" xfId="10055"/>
    <cellStyle name="20% - Accent2 2 2 7 2 2 2" xfId="15837"/>
    <cellStyle name="20% - Accent2 2 2 7 2 2 2 2" xfId="23650"/>
    <cellStyle name="20% - Accent2 2 2 7 2 2 2 3" xfId="45283"/>
    <cellStyle name="20% - Accent2 2 2 7 2 2 3" xfId="21620"/>
    <cellStyle name="20% - Accent2 2 2 7 2 2 3 2" xfId="23651"/>
    <cellStyle name="20% - Accent2 2 2 7 2 2 4" xfId="23652"/>
    <cellStyle name="20% - Accent2 2 2 7 2 2 5" xfId="45284"/>
    <cellStyle name="20% - Accent2 2 2 7 2 3" xfId="7164"/>
    <cellStyle name="20% - Accent2 2 2 7 2 3 2" xfId="23653"/>
    <cellStyle name="20% - Accent2 2 2 7 2 3 3" xfId="45285"/>
    <cellStyle name="20% - Accent2 2 2 7 2 4" xfId="12946"/>
    <cellStyle name="20% - Accent2 2 2 7 2 4 2" xfId="23654"/>
    <cellStyle name="20% - Accent2 2 2 7 2 4 3" xfId="45286"/>
    <cellStyle name="20% - Accent2 2 2 7 2 5" xfId="18729"/>
    <cellStyle name="20% - Accent2 2 2 7 2 5 2" xfId="23655"/>
    <cellStyle name="20% - Accent2 2 2 7 2 6" xfId="23656"/>
    <cellStyle name="20% - Accent2 2 2 7 2 7" xfId="45287"/>
    <cellStyle name="20% - Accent2 2 2 7 3" xfId="5461"/>
    <cellStyle name="20% - Accent2 2 2 7 3 2" xfId="14135"/>
    <cellStyle name="20% - Accent2 2 2 7 3 2 2" xfId="23657"/>
    <cellStyle name="20% - Accent2 2 2 7 3 2 3" xfId="45288"/>
    <cellStyle name="20% - Accent2 2 2 7 3 3" xfId="19918"/>
    <cellStyle name="20% - Accent2 2 2 7 3 3 2" xfId="23658"/>
    <cellStyle name="20% - Accent2 2 2 7 3 4" xfId="23659"/>
    <cellStyle name="20% - Accent2 2 2 7 3 5" xfId="45289"/>
    <cellStyle name="20% - Accent2 2 2 7 4" xfId="8353"/>
    <cellStyle name="20% - Accent2 2 2 7 4 2" xfId="23660"/>
    <cellStyle name="20% - Accent2 2 2 7 4 3" xfId="45290"/>
    <cellStyle name="20% - Accent2 2 2 7 4 4" xfId="45291"/>
    <cellStyle name="20% - Accent2 2 2 7 5" xfId="4272"/>
    <cellStyle name="20% - Accent2 2 2 7 5 2" xfId="23661"/>
    <cellStyle name="20% - Accent2 2 2 7 5 3" xfId="45292"/>
    <cellStyle name="20% - Accent2 2 2 7 6" xfId="11244"/>
    <cellStyle name="20% - Accent2 2 2 7 6 2" xfId="23662"/>
    <cellStyle name="20% - Accent2 2 2 7 6 3" xfId="45293"/>
    <cellStyle name="20% - Accent2 2 2 7 7" xfId="17027"/>
    <cellStyle name="20% - Accent2 2 2 7 7 2" xfId="23663"/>
    <cellStyle name="20% - Accent2 2 2 7 8" xfId="23664"/>
    <cellStyle name="20% - Accent2 2 2 7 9" xfId="45294"/>
    <cellStyle name="20% - Accent2 2 2 8" xfId="1791"/>
    <cellStyle name="20% - Accent2 2 2 8 2" xfId="6386"/>
    <cellStyle name="20% - Accent2 2 2 8 2 2" xfId="15059"/>
    <cellStyle name="20% - Accent2 2 2 8 2 2 2" xfId="23665"/>
    <cellStyle name="20% - Accent2 2 2 8 2 2 3" xfId="45295"/>
    <cellStyle name="20% - Accent2 2 2 8 2 3" xfId="20842"/>
    <cellStyle name="20% - Accent2 2 2 8 2 3 2" xfId="23666"/>
    <cellStyle name="20% - Accent2 2 2 8 2 4" xfId="23667"/>
    <cellStyle name="20% - Accent2 2 2 8 2 5" xfId="45296"/>
    <cellStyle name="20% - Accent2 2 2 8 3" xfId="9277"/>
    <cellStyle name="20% - Accent2 2 2 8 3 2" xfId="23668"/>
    <cellStyle name="20% - Accent2 2 2 8 3 3" xfId="45297"/>
    <cellStyle name="20% - Accent2 2 2 8 3 4" xfId="45298"/>
    <cellStyle name="20% - Accent2 2 2 8 4" xfId="3494"/>
    <cellStyle name="20% - Accent2 2 2 8 4 2" xfId="23669"/>
    <cellStyle name="20% - Accent2 2 2 8 4 3" xfId="45299"/>
    <cellStyle name="20% - Accent2 2 2 8 5" xfId="12168"/>
    <cellStyle name="20% - Accent2 2 2 8 5 2" xfId="23670"/>
    <cellStyle name="20% - Accent2 2 2 8 5 3" xfId="45300"/>
    <cellStyle name="20% - Accent2 2 2 8 6" xfId="17951"/>
    <cellStyle name="20% - Accent2 2 2 8 6 2" xfId="23671"/>
    <cellStyle name="20% - Accent2 2 2 8 7" xfId="23672"/>
    <cellStyle name="20% - Accent2 2 2 8 8" xfId="45301"/>
    <cellStyle name="20% - Accent2 2 2 9" xfId="1287"/>
    <cellStyle name="20% - Accent2 2 2 9 2" xfId="8773"/>
    <cellStyle name="20% - Accent2 2 2 9 2 2" xfId="14555"/>
    <cellStyle name="20% - Accent2 2 2 9 2 2 2" xfId="23673"/>
    <cellStyle name="20% - Accent2 2 2 9 2 2 3" xfId="45302"/>
    <cellStyle name="20% - Accent2 2 2 9 2 3" xfId="20338"/>
    <cellStyle name="20% - Accent2 2 2 9 2 3 2" xfId="23674"/>
    <cellStyle name="20% - Accent2 2 2 9 2 4" xfId="23675"/>
    <cellStyle name="20% - Accent2 2 2 9 2 5" xfId="45303"/>
    <cellStyle name="20% - Accent2 2 2 9 3" xfId="5882"/>
    <cellStyle name="20% - Accent2 2 2 9 3 2" xfId="23676"/>
    <cellStyle name="20% - Accent2 2 2 9 3 3" xfId="45304"/>
    <cellStyle name="20% - Accent2 2 2 9 4" xfId="11664"/>
    <cellStyle name="20% - Accent2 2 2 9 4 2" xfId="23677"/>
    <cellStyle name="20% - Accent2 2 2 9 4 3" xfId="45305"/>
    <cellStyle name="20% - Accent2 2 2 9 5" xfId="17447"/>
    <cellStyle name="20% - Accent2 2 2 9 5 2" xfId="23678"/>
    <cellStyle name="20% - Accent2 2 2 9 6" xfId="23679"/>
    <cellStyle name="20% - Accent2 2 2 9 7" xfId="45306"/>
    <cellStyle name="20% - Accent2 2 3" xfId="73"/>
    <cellStyle name="20% - Accent2 2 3 10" xfId="7595"/>
    <cellStyle name="20% - Accent2 2 3 10 2" xfId="23680"/>
    <cellStyle name="20% - Accent2 2 3 10 3" xfId="45307"/>
    <cellStyle name="20% - Accent2 2 3 10 4" xfId="45308"/>
    <cellStyle name="20% - Accent2 2 3 11" xfId="2992"/>
    <cellStyle name="20% - Accent2 2 3 11 2" xfId="23681"/>
    <cellStyle name="20% - Accent2 2 3 11 3" xfId="45309"/>
    <cellStyle name="20% - Accent2 2 3 12" xfId="10486"/>
    <cellStyle name="20% - Accent2 2 3 12 2" xfId="23682"/>
    <cellStyle name="20% - Accent2 2 3 12 3" xfId="45310"/>
    <cellStyle name="20% - Accent2 2 3 13" xfId="16269"/>
    <cellStyle name="20% - Accent2 2 3 13 2" xfId="23683"/>
    <cellStyle name="20% - Accent2 2 3 14" xfId="23684"/>
    <cellStyle name="20% - Accent2 2 3 15" xfId="45311"/>
    <cellStyle name="20% - Accent2 2 3 2" xfId="74"/>
    <cellStyle name="20% - Accent2 2 3 2 10" xfId="10487"/>
    <cellStyle name="20% - Accent2 2 3 2 10 2" xfId="23685"/>
    <cellStyle name="20% - Accent2 2 3 2 10 3" xfId="45312"/>
    <cellStyle name="20% - Accent2 2 3 2 11" xfId="16270"/>
    <cellStyle name="20% - Accent2 2 3 2 11 2" xfId="23686"/>
    <cellStyle name="20% - Accent2 2 3 2 12" xfId="23687"/>
    <cellStyle name="20% - Accent2 2 3 2 13" xfId="45313"/>
    <cellStyle name="20% - Accent2 2 3 2 2" xfId="75"/>
    <cellStyle name="20% - Accent2 2 3 2 2 10" xfId="16271"/>
    <cellStyle name="20% - Accent2 2 3 2 2 10 2" xfId="23688"/>
    <cellStyle name="20% - Accent2 2 3 2 2 11" xfId="23689"/>
    <cellStyle name="20% - Accent2 2 3 2 2 12" xfId="45314"/>
    <cellStyle name="20% - Accent2 2 3 2 2 2" xfId="76"/>
    <cellStyle name="20% - Accent2 2 3 2 2 2 2" xfId="1814"/>
    <cellStyle name="20% - Accent2 2 3 2 2 2 2 2" xfId="9300"/>
    <cellStyle name="20% - Accent2 2 3 2 2 2 2 2 2" xfId="15082"/>
    <cellStyle name="20% - Accent2 2 3 2 2 2 2 2 2 2" xfId="23690"/>
    <cellStyle name="20% - Accent2 2 3 2 2 2 2 2 2 3" xfId="45315"/>
    <cellStyle name="20% - Accent2 2 3 2 2 2 2 2 3" xfId="20865"/>
    <cellStyle name="20% - Accent2 2 3 2 2 2 2 2 3 2" xfId="23691"/>
    <cellStyle name="20% - Accent2 2 3 2 2 2 2 2 4" xfId="23692"/>
    <cellStyle name="20% - Accent2 2 3 2 2 2 2 2 5" xfId="45316"/>
    <cellStyle name="20% - Accent2 2 3 2 2 2 2 3" xfId="6409"/>
    <cellStyle name="20% - Accent2 2 3 2 2 2 2 3 2" xfId="23693"/>
    <cellStyle name="20% - Accent2 2 3 2 2 2 2 3 3" xfId="45317"/>
    <cellStyle name="20% - Accent2 2 3 2 2 2 2 4" xfId="12191"/>
    <cellStyle name="20% - Accent2 2 3 2 2 2 2 4 2" xfId="23694"/>
    <cellStyle name="20% - Accent2 2 3 2 2 2 2 4 3" xfId="45318"/>
    <cellStyle name="20% - Accent2 2 3 2 2 2 2 5" xfId="17974"/>
    <cellStyle name="20% - Accent2 2 3 2 2 2 2 5 2" xfId="23695"/>
    <cellStyle name="20% - Accent2 2 3 2 2 2 2 6" xfId="23696"/>
    <cellStyle name="20% - Accent2 2 3 2 2 2 2 7" xfId="45319"/>
    <cellStyle name="20% - Accent2 2 3 2 2 2 3" xfId="4706"/>
    <cellStyle name="20% - Accent2 2 3 2 2 2 3 2" xfId="13380"/>
    <cellStyle name="20% - Accent2 2 3 2 2 2 3 2 2" xfId="23697"/>
    <cellStyle name="20% - Accent2 2 3 2 2 2 3 2 3" xfId="45320"/>
    <cellStyle name="20% - Accent2 2 3 2 2 2 3 3" xfId="19163"/>
    <cellStyle name="20% - Accent2 2 3 2 2 2 3 3 2" xfId="23698"/>
    <cellStyle name="20% - Accent2 2 3 2 2 2 3 4" xfId="23699"/>
    <cellStyle name="20% - Accent2 2 3 2 2 2 3 5" xfId="45321"/>
    <cellStyle name="20% - Accent2 2 3 2 2 2 4" xfId="7598"/>
    <cellStyle name="20% - Accent2 2 3 2 2 2 4 2" xfId="23700"/>
    <cellStyle name="20% - Accent2 2 3 2 2 2 4 3" xfId="45322"/>
    <cellStyle name="20% - Accent2 2 3 2 2 2 4 4" xfId="45323"/>
    <cellStyle name="20% - Accent2 2 3 2 2 2 5" xfId="3517"/>
    <cellStyle name="20% - Accent2 2 3 2 2 2 5 2" xfId="23701"/>
    <cellStyle name="20% - Accent2 2 3 2 2 2 5 3" xfId="45324"/>
    <cellStyle name="20% - Accent2 2 3 2 2 2 6" xfId="10489"/>
    <cellStyle name="20% - Accent2 2 3 2 2 2 6 2" xfId="23702"/>
    <cellStyle name="20% - Accent2 2 3 2 2 2 6 3" xfId="45325"/>
    <cellStyle name="20% - Accent2 2 3 2 2 2 7" xfId="16272"/>
    <cellStyle name="20% - Accent2 2 3 2 2 2 7 2" xfId="23703"/>
    <cellStyle name="20% - Accent2 2 3 2 2 2 8" xfId="23704"/>
    <cellStyle name="20% - Accent2 2 3 2 2 2 9" xfId="45326"/>
    <cellStyle name="20% - Accent2 2 3 2 2 3" xfId="942"/>
    <cellStyle name="20% - Accent2 2 3 2 2 3 2" xfId="2646"/>
    <cellStyle name="20% - Accent2 2 3 2 2 3 2 2" xfId="10132"/>
    <cellStyle name="20% - Accent2 2 3 2 2 3 2 2 2" xfId="15914"/>
    <cellStyle name="20% - Accent2 2 3 2 2 3 2 2 2 2" xfId="23705"/>
    <cellStyle name="20% - Accent2 2 3 2 2 3 2 2 2 3" xfId="45327"/>
    <cellStyle name="20% - Accent2 2 3 2 2 3 2 2 3" xfId="21697"/>
    <cellStyle name="20% - Accent2 2 3 2 2 3 2 2 3 2" xfId="23706"/>
    <cellStyle name="20% - Accent2 2 3 2 2 3 2 2 4" xfId="23707"/>
    <cellStyle name="20% - Accent2 2 3 2 2 3 2 2 5" xfId="45328"/>
    <cellStyle name="20% - Accent2 2 3 2 2 3 2 3" xfId="7241"/>
    <cellStyle name="20% - Accent2 2 3 2 2 3 2 3 2" xfId="23708"/>
    <cellStyle name="20% - Accent2 2 3 2 2 3 2 3 3" xfId="45329"/>
    <cellStyle name="20% - Accent2 2 3 2 2 3 2 4" xfId="13023"/>
    <cellStyle name="20% - Accent2 2 3 2 2 3 2 4 2" xfId="23709"/>
    <cellStyle name="20% - Accent2 2 3 2 2 3 2 4 3" xfId="45330"/>
    <cellStyle name="20% - Accent2 2 3 2 2 3 2 5" xfId="18806"/>
    <cellStyle name="20% - Accent2 2 3 2 2 3 2 5 2" xfId="23710"/>
    <cellStyle name="20% - Accent2 2 3 2 2 3 2 6" xfId="23711"/>
    <cellStyle name="20% - Accent2 2 3 2 2 3 2 7" xfId="45331"/>
    <cellStyle name="20% - Accent2 2 3 2 2 3 3" xfId="5538"/>
    <cellStyle name="20% - Accent2 2 3 2 2 3 3 2" xfId="14212"/>
    <cellStyle name="20% - Accent2 2 3 2 2 3 3 2 2" xfId="23712"/>
    <cellStyle name="20% - Accent2 2 3 2 2 3 3 2 3" xfId="45332"/>
    <cellStyle name="20% - Accent2 2 3 2 2 3 3 3" xfId="19995"/>
    <cellStyle name="20% - Accent2 2 3 2 2 3 3 3 2" xfId="23713"/>
    <cellStyle name="20% - Accent2 2 3 2 2 3 3 4" xfId="23714"/>
    <cellStyle name="20% - Accent2 2 3 2 2 3 3 5" xfId="45333"/>
    <cellStyle name="20% - Accent2 2 3 2 2 3 4" xfId="8430"/>
    <cellStyle name="20% - Accent2 2 3 2 2 3 4 2" xfId="23715"/>
    <cellStyle name="20% - Accent2 2 3 2 2 3 4 3" xfId="45334"/>
    <cellStyle name="20% - Accent2 2 3 2 2 3 4 4" xfId="45335"/>
    <cellStyle name="20% - Accent2 2 3 2 2 3 5" xfId="4349"/>
    <cellStyle name="20% - Accent2 2 3 2 2 3 5 2" xfId="23716"/>
    <cellStyle name="20% - Accent2 2 3 2 2 3 5 3" xfId="45336"/>
    <cellStyle name="20% - Accent2 2 3 2 2 3 6" xfId="11321"/>
    <cellStyle name="20% - Accent2 2 3 2 2 3 6 2" xfId="23717"/>
    <cellStyle name="20% - Accent2 2 3 2 2 3 6 3" xfId="45337"/>
    <cellStyle name="20% - Accent2 2 3 2 2 3 7" xfId="17104"/>
    <cellStyle name="20% - Accent2 2 3 2 2 3 7 2" xfId="23718"/>
    <cellStyle name="20% - Accent2 2 3 2 2 3 8" xfId="23719"/>
    <cellStyle name="20% - Accent2 2 3 2 2 3 9" xfId="45338"/>
    <cellStyle name="20% - Accent2 2 3 2 2 4" xfId="1813"/>
    <cellStyle name="20% - Accent2 2 3 2 2 4 2" xfId="6408"/>
    <cellStyle name="20% - Accent2 2 3 2 2 4 2 2" xfId="15081"/>
    <cellStyle name="20% - Accent2 2 3 2 2 4 2 2 2" xfId="23720"/>
    <cellStyle name="20% - Accent2 2 3 2 2 4 2 2 3" xfId="45339"/>
    <cellStyle name="20% - Accent2 2 3 2 2 4 2 3" xfId="20864"/>
    <cellStyle name="20% - Accent2 2 3 2 2 4 2 3 2" xfId="23721"/>
    <cellStyle name="20% - Accent2 2 3 2 2 4 2 4" xfId="23722"/>
    <cellStyle name="20% - Accent2 2 3 2 2 4 2 5" xfId="45340"/>
    <cellStyle name="20% - Accent2 2 3 2 2 4 3" xfId="9299"/>
    <cellStyle name="20% - Accent2 2 3 2 2 4 3 2" xfId="23723"/>
    <cellStyle name="20% - Accent2 2 3 2 2 4 3 3" xfId="45341"/>
    <cellStyle name="20% - Accent2 2 3 2 2 4 3 4" xfId="45342"/>
    <cellStyle name="20% - Accent2 2 3 2 2 4 4" xfId="3516"/>
    <cellStyle name="20% - Accent2 2 3 2 2 4 4 2" xfId="23724"/>
    <cellStyle name="20% - Accent2 2 3 2 2 4 4 3" xfId="45343"/>
    <cellStyle name="20% - Accent2 2 3 2 2 4 5" xfId="12190"/>
    <cellStyle name="20% - Accent2 2 3 2 2 4 5 2" xfId="23725"/>
    <cellStyle name="20% - Accent2 2 3 2 2 4 5 3" xfId="45344"/>
    <cellStyle name="20% - Accent2 2 3 2 2 4 6" xfId="17973"/>
    <cellStyle name="20% - Accent2 2 3 2 2 4 6 2" xfId="23726"/>
    <cellStyle name="20% - Accent2 2 3 2 2 4 7" xfId="23727"/>
    <cellStyle name="20% - Accent2 2 3 2 2 4 8" xfId="45345"/>
    <cellStyle name="20% - Accent2 2 3 2 2 5" xfId="1393"/>
    <cellStyle name="20% - Accent2 2 3 2 2 5 2" xfId="8879"/>
    <cellStyle name="20% - Accent2 2 3 2 2 5 2 2" xfId="14661"/>
    <cellStyle name="20% - Accent2 2 3 2 2 5 2 2 2" xfId="23728"/>
    <cellStyle name="20% - Accent2 2 3 2 2 5 2 2 3" xfId="45346"/>
    <cellStyle name="20% - Accent2 2 3 2 2 5 2 3" xfId="20444"/>
    <cellStyle name="20% - Accent2 2 3 2 2 5 2 3 2" xfId="23729"/>
    <cellStyle name="20% - Accent2 2 3 2 2 5 2 4" xfId="23730"/>
    <cellStyle name="20% - Accent2 2 3 2 2 5 2 5" xfId="45347"/>
    <cellStyle name="20% - Accent2 2 3 2 2 5 3" xfId="5988"/>
    <cellStyle name="20% - Accent2 2 3 2 2 5 3 2" xfId="23731"/>
    <cellStyle name="20% - Accent2 2 3 2 2 5 3 3" xfId="45348"/>
    <cellStyle name="20% - Accent2 2 3 2 2 5 4" xfId="11770"/>
    <cellStyle name="20% - Accent2 2 3 2 2 5 4 2" xfId="23732"/>
    <cellStyle name="20% - Accent2 2 3 2 2 5 4 3" xfId="45349"/>
    <cellStyle name="20% - Accent2 2 3 2 2 5 5" xfId="17553"/>
    <cellStyle name="20% - Accent2 2 3 2 2 5 5 2" xfId="23733"/>
    <cellStyle name="20% - Accent2 2 3 2 2 5 6" xfId="23734"/>
    <cellStyle name="20% - Accent2 2 3 2 2 5 7" xfId="45350"/>
    <cellStyle name="20% - Accent2 2 3 2 2 6" xfId="4705"/>
    <cellStyle name="20% - Accent2 2 3 2 2 6 2" xfId="13379"/>
    <cellStyle name="20% - Accent2 2 3 2 2 6 2 2" xfId="23735"/>
    <cellStyle name="20% - Accent2 2 3 2 2 6 2 3" xfId="45351"/>
    <cellStyle name="20% - Accent2 2 3 2 2 6 3" xfId="19162"/>
    <cellStyle name="20% - Accent2 2 3 2 2 6 3 2" xfId="23736"/>
    <cellStyle name="20% - Accent2 2 3 2 2 6 4" xfId="23737"/>
    <cellStyle name="20% - Accent2 2 3 2 2 6 5" xfId="45352"/>
    <cellStyle name="20% - Accent2 2 3 2 2 7" xfId="7597"/>
    <cellStyle name="20% - Accent2 2 3 2 2 7 2" xfId="23738"/>
    <cellStyle name="20% - Accent2 2 3 2 2 7 3" xfId="45353"/>
    <cellStyle name="20% - Accent2 2 3 2 2 7 4" xfId="45354"/>
    <cellStyle name="20% - Accent2 2 3 2 2 8" xfId="3096"/>
    <cellStyle name="20% - Accent2 2 3 2 2 8 2" xfId="23739"/>
    <cellStyle name="20% - Accent2 2 3 2 2 8 3" xfId="45355"/>
    <cellStyle name="20% - Accent2 2 3 2 2 9" xfId="10488"/>
    <cellStyle name="20% - Accent2 2 3 2 2 9 2" xfId="23740"/>
    <cellStyle name="20% - Accent2 2 3 2 2 9 3" xfId="45356"/>
    <cellStyle name="20% - Accent2 2 3 2 3" xfId="77"/>
    <cellStyle name="20% - Accent2 2 3 2 3 2" xfId="1815"/>
    <cellStyle name="20% - Accent2 2 3 2 3 2 2" xfId="9301"/>
    <cellStyle name="20% - Accent2 2 3 2 3 2 2 2" xfId="15083"/>
    <cellStyle name="20% - Accent2 2 3 2 3 2 2 2 2" xfId="23741"/>
    <cellStyle name="20% - Accent2 2 3 2 3 2 2 2 3" xfId="45357"/>
    <cellStyle name="20% - Accent2 2 3 2 3 2 2 3" xfId="20866"/>
    <cellStyle name="20% - Accent2 2 3 2 3 2 2 3 2" xfId="23742"/>
    <cellStyle name="20% - Accent2 2 3 2 3 2 2 4" xfId="23743"/>
    <cellStyle name="20% - Accent2 2 3 2 3 2 2 5" xfId="45358"/>
    <cellStyle name="20% - Accent2 2 3 2 3 2 3" xfId="6410"/>
    <cellStyle name="20% - Accent2 2 3 2 3 2 3 2" xfId="23744"/>
    <cellStyle name="20% - Accent2 2 3 2 3 2 3 3" xfId="45359"/>
    <cellStyle name="20% - Accent2 2 3 2 3 2 4" xfId="12192"/>
    <cellStyle name="20% - Accent2 2 3 2 3 2 4 2" xfId="23745"/>
    <cellStyle name="20% - Accent2 2 3 2 3 2 4 3" xfId="45360"/>
    <cellStyle name="20% - Accent2 2 3 2 3 2 5" xfId="17975"/>
    <cellStyle name="20% - Accent2 2 3 2 3 2 5 2" xfId="23746"/>
    <cellStyle name="20% - Accent2 2 3 2 3 2 6" xfId="23747"/>
    <cellStyle name="20% - Accent2 2 3 2 3 2 7" xfId="45361"/>
    <cellStyle name="20% - Accent2 2 3 2 3 3" xfId="4707"/>
    <cellStyle name="20% - Accent2 2 3 2 3 3 2" xfId="13381"/>
    <cellStyle name="20% - Accent2 2 3 2 3 3 2 2" xfId="23748"/>
    <cellStyle name="20% - Accent2 2 3 2 3 3 2 3" xfId="45362"/>
    <cellStyle name="20% - Accent2 2 3 2 3 3 3" xfId="19164"/>
    <cellStyle name="20% - Accent2 2 3 2 3 3 3 2" xfId="23749"/>
    <cellStyle name="20% - Accent2 2 3 2 3 3 4" xfId="23750"/>
    <cellStyle name="20% - Accent2 2 3 2 3 3 5" xfId="45363"/>
    <cellStyle name="20% - Accent2 2 3 2 3 4" xfId="7599"/>
    <cellStyle name="20% - Accent2 2 3 2 3 4 2" xfId="23751"/>
    <cellStyle name="20% - Accent2 2 3 2 3 4 3" xfId="45364"/>
    <cellStyle name="20% - Accent2 2 3 2 3 4 4" xfId="45365"/>
    <cellStyle name="20% - Accent2 2 3 2 3 5" xfId="3518"/>
    <cellStyle name="20% - Accent2 2 3 2 3 5 2" xfId="23752"/>
    <cellStyle name="20% - Accent2 2 3 2 3 5 3" xfId="45366"/>
    <cellStyle name="20% - Accent2 2 3 2 3 6" xfId="10490"/>
    <cellStyle name="20% - Accent2 2 3 2 3 6 2" xfId="23753"/>
    <cellStyle name="20% - Accent2 2 3 2 3 6 3" xfId="45367"/>
    <cellStyle name="20% - Accent2 2 3 2 3 7" xfId="16273"/>
    <cellStyle name="20% - Accent2 2 3 2 3 7 2" xfId="23754"/>
    <cellStyle name="20% - Accent2 2 3 2 3 8" xfId="23755"/>
    <cellStyle name="20% - Accent2 2 3 2 3 9" xfId="45368"/>
    <cellStyle name="20% - Accent2 2 3 2 4" xfId="941"/>
    <cellStyle name="20% - Accent2 2 3 2 4 2" xfId="2645"/>
    <cellStyle name="20% - Accent2 2 3 2 4 2 2" xfId="10131"/>
    <cellStyle name="20% - Accent2 2 3 2 4 2 2 2" xfId="15913"/>
    <cellStyle name="20% - Accent2 2 3 2 4 2 2 2 2" xfId="23756"/>
    <cellStyle name="20% - Accent2 2 3 2 4 2 2 2 3" xfId="45369"/>
    <cellStyle name="20% - Accent2 2 3 2 4 2 2 3" xfId="21696"/>
    <cellStyle name="20% - Accent2 2 3 2 4 2 2 3 2" xfId="23757"/>
    <cellStyle name="20% - Accent2 2 3 2 4 2 2 4" xfId="23758"/>
    <cellStyle name="20% - Accent2 2 3 2 4 2 2 5" xfId="45370"/>
    <cellStyle name="20% - Accent2 2 3 2 4 2 3" xfId="7240"/>
    <cellStyle name="20% - Accent2 2 3 2 4 2 3 2" xfId="23759"/>
    <cellStyle name="20% - Accent2 2 3 2 4 2 3 3" xfId="45371"/>
    <cellStyle name="20% - Accent2 2 3 2 4 2 4" xfId="13022"/>
    <cellStyle name="20% - Accent2 2 3 2 4 2 4 2" xfId="23760"/>
    <cellStyle name="20% - Accent2 2 3 2 4 2 4 3" xfId="45372"/>
    <cellStyle name="20% - Accent2 2 3 2 4 2 5" xfId="18805"/>
    <cellStyle name="20% - Accent2 2 3 2 4 2 5 2" xfId="23761"/>
    <cellStyle name="20% - Accent2 2 3 2 4 2 6" xfId="23762"/>
    <cellStyle name="20% - Accent2 2 3 2 4 2 7" xfId="45373"/>
    <cellStyle name="20% - Accent2 2 3 2 4 3" xfId="5537"/>
    <cellStyle name="20% - Accent2 2 3 2 4 3 2" xfId="14211"/>
    <cellStyle name="20% - Accent2 2 3 2 4 3 2 2" xfId="23763"/>
    <cellStyle name="20% - Accent2 2 3 2 4 3 2 3" xfId="45374"/>
    <cellStyle name="20% - Accent2 2 3 2 4 3 3" xfId="19994"/>
    <cellStyle name="20% - Accent2 2 3 2 4 3 3 2" xfId="23764"/>
    <cellStyle name="20% - Accent2 2 3 2 4 3 4" xfId="23765"/>
    <cellStyle name="20% - Accent2 2 3 2 4 3 5" xfId="45375"/>
    <cellStyle name="20% - Accent2 2 3 2 4 4" xfId="8429"/>
    <cellStyle name="20% - Accent2 2 3 2 4 4 2" xfId="23766"/>
    <cellStyle name="20% - Accent2 2 3 2 4 4 3" xfId="45376"/>
    <cellStyle name="20% - Accent2 2 3 2 4 4 4" xfId="45377"/>
    <cellStyle name="20% - Accent2 2 3 2 4 5" xfId="4348"/>
    <cellStyle name="20% - Accent2 2 3 2 4 5 2" xfId="23767"/>
    <cellStyle name="20% - Accent2 2 3 2 4 5 3" xfId="45378"/>
    <cellStyle name="20% - Accent2 2 3 2 4 6" xfId="11320"/>
    <cellStyle name="20% - Accent2 2 3 2 4 6 2" xfId="23768"/>
    <cellStyle name="20% - Accent2 2 3 2 4 6 3" xfId="45379"/>
    <cellStyle name="20% - Accent2 2 3 2 4 7" xfId="17103"/>
    <cellStyle name="20% - Accent2 2 3 2 4 7 2" xfId="23769"/>
    <cellStyle name="20% - Accent2 2 3 2 4 8" xfId="23770"/>
    <cellStyle name="20% - Accent2 2 3 2 4 9" xfId="45380"/>
    <cellStyle name="20% - Accent2 2 3 2 5" xfId="1812"/>
    <cellStyle name="20% - Accent2 2 3 2 5 2" xfId="6407"/>
    <cellStyle name="20% - Accent2 2 3 2 5 2 2" xfId="15080"/>
    <cellStyle name="20% - Accent2 2 3 2 5 2 2 2" xfId="23771"/>
    <cellStyle name="20% - Accent2 2 3 2 5 2 2 3" xfId="45381"/>
    <cellStyle name="20% - Accent2 2 3 2 5 2 3" xfId="20863"/>
    <cellStyle name="20% - Accent2 2 3 2 5 2 3 2" xfId="23772"/>
    <cellStyle name="20% - Accent2 2 3 2 5 2 4" xfId="23773"/>
    <cellStyle name="20% - Accent2 2 3 2 5 2 5" xfId="45382"/>
    <cellStyle name="20% - Accent2 2 3 2 5 3" xfId="9298"/>
    <cellStyle name="20% - Accent2 2 3 2 5 3 2" xfId="23774"/>
    <cellStyle name="20% - Accent2 2 3 2 5 3 3" xfId="45383"/>
    <cellStyle name="20% - Accent2 2 3 2 5 3 4" xfId="45384"/>
    <cellStyle name="20% - Accent2 2 3 2 5 4" xfId="3515"/>
    <cellStyle name="20% - Accent2 2 3 2 5 4 2" xfId="23775"/>
    <cellStyle name="20% - Accent2 2 3 2 5 4 3" xfId="45385"/>
    <cellStyle name="20% - Accent2 2 3 2 5 5" xfId="12189"/>
    <cellStyle name="20% - Accent2 2 3 2 5 5 2" xfId="23776"/>
    <cellStyle name="20% - Accent2 2 3 2 5 5 3" xfId="45386"/>
    <cellStyle name="20% - Accent2 2 3 2 5 6" xfId="17972"/>
    <cellStyle name="20% - Accent2 2 3 2 5 6 2" xfId="23777"/>
    <cellStyle name="20% - Accent2 2 3 2 5 7" xfId="23778"/>
    <cellStyle name="20% - Accent2 2 3 2 5 8" xfId="45387"/>
    <cellStyle name="20% - Accent2 2 3 2 6" xfId="1392"/>
    <cellStyle name="20% - Accent2 2 3 2 6 2" xfId="8878"/>
    <cellStyle name="20% - Accent2 2 3 2 6 2 2" xfId="14660"/>
    <cellStyle name="20% - Accent2 2 3 2 6 2 2 2" xfId="23779"/>
    <cellStyle name="20% - Accent2 2 3 2 6 2 2 3" xfId="45388"/>
    <cellStyle name="20% - Accent2 2 3 2 6 2 3" xfId="20443"/>
    <cellStyle name="20% - Accent2 2 3 2 6 2 3 2" xfId="23780"/>
    <cellStyle name="20% - Accent2 2 3 2 6 2 4" xfId="23781"/>
    <cellStyle name="20% - Accent2 2 3 2 6 2 5" xfId="45389"/>
    <cellStyle name="20% - Accent2 2 3 2 6 3" xfId="5987"/>
    <cellStyle name="20% - Accent2 2 3 2 6 3 2" xfId="23782"/>
    <cellStyle name="20% - Accent2 2 3 2 6 3 3" xfId="45390"/>
    <cellStyle name="20% - Accent2 2 3 2 6 4" xfId="11769"/>
    <cellStyle name="20% - Accent2 2 3 2 6 4 2" xfId="23783"/>
    <cellStyle name="20% - Accent2 2 3 2 6 4 3" xfId="45391"/>
    <cellStyle name="20% - Accent2 2 3 2 6 5" xfId="17552"/>
    <cellStyle name="20% - Accent2 2 3 2 6 5 2" xfId="23784"/>
    <cellStyle name="20% - Accent2 2 3 2 6 6" xfId="23785"/>
    <cellStyle name="20% - Accent2 2 3 2 6 7" xfId="45392"/>
    <cellStyle name="20% - Accent2 2 3 2 7" xfId="4704"/>
    <cellStyle name="20% - Accent2 2 3 2 7 2" xfId="13378"/>
    <cellStyle name="20% - Accent2 2 3 2 7 2 2" xfId="23786"/>
    <cellStyle name="20% - Accent2 2 3 2 7 2 3" xfId="45393"/>
    <cellStyle name="20% - Accent2 2 3 2 7 3" xfId="19161"/>
    <cellStyle name="20% - Accent2 2 3 2 7 3 2" xfId="23787"/>
    <cellStyle name="20% - Accent2 2 3 2 7 4" xfId="23788"/>
    <cellStyle name="20% - Accent2 2 3 2 7 5" xfId="45394"/>
    <cellStyle name="20% - Accent2 2 3 2 8" xfId="7596"/>
    <cellStyle name="20% - Accent2 2 3 2 8 2" xfId="23789"/>
    <cellStyle name="20% - Accent2 2 3 2 8 3" xfId="45395"/>
    <cellStyle name="20% - Accent2 2 3 2 8 4" xfId="45396"/>
    <cellStyle name="20% - Accent2 2 3 2 9" xfId="3095"/>
    <cellStyle name="20% - Accent2 2 3 2 9 2" xfId="23790"/>
    <cellStyle name="20% - Accent2 2 3 2 9 3" xfId="45397"/>
    <cellStyle name="20% - Accent2 2 3 3" xfId="78"/>
    <cellStyle name="20% - Accent2 2 3 3 10" xfId="16274"/>
    <cellStyle name="20% - Accent2 2 3 3 10 2" xfId="23791"/>
    <cellStyle name="20% - Accent2 2 3 3 11" xfId="23792"/>
    <cellStyle name="20% - Accent2 2 3 3 12" xfId="45398"/>
    <cellStyle name="20% - Accent2 2 3 3 2" xfId="79"/>
    <cellStyle name="20% - Accent2 2 3 3 2 2" xfId="1817"/>
    <cellStyle name="20% - Accent2 2 3 3 2 2 2" xfId="9303"/>
    <cellStyle name="20% - Accent2 2 3 3 2 2 2 2" xfId="15085"/>
    <cellStyle name="20% - Accent2 2 3 3 2 2 2 2 2" xfId="23793"/>
    <cellStyle name="20% - Accent2 2 3 3 2 2 2 2 3" xfId="45399"/>
    <cellStyle name="20% - Accent2 2 3 3 2 2 2 3" xfId="20868"/>
    <cellStyle name="20% - Accent2 2 3 3 2 2 2 3 2" xfId="23794"/>
    <cellStyle name="20% - Accent2 2 3 3 2 2 2 4" xfId="23795"/>
    <cellStyle name="20% - Accent2 2 3 3 2 2 2 5" xfId="45400"/>
    <cellStyle name="20% - Accent2 2 3 3 2 2 3" xfId="6412"/>
    <cellStyle name="20% - Accent2 2 3 3 2 2 3 2" xfId="23796"/>
    <cellStyle name="20% - Accent2 2 3 3 2 2 3 3" xfId="45401"/>
    <cellStyle name="20% - Accent2 2 3 3 2 2 4" xfId="12194"/>
    <cellStyle name="20% - Accent2 2 3 3 2 2 4 2" xfId="23797"/>
    <cellStyle name="20% - Accent2 2 3 3 2 2 4 3" xfId="45402"/>
    <cellStyle name="20% - Accent2 2 3 3 2 2 5" xfId="17977"/>
    <cellStyle name="20% - Accent2 2 3 3 2 2 5 2" xfId="23798"/>
    <cellStyle name="20% - Accent2 2 3 3 2 2 6" xfId="23799"/>
    <cellStyle name="20% - Accent2 2 3 3 2 2 7" xfId="45403"/>
    <cellStyle name="20% - Accent2 2 3 3 2 3" xfId="4709"/>
    <cellStyle name="20% - Accent2 2 3 3 2 3 2" xfId="13383"/>
    <cellStyle name="20% - Accent2 2 3 3 2 3 2 2" xfId="23800"/>
    <cellStyle name="20% - Accent2 2 3 3 2 3 2 3" xfId="45404"/>
    <cellStyle name="20% - Accent2 2 3 3 2 3 3" xfId="19166"/>
    <cellStyle name="20% - Accent2 2 3 3 2 3 3 2" xfId="23801"/>
    <cellStyle name="20% - Accent2 2 3 3 2 3 4" xfId="23802"/>
    <cellStyle name="20% - Accent2 2 3 3 2 3 5" xfId="45405"/>
    <cellStyle name="20% - Accent2 2 3 3 2 4" xfId="7601"/>
    <cellStyle name="20% - Accent2 2 3 3 2 4 2" xfId="23803"/>
    <cellStyle name="20% - Accent2 2 3 3 2 4 3" xfId="45406"/>
    <cellStyle name="20% - Accent2 2 3 3 2 4 4" xfId="45407"/>
    <cellStyle name="20% - Accent2 2 3 3 2 5" xfId="3520"/>
    <cellStyle name="20% - Accent2 2 3 3 2 5 2" xfId="23804"/>
    <cellStyle name="20% - Accent2 2 3 3 2 5 3" xfId="45408"/>
    <cellStyle name="20% - Accent2 2 3 3 2 6" xfId="10492"/>
    <cellStyle name="20% - Accent2 2 3 3 2 6 2" xfId="23805"/>
    <cellStyle name="20% - Accent2 2 3 3 2 6 3" xfId="45409"/>
    <cellStyle name="20% - Accent2 2 3 3 2 7" xfId="16275"/>
    <cellStyle name="20% - Accent2 2 3 3 2 7 2" xfId="23806"/>
    <cellStyle name="20% - Accent2 2 3 3 2 8" xfId="23807"/>
    <cellStyle name="20% - Accent2 2 3 3 2 9" xfId="45410"/>
    <cellStyle name="20% - Accent2 2 3 3 3" xfId="943"/>
    <cellStyle name="20% - Accent2 2 3 3 3 2" xfId="2647"/>
    <cellStyle name="20% - Accent2 2 3 3 3 2 2" xfId="10133"/>
    <cellStyle name="20% - Accent2 2 3 3 3 2 2 2" xfId="15915"/>
    <cellStyle name="20% - Accent2 2 3 3 3 2 2 2 2" xfId="23808"/>
    <cellStyle name="20% - Accent2 2 3 3 3 2 2 2 3" xfId="45411"/>
    <cellStyle name="20% - Accent2 2 3 3 3 2 2 3" xfId="21698"/>
    <cellStyle name="20% - Accent2 2 3 3 3 2 2 3 2" xfId="23809"/>
    <cellStyle name="20% - Accent2 2 3 3 3 2 2 4" xfId="23810"/>
    <cellStyle name="20% - Accent2 2 3 3 3 2 2 5" xfId="45412"/>
    <cellStyle name="20% - Accent2 2 3 3 3 2 3" xfId="7242"/>
    <cellStyle name="20% - Accent2 2 3 3 3 2 3 2" xfId="23811"/>
    <cellStyle name="20% - Accent2 2 3 3 3 2 3 3" xfId="45413"/>
    <cellStyle name="20% - Accent2 2 3 3 3 2 4" xfId="13024"/>
    <cellStyle name="20% - Accent2 2 3 3 3 2 4 2" xfId="23812"/>
    <cellStyle name="20% - Accent2 2 3 3 3 2 4 3" xfId="45414"/>
    <cellStyle name="20% - Accent2 2 3 3 3 2 5" xfId="18807"/>
    <cellStyle name="20% - Accent2 2 3 3 3 2 5 2" xfId="23813"/>
    <cellStyle name="20% - Accent2 2 3 3 3 2 6" xfId="23814"/>
    <cellStyle name="20% - Accent2 2 3 3 3 2 7" xfId="45415"/>
    <cellStyle name="20% - Accent2 2 3 3 3 3" xfId="5539"/>
    <cellStyle name="20% - Accent2 2 3 3 3 3 2" xfId="14213"/>
    <cellStyle name="20% - Accent2 2 3 3 3 3 2 2" xfId="23815"/>
    <cellStyle name="20% - Accent2 2 3 3 3 3 2 3" xfId="45416"/>
    <cellStyle name="20% - Accent2 2 3 3 3 3 3" xfId="19996"/>
    <cellStyle name="20% - Accent2 2 3 3 3 3 3 2" xfId="23816"/>
    <cellStyle name="20% - Accent2 2 3 3 3 3 4" xfId="23817"/>
    <cellStyle name="20% - Accent2 2 3 3 3 3 5" xfId="45417"/>
    <cellStyle name="20% - Accent2 2 3 3 3 4" xfId="8431"/>
    <cellStyle name="20% - Accent2 2 3 3 3 4 2" xfId="23818"/>
    <cellStyle name="20% - Accent2 2 3 3 3 4 3" xfId="45418"/>
    <cellStyle name="20% - Accent2 2 3 3 3 4 4" xfId="45419"/>
    <cellStyle name="20% - Accent2 2 3 3 3 5" xfId="4350"/>
    <cellStyle name="20% - Accent2 2 3 3 3 5 2" xfId="23819"/>
    <cellStyle name="20% - Accent2 2 3 3 3 5 3" xfId="45420"/>
    <cellStyle name="20% - Accent2 2 3 3 3 6" xfId="11322"/>
    <cellStyle name="20% - Accent2 2 3 3 3 6 2" xfId="23820"/>
    <cellStyle name="20% - Accent2 2 3 3 3 6 3" xfId="45421"/>
    <cellStyle name="20% - Accent2 2 3 3 3 7" xfId="17105"/>
    <cellStyle name="20% - Accent2 2 3 3 3 7 2" xfId="23821"/>
    <cellStyle name="20% - Accent2 2 3 3 3 8" xfId="23822"/>
    <cellStyle name="20% - Accent2 2 3 3 3 9" xfId="45422"/>
    <cellStyle name="20% - Accent2 2 3 3 4" xfId="1816"/>
    <cellStyle name="20% - Accent2 2 3 3 4 2" xfId="6411"/>
    <cellStyle name="20% - Accent2 2 3 3 4 2 2" xfId="15084"/>
    <cellStyle name="20% - Accent2 2 3 3 4 2 2 2" xfId="23823"/>
    <cellStyle name="20% - Accent2 2 3 3 4 2 2 3" xfId="45423"/>
    <cellStyle name="20% - Accent2 2 3 3 4 2 3" xfId="20867"/>
    <cellStyle name="20% - Accent2 2 3 3 4 2 3 2" xfId="23824"/>
    <cellStyle name="20% - Accent2 2 3 3 4 2 4" xfId="23825"/>
    <cellStyle name="20% - Accent2 2 3 3 4 2 5" xfId="45424"/>
    <cellStyle name="20% - Accent2 2 3 3 4 3" xfId="9302"/>
    <cellStyle name="20% - Accent2 2 3 3 4 3 2" xfId="23826"/>
    <cellStyle name="20% - Accent2 2 3 3 4 3 3" xfId="45425"/>
    <cellStyle name="20% - Accent2 2 3 3 4 3 4" xfId="45426"/>
    <cellStyle name="20% - Accent2 2 3 3 4 4" xfId="3519"/>
    <cellStyle name="20% - Accent2 2 3 3 4 4 2" xfId="23827"/>
    <cellStyle name="20% - Accent2 2 3 3 4 4 3" xfId="45427"/>
    <cellStyle name="20% - Accent2 2 3 3 4 5" xfId="12193"/>
    <cellStyle name="20% - Accent2 2 3 3 4 5 2" xfId="23828"/>
    <cellStyle name="20% - Accent2 2 3 3 4 5 3" xfId="45428"/>
    <cellStyle name="20% - Accent2 2 3 3 4 6" xfId="17976"/>
    <cellStyle name="20% - Accent2 2 3 3 4 6 2" xfId="23829"/>
    <cellStyle name="20% - Accent2 2 3 3 4 7" xfId="23830"/>
    <cellStyle name="20% - Accent2 2 3 3 4 8" xfId="45429"/>
    <cellStyle name="20% - Accent2 2 3 3 5" xfId="1394"/>
    <cellStyle name="20% - Accent2 2 3 3 5 2" xfId="8880"/>
    <cellStyle name="20% - Accent2 2 3 3 5 2 2" xfId="14662"/>
    <cellStyle name="20% - Accent2 2 3 3 5 2 2 2" xfId="23831"/>
    <cellStyle name="20% - Accent2 2 3 3 5 2 2 3" xfId="45430"/>
    <cellStyle name="20% - Accent2 2 3 3 5 2 3" xfId="20445"/>
    <cellStyle name="20% - Accent2 2 3 3 5 2 3 2" xfId="23832"/>
    <cellStyle name="20% - Accent2 2 3 3 5 2 4" xfId="23833"/>
    <cellStyle name="20% - Accent2 2 3 3 5 2 5" xfId="45431"/>
    <cellStyle name="20% - Accent2 2 3 3 5 3" xfId="5989"/>
    <cellStyle name="20% - Accent2 2 3 3 5 3 2" xfId="23834"/>
    <cellStyle name="20% - Accent2 2 3 3 5 3 3" xfId="45432"/>
    <cellStyle name="20% - Accent2 2 3 3 5 4" xfId="11771"/>
    <cellStyle name="20% - Accent2 2 3 3 5 4 2" xfId="23835"/>
    <cellStyle name="20% - Accent2 2 3 3 5 4 3" xfId="45433"/>
    <cellStyle name="20% - Accent2 2 3 3 5 5" xfId="17554"/>
    <cellStyle name="20% - Accent2 2 3 3 5 5 2" xfId="23836"/>
    <cellStyle name="20% - Accent2 2 3 3 5 6" xfId="23837"/>
    <cellStyle name="20% - Accent2 2 3 3 5 7" xfId="45434"/>
    <cellStyle name="20% - Accent2 2 3 3 6" xfId="4708"/>
    <cellStyle name="20% - Accent2 2 3 3 6 2" xfId="13382"/>
    <cellStyle name="20% - Accent2 2 3 3 6 2 2" xfId="23838"/>
    <cellStyle name="20% - Accent2 2 3 3 6 2 3" xfId="45435"/>
    <cellStyle name="20% - Accent2 2 3 3 6 3" xfId="19165"/>
    <cellStyle name="20% - Accent2 2 3 3 6 3 2" xfId="23839"/>
    <cellStyle name="20% - Accent2 2 3 3 6 4" xfId="23840"/>
    <cellStyle name="20% - Accent2 2 3 3 6 5" xfId="45436"/>
    <cellStyle name="20% - Accent2 2 3 3 7" xfId="7600"/>
    <cellStyle name="20% - Accent2 2 3 3 7 2" xfId="23841"/>
    <cellStyle name="20% - Accent2 2 3 3 7 3" xfId="45437"/>
    <cellStyle name="20% - Accent2 2 3 3 7 4" xfId="45438"/>
    <cellStyle name="20% - Accent2 2 3 3 8" xfId="3097"/>
    <cellStyle name="20% - Accent2 2 3 3 8 2" xfId="23842"/>
    <cellStyle name="20% - Accent2 2 3 3 8 3" xfId="45439"/>
    <cellStyle name="20% - Accent2 2 3 3 9" xfId="10491"/>
    <cellStyle name="20% - Accent2 2 3 3 9 2" xfId="23843"/>
    <cellStyle name="20% - Accent2 2 3 3 9 3" xfId="45440"/>
    <cellStyle name="20% - Accent2 2 3 4" xfId="80"/>
    <cellStyle name="20% - Accent2 2 3 4 10" xfId="16276"/>
    <cellStyle name="20% - Accent2 2 3 4 10 2" xfId="23844"/>
    <cellStyle name="20% - Accent2 2 3 4 11" xfId="23845"/>
    <cellStyle name="20% - Accent2 2 3 4 12" xfId="45441"/>
    <cellStyle name="20% - Accent2 2 3 4 2" xfId="81"/>
    <cellStyle name="20% - Accent2 2 3 4 2 2" xfId="1819"/>
    <cellStyle name="20% - Accent2 2 3 4 2 2 2" xfId="9305"/>
    <cellStyle name="20% - Accent2 2 3 4 2 2 2 2" xfId="15087"/>
    <cellStyle name="20% - Accent2 2 3 4 2 2 2 2 2" xfId="23846"/>
    <cellStyle name="20% - Accent2 2 3 4 2 2 2 2 3" xfId="45442"/>
    <cellStyle name="20% - Accent2 2 3 4 2 2 2 3" xfId="20870"/>
    <cellStyle name="20% - Accent2 2 3 4 2 2 2 3 2" xfId="23847"/>
    <cellStyle name="20% - Accent2 2 3 4 2 2 2 4" xfId="23848"/>
    <cellStyle name="20% - Accent2 2 3 4 2 2 2 5" xfId="45443"/>
    <cellStyle name="20% - Accent2 2 3 4 2 2 3" xfId="6414"/>
    <cellStyle name="20% - Accent2 2 3 4 2 2 3 2" xfId="23849"/>
    <cellStyle name="20% - Accent2 2 3 4 2 2 3 3" xfId="45444"/>
    <cellStyle name="20% - Accent2 2 3 4 2 2 4" xfId="12196"/>
    <cellStyle name="20% - Accent2 2 3 4 2 2 4 2" xfId="23850"/>
    <cellStyle name="20% - Accent2 2 3 4 2 2 4 3" xfId="45445"/>
    <cellStyle name="20% - Accent2 2 3 4 2 2 5" xfId="17979"/>
    <cellStyle name="20% - Accent2 2 3 4 2 2 5 2" xfId="23851"/>
    <cellStyle name="20% - Accent2 2 3 4 2 2 6" xfId="23852"/>
    <cellStyle name="20% - Accent2 2 3 4 2 2 7" xfId="45446"/>
    <cellStyle name="20% - Accent2 2 3 4 2 3" xfId="4711"/>
    <cellStyle name="20% - Accent2 2 3 4 2 3 2" xfId="13385"/>
    <cellStyle name="20% - Accent2 2 3 4 2 3 2 2" xfId="23853"/>
    <cellStyle name="20% - Accent2 2 3 4 2 3 2 3" xfId="45447"/>
    <cellStyle name="20% - Accent2 2 3 4 2 3 3" xfId="19168"/>
    <cellStyle name="20% - Accent2 2 3 4 2 3 3 2" xfId="23854"/>
    <cellStyle name="20% - Accent2 2 3 4 2 3 4" xfId="23855"/>
    <cellStyle name="20% - Accent2 2 3 4 2 3 5" xfId="45448"/>
    <cellStyle name="20% - Accent2 2 3 4 2 4" xfId="7603"/>
    <cellStyle name="20% - Accent2 2 3 4 2 4 2" xfId="23856"/>
    <cellStyle name="20% - Accent2 2 3 4 2 4 3" xfId="45449"/>
    <cellStyle name="20% - Accent2 2 3 4 2 4 4" xfId="45450"/>
    <cellStyle name="20% - Accent2 2 3 4 2 5" xfId="3522"/>
    <cellStyle name="20% - Accent2 2 3 4 2 5 2" xfId="23857"/>
    <cellStyle name="20% - Accent2 2 3 4 2 5 3" xfId="45451"/>
    <cellStyle name="20% - Accent2 2 3 4 2 6" xfId="10494"/>
    <cellStyle name="20% - Accent2 2 3 4 2 6 2" xfId="23858"/>
    <cellStyle name="20% - Accent2 2 3 4 2 6 3" xfId="45452"/>
    <cellStyle name="20% - Accent2 2 3 4 2 7" xfId="16277"/>
    <cellStyle name="20% - Accent2 2 3 4 2 7 2" xfId="23859"/>
    <cellStyle name="20% - Accent2 2 3 4 2 8" xfId="23860"/>
    <cellStyle name="20% - Accent2 2 3 4 2 9" xfId="45453"/>
    <cellStyle name="20% - Accent2 2 3 4 3" xfId="944"/>
    <cellStyle name="20% - Accent2 2 3 4 3 2" xfId="2648"/>
    <cellStyle name="20% - Accent2 2 3 4 3 2 2" xfId="10134"/>
    <cellStyle name="20% - Accent2 2 3 4 3 2 2 2" xfId="15916"/>
    <cellStyle name="20% - Accent2 2 3 4 3 2 2 2 2" xfId="23861"/>
    <cellStyle name="20% - Accent2 2 3 4 3 2 2 2 3" xfId="45454"/>
    <cellStyle name="20% - Accent2 2 3 4 3 2 2 3" xfId="21699"/>
    <cellStyle name="20% - Accent2 2 3 4 3 2 2 3 2" xfId="23862"/>
    <cellStyle name="20% - Accent2 2 3 4 3 2 2 4" xfId="23863"/>
    <cellStyle name="20% - Accent2 2 3 4 3 2 2 5" xfId="45455"/>
    <cellStyle name="20% - Accent2 2 3 4 3 2 3" xfId="7243"/>
    <cellStyle name="20% - Accent2 2 3 4 3 2 3 2" xfId="23864"/>
    <cellStyle name="20% - Accent2 2 3 4 3 2 3 3" xfId="45456"/>
    <cellStyle name="20% - Accent2 2 3 4 3 2 4" xfId="13025"/>
    <cellStyle name="20% - Accent2 2 3 4 3 2 4 2" xfId="23865"/>
    <cellStyle name="20% - Accent2 2 3 4 3 2 4 3" xfId="45457"/>
    <cellStyle name="20% - Accent2 2 3 4 3 2 5" xfId="18808"/>
    <cellStyle name="20% - Accent2 2 3 4 3 2 5 2" xfId="23866"/>
    <cellStyle name="20% - Accent2 2 3 4 3 2 6" xfId="23867"/>
    <cellStyle name="20% - Accent2 2 3 4 3 2 7" xfId="45458"/>
    <cellStyle name="20% - Accent2 2 3 4 3 3" xfId="5540"/>
    <cellStyle name="20% - Accent2 2 3 4 3 3 2" xfId="14214"/>
    <cellStyle name="20% - Accent2 2 3 4 3 3 2 2" xfId="23868"/>
    <cellStyle name="20% - Accent2 2 3 4 3 3 2 3" xfId="45459"/>
    <cellStyle name="20% - Accent2 2 3 4 3 3 3" xfId="19997"/>
    <cellStyle name="20% - Accent2 2 3 4 3 3 3 2" xfId="23869"/>
    <cellStyle name="20% - Accent2 2 3 4 3 3 4" xfId="23870"/>
    <cellStyle name="20% - Accent2 2 3 4 3 3 5" xfId="45460"/>
    <cellStyle name="20% - Accent2 2 3 4 3 4" xfId="8432"/>
    <cellStyle name="20% - Accent2 2 3 4 3 4 2" xfId="23871"/>
    <cellStyle name="20% - Accent2 2 3 4 3 4 3" xfId="45461"/>
    <cellStyle name="20% - Accent2 2 3 4 3 4 4" xfId="45462"/>
    <cellStyle name="20% - Accent2 2 3 4 3 5" xfId="4351"/>
    <cellStyle name="20% - Accent2 2 3 4 3 5 2" xfId="23872"/>
    <cellStyle name="20% - Accent2 2 3 4 3 5 3" xfId="45463"/>
    <cellStyle name="20% - Accent2 2 3 4 3 6" xfId="11323"/>
    <cellStyle name="20% - Accent2 2 3 4 3 6 2" xfId="23873"/>
    <cellStyle name="20% - Accent2 2 3 4 3 6 3" xfId="45464"/>
    <cellStyle name="20% - Accent2 2 3 4 3 7" xfId="17106"/>
    <cellStyle name="20% - Accent2 2 3 4 3 7 2" xfId="23874"/>
    <cellStyle name="20% - Accent2 2 3 4 3 8" xfId="23875"/>
    <cellStyle name="20% - Accent2 2 3 4 3 9" xfId="45465"/>
    <cellStyle name="20% - Accent2 2 3 4 4" xfId="1818"/>
    <cellStyle name="20% - Accent2 2 3 4 4 2" xfId="6413"/>
    <cellStyle name="20% - Accent2 2 3 4 4 2 2" xfId="15086"/>
    <cellStyle name="20% - Accent2 2 3 4 4 2 2 2" xfId="23876"/>
    <cellStyle name="20% - Accent2 2 3 4 4 2 2 3" xfId="45466"/>
    <cellStyle name="20% - Accent2 2 3 4 4 2 3" xfId="20869"/>
    <cellStyle name="20% - Accent2 2 3 4 4 2 3 2" xfId="23877"/>
    <cellStyle name="20% - Accent2 2 3 4 4 2 4" xfId="23878"/>
    <cellStyle name="20% - Accent2 2 3 4 4 2 5" xfId="45467"/>
    <cellStyle name="20% - Accent2 2 3 4 4 3" xfId="9304"/>
    <cellStyle name="20% - Accent2 2 3 4 4 3 2" xfId="23879"/>
    <cellStyle name="20% - Accent2 2 3 4 4 3 3" xfId="45468"/>
    <cellStyle name="20% - Accent2 2 3 4 4 3 4" xfId="45469"/>
    <cellStyle name="20% - Accent2 2 3 4 4 4" xfId="3521"/>
    <cellStyle name="20% - Accent2 2 3 4 4 4 2" xfId="23880"/>
    <cellStyle name="20% - Accent2 2 3 4 4 4 3" xfId="45470"/>
    <cellStyle name="20% - Accent2 2 3 4 4 5" xfId="12195"/>
    <cellStyle name="20% - Accent2 2 3 4 4 5 2" xfId="23881"/>
    <cellStyle name="20% - Accent2 2 3 4 4 5 3" xfId="45471"/>
    <cellStyle name="20% - Accent2 2 3 4 4 6" xfId="17978"/>
    <cellStyle name="20% - Accent2 2 3 4 4 6 2" xfId="23882"/>
    <cellStyle name="20% - Accent2 2 3 4 4 7" xfId="23883"/>
    <cellStyle name="20% - Accent2 2 3 4 4 8" xfId="45472"/>
    <cellStyle name="20% - Accent2 2 3 4 5" xfId="1395"/>
    <cellStyle name="20% - Accent2 2 3 4 5 2" xfId="8881"/>
    <cellStyle name="20% - Accent2 2 3 4 5 2 2" xfId="14663"/>
    <cellStyle name="20% - Accent2 2 3 4 5 2 2 2" xfId="23884"/>
    <cellStyle name="20% - Accent2 2 3 4 5 2 2 3" xfId="45473"/>
    <cellStyle name="20% - Accent2 2 3 4 5 2 3" xfId="20446"/>
    <cellStyle name="20% - Accent2 2 3 4 5 2 3 2" xfId="23885"/>
    <cellStyle name="20% - Accent2 2 3 4 5 2 4" xfId="23886"/>
    <cellStyle name="20% - Accent2 2 3 4 5 2 5" xfId="45474"/>
    <cellStyle name="20% - Accent2 2 3 4 5 3" xfId="5990"/>
    <cellStyle name="20% - Accent2 2 3 4 5 3 2" xfId="23887"/>
    <cellStyle name="20% - Accent2 2 3 4 5 3 3" xfId="45475"/>
    <cellStyle name="20% - Accent2 2 3 4 5 4" xfId="11772"/>
    <cellStyle name="20% - Accent2 2 3 4 5 4 2" xfId="23888"/>
    <cellStyle name="20% - Accent2 2 3 4 5 4 3" xfId="45476"/>
    <cellStyle name="20% - Accent2 2 3 4 5 5" xfId="17555"/>
    <cellStyle name="20% - Accent2 2 3 4 5 5 2" xfId="23889"/>
    <cellStyle name="20% - Accent2 2 3 4 5 6" xfId="23890"/>
    <cellStyle name="20% - Accent2 2 3 4 5 7" xfId="45477"/>
    <cellStyle name="20% - Accent2 2 3 4 6" xfId="4710"/>
    <cellStyle name="20% - Accent2 2 3 4 6 2" xfId="13384"/>
    <cellStyle name="20% - Accent2 2 3 4 6 2 2" xfId="23891"/>
    <cellStyle name="20% - Accent2 2 3 4 6 2 3" xfId="45478"/>
    <cellStyle name="20% - Accent2 2 3 4 6 3" xfId="19167"/>
    <cellStyle name="20% - Accent2 2 3 4 6 3 2" xfId="23892"/>
    <cellStyle name="20% - Accent2 2 3 4 6 4" xfId="23893"/>
    <cellStyle name="20% - Accent2 2 3 4 6 5" xfId="45479"/>
    <cellStyle name="20% - Accent2 2 3 4 7" xfId="7602"/>
    <cellStyle name="20% - Accent2 2 3 4 7 2" xfId="23894"/>
    <cellStyle name="20% - Accent2 2 3 4 7 3" xfId="45480"/>
    <cellStyle name="20% - Accent2 2 3 4 7 4" xfId="45481"/>
    <cellStyle name="20% - Accent2 2 3 4 8" xfId="3098"/>
    <cellStyle name="20% - Accent2 2 3 4 8 2" xfId="23895"/>
    <cellStyle name="20% - Accent2 2 3 4 8 3" xfId="45482"/>
    <cellStyle name="20% - Accent2 2 3 4 9" xfId="10493"/>
    <cellStyle name="20% - Accent2 2 3 4 9 2" xfId="23896"/>
    <cellStyle name="20% - Accent2 2 3 4 9 3" xfId="45483"/>
    <cellStyle name="20% - Accent2 2 3 5" xfId="82"/>
    <cellStyle name="20% - Accent2 2 3 5 10" xfId="45484"/>
    <cellStyle name="20% - Accent2 2 3 5 2" xfId="1820"/>
    <cellStyle name="20% - Accent2 2 3 5 2 2" xfId="6415"/>
    <cellStyle name="20% - Accent2 2 3 5 2 2 2" xfId="15088"/>
    <cellStyle name="20% - Accent2 2 3 5 2 2 2 2" xfId="23897"/>
    <cellStyle name="20% - Accent2 2 3 5 2 2 2 3" xfId="45485"/>
    <cellStyle name="20% - Accent2 2 3 5 2 2 3" xfId="20871"/>
    <cellStyle name="20% - Accent2 2 3 5 2 2 3 2" xfId="23898"/>
    <cellStyle name="20% - Accent2 2 3 5 2 2 4" xfId="23899"/>
    <cellStyle name="20% - Accent2 2 3 5 2 2 5" xfId="45486"/>
    <cellStyle name="20% - Accent2 2 3 5 2 3" xfId="9306"/>
    <cellStyle name="20% - Accent2 2 3 5 2 3 2" xfId="23900"/>
    <cellStyle name="20% - Accent2 2 3 5 2 3 3" xfId="45487"/>
    <cellStyle name="20% - Accent2 2 3 5 2 3 4" xfId="45488"/>
    <cellStyle name="20% - Accent2 2 3 5 2 4" xfId="3523"/>
    <cellStyle name="20% - Accent2 2 3 5 2 4 2" xfId="23901"/>
    <cellStyle name="20% - Accent2 2 3 5 2 4 3" xfId="45489"/>
    <cellStyle name="20% - Accent2 2 3 5 2 5" xfId="12197"/>
    <cellStyle name="20% - Accent2 2 3 5 2 5 2" xfId="23902"/>
    <cellStyle name="20% - Accent2 2 3 5 2 5 3" xfId="45490"/>
    <cellStyle name="20% - Accent2 2 3 5 2 6" xfId="17980"/>
    <cellStyle name="20% - Accent2 2 3 5 2 6 2" xfId="23903"/>
    <cellStyle name="20% - Accent2 2 3 5 2 7" xfId="23904"/>
    <cellStyle name="20% - Accent2 2 3 5 2 8" xfId="45491"/>
    <cellStyle name="20% - Accent2 2 3 5 3" xfId="1391"/>
    <cellStyle name="20% - Accent2 2 3 5 3 2" xfId="8877"/>
    <cellStyle name="20% - Accent2 2 3 5 3 2 2" xfId="14659"/>
    <cellStyle name="20% - Accent2 2 3 5 3 2 2 2" xfId="23905"/>
    <cellStyle name="20% - Accent2 2 3 5 3 2 2 3" xfId="45492"/>
    <cellStyle name="20% - Accent2 2 3 5 3 2 3" xfId="20442"/>
    <cellStyle name="20% - Accent2 2 3 5 3 2 3 2" xfId="23906"/>
    <cellStyle name="20% - Accent2 2 3 5 3 2 4" xfId="23907"/>
    <cellStyle name="20% - Accent2 2 3 5 3 2 5" xfId="45493"/>
    <cellStyle name="20% - Accent2 2 3 5 3 3" xfId="5986"/>
    <cellStyle name="20% - Accent2 2 3 5 3 3 2" xfId="23908"/>
    <cellStyle name="20% - Accent2 2 3 5 3 3 3" xfId="45494"/>
    <cellStyle name="20% - Accent2 2 3 5 3 4" xfId="11768"/>
    <cellStyle name="20% - Accent2 2 3 5 3 4 2" xfId="23909"/>
    <cellStyle name="20% - Accent2 2 3 5 3 4 3" xfId="45495"/>
    <cellStyle name="20% - Accent2 2 3 5 3 5" xfId="17551"/>
    <cellStyle name="20% - Accent2 2 3 5 3 5 2" xfId="23910"/>
    <cellStyle name="20% - Accent2 2 3 5 3 6" xfId="23911"/>
    <cellStyle name="20% - Accent2 2 3 5 3 7" xfId="45496"/>
    <cellStyle name="20% - Accent2 2 3 5 4" xfId="4712"/>
    <cellStyle name="20% - Accent2 2 3 5 4 2" xfId="13386"/>
    <cellStyle name="20% - Accent2 2 3 5 4 2 2" xfId="23912"/>
    <cellStyle name="20% - Accent2 2 3 5 4 2 3" xfId="45497"/>
    <cellStyle name="20% - Accent2 2 3 5 4 3" xfId="19169"/>
    <cellStyle name="20% - Accent2 2 3 5 4 3 2" xfId="23913"/>
    <cellStyle name="20% - Accent2 2 3 5 4 4" xfId="23914"/>
    <cellStyle name="20% - Accent2 2 3 5 4 5" xfId="45498"/>
    <cellStyle name="20% - Accent2 2 3 5 5" xfId="7604"/>
    <cellStyle name="20% - Accent2 2 3 5 5 2" xfId="23915"/>
    <cellStyle name="20% - Accent2 2 3 5 5 3" xfId="45499"/>
    <cellStyle name="20% - Accent2 2 3 5 5 4" xfId="45500"/>
    <cellStyle name="20% - Accent2 2 3 5 6" xfId="3094"/>
    <cellStyle name="20% - Accent2 2 3 5 6 2" xfId="23916"/>
    <cellStyle name="20% - Accent2 2 3 5 6 3" xfId="45501"/>
    <cellStyle name="20% - Accent2 2 3 5 7" xfId="10495"/>
    <cellStyle name="20% - Accent2 2 3 5 7 2" xfId="23917"/>
    <cellStyle name="20% - Accent2 2 3 5 7 3" xfId="45502"/>
    <cellStyle name="20% - Accent2 2 3 5 8" xfId="16278"/>
    <cellStyle name="20% - Accent2 2 3 5 8 2" xfId="23918"/>
    <cellStyle name="20% - Accent2 2 3 5 9" xfId="23919"/>
    <cellStyle name="20% - Accent2 2 3 6" xfId="882"/>
    <cellStyle name="20% - Accent2 2 3 6 2" xfId="2588"/>
    <cellStyle name="20% - Accent2 2 3 6 2 2" xfId="10074"/>
    <cellStyle name="20% - Accent2 2 3 6 2 2 2" xfId="15856"/>
    <cellStyle name="20% - Accent2 2 3 6 2 2 2 2" xfId="23920"/>
    <cellStyle name="20% - Accent2 2 3 6 2 2 2 3" xfId="45503"/>
    <cellStyle name="20% - Accent2 2 3 6 2 2 3" xfId="21639"/>
    <cellStyle name="20% - Accent2 2 3 6 2 2 3 2" xfId="23921"/>
    <cellStyle name="20% - Accent2 2 3 6 2 2 4" xfId="23922"/>
    <cellStyle name="20% - Accent2 2 3 6 2 2 5" xfId="45504"/>
    <cellStyle name="20% - Accent2 2 3 6 2 3" xfId="7183"/>
    <cellStyle name="20% - Accent2 2 3 6 2 3 2" xfId="23923"/>
    <cellStyle name="20% - Accent2 2 3 6 2 3 3" xfId="45505"/>
    <cellStyle name="20% - Accent2 2 3 6 2 4" xfId="12965"/>
    <cellStyle name="20% - Accent2 2 3 6 2 4 2" xfId="23924"/>
    <cellStyle name="20% - Accent2 2 3 6 2 4 3" xfId="45506"/>
    <cellStyle name="20% - Accent2 2 3 6 2 5" xfId="18748"/>
    <cellStyle name="20% - Accent2 2 3 6 2 5 2" xfId="23925"/>
    <cellStyle name="20% - Accent2 2 3 6 2 6" xfId="23926"/>
    <cellStyle name="20% - Accent2 2 3 6 2 7" xfId="45507"/>
    <cellStyle name="20% - Accent2 2 3 6 3" xfId="5480"/>
    <cellStyle name="20% - Accent2 2 3 6 3 2" xfId="14154"/>
    <cellStyle name="20% - Accent2 2 3 6 3 2 2" xfId="23927"/>
    <cellStyle name="20% - Accent2 2 3 6 3 2 3" xfId="45508"/>
    <cellStyle name="20% - Accent2 2 3 6 3 3" xfId="19937"/>
    <cellStyle name="20% - Accent2 2 3 6 3 3 2" xfId="23928"/>
    <cellStyle name="20% - Accent2 2 3 6 3 4" xfId="23929"/>
    <cellStyle name="20% - Accent2 2 3 6 3 5" xfId="45509"/>
    <cellStyle name="20% - Accent2 2 3 6 4" xfId="8372"/>
    <cellStyle name="20% - Accent2 2 3 6 4 2" xfId="23930"/>
    <cellStyle name="20% - Accent2 2 3 6 4 3" xfId="45510"/>
    <cellStyle name="20% - Accent2 2 3 6 4 4" xfId="45511"/>
    <cellStyle name="20% - Accent2 2 3 6 5" xfId="4291"/>
    <cellStyle name="20% - Accent2 2 3 6 5 2" xfId="23931"/>
    <cellStyle name="20% - Accent2 2 3 6 5 3" xfId="45512"/>
    <cellStyle name="20% - Accent2 2 3 6 6" xfId="11263"/>
    <cellStyle name="20% - Accent2 2 3 6 6 2" xfId="23932"/>
    <cellStyle name="20% - Accent2 2 3 6 6 3" xfId="45513"/>
    <cellStyle name="20% - Accent2 2 3 6 7" xfId="17046"/>
    <cellStyle name="20% - Accent2 2 3 6 7 2" xfId="23933"/>
    <cellStyle name="20% - Accent2 2 3 6 8" xfId="23934"/>
    <cellStyle name="20% - Accent2 2 3 6 9" xfId="45514"/>
    <cellStyle name="20% - Accent2 2 3 7" xfId="1811"/>
    <cellStyle name="20% - Accent2 2 3 7 2" xfId="6406"/>
    <cellStyle name="20% - Accent2 2 3 7 2 2" xfId="15079"/>
    <cellStyle name="20% - Accent2 2 3 7 2 2 2" xfId="23935"/>
    <cellStyle name="20% - Accent2 2 3 7 2 2 3" xfId="45515"/>
    <cellStyle name="20% - Accent2 2 3 7 2 3" xfId="20862"/>
    <cellStyle name="20% - Accent2 2 3 7 2 3 2" xfId="23936"/>
    <cellStyle name="20% - Accent2 2 3 7 2 4" xfId="23937"/>
    <cellStyle name="20% - Accent2 2 3 7 2 5" xfId="45516"/>
    <cellStyle name="20% - Accent2 2 3 7 3" xfId="9297"/>
    <cellStyle name="20% - Accent2 2 3 7 3 2" xfId="23938"/>
    <cellStyle name="20% - Accent2 2 3 7 3 3" xfId="45517"/>
    <cellStyle name="20% - Accent2 2 3 7 3 4" xfId="45518"/>
    <cellStyle name="20% - Accent2 2 3 7 4" xfId="3514"/>
    <cellStyle name="20% - Accent2 2 3 7 4 2" xfId="23939"/>
    <cellStyle name="20% - Accent2 2 3 7 4 3" xfId="45519"/>
    <cellStyle name="20% - Accent2 2 3 7 5" xfId="12188"/>
    <cellStyle name="20% - Accent2 2 3 7 5 2" xfId="23940"/>
    <cellStyle name="20% - Accent2 2 3 7 5 3" xfId="45520"/>
    <cellStyle name="20% - Accent2 2 3 7 6" xfId="17971"/>
    <cellStyle name="20% - Accent2 2 3 7 6 2" xfId="23941"/>
    <cellStyle name="20% - Accent2 2 3 7 7" xfId="23942"/>
    <cellStyle name="20% - Accent2 2 3 7 8" xfId="45521"/>
    <cellStyle name="20% - Accent2 2 3 8" xfId="1289"/>
    <cellStyle name="20% - Accent2 2 3 8 2" xfId="8775"/>
    <cellStyle name="20% - Accent2 2 3 8 2 2" xfId="14557"/>
    <cellStyle name="20% - Accent2 2 3 8 2 2 2" xfId="23943"/>
    <cellStyle name="20% - Accent2 2 3 8 2 2 3" xfId="45522"/>
    <cellStyle name="20% - Accent2 2 3 8 2 3" xfId="20340"/>
    <cellStyle name="20% - Accent2 2 3 8 2 3 2" xfId="23944"/>
    <cellStyle name="20% - Accent2 2 3 8 2 4" xfId="23945"/>
    <cellStyle name="20% - Accent2 2 3 8 2 5" xfId="45523"/>
    <cellStyle name="20% - Accent2 2 3 8 3" xfId="5884"/>
    <cellStyle name="20% - Accent2 2 3 8 3 2" xfId="23946"/>
    <cellStyle name="20% - Accent2 2 3 8 3 3" xfId="45524"/>
    <cellStyle name="20% - Accent2 2 3 8 4" xfId="11666"/>
    <cellStyle name="20% - Accent2 2 3 8 4 2" xfId="23947"/>
    <cellStyle name="20% - Accent2 2 3 8 4 3" xfId="45525"/>
    <cellStyle name="20% - Accent2 2 3 8 5" xfId="17449"/>
    <cellStyle name="20% - Accent2 2 3 8 5 2" xfId="23948"/>
    <cellStyle name="20% - Accent2 2 3 8 6" xfId="23949"/>
    <cellStyle name="20% - Accent2 2 3 8 7" xfId="45526"/>
    <cellStyle name="20% - Accent2 2 3 9" xfId="4703"/>
    <cellStyle name="20% - Accent2 2 3 9 2" xfId="13377"/>
    <cellStyle name="20% - Accent2 2 3 9 2 2" xfId="23950"/>
    <cellStyle name="20% - Accent2 2 3 9 2 3" xfId="45527"/>
    <cellStyle name="20% - Accent2 2 3 9 3" xfId="19160"/>
    <cellStyle name="20% - Accent2 2 3 9 3 2" xfId="23951"/>
    <cellStyle name="20% - Accent2 2 3 9 4" xfId="23952"/>
    <cellStyle name="20% - Accent2 2 3 9 5" xfId="45528"/>
    <cellStyle name="20% - Accent2 2 4" xfId="83"/>
    <cellStyle name="20% - Accent2 2 4 10" xfId="10496"/>
    <cellStyle name="20% - Accent2 2 4 10 2" xfId="23953"/>
    <cellStyle name="20% - Accent2 2 4 10 3" xfId="45529"/>
    <cellStyle name="20% - Accent2 2 4 11" xfId="16279"/>
    <cellStyle name="20% - Accent2 2 4 11 2" xfId="23954"/>
    <cellStyle name="20% - Accent2 2 4 12" xfId="23955"/>
    <cellStyle name="20% - Accent2 2 4 13" xfId="45530"/>
    <cellStyle name="20% - Accent2 2 4 2" xfId="84"/>
    <cellStyle name="20% - Accent2 2 4 2 10" xfId="16280"/>
    <cellStyle name="20% - Accent2 2 4 2 10 2" xfId="23956"/>
    <cellStyle name="20% - Accent2 2 4 2 11" xfId="23957"/>
    <cellStyle name="20% - Accent2 2 4 2 12" xfId="45531"/>
    <cellStyle name="20% - Accent2 2 4 2 2" xfId="85"/>
    <cellStyle name="20% - Accent2 2 4 2 2 2" xfId="1823"/>
    <cellStyle name="20% - Accent2 2 4 2 2 2 2" xfId="9309"/>
    <cellStyle name="20% - Accent2 2 4 2 2 2 2 2" xfId="15091"/>
    <cellStyle name="20% - Accent2 2 4 2 2 2 2 2 2" xfId="23958"/>
    <cellStyle name="20% - Accent2 2 4 2 2 2 2 2 3" xfId="45532"/>
    <cellStyle name="20% - Accent2 2 4 2 2 2 2 3" xfId="20874"/>
    <cellStyle name="20% - Accent2 2 4 2 2 2 2 3 2" xfId="23959"/>
    <cellStyle name="20% - Accent2 2 4 2 2 2 2 4" xfId="23960"/>
    <cellStyle name="20% - Accent2 2 4 2 2 2 2 5" xfId="45533"/>
    <cellStyle name="20% - Accent2 2 4 2 2 2 3" xfId="6418"/>
    <cellStyle name="20% - Accent2 2 4 2 2 2 3 2" xfId="23961"/>
    <cellStyle name="20% - Accent2 2 4 2 2 2 3 3" xfId="45534"/>
    <cellStyle name="20% - Accent2 2 4 2 2 2 4" xfId="12200"/>
    <cellStyle name="20% - Accent2 2 4 2 2 2 4 2" xfId="23962"/>
    <cellStyle name="20% - Accent2 2 4 2 2 2 4 3" xfId="45535"/>
    <cellStyle name="20% - Accent2 2 4 2 2 2 5" xfId="17983"/>
    <cellStyle name="20% - Accent2 2 4 2 2 2 5 2" xfId="23963"/>
    <cellStyle name="20% - Accent2 2 4 2 2 2 6" xfId="23964"/>
    <cellStyle name="20% - Accent2 2 4 2 2 2 7" xfId="45536"/>
    <cellStyle name="20% - Accent2 2 4 2 2 3" xfId="4715"/>
    <cellStyle name="20% - Accent2 2 4 2 2 3 2" xfId="13389"/>
    <cellStyle name="20% - Accent2 2 4 2 2 3 2 2" xfId="23965"/>
    <cellStyle name="20% - Accent2 2 4 2 2 3 2 3" xfId="45537"/>
    <cellStyle name="20% - Accent2 2 4 2 2 3 3" xfId="19172"/>
    <cellStyle name="20% - Accent2 2 4 2 2 3 3 2" xfId="23966"/>
    <cellStyle name="20% - Accent2 2 4 2 2 3 4" xfId="23967"/>
    <cellStyle name="20% - Accent2 2 4 2 2 3 5" xfId="45538"/>
    <cellStyle name="20% - Accent2 2 4 2 2 4" xfId="7607"/>
    <cellStyle name="20% - Accent2 2 4 2 2 4 2" xfId="23968"/>
    <cellStyle name="20% - Accent2 2 4 2 2 4 3" xfId="45539"/>
    <cellStyle name="20% - Accent2 2 4 2 2 4 4" xfId="45540"/>
    <cellStyle name="20% - Accent2 2 4 2 2 5" xfId="3526"/>
    <cellStyle name="20% - Accent2 2 4 2 2 5 2" xfId="23969"/>
    <cellStyle name="20% - Accent2 2 4 2 2 5 3" xfId="45541"/>
    <cellStyle name="20% - Accent2 2 4 2 2 6" xfId="10498"/>
    <cellStyle name="20% - Accent2 2 4 2 2 6 2" xfId="23970"/>
    <cellStyle name="20% - Accent2 2 4 2 2 6 3" xfId="45542"/>
    <cellStyle name="20% - Accent2 2 4 2 2 7" xfId="16281"/>
    <cellStyle name="20% - Accent2 2 4 2 2 7 2" xfId="23971"/>
    <cellStyle name="20% - Accent2 2 4 2 2 8" xfId="23972"/>
    <cellStyle name="20% - Accent2 2 4 2 2 9" xfId="45543"/>
    <cellStyle name="20% - Accent2 2 4 2 3" xfId="946"/>
    <cellStyle name="20% - Accent2 2 4 2 3 2" xfId="2650"/>
    <cellStyle name="20% - Accent2 2 4 2 3 2 2" xfId="10136"/>
    <cellStyle name="20% - Accent2 2 4 2 3 2 2 2" xfId="15918"/>
    <cellStyle name="20% - Accent2 2 4 2 3 2 2 2 2" xfId="23973"/>
    <cellStyle name="20% - Accent2 2 4 2 3 2 2 2 3" xfId="45544"/>
    <cellStyle name="20% - Accent2 2 4 2 3 2 2 3" xfId="21701"/>
    <cellStyle name="20% - Accent2 2 4 2 3 2 2 3 2" xfId="23974"/>
    <cellStyle name="20% - Accent2 2 4 2 3 2 2 4" xfId="23975"/>
    <cellStyle name="20% - Accent2 2 4 2 3 2 2 5" xfId="45545"/>
    <cellStyle name="20% - Accent2 2 4 2 3 2 3" xfId="7245"/>
    <cellStyle name="20% - Accent2 2 4 2 3 2 3 2" xfId="23976"/>
    <cellStyle name="20% - Accent2 2 4 2 3 2 3 3" xfId="45546"/>
    <cellStyle name="20% - Accent2 2 4 2 3 2 4" xfId="13027"/>
    <cellStyle name="20% - Accent2 2 4 2 3 2 4 2" xfId="23977"/>
    <cellStyle name="20% - Accent2 2 4 2 3 2 4 3" xfId="45547"/>
    <cellStyle name="20% - Accent2 2 4 2 3 2 5" xfId="18810"/>
    <cellStyle name="20% - Accent2 2 4 2 3 2 5 2" xfId="23978"/>
    <cellStyle name="20% - Accent2 2 4 2 3 2 6" xfId="23979"/>
    <cellStyle name="20% - Accent2 2 4 2 3 2 7" xfId="45548"/>
    <cellStyle name="20% - Accent2 2 4 2 3 3" xfId="5542"/>
    <cellStyle name="20% - Accent2 2 4 2 3 3 2" xfId="14216"/>
    <cellStyle name="20% - Accent2 2 4 2 3 3 2 2" xfId="23980"/>
    <cellStyle name="20% - Accent2 2 4 2 3 3 2 3" xfId="45549"/>
    <cellStyle name="20% - Accent2 2 4 2 3 3 3" xfId="19999"/>
    <cellStyle name="20% - Accent2 2 4 2 3 3 3 2" xfId="23981"/>
    <cellStyle name="20% - Accent2 2 4 2 3 3 4" xfId="23982"/>
    <cellStyle name="20% - Accent2 2 4 2 3 3 5" xfId="45550"/>
    <cellStyle name="20% - Accent2 2 4 2 3 4" xfId="8434"/>
    <cellStyle name="20% - Accent2 2 4 2 3 4 2" xfId="23983"/>
    <cellStyle name="20% - Accent2 2 4 2 3 4 3" xfId="45551"/>
    <cellStyle name="20% - Accent2 2 4 2 3 4 4" xfId="45552"/>
    <cellStyle name="20% - Accent2 2 4 2 3 5" xfId="4353"/>
    <cellStyle name="20% - Accent2 2 4 2 3 5 2" xfId="23984"/>
    <cellStyle name="20% - Accent2 2 4 2 3 5 3" xfId="45553"/>
    <cellStyle name="20% - Accent2 2 4 2 3 6" xfId="11325"/>
    <cellStyle name="20% - Accent2 2 4 2 3 6 2" xfId="23985"/>
    <cellStyle name="20% - Accent2 2 4 2 3 6 3" xfId="45554"/>
    <cellStyle name="20% - Accent2 2 4 2 3 7" xfId="17108"/>
    <cellStyle name="20% - Accent2 2 4 2 3 7 2" xfId="23986"/>
    <cellStyle name="20% - Accent2 2 4 2 3 8" xfId="23987"/>
    <cellStyle name="20% - Accent2 2 4 2 3 9" xfId="45555"/>
    <cellStyle name="20% - Accent2 2 4 2 4" xfId="1822"/>
    <cellStyle name="20% - Accent2 2 4 2 4 2" xfId="6417"/>
    <cellStyle name="20% - Accent2 2 4 2 4 2 2" xfId="15090"/>
    <cellStyle name="20% - Accent2 2 4 2 4 2 2 2" xfId="23988"/>
    <cellStyle name="20% - Accent2 2 4 2 4 2 2 3" xfId="45556"/>
    <cellStyle name="20% - Accent2 2 4 2 4 2 3" xfId="20873"/>
    <cellStyle name="20% - Accent2 2 4 2 4 2 3 2" xfId="23989"/>
    <cellStyle name="20% - Accent2 2 4 2 4 2 4" xfId="23990"/>
    <cellStyle name="20% - Accent2 2 4 2 4 2 5" xfId="45557"/>
    <cellStyle name="20% - Accent2 2 4 2 4 3" xfId="9308"/>
    <cellStyle name="20% - Accent2 2 4 2 4 3 2" xfId="23991"/>
    <cellStyle name="20% - Accent2 2 4 2 4 3 3" xfId="45558"/>
    <cellStyle name="20% - Accent2 2 4 2 4 3 4" xfId="45559"/>
    <cellStyle name="20% - Accent2 2 4 2 4 4" xfId="3525"/>
    <cellStyle name="20% - Accent2 2 4 2 4 4 2" xfId="23992"/>
    <cellStyle name="20% - Accent2 2 4 2 4 4 3" xfId="45560"/>
    <cellStyle name="20% - Accent2 2 4 2 4 5" xfId="12199"/>
    <cellStyle name="20% - Accent2 2 4 2 4 5 2" xfId="23993"/>
    <cellStyle name="20% - Accent2 2 4 2 4 5 3" xfId="45561"/>
    <cellStyle name="20% - Accent2 2 4 2 4 6" xfId="17982"/>
    <cellStyle name="20% - Accent2 2 4 2 4 6 2" xfId="23994"/>
    <cellStyle name="20% - Accent2 2 4 2 4 7" xfId="23995"/>
    <cellStyle name="20% - Accent2 2 4 2 4 8" xfId="45562"/>
    <cellStyle name="20% - Accent2 2 4 2 5" xfId="1397"/>
    <cellStyle name="20% - Accent2 2 4 2 5 2" xfId="8883"/>
    <cellStyle name="20% - Accent2 2 4 2 5 2 2" xfId="14665"/>
    <cellStyle name="20% - Accent2 2 4 2 5 2 2 2" xfId="23996"/>
    <cellStyle name="20% - Accent2 2 4 2 5 2 2 3" xfId="45563"/>
    <cellStyle name="20% - Accent2 2 4 2 5 2 3" xfId="20448"/>
    <cellStyle name="20% - Accent2 2 4 2 5 2 3 2" xfId="23997"/>
    <cellStyle name="20% - Accent2 2 4 2 5 2 4" xfId="23998"/>
    <cellStyle name="20% - Accent2 2 4 2 5 2 5" xfId="45564"/>
    <cellStyle name="20% - Accent2 2 4 2 5 3" xfId="5992"/>
    <cellStyle name="20% - Accent2 2 4 2 5 3 2" xfId="23999"/>
    <cellStyle name="20% - Accent2 2 4 2 5 3 3" xfId="45565"/>
    <cellStyle name="20% - Accent2 2 4 2 5 4" xfId="11774"/>
    <cellStyle name="20% - Accent2 2 4 2 5 4 2" xfId="24000"/>
    <cellStyle name="20% - Accent2 2 4 2 5 4 3" xfId="45566"/>
    <cellStyle name="20% - Accent2 2 4 2 5 5" xfId="17557"/>
    <cellStyle name="20% - Accent2 2 4 2 5 5 2" xfId="24001"/>
    <cellStyle name="20% - Accent2 2 4 2 5 6" xfId="24002"/>
    <cellStyle name="20% - Accent2 2 4 2 5 7" xfId="45567"/>
    <cellStyle name="20% - Accent2 2 4 2 6" xfId="4714"/>
    <cellStyle name="20% - Accent2 2 4 2 6 2" xfId="13388"/>
    <cellStyle name="20% - Accent2 2 4 2 6 2 2" xfId="24003"/>
    <cellStyle name="20% - Accent2 2 4 2 6 2 3" xfId="45568"/>
    <cellStyle name="20% - Accent2 2 4 2 6 3" xfId="19171"/>
    <cellStyle name="20% - Accent2 2 4 2 6 3 2" xfId="24004"/>
    <cellStyle name="20% - Accent2 2 4 2 6 4" xfId="24005"/>
    <cellStyle name="20% - Accent2 2 4 2 6 5" xfId="45569"/>
    <cellStyle name="20% - Accent2 2 4 2 7" xfId="7606"/>
    <cellStyle name="20% - Accent2 2 4 2 7 2" xfId="24006"/>
    <cellStyle name="20% - Accent2 2 4 2 7 3" xfId="45570"/>
    <cellStyle name="20% - Accent2 2 4 2 7 4" xfId="45571"/>
    <cellStyle name="20% - Accent2 2 4 2 8" xfId="3100"/>
    <cellStyle name="20% - Accent2 2 4 2 8 2" xfId="24007"/>
    <cellStyle name="20% - Accent2 2 4 2 8 3" xfId="45572"/>
    <cellStyle name="20% - Accent2 2 4 2 9" xfId="10497"/>
    <cellStyle name="20% - Accent2 2 4 2 9 2" xfId="24008"/>
    <cellStyle name="20% - Accent2 2 4 2 9 3" xfId="45573"/>
    <cellStyle name="20% - Accent2 2 4 3" xfId="86"/>
    <cellStyle name="20% - Accent2 2 4 3 10" xfId="45574"/>
    <cellStyle name="20% - Accent2 2 4 3 2" xfId="1824"/>
    <cellStyle name="20% - Accent2 2 4 3 2 2" xfId="6419"/>
    <cellStyle name="20% - Accent2 2 4 3 2 2 2" xfId="15092"/>
    <cellStyle name="20% - Accent2 2 4 3 2 2 2 2" xfId="24009"/>
    <cellStyle name="20% - Accent2 2 4 3 2 2 2 3" xfId="45575"/>
    <cellStyle name="20% - Accent2 2 4 3 2 2 3" xfId="20875"/>
    <cellStyle name="20% - Accent2 2 4 3 2 2 3 2" xfId="24010"/>
    <cellStyle name="20% - Accent2 2 4 3 2 2 4" xfId="24011"/>
    <cellStyle name="20% - Accent2 2 4 3 2 2 5" xfId="45576"/>
    <cellStyle name="20% - Accent2 2 4 3 2 3" xfId="9310"/>
    <cellStyle name="20% - Accent2 2 4 3 2 3 2" xfId="24012"/>
    <cellStyle name="20% - Accent2 2 4 3 2 3 3" xfId="45577"/>
    <cellStyle name="20% - Accent2 2 4 3 2 3 4" xfId="45578"/>
    <cellStyle name="20% - Accent2 2 4 3 2 4" xfId="3527"/>
    <cellStyle name="20% - Accent2 2 4 3 2 4 2" xfId="24013"/>
    <cellStyle name="20% - Accent2 2 4 3 2 4 3" xfId="45579"/>
    <cellStyle name="20% - Accent2 2 4 3 2 5" xfId="12201"/>
    <cellStyle name="20% - Accent2 2 4 3 2 5 2" xfId="24014"/>
    <cellStyle name="20% - Accent2 2 4 3 2 5 3" xfId="45580"/>
    <cellStyle name="20% - Accent2 2 4 3 2 6" xfId="17984"/>
    <cellStyle name="20% - Accent2 2 4 3 2 6 2" xfId="24015"/>
    <cellStyle name="20% - Accent2 2 4 3 2 7" xfId="24016"/>
    <cellStyle name="20% - Accent2 2 4 3 2 8" xfId="45581"/>
    <cellStyle name="20% - Accent2 2 4 3 3" xfId="1396"/>
    <cellStyle name="20% - Accent2 2 4 3 3 2" xfId="8882"/>
    <cellStyle name="20% - Accent2 2 4 3 3 2 2" xfId="14664"/>
    <cellStyle name="20% - Accent2 2 4 3 3 2 2 2" xfId="24017"/>
    <cellStyle name="20% - Accent2 2 4 3 3 2 2 3" xfId="45582"/>
    <cellStyle name="20% - Accent2 2 4 3 3 2 3" xfId="20447"/>
    <cellStyle name="20% - Accent2 2 4 3 3 2 3 2" xfId="24018"/>
    <cellStyle name="20% - Accent2 2 4 3 3 2 4" xfId="24019"/>
    <cellStyle name="20% - Accent2 2 4 3 3 2 5" xfId="45583"/>
    <cellStyle name="20% - Accent2 2 4 3 3 3" xfId="5991"/>
    <cellStyle name="20% - Accent2 2 4 3 3 3 2" xfId="24020"/>
    <cellStyle name="20% - Accent2 2 4 3 3 3 3" xfId="45584"/>
    <cellStyle name="20% - Accent2 2 4 3 3 4" xfId="11773"/>
    <cellStyle name="20% - Accent2 2 4 3 3 4 2" xfId="24021"/>
    <cellStyle name="20% - Accent2 2 4 3 3 4 3" xfId="45585"/>
    <cellStyle name="20% - Accent2 2 4 3 3 5" xfId="17556"/>
    <cellStyle name="20% - Accent2 2 4 3 3 5 2" xfId="24022"/>
    <cellStyle name="20% - Accent2 2 4 3 3 6" xfId="24023"/>
    <cellStyle name="20% - Accent2 2 4 3 3 7" xfId="45586"/>
    <cellStyle name="20% - Accent2 2 4 3 4" xfId="4716"/>
    <cellStyle name="20% - Accent2 2 4 3 4 2" xfId="13390"/>
    <cellStyle name="20% - Accent2 2 4 3 4 2 2" xfId="24024"/>
    <cellStyle name="20% - Accent2 2 4 3 4 2 3" xfId="45587"/>
    <cellStyle name="20% - Accent2 2 4 3 4 3" xfId="19173"/>
    <cellStyle name="20% - Accent2 2 4 3 4 3 2" xfId="24025"/>
    <cellStyle name="20% - Accent2 2 4 3 4 4" xfId="24026"/>
    <cellStyle name="20% - Accent2 2 4 3 4 5" xfId="45588"/>
    <cellStyle name="20% - Accent2 2 4 3 5" xfId="7608"/>
    <cellStyle name="20% - Accent2 2 4 3 5 2" xfId="24027"/>
    <cellStyle name="20% - Accent2 2 4 3 5 3" xfId="45589"/>
    <cellStyle name="20% - Accent2 2 4 3 5 4" xfId="45590"/>
    <cellStyle name="20% - Accent2 2 4 3 6" xfId="3099"/>
    <cellStyle name="20% - Accent2 2 4 3 6 2" xfId="24028"/>
    <cellStyle name="20% - Accent2 2 4 3 6 3" xfId="45591"/>
    <cellStyle name="20% - Accent2 2 4 3 7" xfId="10499"/>
    <cellStyle name="20% - Accent2 2 4 3 7 2" xfId="24029"/>
    <cellStyle name="20% - Accent2 2 4 3 7 3" xfId="45592"/>
    <cellStyle name="20% - Accent2 2 4 3 8" xfId="16282"/>
    <cellStyle name="20% - Accent2 2 4 3 8 2" xfId="24030"/>
    <cellStyle name="20% - Accent2 2 4 3 9" xfId="24031"/>
    <cellStyle name="20% - Accent2 2 4 4" xfId="945"/>
    <cellStyle name="20% - Accent2 2 4 4 2" xfId="2649"/>
    <cellStyle name="20% - Accent2 2 4 4 2 2" xfId="10135"/>
    <cellStyle name="20% - Accent2 2 4 4 2 2 2" xfId="15917"/>
    <cellStyle name="20% - Accent2 2 4 4 2 2 2 2" xfId="24032"/>
    <cellStyle name="20% - Accent2 2 4 4 2 2 2 3" xfId="45593"/>
    <cellStyle name="20% - Accent2 2 4 4 2 2 3" xfId="21700"/>
    <cellStyle name="20% - Accent2 2 4 4 2 2 3 2" xfId="24033"/>
    <cellStyle name="20% - Accent2 2 4 4 2 2 4" xfId="24034"/>
    <cellStyle name="20% - Accent2 2 4 4 2 2 5" xfId="45594"/>
    <cellStyle name="20% - Accent2 2 4 4 2 3" xfId="7244"/>
    <cellStyle name="20% - Accent2 2 4 4 2 3 2" xfId="24035"/>
    <cellStyle name="20% - Accent2 2 4 4 2 3 3" xfId="45595"/>
    <cellStyle name="20% - Accent2 2 4 4 2 4" xfId="13026"/>
    <cellStyle name="20% - Accent2 2 4 4 2 4 2" xfId="24036"/>
    <cellStyle name="20% - Accent2 2 4 4 2 4 3" xfId="45596"/>
    <cellStyle name="20% - Accent2 2 4 4 2 5" xfId="18809"/>
    <cellStyle name="20% - Accent2 2 4 4 2 5 2" xfId="24037"/>
    <cellStyle name="20% - Accent2 2 4 4 2 6" xfId="24038"/>
    <cellStyle name="20% - Accent2 2 4 4 2 7" xfId="45597"/>
    <cellStyle name="20% - Accent2 2 4 4 3" xfId="5541"/>
    <cellStyle name="20% - Accent2 2 4 4 3 2" xfId="14215"/>
    <cellStyle name="20% - Accent2 2 4 4 3 2 2" xfId="24039"/>
    <cellStyle name="20% - Accent2 2 4 4 3 2 3" xfId="45598"/>
    <cellStyle name="20% - Accent2 2 4 4 3 3" xfId="19998"/>
    <cellStyle name="20% - Accent2 2 4 4 3 3 2" xfId="24040"/>
    <cellStyle name="20% - Accent2 2 4 4 3 4" xfId="24041"/>
    <cellStyle name="20% - Accent2 2 4 4 3 5" xfId="45599"/>
    <cellStyle name="20% - Accent2 2 4 4 4" xfId="8433"/>
    <cellStyle name="20% - Accent2 2 4 4 4 2" xfId="24042"/>
    <cellStyle name="20% - Accent2 2 4 4 4 3" xfId="45600"/>
    <cellStyle name="20% - Accent2 2 4 4 4 4" xfId="45601"/>
    <cellStyle name="20% - Accent2 2 4 4 5" xfId="4352"/>
    <cellStyle name="20% - Accent2 2 4 4 5 2" xfId="24043"/>
    <cellStyle name="20% - Accent2 2 4 4 5 3" xfId="45602"/>
    <cellStyle name="20% - Accent2 2 4 4 6" xfId="11324"/>
    <cellStyle name="20% - Accent2 2 4 4 6 2" xfId="24044"/>
    <cellStyle name="20% - Accent2 2 4 4 6 3" xfId="45603"/>
    <cellStyle name="20% - Accent2 2 4 4 7" xfId="17107"/>
    <cellStyle name="20% - Accent2 2 4 4 7 2" xfId="24045"/>
    <cellStyle name="20% - Accent2 2 4 4 8" xfId="24046"/>
    <cellStyle name="20% - Accent2 2 4 4 9" xfId="45604"/>
    <cellStyle name="20% - Accent2 2 4 5" xfId="1821"/>
    <cellStyle name="20% - Accent2 2 4 5 2" xfId="6416"/>
    <cellStyle name="20% - Accent2 2 4 5 2 2" xfId="15089"/>
    <cellStyle name="20% - Accent2 2 4 5 2 2 2" xfId="24047"/>
    <cellStyle name="20% - Accent2 2 4 5 2 2 3" xfId="45605"/>
    <cellStyle name="20% - Accent2 2 4 5 2 3" xfId="20872"/>
    <cellStyle name="20% - Accent2 2 4 5 2 3 2" xfId="24048"/>
    <cellStyle name="20% - Accent2 2 4 5 2 4" xfId="24049"/>
    <cellStyle name="20% - Accent2 2 4 5 2 5" xfId="45606"/>
    <cellStyle name="20% - Accent2 2 4 5 3" xfId="9307"/>
    <cellStyle name="20% - Accent2 2 4 5 3 2" xfId="24050"/>
    <cellStyle name="20% - Accent2 2 4 5 3 3" xfId="45607"/>
    <cellStyle name="20% - Accent2 2 4 5 3 4" xfId="45608"/>
    <cellStyle name="20% - Accent2 2 4 5 4" xfId="3524"/>
    <cellStyle name="20% - Accent2 2 4 5 4 2" xfId="24051"/>
    <cellStyle name="20% - Accent2 2 4 5 4 3" xfId="45609"/>
    <cellStyle name="20% - Accent2 2 4 5 5" xfId="12198"/>
    <cellStyle name="20% - Accent2 2 4 5 5 2" xfId="24052"/>
    <cellStyle name="20% - Accent2 2 4 5 5 3" xfId="45610"/>
    <cellStyle name="20% - Accent2 2 4 5 6" xfId="17981"/>
    <cellStyle name="20% - Accent2 2 4 5 6 2" xfId="24053"/>
    <cellStyle name="20% - Accent2 2 4 5 7" xfId="24054"/>
    <cellStyle name="20% - Accent2 2 4 5 8" xfId="45611"/>
    <cellStyle name="20% - Accent2 2 4 6" xfId="1286"/>
    <cellStyle name="20% - Accent2 2 4 6 2" xfId="8772"/>
    <cellStyle name="20% - Accent2 2 4 6 2 2" xfId="14554"/>
    <cellStyle name="20% - Accent2 2 4 6 2 2 2" xfId="24055"/>
    <cellStyle name="20% - Accent2 2 4 6 2 2 3" xfId="45612"/>
    <cellStyle name="20% - Accent2 2 4 6 2 3" xfId="20337"/>
    <cellStyle name="20% - Accent2 2 4 6 2 3 2" xfId="24056"/>
    <cellStyle name="20% - Accent2 2 4 6 2 4" xfId="24057"/>
    <cellStyle name="20% - Accent2 2 4 6 2 5" xfId="45613"/>
    <cellStyle name="20% - Accent2 2 4 6 3" xfId="5881"/>
    <cellStyle name="20% - Accent2 2 4 6 3 2" xfId="24058"/>
    <cellStyle name="20% - Accent2 2 4 6 3 3" xfId="45614"/>
    <cellStyle name="20% - Accent2 2 4 6 4" xfId="11663"/>
    <cellStyle name="20% - Accent2 2 4 6 4 2" xfId="24059"/>
    <cellStyle name="20% - Accent2 2 4 6 4 3" xfId="45615"/>
    <cellStyle name="20% - Accent2 2 4 6 5" xfId="17446"/>
    <cellStyle name="20% - Accent2 2 4 6 5 2" xfId="24060"/>
    <cellStyle name="20% - Accent2 2 4 6 6" xfId="24061"/>
    <cellStyle name="20% - Accent2 2 4 6 7" xfId="45616"/>
    <cellStyle name="20% - Accent2 2 4 7" xfId="4713"/>
    <cellStyle name="20% - Accent2 2 4 7 2" xfId="13387"/>
    <cellStyle name="20% - Accent2 2 4 7 2 2" xfId="24062"/>
    <cellStyle name="20% - Accent2 2 4 7 2 3" xfId="45617"/>
    <cellStyle name="20% - Accent2 2 4 7 3" xfId="19170"/>
    <cellStyle name="20% - Accent2 2 4 7 3 2" xfId="24063"/>
    <cellStyle name="20% - Accent2 2 4 7 4" xfId="24064"/>
    <cellStyle name="20% - Accent2 2 4 7 5" xfId="45618"/>
    <cellStyle name="20% - Accent2 2 4 8" xfId="7605"/>
    <cellStyle name="20% - Accent2 2 4 8 2" xfId="24065"/>
    <cellStyle name="20% - Accent2 2 4 8 3" xfId="45619"/>
    <cellStyle name="20% - Accent2 2 4 8 4" xfId="45620"/>
    <cellStyle name="20% - Accent2 2 4 9" xfId="2989"/>
    <cellStyle name="20% - Accent2 2 4 9 2" xfId="24066"/>
    <cellStyle name="20% - Accent2 2 4 9 3" xfId="45621"/>
    <cellStyle name="20% - Accent2 2 5" xfId="87"/>
    <cellStyle name="20% - Accent2 2 5 10" xfId="16283"/>
    <cellStyle name="20% - Accent2 2 5 10 2" xfId="24067"/>
    <cellStyle name="20% - Accent2 2 5 11" xfId="24068"/>
    <cellStyle name="20% - Accent2 2 5 12" xfId="45622"/>
    <cellStyle name="20% - Accent2 2 5 2" xfId="88"/>
    <cellStyle name="20% - Accent2 2 5 2 2" xfId="1826"/>
    <cellStyle name="20% - Accent2 2 5 2 2 2" xfId="9312"/>
    <cellStyle name="20% - Accent2 2 5 2 2 2 2" xfId="15094"/>
    <cellStyle name="20% - Accent2 2 5 2 2 2 2 2" xfId="24069"/>
    <cellStyle name="20% - Accent2 2 5 2 2 2 2 3" xfId="45623"/>
    <cellStyle name="20% - Accent2 2 5 2 2 2 3" xfId="20877"/>
    <cellStyle name="20% - Accent2 2 5 2 2 2 3 2" xfId="24070"/>
    <cellStyle name="20% - Accent2 2 5 2 2 2 4" xfId="24071"/>
    <cellStyle name="20% - Accent2 2 5 2 2 2 5" xfId="45624"/>
    <cellStyle name="20% - Accent2 2 5 2 2 3" xfId="6421"/>
    <cellStyle name="20% - Accent2 2 5 2 2 3 2" xfId="24072"/>
    <cellStyle name="20% - Accent2 2 5 2 2 3 3" xfId="45625"/>
    <cellStyle name="20% - Accent2 2 5 2 2 4" xfId="12203"/>
    <cellStyle name="20% - Accent2 2 5 2 2 4 2" xfId="24073"/>
    <cellStyle name="20% - Accent2 2 5 2 2 4 3" xfId="45626"/>
    <cellStyle name="20% - Accent2 2 5 2 2 5" xfId="17986"/>
    <cellStyle name="20% - Accent2 2 5 2 2 5 2" xfId="24074"/>
    <cellStyle name="20% - Accent2 2 5 2 2 6" xfId="24075"/>
    <cellStyle name="20% - Accent2 2 5 2 2 7" xfId="45627"/>
    <cellStyle name="20% - Accent2 2 5 2 3" xfId="4718"/>
    <cellStyle name="20% - Accent2 2 5 2 3 2" xfId="13392"/>
    <cellStyle name="20% - Accent2 2 5 2 3 2 2" xfId="24076"/>
    <cellStyle name="20% - Accent2 2 5 2 3 2 3" xfId="45628"/>
    <cellStyle name="20% - Accent2 2 5 2 3 3" xfId="19175"/>
    <cellStyle name="20% - Accent2 2 5 2 3 3 2" xfId="24077"/>
    <cellStyle name="20% - Accent2 2 5 2 3 4" xfId="24078"/>
    <cellStyle name="20% - Accent2 2 5 2 3 5" xfId="45629"/>
    <cellStyle name="20% - Accent2 2 5 2 4" xfId="7610"/>
    <cellStyle name="20% - Accent2 2 5 2 4 2" xfId="24079"/>
    <cellStyle name="20% - Accent2 2 5 2 4 3" xfId="45630"/>
    <cellStyle name="20% - Accent2 2 5 2 4 4" xfId="45631"/>
    <cellStyle name="20% - Accent2 2 5 2 5" xfId="3529"/>
    <cellStyle name="20% - Accent2 2 5 2 5 2" xfId="24080"/>
    <cellStyle name="20% - Accent2 2 5 2 5 3" xfId="45632"/>
    <cellStyle name="20% - Accent2 2 5 2 6" xfId="10501"/>
    <cellStyle name="20% - Accent2 2 5 2 6 2" xfId="24081"/>
    <cellStyle name="20% - Accent2 2 5 2 6 3" xfId="45633"/>
    <cellStyle name="20% - Accent2 2 5 2 7" xfId="16284"/>
    <cellStyle name="20% - Accent2 2 5 2 7 2" xfId="24082"/>
    <cellStyle name="20% - Accent2 2 5 2 8" xfId="24083"/>
    <cellStyle name="20% - Accent2 2 5 2 9" xfId="45634"/>
    <cellStyle name="20% - Accent2 2 5 3" xfId="947"/>
    <cellStyle name="20% - Accent2 2 5 3 2" xfId="2651"/>
    <cellStyle name="20% - Accent2 2 5 3 2 2" xfId="10137"/>
    <cellStyle name="20% - Accent2 2 5 3 2 2 2" xfId="15919"/>
    <cellStyle name="20% - Accent2 2 5 3 2 2 2 2" xfId="24084"/>
    <cellStyle name="20% - Accent2 2 5 3 2 2 2 3" xfId="45635"/>
    <cellStyle name="20% - Accent2 2 5 3 2 2 3" xfId="21702"/>
    <cellStyle name="20% - Accent2 2 5 3 2 2 3 2" xfId="24085"/>
    <cellStyle name="20% - Accent2 2 5 3 2 2 4" xfId="24086"/>
    <cellStyle name="20% - Accent2 2 5 3 2 2 5" xfId="45636"/>
    <cellStyle name="20% - Accent2 2 5 3 2 3" xfId="7246"/>
    <cellStyle name="20% - Accent2 2 5 3 2 3 2" xfId="24087"/>
    <cellStyle name="20% - Accent2 2 5 3 2 3 3" xfId="45637"/>
    <cellStyle name="20% - Accent2 2 5 3 2 4" xfId="13028"/>
    <cellStyle name="20% - Accent2 2 5 3 2 4 2" xfId="24088"/>
    <cellStyle name="20% - Accent2 2 5 3 2 4 3" xfId="45638"/>
    <cellStyle name="20% - Accent2 2 5 3 2 5" xfId="18811"/>
    <cellStyle name="20% - Accent2 2 5 3 2 5 2" xfId="24089"/>
    <cellStyle name="20% - Accent2 2 5 3 2 6" xfId="24090"/>
    <cellStyle name="20% - Accent2 2 5 3 2 7" xfId="45639"/>
    <cellStyle name="20% - Accent2 2 5 3 3" xfId="5543"/>
    <cellStyle name="20% - Accent2 2 5 3 3 2" xfId="14217"/>
    <cellStyle name="20% - Accent2 2 5 3 3 2 2" xfId="24091"/>
    <cellStyle name="20% - Accent2 2 5 3 3 2 3" xfId="45640"/>
    <cellStyle name="20% - Accent2 2 5 3 3 3" xfId="20000"/>
    <cellStyle name="20% - Accent2 2 5 3 3 3 2" xfId="24092"/>
    <cellStyle name="20% - Accent2 2 5 3 3 4" xfId="24093"/>
    <cellStyle name="20% - Accent2 2 5 3 3 5" xfId="45641"/>
    <cellStyle name="20% - Accent2 2 5 3 4" xfId="8435"/>
    <cellStyle name="20% - Accent2 2 5 3 4 2" xfId="24094"/>
    <cellStyle name="20% - Accent2 2 5 3 4 3" xfId="45642"/>
    <cellStyle name="20% - Accent2 2 5 3 4 4" xfId="45643"/>
    <cellStyle name="20% - Accent2 2 5 3 5" xfId="4354"/>
    <cellStyle name="20% - Accent2 2 5 3 5 2" xfId="24095"/>
    <cellStyle name="20% - Accent2 2 5 3 5 3" xfId="45644"/>
    <cellStyle name="20% - Accent2 2 5 3 6" xfId="11326"/>
    <cellStyle name="20% - Accent2 2 5 3 6 2" xfId="24096"/>
    <cellStyle name="20% - Accent2 2 5 3 6 3" xfId="45645"/>
    <cellStyle name="20% - Accent2 2 5 3 7" xfId="17109"/>
    <cellStyle name="20% - Accent2 2 5 3 7 2" xfId="24097"/>
    <cellStyle name="20% - Accent2 2 5 3 8" xfId="24098"/>
    <cellStyle name="20% - Accent2 2 5 3 9" xfId="45646"/>
    <cellStyle name="20% - Accent2 2 5 4" xfId="1825"/>
    <cellStyle name="20% - Accent2 2 5 4 2" xfId="6420"/>
    <cellStyle name="20% - Accent2 2 5 4 2 2" xfId="15093"/>
    <cellStyle name="20% - Accent2 2 5 4 2 2 2" xfId="24099"/>
    <cellStyle name="20% - Accent2 2 5 4 2 2 3" xfId="45647"/>
    <cellStyle name="20% - Accent2 2 5 4 2 3" xfId="20876"/>
    <cellStyle name="20% - Accent2 2 5 4 2 3 2" xfId="24100"/>
    <cellStyle name="20% - Accent2 2 5 4 2 4" xfId="24101"/>
    <cellStyle name="20% - Accent2 2 5 4 2 5" xfId="45648"/>
    <cellStyle name="20% - Accent2 2 5 4 3" xfId="9311"/>
    <cellStyle name="20% - Accent2 2 5 4 3 2" xfId="24102"/>
    <cellStyle name="20% - Accent2 2 5 4 3 3" xfId="45649"/>
    <cellStyle name="20% - Accent2 2 5 4 3 4" xfId="45650"/>
    <cellStyle name="20% - Accent2 2 5 4 4" xfId="3528"/>
    <cellStyle name="20% - Accent2 2 5 4 4 2" xfId="24103"/>
    <cellStyle name="20% - Accent2 2 5 4 4 3" xfId="45651"/>
    <cellStyle name="20% - Accent2 2 5 4 5" xfId="12202"/>
    <cellStyle name="20% - Accent2 2 5 4 5 2" xfId="24104"/>
    <cellStyle name="20% - Accent2 2 5 4 5 3" xfId="45652"/>
    <cellStyle name="20% - Accent2 2 5 4 6" xfId="17985"/>
    <cellStyle name="20% - Accent2 2 5 4 6 2" xfId="24105"/>
    <cellStyle name="20% - Accent2 2 5 4 7" xfId="24106"/>
    <cellStyle name="20% - Accent2 2 5 4 8" xfId="45653"/>
    <cellStyle name="20% - Accent2 2 5 5" xfId="1398"/>
    <cellStyle name="20% - Accent2 2 5 5 2" xfId="8884"/>
    <cellStyle name="20% - Accent2 2 5 5 2 2" xfId="14666"/>
    <cellStyle name="20% - Accent2 2 5 5 2 2 2" xfId="24107"/>
    <cellStyle name="20% - Accent2 2 5 5 2 2 3" xfId="45654"/>
    <cellStyle name="20% - Accent2 2 5 5 2 3" xfId="20449"/>
    <cellStyle name="20% - Accent2 2 5 5 2 3 2" xfId="24108"/>
    <cellStyle name="20% - Accent2 2 5 5 2 4" xfId="24109"/>
    <cellStyle name="20% - Accent2 2 5 5 2 5" xfId="45655"/>
    <cellStyle name="20% - Accent2 2 5 5 3" xfId="5993"/>
    <cellStyle name="20% - Accent2 2 5 5 3 2" xfId="24110"/>
    <cellStyle name="20% - Accent2 2 5 5 3 3" xfId="45656"/>
    <cellStyle name="20% - Accent2 2 5 5 4" xfId="11775"/>
    <cellStyle name="20% - Accent2 2 5 5 4 2" xfId="24111"/>
    <cellStyle name="20% - Accent2 2 5 5 4 3" xfId="45657"/>
    <cellStyle name="20% - Accent2 2 5 5 5" xfId="17558"/>
    <cellStyle name="20% - Accent2 2 5 5 5 2" xfId="24112"/>
    <cellStyle name="20% - Accent2 2 5 5 6" xfId="24113"/>
    <cellStyle name="20% - Accent2 2 5 5 7" xfId="45658"/>
    <cellStyle name="20% - Accent2 2 5 6" xfId="4717"/>
    <cellStyle name="20% - Accent2 2 5 6 2" xfId="13391"/>
    <cellStyle name="20% - Accent2 2 5 6 2 2" xfId="24114"/>
    <cellStyle name="20% - Accent2 2 5 6 2 3" xfId="45659"/>
    <cellStyle name="20% - Accent2 2 5 6 3" xfId="19174"/>
    <cellStyle name="20% - Accent2 2 5 6 3 2" xfId="24115"/>
    <cellStyle name="20% - Accent2 2 5 6 4" xfId="24116"/>
    <cellStyle name="20% - Accent2 2 5 6 5" xfId="45660"/>
    <cellStyle name="20% - Accent2 2 5 7" xfId="7609"/>
    <cellStyle name="20% - Accent2 2 5 7 2" xfId="24117"/>
    <cellStyle name="20% - Accent2 2 5 7 3" xfId="45661"/>
    <cellStyle name="20% - Accent2 2 5 7 4" xfId="45662"/>
    <cellStyle name="20% - Accent2 2 5 8" xfId="3101"/>
    <cellStyle name="20% - Accent2 2 5 8 2" xfId="24118"/>
    <cellStyle name="20% - Accent2 2 5 8 3" xfId="45663"/>
    <cellStyle name="20% - Accent2 2 5 9" xfId="10500"/>
    <cellStyle name="20% - Accent2 2 5 9 2" xfId="24119"/>
    <cellStyle name="20% - Accent2 2 5 9 3" xfId="45664"/>
    <cellStyle name="20% - Accent2 2 6" xfId="89"/>
    <cellStyle name="20% - Accent2 2 6 10" xfId="16285"/>
    <cellStyle name="20% - Accent2 2 6 10 2" xfId="24120"/>
    <cellStyle name="20% - Accent2 2 6 11" xfId="24121"/>
    <cellStyle name="20% - Accent2 2 6 12" xfId="45665"/>
    <cellStyle name="20% - Accent2 2 6 2" xfId="90"/>
    <cellStyle name="20% - Accent2 2 6 2 2" xfId="1828"/>
    <cellStyle name="20% - Accent2 2 6 2 2 2" xfId="9314"/>
    <cellStyle name="20% - Accent2 2 6 2 2 2 2" xfId="15096"/>
    <cellStyle name="20% - Accent2 2 6 2 2 2 2 2" xfId="24122"/>
    <cellStyle name="20% - Accent2 2 6 2 2 2 2 3" xfId="45666"/>
    <cellStyle name="20% - Accent2 2 6 2 2 2 3" xfId="20879"/>
    <cellStyle name="20% - Accent2 2 6 2 2 2 3 2" xfId="24123"/>
    <cellStyle name="20% - Accent2 2 6 2 2 2 4" xfId="24124"/>
    <cellStyle name="20% - Accent2 2 6 2 2 2 5" xfId="45667"/>
    <cellStyle name="20% - Accent2 2 6 2 2 3" xfId="6423"/>
    <cellStyle name="20% - Accent2 2 6 2 2 3 2" xfId="24125"/>
    <cellStyle name="20% - Accent2 2 6 2 2 3 3" xfId="45668"/>
    <cellStyle name="20% - Accent2 2 6 2 2 4" xfId="12205"/>
    <cellStyle name="20% - Accent2 2 6 2 2 4 2" xfId="24126"/>
    <cellStyle name="20% - Accent2 2 6 2 2 4 3" xfId="45669"/>
    <cellStyle name="20% - Accent2 2 6 2 2 5" xfId="17988"/>
    <cellStyle name="20% - Accent2 2 6 2 2 5 2" xfId="24127"/>
    <cellStyle name="20% - Accent2 2 6 2 2 6" xfId="24128"/>
    <cellStyle name="20% - Accent2 2 6 2 2 7" xfId="45670"/>
    <cellStyle name="20% - Accent2 2 6 2 3" xfId="4720"/>
    <cellStyle name="20% - Accent2 2 6 2 3 2" xfId="13394"/>
    <cellStyle name="20% - Accent2 2 6 2 3 2 2" xfId="24129"/>
    <cellStyle name="20% - Accent2 2 6 2 3 2 3" xfId="45671"/>
    <cellStyle name="20% - Accent2 2 6 2 3 3" xfId="19177"/>
    <cellStyle name="20% - Accent2 2 6 2 3 3 2" xfId="24130"/>
    <cellStyle name="20% - Accent2 2 6 2 3 4" xfId="24131"/>
    <cellStyle name="20% - Accent2 2 6 2 3 5" xfId="45672"/>
    <cellStyle name="20% - Accent2 2 6 2 4" xfId="7612"/>
    <cellStyle name="20% - Accent2 2 6 2 4 2" xfId="24132"/>
    <cellStyle name="20% - Accent2 2 6 2 4 3" xfId="45673"/>
    <cellStyle name="20% - Accent2 2 6 2 4 4" xfId="45674"/>
    <cellStyle name="20% - Accent2 2 6 2 5" xfId="3531"/>
    <cellStyle name="20% - Accent2 2 6 2 5 2" xfId="24133"/>
    <cellStyle name="20% - Accent2 2 6 2 5 3" xfId="45675"/>
    <cellStyle name="20% - Accent2 2 6 2 6" xfId="10503"/>
    <cellStyle name="20% - Accent2 2 6 2 6 2" xfId="24134"/>
    <cellStyle name="20% - Accent2 2 6 2 6 3" xfId="45676"/>
    <cellStyle name="20% - Accent2 2 6 2 7" xfId="16286"/>
    <cellStyle name="20% - Accent2 2 6 2 7 2" xfId="24135"/>
    <cellStyle name="20% - Accent2 2 6 2 8" xfId="24136"/>
    <cellStyle name="20% - Accent2 2 6 2 9" xfId="45677"/>
    <cellStyle name="20% - Accent2 2 6 3" xfId="948"/>
    <cellStyle name="20% - Accent2 2 6 3 2" xfId="2652"/>
    <cellStyle name="20% - Accent2 2 6 3 2 2" xfId="10138"/>
    <cellStyle name="20% - Accent2 2 6 3 2 2 2" xfId="15920"/>
    <cellStyle name="20% - Accent2 2 6 3 2 2 2 2" xfId="24137"/>
    <cellStyle name="20% - Accent2 2 6 3 2 2 2 3" xfId="45678"/>
    <cellStyle name="20% - Accent2 2 6 3 2 2 3" xfId="21703"/>
    <cellStyle name="20% - Accent2 2 6 3 2 2 3 2" xfId="24138"/>
    <cellStyle name="20% - Accent2 2 6 3 2 2 4" xfId="24139"/>
    <cellStyle name="20% - Accent2 2 6 3 2 2 5" xfId="45679"/>
    <cellStyle name="20% - Accent2 2 6 3 2 3" xfId="7247"/>
    <cellStyle name="20% - Accent2 2 6 3 2 3 2" xfId="24140"/>
    <cellStyle name="20% - Accent2 2 6 3 2 3 3" xfId="45680"/>
    <cellStyle name="20% - Accent2 2 6 3 2 4" xfId="13029"/>
    <cellStyle name="20% - Accent2 2 6 3 2 4 2" xfId="24141"/>
    <cellStyle name="20% - Accent2 2 6 3 2 4 3" xfId="45681"/>
    <cellStyle name="20% - Accent2 2 6 3 2 5" xfId="18812"/>
    <cellStyle name="20% - Accent2 2 6 3 2 5 2" xfId="24142"/>
    <cellStyle name="20% - Accent2 2 6 3 2 6" xfId="24143"/>
    <cellStyle name="20% - Accent2 2 6 3 2 7" xfId="45682"/>
    <cellStyle name="20% - Accent2 2 6 3 3" xfId="5544"/>
    <cellStyle name="20% - Accent2 2 6 3 3 2" xfId="14218"/>
    <cellStyle name="20% - Accent2 2 6 3 3 2 2" xfId="24144"/>
    <cellStyle name="20% - Accent2 2 6 3 3 2 3" xfId="45683"/>
    <cellStyle name="20% - Accent2 2 6 3 3 3" xfId="20001"/>
    <cellStyle name="20% - Accent2 2 6 3 3 3 2" xfId="24145"/>
    <cellStyle name="20% - Accent2 2 6 3 3 4" xfId="24146"/>
    <cellStyle name="20% - Accent2 2 6 3 3 5" xfId="45684"/>
    <cellStyle name="20% - Accent2 2 6 3 4" xfId="8436"/>
    <cellStyle name="20% - Accent2 2 6 3 4 2" xfId="24147"/>
    <cellStyle name="20% - Accent2 2 6 3 4 3" xfId="45685"/>
    <cellStyle name="20% - Accent2 2 6 3 4 4" xfId="45686"/>
    <cellStyle name="20% - Accent2 2 6 3 5" xfId="4355"/>
    <cellStyle name="20% - Accent2 2 6 3 5 2" xfId="24148"/>
    <cellStyle name="20% - Accent2 2 6 3 5 3" xfId="45687"/>
    <cellStyle name="20% - Accent2 2 6 3 6" xfId="11327"/>
    <cellStyle name="20% - Accent2 2 6 3 6 2" xfId="24149"/>
    <cellStyle name="20% - Accent2 2 6 3 6 3" xfId="45688"/>
    <cellStyle name="20% - Accent2 2 6 3 7" xfId="17110"/>
    <cellStyle name="20% - Accent2 2 6 3 7 2" xfId="24150"/>
    <cellStyle name="20% - Accent2 2 6 3 8" xfId="24151"/>
    <cellStyle name="20% - Accent2 2 6 3 9" xfId="45689"/>
    <cellStyle name="20% - Accent2 2 6 4" xfId="1827"/>
    <cellStyle name="20% - Accent2 2 6 4 2" xfId="6422"/>
    <cellStyle name="20% - Accent2 2 6 4 2 2" xfId="15095"/>
    <cellStyle name="20% - Accent2 2 6 4 2 2 2" xfId="24152"/>
    <cellStyle name="20% - Accent2 2 6 4 2 2 3" xfId="45690"/>
    <cellStyle name="20% - Accent2 2 6 4 2 3" xfId="20878"/>
    <cellStyle name="20% - Accent2 2 6 4 2 3 2" xfId="24153"/>
    <cellStyle name="20% - Accent2 2 6 4 2 4" xfId="24154"/>
    <cellStyle name="20% - Accent2 2 6 4 2 5" xfId="45691"/>
    <cellStyle name="20% - Accent2 2 6 4 3" xfId="9313"/>
    <cellStyle name="20% - Accent2 2 6 4 3 2" xfId="24155"/>
    <cellStyle name="20% - Accent2 2 6 4 3 3" xfId="45692"/>
    <cellStyle name="20% - Accent2 2 6 4 3 4" xfId="45693"/>
    <cellStyle name="20% - Accent2 2 6 4 4" xfId="3530"/>
    <cellStyle name="20% - Accent2 2 6 4 4 2" xfId="24156"/>
    <cellStyle name="20% - Accent2 2 6 4 4 3" xfId="45694"/>
    <cellStyle name="20% - Accent2 2 6 4 5" xfId="12204"/>
    <cellStyle name="20% - Accent2 2 6 4 5 2" xfId="24157"/>
    <cellStyle name="20% - Accent2 2 6 4 5 3" xfId="45695"/>
    <cellStyle name="20% - Accent2 2 6 4 6" xfId="17987"/>
    <cellStyle name="20% - Accent2 2 6 4 6 2" xfId="24158"/>
    <cellStyle name="20% - Accent2 2 6 4 7" xfId="24159"/>
    <cellStyle name="20% - Accent2 2 6 4 8" xfId="45696"/>
    <cellStyle name="20% - Accent2 2 6 5" xfId="1399"/>
    <cellStyle name="20% - Accent2 2 6 5 2" xfId="8885"/>
    <cellStyle name="20% - Accent2 2 6 5 2 2" xfId="14667"/>
    <cellStyle name="20% - Accent2 2 6 5 2 2 2" xfId="24160"/>
    <cellStyle name="20% - Accent2 2 6 5 2 2 3" xfId="45697"/>
    <cellStyle name="20% - Accent2 2 6 5 2 3" xfId="20450"/>
    <cellStyle name="20% - Accent2 2 6 5 2 3 2" xfId="24161"/>
    <cellStyle name="20% - Accent2 2 6 5 2 4" xfId="24162"/>
    <cellStyle name="20% - Accent2 2 6 5 2 5" xfId="45698"/>
    <cellStyle name="20% - Accent2 2 6 5 3" xfId="5994"/>
    <cellStyle name="20% - Accent2 2 6 5 3 2" xfId="24163"/>
    <cellStyle name="20% - Accent2 2 6 5 3 3" xfId="45699"/>
    <cellStyle name="20% - Accent2 2 6 5 4" xfId="11776"/>
    <cellStyle name="20% - Accent2 2 6 5 4 2" xfId="24164"/>
    <cellStyle name="20% - Accent2 2 6 5 4 3" xfId="45700"/>
    <cellStyle name="20% - Accent2 2 6 5 5" xfId="17559"/>
    <cellStyle name="20% - Accent2 2 6 5 5 2" xfId="24165"/>
    <cellStyle name="20% - Accent2 2 6 5 6" xfId="24166"/>
    <cellStyle name="20% - Accent2 2 6 5 7" xfId="45701"/>
    <cellStyle name="20% - Accent2 2 6 6" xfId="4719"/>
    <cellStyle name="20% - Accent2 2 6 6 2" xfId="13393"/>
    <cellStyle name="20% - Accent2 2 6 6 2 2" xfId="24167"/>
    <cellStyle name="20% - Accent2 2 6 6 2 3" xfId="45702"/>
    <cellStyle name="20% - Accent2 2 6 6 3" xfId="19176"/>
    <cellStyle name="20% - Accent2 2 6 6 3 2" xfId="24168"/>
    <cellStyle name="20% - Accent2 2 6 6 4" xfId="24169"/>
    <cellStyle name="20% - Accent2 2 6 6 5" xfId="45703"/>
    <cellStyle name="20% - Accent2 2 6 7" xfId="7611"/>
    <cellStyle name="20% - Accent2 2 6 7 2" xfId="24170"/>
    <cellStyle name="20% - Accent2 2 6 7 3" xfId="45704"/>
    <cellStyle name="20% - Accent2 2 6 7 4" xfId="45705"/>
    <cellStyle name="20% - Accent2 2 6 8" xfId="3102"/>
    <cellStyle name="20% - Accent2 2 6 8 2" xfId="24171"/>
    <cellStyle name="20% - Accent2 2 6 8 3" xfId="45706"/>
    <cellStyle name="20% - Accent2 2 6 9" xfId="10502"/>
    <cellStyle name="20% - Accent2 2 6 9 2" xfId="24172"/>
    <cellStyle name="20% - Accent2 2 6 9 3" xfId="45707"/>
    <cellStyle name="20% - Accent2 2 7" xfId="91"/>
    <cellStyle name="20% - Accent2 2 7 10" xfId="45708"/>
    <cellStyle name="20% - Accent2 2 7 2" xfId="1829"/>
    <cellStyle name="20% - Accent2 2 7 2 2" xfId="6424"/>
    <cellStyle name="20% - Accent2 2 7 2 2 2" xfId="15097"/>
    <cellStyle name="20% - Accent2 2 7 2 2 2 2" xfId="24173"/>
    <cellStyle name="20% - Accent2 2 7 2 2 2 3" xfId="45709"/>
    <cellStyle name="20% - Accent2 2 7 2 2 3" xfId="20880"/>
    <cellStyle name="20% - Accent2 2 7 2 2 3 2" xfId="24174"/>
    <cellStyle name="20% - Accent2 2 7 2 2 4" xfId="24175"/>
    <cellStyle name="20% - Accent2 2 7 2 2 5" xfId="45710"/>
    <cellStyle name="20% - Accent2 2 7 2 3" xfId="9315"/>
    <cellStyle name="20% - Accent2 2 7 2 3 2" xfId="24176"/>
    <cellStyle name="20% - Accent2 2 7 2 3 3" xfId="45711"/>
    <cellStyle name="20% - Accent2 2 7 2 3 4" xfId="45712"/>
    <cellStyle name="20% - Accent2 2 7 2 4" xfId="3532"/>
    <cellStyle name="20% - Accent2 2 7 2 4 2" xfId="24177"/>
    <cellStyle name="20% - Accent2 2 7 2 4 3" xfId="45713"/>
    <cellStyle name="20% - Accent2 2 7 2 5" xfId="12206"/>
    <cellStyle name="20% - Accent2 2 7 2 5 2" xfId="24178"/>
    <cellStyle name="20% - Accent2 2 7 2 5 3" xfId="45714"/>
    <cellStyle name="20% - Accent2 2 7 2 6" xfId="17989"/>
    <cellStyle name="20% - Accent2 2 7 2 6 2" xfId="24179"/>
    <cellStyle name="20% - Accent2 2 7 2 7" xfId="24180"/>
    <cellStyle name="20% - Accent2 2 7 2 8" xfId="45715"/>
    <cellStyle name="20% - Accent2 2 7 3" xfId="1380"/>
    <cellStyle name="20% - Accent2 2 7 3 2" xfId="8866"/>
    <cellStyle name="20% - Accent2 2 7 3 2 2" xfId="14648"/>
    <cellStyle name="20% - Accent2 2 7 3 2 2 2" xfId="24181"/>
    <cellStyle name="20% - Accent2 2 7 3 2 2 3" xfId="45716"/>
    <cellStyle name="20% - Accent2 2 7 3 2 3" xfId="20431"/>
    <cellStyle name="20% - Accent2 2 7 3 2 3 2" xfId="24182"/>
    <cellStyle name="20% - Accent2 2 7 3 2 4" xfId="24183"/>
    <cellStyle name="20% - Accent2 2 7 3 2 5" xfId="45717"/>
    <cellStyle name="20% - Accent2 2 7 3 3" xfId="5975"/>
    <cellStyle name="20% - Accent2 2 7 3 3 2" xfId="24184"/>
    <cellStyle name="20% - Accent2 2 7 3 3 3" xfId="45718"/>
    <cellStyle name="20% - Accent2 2 7 3 4" xfId="11757"/>
    <cellStyle name="20% - Accent2 2 7 3 4 2" xfId="24185"/>
    <cellStyle name="20% - Accent2 2 7 3 4 3" xfId="45719"/>
    <cellStyle name="20% - Accent2 2 7 3 5" xfId="17540"/>
    <cellStyle name="20% - Accent2 2 7 3 5 2" xfId="24186"/>
    <cellStyle name="20% - Accent2 2 7 3 6" xfId="24187"/>
    <cellStyle name="20% - Accent2 2 7 3 7" xfId="45720"/>
    <cellStyle name="20% - Accent2 2 7 4" xfId="4721"/>
    <cellStyle name="20% - Accent2 2 7 4 2" xfId="13395"/>
    <cellStyle name="20% - Accent2 2 7 4 2 2" xfId="24188"/>
    <cellStyle name="20% - Accent2 2 7 4 2 3" xfId="45721"/>
    <cellStyle name="20% - Accent2 2 7 4 3" xfId="19178"/>
    <cellStyle name="20% - Accent2 2 7 4 3 2" xfId="24189"/>
    <cellStyle name="20% - Accent2 2 7 4 4" xfId="24190"/>
    <cellStyle name="20% - Accent2 2 7 4 5" xfId="45722"/>
    <cellStyle name="20% - Accent2 2 7 5" xfId="7613"/>
    <cellStyle name="20% - Accent2 2 7 5 2" xfId="24191"/>
    <cellStyle name="20% - Accent2 2 7 5 3" xfId="45723"/>
    <cellStyle name="20% - Accent2 2 7 5 4" xfId="45724"/>
    <cellStyle name="20% - Accent2 2 7 6" xfId="3083"/>
    <cellStyle name="20% - Accent2 2 7 6 2" xfId="24192"/>
    <cellStyle name="20% - Accent2 2 7 6 3" xfId="45725"/>
    <cellStyle name="20% - Accent2 2 7 7" xfId="10504"/>
    <cellStyle name="20% - Accent2 2 7 7 2" xfId="24193"/>
    <cellStyle name="20% - Accent2 2 7 7 3" xfId="45726"/>
    <cellStyle name="20% - Accent2 2 7 8" xfId="16287"/>
    <cellStyle name="20% - Accent2 2 7 8 2" xfId="24194"/>
    <cellStyle name="20% - Accent2 2 7 9" xfId="24195"/>
    <cellStyle name="20% - Accent2 2 8" xfId="844"/>
    <cellStyle name="20% - Accent2 2 8 2" xfId="2550"/>
    <cellStyle name="20% - Accent2 2 8 2 2" xfId="10036"/>
    <cellStyle name="20% - Accent2 2 8 2 2 2" xfId="15818"/>
    <cellStyle name="20% - Accent2 2 8 2 2 2 2" xfId="24196"/>
    <cellStyle name="20% - Accent2 2 8 2 2 2 3" xfId="45727"/>
    <cellStyle name="20% - Accent2 2 8 2 2 3" xfId="21601"/>
    <cellStyle name="20% - Accent2 2 8 2 2 3 2" xfId="24197"/>
    <cellStyle name="20% - Accent2 2 8 2 2 4" xfId="24198"/>
    <cellStyle name="20% - Accent2 2 8 2 2 5" xfId="45728"/>
    <cellStyle name="20% - Accent2 2 8 2 3" xfId="7145"/>
    <cellStyle name="20% - Accent2 2 8 2 3 2" xfId="24199"/>
    <cellStyle name="20% - Accent2 2 8 2 3 3" xfId="45729"/>
    <cellStyle name="20% - Accent2 2 8 2 4" xfId="12927"/>
    <cellStyle name="20% - Accent2 2 8 2 4 2" xfId="24200"/>
    <cellStyle name="20% - Accent2 2 8 2 4 3" xfId="45730"/>
    <cellStyle name="20% - Accent2 2 8 2 5" xfId="18710"/>
    <cellStyle name="20% - Accent2 2 8 2 5 2" xfId="24201"/>
    <cellStyle name="20% - Accent2 2 8 2 6" xfId="24202"/>
    <cellStyle name="20% - Accent2 2 8 2 7" xfId="45731"/>
    <cellStyle name="20% - Accent2 2 8 3" xfId="5442"/>
    <cellStyle name="20% - Accent2 2 8 3 2" xfId="14116"/>
    <cellStyle name="20% - Accent2 2 8 3 2 2" xfId="24203"/>
    <cellStyle name="20% - Accent2 2 8 3 2 3" xfId="45732"/>
    <cellStyle name="20% - Accent2 2 8 3 3" xfId="19899"/>
    <cellStyle name="20% - Accent2 2 8 3 3 2" xfId="24204"/>
    <cellStyle name="20% - Accent2 2 8 3 4" xfId="24205"/>
    <cellStyle name="20% - Accent2 2 8 3 5" xfId="45733"/>
    <cellStyle name="20% - Accent2 2 8 4" xfId="8334"/>
    <cellStyle name="20% - Accent2 2 8 4 2" xfId="24206"/>
    <cellStyle name="20% - Accent2 2 8 4 3" xfId="45734"/>
    <cellStyle name="20% - Accent2 2 8 4 4" xfId="45735"/>
    <cellStyle name="20% - Accent2 2 8 5" xfId="4253"/>
    <cellStyle name="20% - Accent2 2 8 5 2" xfId="24207"/>
    <cellStyle name="20% - Accent2 2 8 5 3" xfId="45736"/>
    <cellStyle name="20% - Accent2 2 8 6" xfId="11225"/>
    <cellStyle name="20% - Accent2 2 8 6 2" xfId="24208"/>
    <cellStyle name="20% - Accent2 2 8 6 3" xfId="45737"/>
    <cellStyle name="20% - Accent2 2 8 7" xfId="17008"/>
    <cellStyle name="20% - Accent2 2 8 7 2" xfId="24209"/>
    <cellStyle name="20% - Accent2 2 8 8" xfId="24210"/>
    <cellStyle name="20% - Accent2 2 8 9" xfId="45738"/>
    <cellStyle name="20% - Accent2 2 9" xfId="1790"/>
    <cellStyle name="20% - Accent2 2 9 2" xfId="6385"/>
    <cellStyle name="20% - Accent2 2 9 2 2" xfId="15058"/>
    <cellStyle name="20% - Accent2 2 9 2 2 2" xfId="24211"/>
    <cellStyle name="20% - Accent2 2 9 2 2 3" xfId="45739"/>
    <cellStyle name="20% - Accent2 2 9 2 3" xfId="20841"/>
    <cellStyle name="20% - Accent2 2 9 2 3 2" xfId="24212"/>
    <cellStyle name="20% - Accent2 2 9 2 4" xfId="24213"/>
    <cellStyle name="20% - Accent2 2 9 2 5" xfId="45740"/>
    <cellStyle name="20% - Accent2 2 9 3" xfId="9276"/>
    <cellStyle name="20% - Accent2 2 9 3 2" xfId="24214"/>
    <cellStyle name="20% - Accent2 2 9 3 3" xfId="45741"/>
    <cellStyle name="20% - Accent2 2 9 3 4" xfId="45742"/>
    <cellStyle name="20% - Accent2 2 9 4" xfId="3493"/>
    <cellStyle name="20% - Accent2 2 9 4 2" xfId="24215"/>
    <cellStyle name="20% - Accent2 2 9 4 3" xfId="45743"/>
    <cellStyle name="20% - Accent2 2 9 5" xfId="12167"/>
    <cellStyle name="20% - Accent2 2 9 5 2" xfId="24216"/>
    <cellStyle name="20% - Accent2 2 9 5 3" xfId="45744"/>
    <cellStyle name="20% - Accent2 2 9 6" xfId="17950"/>
    <cellStyle name="20% - Accent2 2 9 6 2" xfId="24217"/>
    <cellStyle name="20% - Accent2 2 9 7" xfId="24218"/>
    <cellStyle name="20% - Accent2 2 9 8" xfId="45745"/>
    <cellStyle name="20% - Accent2 3" xfId="1264"/>
    <cellStyle name="20% - Accent2 3 2" xfId="5860"/>
    <cellStyle name="20% - Accent2 3 2 2" xfId="14533"/>
    <cellStyle name="20% - Accent2 3 2 2 2" xfId="24219"/>
    <cellStyle name="20% - Accent2 3 2 2 3" xfId="45746"/>
    <cellStyle name="20% - Accent2 3 2 3" xfId="20316"/>
    <cellStyle name="20% - Accent2 3 2 3 2" xfId="24220"/>
    <cellStyle name="20% - Accent2 3 2 4" xfId="24221"/>
    <cellStyle name="20% - Accent2 3 2 5" xfId="45747"/>
    <cellStyle name="20% - Accent2 3 3" xfId="8751"/>
    <cellStyle name="20% - Accent2 3 3 2" xfId="24222"/>
    <cellStyle name="20% - Accent2 3 3 3" xfId="45748"/>
    <cellStyle name="20% - Accent2 3 3 4" xfId="45749"/>
    <cellStyle name="20% - Accent2 3 4" xfId="2968"/>
    <cellStyle name="20% - Accent2 3 4 2" xfId="24223"/>
    <cellStyle name="20% - Accent2 3 4 3" xfId="45750"/>
    <cellStyle name="20% - Accent2 3 5" xfId="11642"/>
    <cellStyle name="20% - Accent2 3 5 2" xfId="24224"/>
    <cellStyle name="20% - Accent2 3 5 3" xfId="45751"/>
    <cellStyle name="20% - Accent2 3 6" xfId="17425"/>
    <cellStyle name="20% - Accent2 3 6 2" xfId="24225"/>
    <cellStyle name="20% - Accent2 3 7" xfId="24226"/>
    <cellStyle name="20% - Accent2 3 8" xfId="45752"/>
    <cellStyle name="20% - Accent2 4" xfId="2532"/>
    <cellStyle name="20% - Accent2 4 2" xfId="7127"/>
    <cellStyle name="20% - Accent2 4 2 2" xfId="15800"/>
    <cellStyle name="20% - Accent2 4 2 2 2" xfId="24227"/>
    <cellStyle name="20% - Accent2 4 2 2 3" xfId="45753"/>
    <cellStyle name="20% - Accent2 4 2 3" xfId="21583"/>
    <cellStyle name="20% - Accent2 4 2 3 2" xfId="24228"/>
    <cellStyle name="20% - Accent2 4 2 4" xfId="24229"/>
    <cellStyle name="20% - Accent2 4 2 5" xfId="45754"/>
    <cellStyle name="20% - Accent2 4 3" xfId="10018"/>
    <cellStyle name="20% - Accent2 4 3 2" xfId="24230"/>
    <cellStyle name="20% - Accent2 4 3 3" xfId="45755"/>
    <cellStyle name="20% - Accent2 4 3 4" xfId="45756"/>
    <cellStyle name="20% - Accent2 4 4" xfId="4235"/>
    <cellStyle name="20% - Accent2 4 4 2" xfId="24231"/>
    <cellStyle name="20% - Accent2 4 4 3" xfId="45757"/>
    <cellStyle name="20% - Accent2 4 5" xfId="12909"/>
    <cellStyle name="20% - Accent2 4 5 2" xfId="24232"/>
    <cellStyle name="20% - Accent2 4 5 3" xfId="45758"/>
    <cellStyle name="20% - Accent2 4 6" xfId="18692"/>
    <cellStyle name="20% - Accent2 4 6 2" xfId="24233"/>
    <cellStyle name="20% - Accent2 4 7" xfId="24234"/>
    <cellStyle name="20% - Accent2 4 8" xfId="45759"/>
    <cellStyle name="20% - Accent2 5" xfId="1234"/>
    <cellStyle name="20% - Accent2 5 2" xfId="8721"/>
    <cellStyle name="20% - Accent2 5 2 2" xfId="14503"/>
    <cellStyle name="20% - Accent2 5 2 2 2" xfId="24235"/>
    <cellStyle name="20% - Accent2 5 2 2 3" xfId="45760"/>
    <cellStyle name="20% - Accent2 5 2 3" xfId="20286"/>
    <cellStyle name="20% - Accent2 5 2 3 2" xfId="24236"/>
    <cellStyle name="20% - Accent2 5 2 4" xfId="24237"/>
    <cellStyle name="20% - Accent2 5 2 5" xfId="45761"/>
    <cellStyle name="20% - Accent2 5 3" xfId="5830"/>
    <cellStyle name="20% - Accent2 5 3 2" xfId="24238"/>
    <cellStyle name="20% - Accent2 5 3 3" xfId="45762"/>
    <cellStyle name="20% - Accent2 5 4" xfId="11612"/>
    <cellStyle name="20% - Accent2 5 4 2" xfId="24239"/>
    <cellStyle name="20% - Accent2 5 4 3" xfId="45763"/>
    <cellStyle name="20% - Accent2 5 5" xfId="17395"/>
    <cellStyle name="20% - Accent2 5 5 2" xfId="24240"/>
    <cellStyle name="20% - Accent2 5 6" xfId="24241"/>
    <cellStyle name="20% - Accent2 5 7" xfId="45764"/>
    <cellStyle name="20% - Accent2 6" xfId="5424"/>
    <cellStyle name="20% - Accent2 6 2" xfId="14098"/>
    <cellStyle name="20% - Accent2 6 2 2" xfId="24242"/>
    <cellStyle name="20% - Accent2 6 2 3" xfId="45765"/>
    <cellStyle name="20% - Accent2 6 3" xfId="19881"/>
    <cellStyle name="20% - Accent2 6 3 2" xfId="24243"/>
    <cellStyle name="20% - Accent2 6 4" xfId="24244"/>
    <cellStyle name="20% - Accent2 6 5" xfId="45766"/>
    <cellStyle name="20% - Accent2 7" xfId="8316"/>
    <cellStyle name="20% - Accent2 7 2" xfId="24245"/>
    <cellStyle name="20% - Accent2 7 3" xfId="45767"/>
    <cellStyle name="20% - Accent2 7 4" xfId="45768"/>
    <cellStyle name="20% - Accent2 8" xfId="2938"/>
    <cellStyle name="20% - Accent2 8 2" xfId="24246"/>
    <cellStyle name="20% - Accent2 8 3" xfId="45769"/>
    <cellStyle name="20% - Accent2 9" xfId="11207"/>
    <cellStyle name="20% - Accent2 9 2" xfId="24247"/>
    <cellStyle name="20% - Accent2 9 3" xfId="45770"/>
    <cellStyle name="20% - Accent3" xfId="820" builtinId="38" customBuiltin="1"/>
    <cellStyle name="20% - Accent3 10" xfId="16992"/>
    <cellStyle name="20% - Accent3 10 2" xfId="24248"/>
    <cellStyle name="20% - Accent3 11" xfId="24249"/>
    <cellStyle name="20% - Accent3 12" xfId="45771"/>
    <cellStyle name="20% - Accent3 2" xfId="92"/>
    <cellStyle name="20% - Accent3 2 10" xfId="1250"/>
    <cellStyle name="20% - Accent3 2 10 2" xfId="8737"/>
    <cellStyle name="20% - Accent3 2 10 2 2" xfId="14519"/>
    <cellStyle name="20% - Accent3 2 10 2 2 2" xfId="24250"/>
    <cellStyle name="20% - Accent3 2 10 2 2 3" xfId="45772"/>
    <cellStyle name="20% - Accent3 2 10 2 3" xfId="20302"/>
    <cellStyle name="20% - Accent3 2 10 2 3 2" xfId="24251"/>
    <cellStyle name="20% - Accent3 2 10 2 4" xfId="24252"/>
    <cellStyle name="20% - Accent3 2 10 2 5" xfId="45773"/>
    <cellStyle name="20% - Accent3 2 10 3" xfId="5846"/>
    <cellStyle name="20% - Accent3 2 10 3 2" xfId="24253"/>
    <cellStyle name="20% - Accent3 2 10 3 3" xfId="45774"/>
    <cellStyle name="20% - Accent3 2 10 4" xfId="11628"/>
    <cellStyle name="20% - Accent3 2 10 4 2" xfId="24254"/>
    <cellStyle name="20% - Accent3 2 10 4 3" xfId="45775"/>
    <cellStyle name="20% - Accent3 2 10 5" xfId="17411"/>
    <cellStyle name="20% - Accent3 2 10 5 2" xfId="24255"/>
    <cellStyle name="20% - Accent3 2 10 6" xfId="24256"/>
    <cellStyle name="20% - Accent3 2 10 7" xfId="45776"/>
    <cellStyle name="20% - Accent3 2 11" xfId="4722"/>
    <cellStyle name="20% - Accent3 2 11 2" xfId="13396"/>
    <cellStyle name="20% - Accent3 2 11 2 2" xfId="24257"/>
    <cellStyle name="20% - Accent3 2 11 2 3" xfId="45777"/>
    <cellStyle name="20% - Accent3 2 11 3" xfId="19179"/>
    <cellStyle name="20% - Accent3 2 11 3 2" xfId="24258"/>
    <cellStyle name="20% - Accent3 2 11 4" xfId="24259"/>
    <cellStyle name="20% - Accent3 2 11 5" xfId="45778"/>
    <cellStyle name="20% - Accent3 2 12" xfId="7614"/>
    <cellStyle name="20% - Accent3 2 12 2" xfId="24260"/>
    <cellStyle name="20% - Accent3 2 12 3" xfId="45779"/>
    <cellStyle name="20% - Accent3 2 12 4" xfId="45780"/>
    <cellStyle name="20% - Accent3 2 13" xfId="2954"/>
    <cellStyle name="20% - Accent3 2 13 2" xfId="24261"/>
    <cellStyle name="20% - Accent3 2 13 3" xfId="45781"/>
    <cellStyle name="20% - Accent3 2 14" xfId="10505"/>
    <cellStyle name="20% - Accent3 2 14 2" xfId="24262"/>
    <cellStyle name="20% - Accent3 2 14 3" xfId="45782"/>
    <cellStyle name="20% - Accent3 2 15" xfId="16288"/>
    <cellStyle name="20% - Accent3 2 15 2" xfId="24263"/>
    <cellStyle name="20% - Accent3 2 16" xfId="24264"/>
    <cellStyle name="20% - Accent3 2 17" xfId="45783"/>
    <cellStyle name="20% - Accent3 2 2" xfId="93"/>
    <cellStyle name="20% - Accent3 2 2 10" xfId="4723"/>
    <cellStyle name="20% - Accent3 2 2 10 2" xfId="13397"/>
    <cellStyle name="20% - Accent3 2 2 10 2 2" xfId="24265"/>
    <cellStyle name="20% - Accent3 2 2 10 2 3" xfId="45784"/>
    <cellStyle name="20% - Accent3 2 2 10 3" xfId="19180"/>
    <cellStyle name="20% - Accent3 2 2 10 3 2" xfId="24266"/>
    <cellStyle name="20% - Accent3 2 2 10 4" xfId="24267"/>
    <cellStyle name="20% - Accent3 2 2 10 5" xfId="45785"/>
    <cellStyle name="20% - Accent3 2 2 11" xfId="7615"/>
    <cellStyle name="20% - Accent3 2 2 11 2" xfId="24268"/>
    <cellStyle name="20% - Accent3 2 2 11 3" xfId="45786"/>
    <cellStyle name="20% - Accent3 2 2 11 4" xfId="45787"/>
    <cellStyle name="20% - Accent3 2 2 12" xfId="2994"/>
    <cellStyle name="20% - Accent3 2 2 12 2" xfId="24269"/>
    <cellStyle name="20% - Accent3 2 2 12 3" xfId="45788"/>
    <cellStyle name="20% - Accent3 2 2 13" xfId="10506"/>
    <cellStyle name="20% - Accent3 2 2 13 2" xfId="24270"/>
    <cellStyle name="20% - Accent3 2 2 13 3" xfId="45789"/>
    <cellStyle name="20% - Accent3 2 2 14" xfId="16289"/>
    <cellStyle name="20% - Accent3 2 2 14 2" xfId="24271"/>
    <cellStyle name="20% - Accent3 2 2 15" xfId="24272"/>
    <cellStyle name="20% - Accent3 2 2 16" xfId="45790"/>
    <cellStyle name="20% - Accent3 2 2 2" xfId="94"/>
    <cellStyle name="20% - Accent3 2 2 2 10" xfId="7616"/>
    <cellStyle name="20% - Accent3 2 2 2 10 2" xfId="24273"/>
    <cellStyle name="20% - Accent3 2 2 2 10 3" xfId="45791"/>
    <cellStyle name="20% - Accent3 2 2 2 10 4" xfId="45792"/>
    <cellStyle name="20% - Accent3 2 2 2 11" xfId="2995"/>
    <cellStyle name="20% - Accent3 2 2 2 11 2" xfId="24274"/>
    <cellStyle name="20% - Accent3 2 2 2 11 3" xfId="45793"/>
    <cellStyle name="20% - Accent3 2 2 2 12" xfId="10507"/>
    <cellStyle name="20% - Accent3 2 2 2 12 2" xfId="24275"/>
    <cellStyle name="20% - Accent3 2 2 2 12 3" xfId="45794"/>
    <cellStyle name="20% - Accent3 2 2 2 13" xfId="16290"/>
    <cellStyle name="20% - Accent3 2 2 2 13 2" xfId="24276"/>
    <cellStyle name="20% - Accent3 2 2 2 14" xfId="24277"/>
    <cellStyle name="20% - Accent3 2 2 2 15" xfId="45795"/>
    <cellStyle name="20% - Accent3 2 2 2 2" xfId="95"/>
    <cellStyle name="20% - Accent3 2 2 2 2 10" xfId="10508"/>
    <cellStyle name="20% - Accent3 2 2 2 2 10 2" xfId="24278"/>
    <cellStyle name="20% - Accent3 2 2 2 2 10 3" xfId="45796"/>
    <cellStyle name="20% - Accent3 2 2 2 2 11" xfId="16291"/>
    <cellStyle name="20% - Accent3 2 2 2 2 11 2" xfId="24279"/>
    <cellStyle name="20% - Accent3 2 2 2 2 12" xfId="24280"/>
    <cellStyle name="20% - Accent3 2 2 2 2 13" xfId="45797"/>
    <cellStyle name="20% - Accent3 2 2 2 2 2" xfId="96"/>
    <cellStyle name="20% - Accent3 2 2 2 2 2 10" xfId="16292"/>
    <cellStyle name="20% - Accent3 2 2 2 2 2 10 2" xfId="24281"/>
    <cellStyle name="20% - Accent3 2 2 2 2 2 11" xfId="24282"/>
    <cellStyle name="20% - Accent3 2 2 2 2 2 12" xfId="45798"/>
    <cellStyle name="20% - Accent3 2 2 2 2 2 2" xfId="97"/>
    <cellStyle name="20% - Accent3 2 2 2 2 2 2 2" xfId="1835"/>
    <cellStyle name="20% - Accent3 2 2 2 2 2 2 2 2" xfId="9321"/>
    <cellStyle name="20% - Accent3 2 2 2 2 2 2 2 2 2" xfId="15103"/>
    <cellStyle name="20% - Accent3 2 2 2 2 2 2 2 2 2 2" xfId="24283"/>
    <cellStyle name="20% - Accent3 2 2 2 2 2 2 2 2 2 3" xfId="45799"/>
    <cellStyle name="20% - Accent3 2 2 2 2 2 2 2 2 3" xfId="20886"/>
    <cellStyle name="20% - Accent3 2 2 2 2 2 2 2 2 3 2" xfId="24284"/>
    <cellStyle name="20% - Accent3 2 2 2 2 2 2 2 2 4" xfId="24285"/>
    <cellStyle name="20% - Accent3 2 2 2 2 2 2 2 2 5" xfId="45800"/>
    <cellStyle name="20% - Accent3 2 2 2 2 2 2 2 3" xfId="6430"/>
    <cellStyle name="20% - Accent3 2 2 2 2 2 2 2 3 2" xfId="24286"/>
    <cellStyle name="20% - Accent3 2 2 2 2 2 2 2 3 3" xfId="45801"/>
    <cellStyle name="20% - Accent3 2 2 2 2 2 2 2 4" xfId="12212"/>
    <cellStyle name="20% - Accent3 2 2 2 2 2 2 2 4 2" xfId="24287"/>
    <cellStyle name="20% - Accent3 2 2 2 2 2 2 2 4 3" xfId="45802"/>
    <cellStyle name="20% - Accent3 2 2 2 2 2 2 2 5" xfId="17995"/>
    <cellStyle name="20% - Accent3 2 2 2 2 2 2 2 5 2" xfId="24288"/>
    <cellStyle name="20% - Accent3 2 2 2 2 2 2 2 6" xfId="24289"/>
    <cellStyle name="20% - Accent3 2 2 2 2 2 2 2 7" xfId="45803"/>
    <cellStyle name="20% - Accent3 2 2 2 2 2 2 3" xfId="4727"/>
    <cellStyle name="20% - Accent3 2 2 2 2 2 2 3 2" xfId="13401"/>
    <cellStyle name="20% - Accent3 2 2 2 2 2 2 3 2 2" xfId="24290"/>
    <cellStyle name="20% - Accent3 2 2 2 2 2 2 3 2 3" xfId="45804"/>
    <cellStyle name="20% - Accent3 2 2 2 2 2 2 3 3" xfId="19184"/>
    <cellStyle name="20% - Accent3 2 2 2 2 2 2 3 3 2" xfId="24291"/>
    <cellStyle name="20% - Accent3 2 2 2 2 2 2 3 4" xfId="24292"/>
    <cellStyle name="20% - Accent3 2 2 2 2 2 2 3 5" xfId="45805"/>
    <cellStyle name="20% - Accent3 2 2 2 2 2 2 4" xfId="7619"/>
    <cellStyle name="20% - Accent3 2 2 2 2 2 2 4 2" xfId="24293"/>
    <cellStyle name="20% - Accent3 2 2 2 2 2 2 4 3" xfId="45806"/>
    <cellStyle name="20% - Accent3 2 2 2 2 2 2 4 4" xfId="45807"/>
    <cellStyle name="20% - Accent3 2 2 2 2 2 2 5" xfId="3538"/>
    <cellStyle name="20% - Accent3 2 2 2 2 2 2 5 2" xfId="24294"/>
    <cellStyle name="20% - Accent3 2 2 2 2 2 2 5 3" xfId="45808"/>
    <cellStyle name="20% - Accent3 2 2 2 2 2 2 6" xfId="10510"/>
    <cellStyle name="20% - Accent3 2 2 2 2 2 2 6 2" xfId="24295"/>
    <cellStyle name="20% - Accent3 2 2 2 2 2 2 6 3" xfId="45809"/>
    <cellStyle name="20% - Accent3 2 2 2 2 2 2 7" xfId="16293"/>
    <cellStyle name="20% - Accent3 2 2 2 2 2 2 7 2" xfId="24296"/>
    <cellStyle name="20% - Accent3 2 2 2 2 2 2 8" xfId="24297"/>
    <cellStyle name="20% - Accent3 2 2 2 2 2 2 9" xfId="45810"/>
    <cellStyle name="20% - Accent3 2 2 2 2 2 3" xfId="950"/>
    <cellStyle name="20% - Accent3 2 2 2 2 2 3 2" xfId="2654"/>
    <cellStyle name="20% - Accent3 2 2 2 2 2 3 2 2" xfId="10140"/>
    <cellStyle name="20% - Accent3 2 2 2 2 2 3 2 2 2" xfId="15922"/>
    <cellStyle name="20% - Accent3 2 2 2 2 2 3 2 2 2 2" xfId="24298"/>
    <cellStyle name="20% - Accent3 2 2 2 2 2 3 2 2 2 3" xfId="45811"/>
    <cellStyle name="20% - Accent3 2 2 2 2 2 3 2 2 3" xfId="21705"/>
    <cellStyle name="20% - Accent3 2 2 2 2 2 3 2 2 3 2" xfId="24299"/>
    <cellStyle name="20% - Accent3 2 2 2 2 2 3 2 2 4" xfId="24300"/>
    <cellStyle name="20% - Accent3 2 2 2 2 2 3 2 2 5" xfId="45812"/>
    <cellStyle name="20% - Accent3 2 2 2 2 2 3 2 3" xfId="7249"/>
    <cellStyle name="20% - Accent3 2 2 2 2 2 3 2 3 2" xfId="24301"/>
    <cellStyle name="20% - Accent3 2 2 2 2 2 3 2 3 3" xfId="45813"/>
    <cellStyle name="20% - Accent3 2 2 2 2 2 3 2 4" xfId="13031"/>
    <cellStyle name="20% - Accent3 2 2 2 2 2 3 2 4 2" xfId="24302"/>
    <cellStyle name="20% - Accent3 2 2 2 2 2 3 2 4 3" xfId="45814"/>
    <cellStyle name="20% - Accent3 2 2 2 2 2 3 2 5" xfId="18814"/>
    <cellStyle name="20% - Accent3 2 2 2 2 2 3 2 5 2" xfId="24303"/>
    <cellStyle name="20% - Accent3 2 2 2 2 2 3 2 6" xfId="24304"/>
    <cellStyle name="20% - Accent3 2 2 2 2 2 3 2 7" xfId="45815"/>
    <cellStyle name="20% - Accent3 2 2 2 2 2 3 3" xfId="5546"/>
    <cellStyle name="20% - Accent3 2 2 2 2 2 3 3 2" xfId="14220"/>
    <cellStyle name="20% - Accent3 2 2 2 2 2 3 3 2 2" xfId="24305"/>
    <cellStyle name="20% - Accent3 2 2 2 2 2 3 3 2 3" xfId="45816"/>
    <cellStyle name="20% - Accent3 2 2 2 2 2 3 3 3" xfId="20003"/>
    <cellStyle name="20% - Accent3 2 2 2 2 2 3 3 3 2" xfId="24306"/>
    <cellStyle name="20% - Accent3 2 2 2 2 2 3 3 4" xfId="24307"/>
    <cellStyle name="20% - Accent3 2 2 2 2 2 3 3 5" xfId="45817"/>
    <cellStyle name="20% - Accent3 2 2 2 2 2 3 4" xfId="8438"/>
    <cellStyle name="20% - Accent3 2 2 2 2 2 3 4 2" xfId="24308"/>
    <cellStyle name="20% - Accent3 2 2 2 2 2 3 4 3" xfId="45818"/>
    <cellStyle name="20% - Accent3 2 2 2 2 2 3 4 4" xfId="45819"/>
    <cellStyle name="20% - Accent3 2 2 2 2 2 3 5" xfId="4357"/>
    <cellStyle name="20% - Accent3 2 2 2 2 2 3 5 2" xfId="24309"/>
    <cellStyle name="20% - Accent3 2 2 2 2 2 3 5 3" xfId="45820"/>
    <cellStyle name="20% - Accent3 2 2 2 2 2 3 6" xfId="11329"/>
    <cellStyle name="20% - Accent3 2 2 2 2 2 3 6 2" xfId="24310"/>
    <cellStyle name="20% - Accent3 2 2 2 2 2 3 6 3" xfId="45821"/>
    <cellStyle name="20% - Accent3 2 2 2 2 2 3 7" xfId="17112"/>
    <cellStyle name="20% - Accent3 2 2 2 2 2 3 7 2" xfId="24311"/>
    <cellStyle name="20% - Accent3 2 2 2 2 2 3 8" xfId="24312"/>
    <cellStyle name="20% - Accent3 2 2 2 2 2 3 9" xfId="45822"/>
    <cellStyle name="20% - Accent3 2 2 2 2 2 4" xfId="1834"/>
    <cellStyle name="20% - Accent3 2 2 2 2 2 4 2" xfId="6429"/>
    <cellStyle name="20% - Accent3 2 2 2 2 2 4 2 2" xfId="15102"/>
    <cellStyle name="20% - Accent3 2 2 2 2 2 4 2 2 2" xfId="24313"/>
    <cellStyle name="20% - Accent3 2 2 2 2 2 4 2 2 3" xfId="45823"/>
    <cellStyle name="20% - Accent3 2 2 2 2 2 4 2 3" xfId="20885"/>
    <cellStyle name="20% - Accent3 2 2 2 2 2 4 2 3 2" xfId="24314"/>
    <cellStyle name="20% - Accent3 2 2 2 2 2 4 2 4" xfId="24315"/>
    <cellStyle name="20% - Accent3 2 2 2 2 2 4 2 5" xfId="45824"/>
    <cellStyle name="20% - Accent3 2 2 2 2 2 4 3" xfId="9320"/>
    <cellStyle name="20% - Accent3 2 2 2 2 2 4 3 2" xfId="24316"/>
    <cellStyle name="20% - Accent3 2 2 2 2 2 4 3 3" xfId="45825"/>
    <cellStyle name="20% - Accent3 2 2 2 2 2 4 3 4" xfId="45826"/>
    <cellStyle name="20% - Accent3 2 2 2 2 2 4 4" xfId="3537"/>
    <cellStyle name="20% - Accent3 2 2 2 2 2 4 4 2" xfId="24317"/>
    <cellStyle name="20% - Accent3 2 2 2 2 2 4 4 3" xfId="45827"/>
    <cellStyle name="20% - Accent3 2 2 2 2 2 4 5" xfId="12211"/>
    <cellStyle name="20% - Accent3 2 2 2 2 2 4 5 2" xfId="24318"/>
    <cellStyle name="20% - Accent3 2 2 2 2 2 4 5 3" xfId="45828"/>
    <cellStyle name="20% - Accent3 2 2 2 2 2 4 6" xfId="17994"/>
    <cellStyle name="20% - Accent3 2 2 2 2 2 4 6 2" xfId="24319"/>
    <cellStyle name="20% - Accent3 2 2 2 2 2 4 7" xfId="24320"/>
    <cellStyle name="20% - Accent3 2 2 2 2 2 4 8" xfId="45829"/>
    <cellStyle name="20% - Accent3 2 2 2 2 2 5" xfId="1404"/>
    <cellStyle name="20% - Accent3 2 2 2 2 2 5 2" xfId="8890"/>
    <cellStyle name="20% - Accent3 2 2 2 2 2 5 2 2" xfId="14672"/>
    <cellStyle name="20% - Accent3 2 2 2 2 2 5 2 2 2" xfId="24321"/>
    <cellStyle name="20% - Accent3 2 2 2 2 2 5 2 2 3" xfId="45830"/>
    <cellStyle name="20% - Accent3 2 2 2 2 2 5 2 3" xfId="20455"/>
    <cellStyle name="20% - Accent3 2 2 2 2 2 5 2 3 2" xfId="24322"/>
    <cellStyle name="20% - Accent3 2 2 2 2 2 5 2 4" xfId="24323"/>
    <cellStyle name="20% - Accent3 2 2 2 2 2 5 2 5" xfId="45831"/>
    <cellStyle name="20% - Accent3 2 2 2 2 2 5 3" xfId="5999"/>
    <cellStyle name="20% - Accent3 2 2 2 2 2 5 3 2" xfId="24324"/>
    <cellStyle name="20% - Accent3 2 2 2 2 2 5 3 3" xfId="45832"/>
    <cellStyle name="20% - Accent3 2 2 2 2 2 5 4" xfId="11781"/>
    <cellStyle name="20% - Accent3 2 2 2 2 2 5 4 2" xfId="24325"/>
    <cellStyle name="20% - Accent3 2 2 2 2 2 5 4 3" xfId="45833"/>
    <cellStyle name="20% - Accent3 2 2 2 2 2 5 5" xfId="17564"/>
    <cellStyle name="20% - Accent3 2 2 2 2 2 5 5 2" xfId="24326"/>
    <cellStyle name="20% - Accent3 2 2 2 2 2 5 6" xfId="24327"/>
    <cellStyle name="20% - Accent3 2 2 2 2 2 5 7" xfId="45834"/>
    <cellStyle name="20% - Accent3 2 2 2 2 2 6" xfId="4726"/>
    <cellStyle name="20% - Accent3 2 2 2 2 2 6 2" xfId="13400"/>
    <cellStyle name="20% - Accent3 2 2 2 2 2 6 2 2" xfId="24328"/>
    <cellStyle name="20% - Accent3 2 2 2 2 2 6 2 3" xfId="45835"/>
    <cellStyle name="20% - Accent3 2 2 2 2 2 6 3" xfId="19183"/>
    <cellStyle name="20% - Accent3 2 2 2 2 2 6 3 2" xfId="24329"/>
    <cellStyle name="20% - Accent3 2 2 2 2 2 6 4" xfId="24330"/>
    <cellStyle name="20% - Accent3 2 2 2 2 2 6 5" xfId="45836"/>
    <cellStyle name="20% - Accent3 2 2 2 2 2 7" xfId="7618"/>
    <cellStyle name="20% - Accent3 2 2 2 2 2 7 2" xfId="24331"/>
    <cellStyle name="20% - Accent3 2 2 2 2 2 7 3" xfId="45837"/>
    <cellStyle name="20% - Accent3 2 2 2 2 2 7 4" xfId="45838"/>
    <cellStyle name="20% - Accent3 2 2 2 2 2 8" xfId="3107"/>
    <cellStyle name="20% - Accent3 2 2 2 2 2 8 2" xfId="24332"/>
    <cellStyle name="20% - Accent3 2 2 2 2 2 8 3" xfId="45839"/>
    <cellStyle name="20% - Accent3 2 2 2 2 2 9" xfId="10509"/>
    <cellStyle name="20% - Accent3 2 2 2 2 2 9 2" xfId="24333"/>
    <cellStyle name="20% - Accent3 2 2 2 2 2 9 3" xfId="45840"/>
    <cellStyle name="20% - Accent3 2 2 2 2 3" xfId="98"/>
    <cellStyle name="20% - Accent3 2 2 2 2 3 2" xfId="1836"/>
    <cellStyle name="20% - Accent3 2 2 2 2 3 2 2" xfId="9322"/>
    <cellStyle name="20% - Accent3 2 2 2 2 3 2 2 2" xfId="15104"/>
    <cellStyle name="20% - Accent3 2 2 2 2 3 2 2 2 2" xfId="24334"/>
    <cellStyle name="20% - Accent3 2 2 2 2 3 2 2 2 3" xfId="45841"/>
    <cellStyle name="20% - Accent3 2 2 2 2 3 2 2 3" xfId="20887"/>
    <cellStyle name="20% - Accent3 2 2 2 2 3 2 2 3 2" xfId="24335"/>
    <cellStyle name="20% - Accent3 2 2 2 2 3 2 2 4" xfId="24336"/>
    <cellStyle name="20% - Accent3 2 2 2 2 3 2 2 5" xfId="45842"/>
    <cellStyle name="20% - Accent3 2 2 2 2 3 2 3" xfId="6431"/>
    <cellStyle name="20% - Accent3 2 2 2 2 3 2 3 2" xfId="24337"/>
    <cellStyle name="20% - Accent3 2 2 2 2 3 2 3 3" xfId="45843"/>
    <cellStyle name="20% - Accent3 2 2 2 2 3 2 4" xfId="12213"/>
    <cellStyle name="20% - Accent3 2 2 2 2 3 2 4 2" xfId="24338"/>
    <cellStyle name="20% - Accent3 2 2 2 2 3 2 4 3" xfId="45844"/>
    <cellStyle name="20% - Accent3 2 2 2 2 3 2 5" xfId="17996"/>
    <cellStyle name="20% - Accent3 2 2 2 2 3 2 5 2" xfId="24339"/>
    <cellStyle name="20% - Accent3 2 2 2 2 3 2 6" xfId="24340"/>
    <cellStyle name="20% - Accent3 2 2 2 2 3 2 7" xfId="45845"/>
    <cellStyle name="20% - Accent3 2 2 2 2 3 3" xfId="4728"/>
    <cellStyle name="20% - Accent3 2 2 2 2 3 3 2" xfId="13402"/>
    <cellStyle name="20% - Accent3 2 2 2 2 3 3 2 2" xfId="24341"/>
    <cellStyle name="20% - Accent3 2 2 2 2 3 3 2 3" xfId="45846"/>
    <cellStyle name="20% - Accent3 2 2 2 2 3 3 3" xfId="19185"/>
    <cellStyle name="20% - Accent3 2 2 2 2 3 3 3 2" xfId="24342"/>
    <cellStyle name="20% - Accent3 2 2 2 2 3 3 4" xfId="24343"/>
    <cellStyle name="20% - Accent3 2 2 2 2 3 3 5" xfId="45847"/>
    <cellStyle name="20% - Accent3 2 2 2 2 3 4" xfId="7620"/>
    <cellStyle name="20% - Accent3 2 2 2 2 3 4 2" xfId="24344"/>
    <cellStyle name="20% - Accent3 2 2 2 2 3 4 3" xfId="45848"/>
    <cellStyle name="20% - Accent3 2 2 2 2 3 4 4" xfId="45849"/>
    <cellStyle name="20% - Accent3 2 2 2 2 3 5" xfId="3539"/>
    <cellStyle name="20% - Accent3 2 2 2 2 3 5 2" xfId="24345"/>
    <cellStyle name="20% - Accent3 2 2 2 2 3 5 3" xfId="45850"/>
    <cellStyle name="20% - Accent3 2 2 2 2 3 6" xfId="10511"/>
    <cellStyle name="20% - Accent3 2 2 2 2 3 6 2" xfId="24346"/>
    <cellStyle name="20% - Accent3 2 2 2 2 3 6 3" xfId="45851"/>
    <cellStyle name="20% - Accent3 2 2 2 2 3 7" xfId="16294"/>
    <cellStyle name="20% - Accent3 2 2 2 2 3 7 2" xfId="24347"/>
    <cellStyle name="20% - Accent3 2 2 2 2 3 8" xfId="24348"/>
    <cellStyle name="20% - Accent3 2 2 2 2 3 9" xfId="45852"/>
    <cellStyle name="20% - Accent3 2 2 2 2 4" xfId="949"/>
    <cellStyle name="20% - Accent3 2 2 2 2 4 2" xfId="2653"/>
    <cellStyle name="20% - Accent3 2 2 2 2 4 2 2" xfId="10139"/>
    <cellStyle name="20% - Accent3 2 2 2 2 4 2 2 2" xfId="15921"/>
    <cellStyle name="20% - Accent3 2 2 2 2 4 2 2 2 2" xfId="24349"/>
    <cellStyle name="20% - Accent3 2 2 2 2 4 2 2 2 3" xfId="45853"/>
    <cellStyle name="20% - Accent3 2 2 2 2 4 2 2 3" xfId="21704"/>
    <cellStyle name="20% - Accent3 2 2 2 2 4 2 2 3 2" xfId="24350"/>
    <cellStyle name="20% - Accent3 2 2 2 2 4 2 2 4" xfId="24351"/>
    <cellStyle name="20% - Accent3 2 2 2 2 4 2 2 5" xfId="45854"/>
    <cellStyle name="20% - Accent3 2 2 2 2 4 2 3" xfId="7248"/>
    <cellStyle name="20% - Accent3 2 2 2 2 4 2 3 2" xfId="24352"/>
    <cellStyle name="20% - Accent3 2 2 2 2 4 2 3 3" xfId="45855"/>
    <cellStyle name="20% - Accent3 2 2 2 2 4 2 4" xfId="13030"/>
    <cellStyle name="20% - Accent3 2 2 2 2 4 2 4 2" xfId="24353"/>
    <cellStyle name="20% - Accent3 2 2 2 2 4 2 4 3" xfId="45856"/>
    <cellStyle name="20% - Accent3 2 2 2 2 4 2 5" xfId="18813"/>
    <cellStyle name="20% - Accent3 2 2 2 2 4 2 5 2" xfId="24354"/>
    <cellStyle name="20% - Accent3 2 2 2 2 4 2 6" xfId="24355"/>
    <cellStyle name="20% - Accent3 2 2 2 2 4 2 7" xfId="45857"/>
    <cellStyle name="20% - Accent3 2 2 2 2 4 3" xfId="5545"/>
    <cellStyle name="20% - Accent3 2 2 2 2 4 3 2" xfId="14219"/>
    <cellStyle name="20% - Accent3 2 2 2 2 4 3 2 2" xfId="24356"/>
    <cellStyle name="20% - Accent3 2 2 2 2 4 3 2 3" xfId="45858"/>
    <cellStyle name="20% - Accent3 2 2 2 2 4 3 3" xfId="20002"/>
    <cellStyle name="20% - Accent3 2 2 2 2 4 3 3 2" xfId="24357"/>
    <cellStyle name="20% - Accent3 2 2 2 2 4 3 4" xfId="24358"/>
    <cellStyle name="20% - Accent3 2 2 2 2 4 3 5" xfId="45859"/>
    <cellStyle name="20% - Accent3 2 2 2 2 4 4" xfId="8437"/>
    <cellStyle name="20% - Accent3 2 2 2 2 4 4 2" xfId="24359"/>
    <cellStyle name="20% - Accent3 2 2 2 2 4 4 3" xfId="45860"/>
    <cellStyle name="20% - Accent3 2 2 2 2 4 4 4" xfId="45861"/>
    <cellStyle name="20% - Accent3 2 2 2 2 4 5" xfId="4356"/>
    <cellStyle name="20% - Accent3 2 2 2 2 4 5 2" xfId="24360"/>
    <cellStyle name="20% - Accent3 2 2 2 2 4 5 3" xfId="45862"/>
    <cellStyle name="20% - Accent3 2 2 2 2 4 6" xfId="11328"/>
    <cellStyle name="20% - Accent3 2 2 2 2 4 6 2" xfId="24361"/>
    <cellStyle name="20% - Accent3 2 2 2 2 4 6 3" xfId="45863"/>
    <cellStyle name="20% - Accent3 2 2 2 2 4 7" xfId="17111"/>
    <cellStyle name="20% - Accent3 2 2 2 2 4 7 2" xfId="24362"/>
    <cellStyle name="20% - Accent3 2 2 2 2 4 8" xfId="24363"/>
    <cellStyle name="20% - Accent3 2 2 2 2 4 9" xfId="45864"/>
    <cellStyle name="20% - Accent3 2 2 2 2 5" xfId="1833"/>
    <cellStyle name="20% - Accent3 2 2 2 2 5 2" xfId="6428"/>
    <cellStyle name="20% - Accent3 2 2 2 2 5 2 2" xfId="15101"/>
    <cellStyle name="20% - Accent3 2 2 2 2 5 2 2 2" xfId="24364"/>
    <cellStyle name="20% - Accent3 2 2 2 2 5 2 2 3" xfId="45865"/>
    <cellStyle name="20% - Accent3 2 2 2 2 5 2 3" xfId="20884"/>
    <cellStyle name="20% - Accent3 2 2 2 2 5 2 3 2" xfId="24365"/>
    <cellStyle name="20% - Accent3 2 2 2 2 5 2 4" xfId="24366"/>
    <cellStyle name="20% - Accent3 2 2 2 2 5 2 5" xfId="45866"/>
    <cellStyle name="20% - Accent3 2 2 2 2 5 3" xfId="9319"/>
    <cellStyle name="20% - Accent3 2 2 2 2 5 3 2" xfId="24367"/>
    <cellStyle name="20% - Accent3 2 2 2 2 5 3 3" xfId="45867"/>
    <cellStyle name="20% - Accent3 2 2 2 2 5 3 4" xfId="45868"/>
    <cellStyle name="20% - Accent3 2 2 2 2 5 4" xfId="3536"/>
    <cellStyle name="20% - Accent3 2 2 2 2 5 4 2" xfId="24368"/>
    <cellStyle name="20% - Accent3 2 2 2 2 5 4 3" xfId="45869"/>
    <cellStyle name="20% - Accent3 2 2 2 2 5 5" xfId="12210"/>
    <cellStyle name="20% - Accent3 2 2 2 2 5 5 2" xfId="24369"/>
    <cellStyle name="20% - Accent3 2 2 2 2 5 5 3" xfId="45870"/>
    <cellStyle name="20% - Accent3 2 2 2 2 5 6" xfId="17993"/>
    <cellStyle name="20% - Accent3 2 2 2 2 5 6 2" xfId="24370"/>
    <cellStyle name="20% - Accent3 2 2 2 2 5 7" xfId="24371"/>
    <cellStyle name="20% - Accent3 2 2 2 2 5 8" xfId="45871"/>
    <cellStyle name="20% - Accent3 2 2 2 2 6" xfId="1403"/>
    <cellStyle name="20% - Accent3 2 2 2 2 6 2" xfId="8889"/>
    <cellStyle name="20% - Accent3 2 2 2 2 6 2 2" xfId="14671"/>
    <cellStyle name="20% - Accent3 2 2 2 2 6 2 2 2" xfId="24372"/>
    <cellStyle name="20% - Accent3 2 2 2 2 6 2 2 3" xfId="45872"/>
    <cellStyle name="20% - Accent3 2 2 2 2 6 2 3" xfId="20454"/>
    <cellStyle name="20% - Accent3 2 2 2 2 6 2 3 2" xfId="24373"/>
    <cellStyle name="20% - Accent3 2 2 2 2 6 2 4" xfId="24374"/>
    <cellStyle name="20% - Accent3 2 2 2 2 6 2 5" xfId="45873"/>
    <cellStyle name="20% - Accent3 2 2 2 2 6 3" xfId="5998"/>
    <cellStyle name="20% - Accent3 2 2 2 2 6 3 2" xfId="24375"/>
    <cellStyle name="20% - Accent3 2 2 2 2 6 3 3" xfId="45874"/>
    <cellStyle name="20% - Accent3 2 2 2 2 6 4" xfId="11780"/>
    <cellStyle name="20% - Accent3 2 2 2 2 6 4 2" xfId="24376"/>
    <cellStyle name="20% - Accent3 2 2 2 2 6 4 3" xfId="45875"/>
    <cellStyle name="20% - Accent3 2 2 2 2 6 5" xfId="17563"/>
    <cellStyle name="20% - Accent3 2 2 2 2 6 5 2" xfId="24377"/>
    <cellStyle name="20% - Accent3 2 2 2 2 6 6" xfId="24378"/>
    <cellStyle name="20% - Accent3 2 2 2 2 6 7" xfId="45876"/>
    <cellStyle name="20% - Accent3 2 2 2 2 7" xfId="4725"/>
    <cellStyle name="20% - Accent3 2 2 2 2 7 2" xfId="13399"/>
    <cellStyle name="20% - Accent3 2 2 2 2 7 2 2" xfId="24379"/>
    <cellStyle name="20% - Accent3 2 2 2 2 7 2 3" xfId="45877"/>
    <cellStyle name="20% - Accent3 2 2 2 2 7 3" xfId="19182"/>
    <cellStyle name="20% - Accent3 2 2 2 2 7 3 2" xfId="24380"/>
    <cellStyle name="20% - Accent3 2 2 2 2 7 4" xfId="24381"/>
    <cellStyle name="20% - Accent3 2 2 2 2 7 5" xfId="45878"/>
    <cellStyle name="20% - Accent3 2 2 2 2 8" xfId="7617"/>
    <cellStyle name="20% - Accent3 2 2 2 2 8 2" xfId="24382"/>
    <cellStyle name="20% - Accent3 2 2 2 2 8 3" xfId="45879"/>
    <cellStyle name="20% - Accent3 2 2 2 2 8 4" xfId="45880"/>
    <cellStyle name="20% - Accent3 2 2 2 2 9" xfId="3106"/>
    <cellStyle name="20% - Accent3 2 2 2 2 9 2" xfId="24383"/>
    <cellStyle name="20% - Accent3 2 2 2 2 9 3" xfId="45881"/>
    <cellStyle name="20% - Accent3 2 2 2 3" xfId="99"/>
    <cellStyle name="20% - Accent3 2 2 2 3 10" xfId="16295"/>
    <cellStyle name="20% - Accent3 2 2 2 3 10 2" xfId="24384"/>
    <cellStyle name="20% - Accent3 2 2 2 3 11" xfId="24385"/>
    <cellStyle name="20% - Accent3 2 2 2 3 12" xfId="45882"/>
    <cellStyle name="20% - Accent3 2 2 2 3 2" xfId="100"/>
    <cellStyle name="20% - Accent3 2 2 2 3 2 2" xfId="1838"/>
    <cellStyle name="20% - Accent3 2 2 2 3 2 2 2" xfId="9324"/>
    <cellStyle name="20% - Accent3 2 2 2 3 2 2 2 2" xfId="15106"/>
    <cellStyle name="20% - Accent3 2 2 2 3 2 2 2 2 2" xfId="24386"/>
    <cellStyle name="20% - Accent3 2 2 2 3 2 2 2 2 3" xfId="45883"/>
    <cellStyle name="20% - Accent3 2 2 2 3 2 2 2 3" xfId="20889"/>
    <cellStyle name="20% - Accent3 2 2 2 3 2 2 2 3 2" xfId="24387"/>
    <cellStyle name="20% - Accent3 2 2 2 3 2 2 2 4" xfId="24388"/>
    <cellStyle name="20% - Accent3 2 2 2 3 2 2 2 5" xfId="45884"/>
    <cellStyle name="20% - Accent3 2 2 2 3 2 2 3" xfId="6433"/>
    <cellStyle name="20% - Accent3 2 2 2 3 2 2 3 2" xfId="24389"/>
    <cellStyle name="20% - Accent3 2 2 2 3 2 2 3 3" xfId="45885"/>
    <cellStyle name="20% - Accent3 2 2 2 3 2 2 4" xfId="12215"/>
    <cellStyle name="20% - Accent3 2 2 2 3 2 2 4 2" xfId="24390"/>
    <cellStyle name="20% - Accent3 2 2 2 3 2 2 4 3" xfId="45886"/>
    <cellStyle name="20% - Accent3 2 2 2 3 2 2 5" xfId="17998"/>
    <cellStyle name="20% - Accent3 2 2 2 3 2 2 5 2" xfId="24391"/>
    <cellStyle name="20% - Accent3 2 2 2 3 2 2 6" xfId="24392"/>
    <cellStyle name="20% - Accent3 2 2 2 3 2 2 7" xfId="45887"/>
    <cellStyle name="20% - Accent3 2 2 2 3 2 3" xfId="4730"/>
    <cellStyle name="20% - Accent3 2 2 2 3 2 3 2" xfId="13404"/>
    <cellStyle name="20% - Accent3 2 2 2 3 2 3 2 2" xfId="24393"/>
    <cellStyle name="20% - Accent3 2 2 2 3 2 3 2 3" xfId="45888"/>
    <cellStyle name="20% - Accent3 2 2 2 3 2 3 3" xfId="19187"/>
    <cellStyle name="20% - Accent3 2 2 2 3 2 3 3 2" xfId="24394"/>
    <cellStyle name="20% - Accent3 2 2 2 3 2 3 4" xfId="24395"/>
    <cellStyle name="20% - Accent3 2 2 2 3 2 3 5" xfId="45889"/>
    <cellStyle name="20% - Accent3 2 2 2 3 2 4" xfId="7622"/>
    <cellStyle name="20% - Accent3 2 2 2 3 2 4 2" xfId="24396"/>
    <cellStyle name="20% - Accent3 2 2 2 3 2 4 3" xfId="45890"/>
    <cellStyle name="20% - Accent3 2 2 2 3 2 4 4" xfId="45891"/>
    <cellStyle name="20% - Accent3 2 2 2 3 2 5" xfId="3541"/>
    <cellStyle name="20% - Accent3 2 2 2 3 2 5 2" xfId="24397"/>
    <cellStyle name="20% - Accent3 2 2 2 3 2 5 3" xfId="45892"/>
    <cellStyle name="20% - Accent3 2 2 2 3 2 6" xfId="10513"/>
    <cellStyle name="20% - Accent3 2 2 2 3 2 6 2" xfId="24398"/>
    <cellStyle name="20% - Accent3 2 2 2 3 2 6 3" xfId="45893"/>
    <cellStyle name="20% - Accent3 2 2 2 3 2 7" xfId="16296"/>
    <cellStyle name="20% - Accent3 2 2 2 3 2 7 2" xfId="24399"/>
    <cellStyle name="20% - Accent3 2 2 2 3 2 8" xfId="24400"/>
    <cellStyle name="20% - Accent3 2 2 2 3 2 9" xfId="45894"/>
    <cellStyle name="20% - Accent3 2 2 2 3 3" xfId="951"/>
    <cellStyle name="20% - Accent3 2 2 2 3 3 2" xfId="2655"/>
    <cellStyle name="20% - Accent3 2 2 2 3 3 2 2" xfId="10141"/>
    <cellStyle name="20% - Accent3 2 2 2 3 3 2 2 2" xfId="15923"/>
    <cellStyle name="20% - Accent3 2 2 2 3 3 2 2 2 2" xfId="24401"/>
    <cellStyle name="20% - Accent3 2 2 2 3 3 2 2 2 3" xfId="45895"/>
    <cellStyle name="20% - Accent3 2 2 2 3 3 2 2 3" xfId="21706"/>
    <cellStyle name="20% - Accent3 2 2 2 3 3 2 2 3 2" xfId="24402"/>
    <cellStyle name="20% - Accent3 2 2 2 3 3 2 2 4" xfId="24403"/>
    <cellStyle name="20% - Accent3 2 2 2 3 3 2 2 5" xfId="45896"/>
    <cellStyle name="20% - Accent3 2 2 2 3 3 2 3" xfId="7250"/>
    <cellStyle name="20% - Accent3 2 2 2 3 3 2 3 2" xfId="24404"/>
    <cellStyle name="20% - Accent3 2 2 2 3 3 2 3 3" xfId="45897"/>
    <cellStyle name="20% - Accent3 2 2 2 3 3 2 4" xfId="13032"/>
    <cellStyle name="20% - Accent3 2 2 2 3 3 2 4 2" xfId="24405"/>
    <cellStyle name="20% - Accent3 2 2 2 3 3 2 4 3" xfId="45898"/>
    <cellStyle name="20% - Accent3 2 2 2 3 3 2 5" xfId="18815"/>
    <cellStyle name="20% - Accent3 2 2 2 3 3 2 5 2" xfId="24406"/>
    <cellStyle name="20% - Accent3 2 2 2 3 3 2 6" xfId="24407"/>
    <cellStyle name="20% - Accent3 2 2 2 3 3 2 7" xfId="45899"/>
    <cellStyle name="20% - Accent3 2 2 2 3 3 3" xfId="5547"/>
    <cellStyle name="20% - Accent3 2 2 2 3 3 3 2" xfId="14221"/>
    <cellStyle name="20% - Accent3 2 2 2 3 3 3 2 2" xfId="24408"/>
    <cellStyle name="20% - Accent3 2 2 2 3 3 3 2 3" xfId="45900"/>
    <cellStyle name="20% - Accent3 2 2 2 3 3 3 3" xfId="20004"/>
    <cellStyle name="20% - Accent3 2 2 2 3 3 3 3 2" xfId="24409"/>
    <cellStyle name="20% - Accent3 2 2 2 3 3 3 4" xfId="24410"/>
    <cellStyle name="20% - Accent3 2 2 2 3 3 3 5" xfId="45901"/>
    <cellStyle name="20% - Accent3 2 2 2 3 3 4" xfId="8439"/>
    <cellStyle name="20% - Accent3 2 2 2 3 3 4 2" xfId="24411"/>
    <cellStyle name="20% - Accent3 2 2 2 3 3 4 3" xfId="45902"/>
    <cellStyle name="20% - Accent3 2 2 2 3 3 4 4" xfId="45903"/>
    <cellStyle name="20% - Accent3 2 2 2 3 3 5" xfId="4358"/>
    <cellStyle name="20% - Accent3 2 2 2 3 3 5 2" xfId="24412"/>
    <cellStyle name="20% - Accent3 2 2 2 3 3 5 3" xfId="45904"/>
    <cellStyle name="20% - Accent3 2 2 2 3 3 6" xfId="11330"/>
    <cellStyle name="20% - Accent3 2 2 2 3 3 6 2" xfId="24413"/>
    <cellStyle name="20% - Accent3 2 2 2 3 3 6 3" xfId="45905"/>
    <cellStyle name="20% - Accent3 2 2 2 3 3 7" xfId="17113"/>
    <cellStyle name="20% - Accent3 2 2 2 3 3 7 2" xfId="24414"/>
    <cellStyle name="20% - Accent3 2 2 2 3 3 8" xfId="24415"/>
    <cellStyle name="20% - Accent3 2 2 2 3 3 9" xfId="45906"/>
    <cellStyle name="20% - Accent3 2 2 2 3 4" xfId="1837"/>
    <cellStyle name="20% - Accent3 2 2 2 3 4 2" xfId="6432"/>
    <cellStyle name="20% - Accent3 2 2 2 3 4 2 2" xfId="15105"/>
    <cellStyle name="20% - Accent3 2 2 2 3 4 2 2 2" xfId="24416"/>
    <cellStyle name="20% - Accent3 2 2 2 3 4 2 2 3" xfId="45907"/>
    <cellStyle name="20% - Accent3 2 2 2 3 4 2 3" xfId="20888"/>
    <cellStyle name="20% - Accent3 2 2 2 3 4 2 3 2" xfId="24417"/>
    <cellStyle name="20% - Accent3 2 2 2 3 4 2 4" xfId="24418"/>
    <cellStyle name="20% - Accent3 2 2 2 3 4 2 5" xfId="45908"/>
    <cellStyle name="20% - Accent3 2 2 2 3 4 3" xfId="9323"/>
    <cellStyle name="20% - Accent3 2 2 2 3 4 3 2" xfId="24419"/>
    <cellStyle name="20% - Accent3 2 2 2 3 4 3 3" xfId="45909"/>
    <cellStyle name="20% - Accent3 2 2 2 3 4 3 4" xfId="45910"/>
    <cellStyle name="20% - Accent3 2 2 2 3 4 4" xfId="3540"/>
    <cellStyle name="20% - Accent3 2 2 2 3 4 4 2" xfId="24420"/>
    <cellStyle name="20% - Accent3 2 2 2 3 4 4 3" xfId="45911"/>
    <cellStyle name="20% - Accent3 2 2 2 3 4 5" xfId="12214"/>
    <cellStyle name="20% - Accent3 2 2 2 3 4 5 2" xfId="24421"/>
    <cellStyle name="20% - Accent3 2 2 2 3 4 5 3" xfId="45912"/>
    <cellStyle name="20% - Accent3 2 2 2 3 4 6" xfId="17997"/>
    <cellStyle name="20% - Accent3 2 2 2 3 4 6 2" xfId="24422"/>
    <cellStyle name="20% - Accent3 2 2 2 3 4 7" xfId="24423"/>
    <cellStyle name="20% - Accent3 2 2 2 3 4 8" xfId="45913"/>
    <cellStyle name="20% - Accent3 2 2 2 3 5" xfId="1405"/>
    <cellStyle name="20% - Accent3 2 2 2 3 5 2" xfId="8891"/>
    <cellStyle name="20% - Accent3 2 2 2 3 5 2 2" xfId="14673"/>
    <cellStyle name="20% - Accent3 2 2 2 3 5 2 2 2" xfId="24424"/>
    <cellStyle name="20% - Accent3 2 2 2 3 5 2 2 3" xfId="45914"/>
    <cellStyle name="20% - Accent3 2 2 2 3 5 2 3" xfId="20456"/>
    <cellStyle name="20% - Accent3 2 2 2 3 5 2 3 2" xfId="24425"/>
    <cellStyle name="20% - Accent3 2 2 2 3 5 2 4" xfId="24426"/>
    <cellStyle name="20% - Accent3 2 2 2 3 5 2 5" xfId="45915"/>
    <cellStyle name="20% - Accent3 2 2 2 3 5 3" xfId="6000"/>
    <cellStyle name="20% - Accent3 2 2 2 3 5 3 2" xfId="24427"/>
    <cellStyle name="20% - Accent3 2 2 2 3 5 3 3" xfId="45916"/>
    <cellStyle name="20% - Accent3 2 2 2 3 5 4" xfId="11782"/>
    <cellStyle name="20% - Accent3 2 2 2 3 5 4 2" xfId="24428"/>
    <cellStyle name="20% - Accent3 2 2 2 3 5 4 3" xfId="45917"/>
    <cellStyle name="20% - Accent3 2 2 2 3 5 5" xfId="17565"/>
    <cellStyle name="20% - Accent3 2 2 2 3 5 5 2" xfId="24429"/>
    <cellStyle name="20% - Accent3 2 2 2 3 5 6" xfId="24430"/>
    <cellStyle name="20% - Accent3 2 2 2 3 5 7" xfId="45918"/>
    <cellStyle name="20% - Accent3 2 2 2 3 6" xfId="4729"/>
    <cellStyle name="20% - Accent3 2 2 2 3 6 2" xfId="13403"/>
    <cellStyle name="20% - Accent3 2 2 2 3 6 2 2" xfId="24431"/>
    <cellStyle name="20% - Accent3 2 2 2 3 6 2 3" xfId="45919"/>
    <cellStyle name="20% - Accent3 2 2 2 3 6 3" xfId="19186"/>
    <cellStyle name="20% - Accent3 2 2 2 3 6 3 2" xfId="24432"/>
    <cellStyle name="20% - Accent3 2 2 2 3 6 4" xfId="24433"/>
    <cellStyle name="20% - Accent3 2 2 2 3 6 5" xfId="45920"/>
    <cellStyle name="20% - Accent3 2 2 2 3 7" xfId="7621"/>
    <cellStyle name="20% - Accent3 2 2 2 3 7 2" xfId="24434"/>
    <cellStyle name="20% - Accent3 2 2 2 3 7 3" xfId="45921"/>
    <cellStyle name="20% - Accent3 2 2 2 3 7 4" xfId="45922"/>
    <cellStyle name="20% - Accent3 2 2 2 3 8" xfId="3108"/>
    <cellStyle name="20% - Accent3 2 2 2 3 8 2" xfId="24435"/>
    <cellStyle name="20% - Accent3 2 2 2 3 8 3" xfId="45923"/>
    <cellStyle name="20% - Accent3 2 2 2 3 9" xfId="10512"/>
    <cellStyle name="20% - Accent3 2 2 2 3 9 2" xfId="24436"/>
    <cellStyle name="20% - Accent3 2 2 2 3 9 3" xfId="45924"/>
    <cellStyle name="20% - Accent3 2 2 2 4" xfId="101"/>
    <cellStyle name="20% - Accent3 2 2 2 4 10" xfId="16297"/>
    <cellStyle name="20% - Accent3 2 2 2 4 10 2" xfId="24437"/>
    <cellStyle name="20% - Accent3 2 2 2 4 11" xfId="24438"/>
    <cellStyle name="20% - Accent3 2 2 2 4 12" xfId="45925"/>
    <cellStyle name="20% - Accent3 2 2 2 4 2" xfId="102"/>
    <cellStyle name="20% - Accent3 2 2 2 4 2 2" xfId="1840"/>
    <cellStyle name="20% - Accent3 2 2 2 4 2 2 2" xfId="9326"/>
    <cellStyle name="20% - Accent3 2 2 2 4 2 2 2 2" xfId="15108"/>
    <cellStyle name="20% - Accent3 2 2 2 4 2 2 2 2 2" xfId="24439"/>
    <cellStyle name="20% - Accent3 2 2 2 4 2 2 2 2 3" xfId="45926"/>
    <cellStyle name="20% - Accent3 2 2 2 4 2 2 2 3" xfId="20891"/>
    <cellStyle name="20% - Accent3 2 2 2 4 2 2 2 3 2" xfId="24440"/>
    <cellStyle name="20% - Accent3 2 2 2 4 2 2 2 4" xfId="24441"/>
    <cellStyle name="20% - Accent3 2 2 2 4 2 2 2 5" xfId="45927"/>
    <cellStyle name="20% - Accent3 2 2 2 4 2 2 3" xfId="6435"/>
    <cellStyle name="20% - Accent3 2 2 2 4 2 2 3 2" xfId="24442"/>
    <cellStyle name="20% - Accent3 2 2 2 4 2 2 3 3" xfId="45928"/>
    <cellStyle name="20% - Accent3 2 2 2 4 2 2 4" xfId="12217"/>
    <cellStyle name="20% - Accent3 2 2 2 4 2 2 4 2" xfId="24443"/>
    <cellStyle name="20% - Accent3 2 2 2 4 2 2 4 3" xfId="45929"/>
    <cellStyle name="20% - Accent3 2 2 2 4 2 2 5" xfId="18000"/>
    <cellStyle name="20% - Accent3 2 2 2 4 2 2 5 2" xfId="24444"/>
    <cellStyle name="20% - Accent3 2 2 2 4 2 2 6" xfId="24445"/>
    <cellStyle name="20% - Accent3 2 2 2 4 2 2 7" xfId="45930"/>
    <cellStyle name="20% - Accent3 2 2 2 4 2 3" xfId="4732"/>
    <cellStyle name="20% - Accent3 2 2 2 4 2 3 2" xfId="13406"/>
    <cellStyle name="20% - Accent3 2 2 2 4 2 3 2 2" xfId="24446"/>
    <cellStyle name="20% - Accent3 2 2 2 4 2 3 2 3" xfId="45931"/>
    <cellStyle name="20% - Accent3 2 2 2 4 2 3 3" xfId="19189"/>
    <cellStyle name="20% - Accent3 2 2 2 4 2 3 3 2" xfId="24447"/>
    <cellStyle name="20% - Accent3 2 2 2 4 2 3 4" xfId="24448"/>
    <cellStyle name="20% - Accent3 2 2 2 4 2 3 5" xfId="45932"/>
    <cellStyle name="20% - Accent3 2 2 2 4 2 4" xfId="7624"/>
    <cellStyle name="20% - Accent3 2 2 2 4 2 4 2" xfId="24449"/>
    <cellStyle name="20% - Accent3 2 2 2 4 2 4 3" xfId="45933"/>
    <cellStyle name="20% - Accent3 2 2 2 4 2 4 4" xfId="45934"/>
    <cellStyle name="20% - Accent3 2 2 2 4 2 5" xfId="3543"/>
    <cellStyle name="20% - Accent3 2 2 2 4 2 5 2" xfId="24450"/>
    <cellStyle name="20% - Accent3 2 2 2 4 2 5 3" xfId="45935"/>
    <cellStyle name="20% - Accent3 2 2 2 4 2 6" xfId="10515"/>
    <cellStyle name="20% - Accent3 2 2 2 4 2 6 2" xfId="24451"/>
    <cellStyle name="20% - Accent3 2 2 2 4 2 6 3" xfId="45936"/>
    <cellStyle name="20% - Accent3 2 2 2 4 2 7" xfId="16298"/>
    <cellStyle name="20% - Accent3 2 2 2 4 2 7 2" xfId="24452"/>
    <cellStyle name="20% - Accent3 2 2 2 4 2 8" xfId="24453"/>
    <cellStyle name="20% - Accent3 2 2 2 4 2 9" xfId="45937"/>
    <cellStyle name="20% - Accent3 2 2 2 4 3" xfId="952"/>
    <cellStyle name="20% - Accent3 2 2 2 4 3 2" xfId="2656"/>
    <cellStyle name="20% - Accent3 2 2 2 4 3 2 2" xfId="10142"/>
    <cellStyle name="20% - Accent3 2 2 2 4 3 2 2 2" xfId="15924"/>
    <cellStyle name="20% - Accent3 2 2 2 4 3 2 2 2 2" xfId="24454"/>
    <cellStyle name="20% - Accent3 2 2 2 4 3 2 2 2 3" xfId="45938"/>
    <cellStyle name="20% - Accent3 2 2 2 4 3 2 2 3" xfId="21707"/>
    <cellStyle name="20% - Accent3 2 2 2 4 3 2 2 3 2" xfId="24455"/>
    <cellStyle name="20% - Accent3 2 2 2 4 3 2 2 4" xfId="24456"/>
    <cellStyle name="20% - Accent3 2 2 2 4 3 2 2 5" xfId="45939"/>
    <cellStyle name="20% - Accent3 2 2 2 4 3 2 3" xfId="7251"/>
    <cellStyle name="20% - Accent3 2 2 2 4 3 2 3 2" xfId="24457"/>
    <cellStyle name="20% - Accent3 2 2 2 4 3 2 3 3" xfId="45940"/>
    <cellStyle name="20% - Accent3 2 2 2 4 3 2 4" xfId="13033"/>
    <cellStyle name="20% - Accent3 2 2 2 4 3 2 4 2" xfId="24458"/>
    <cellStyle name="20% - Accent3 2 2 2 4 3 2 4 3" xfId="45941"/>
    <cellStyle name="20% - Accent3 2 2 2 4 3 2 5" xfId="18816"/>
    <cellStyle name="20% - Accent3 2 2 2 4 3 2 5 2" xfId="24459"/>
    <cellStyle name="20% - Accent3 2 2 2 4 3 2 6" xfId="24460"/>
    <cellStyle name="20% - Accent3 2 2 2 4 3 2 7" xfId="45942"/>
    <cellStyle name="20% - Accent3 2 2 2 4 3 3" xfId="5548"/>
    <cellStyle name="20% - Accent3 2 2 2 4 3 3 2" xfId="14222"/>
    <cellStyle name="20% - Accent3 2 2 2 4 3 3 2 2" xfId="24461"/>
    <cellStyle name="20% - Accent3 2 2 2 4 3 3 2 3" xfId="45943"/>
    <cellStyle name="20% - Accent3 2 2 2 4 3 3 3" xfId="20005"/>
    <cellStyle name="20% - Accent3 2 2 2 4 3 3 3 2" xfId="24462"/>
    <cellStyle name="20% - Accent3 2 2 2 4 3 3 4" xfId="24463"/>
    <cellStyle name="20% - Accent3 2 2 2 4 3 3 5" xfId="45944"/>
    <cellStyle name="20% - Accent3 2 2 2 4 3 4" xfId="8440"/>
    <cellStyle name="20% - Accent3 2 2 2 4 3 4 2" xfId="24464"/>
    <cellStyle name="20% - Accent3 2 2 2 4 3 4 3" xfId="45945"/>
    <cellStyle name="20% - Accent3 2 2 2 4 3 4 4" xfId="45946"/>
    <cellStyle name="20% - Accent3 2 2 2 4 3 5" xfId="4359"/>
    <cellStyle name="20% - Accent3 2 2 2 4 3 5 2" xfId="24465"/>
    <cellStyle name="20% - Accent3 2 2 2 4 3 5 3" xfId="45947"/>
    <cellStyle name="20% - Accent3 2 2 2 4 3 6" xfId="11331"/>
    <cellStyle name="20% - Accent3 2 2 2 4 3 6 2" xfId="24466"/>
    <cellStyle name="20% - Accent3 2 2 2 4 3 6 3" xfId="45948"/>
    <cellStyle name="20% - Accent3 2 2 2 4 3 7" xfId="17114"/>
    <cellStyle name="20% - Accent3 2 2 2 4 3 7 2" xfId="24467"/>
    <cellStyle name="20% - Accent3 2 2 2 4 3 8" xfId="24468"/>
    <cellStyle name="20% - Accent3 2 2 2 4 3 9" xfId="45949"/>
    <cellStyle name="20% - Accent3 2 2 2 4 4" xfId="1839"/>
    <cellStyle name="20% - Accent3 2 2 2 4 4 2" xfId="6434"/>
    <cellStyle name="20% - Accent3 2 2 2 4 4 2 2" xfId="15107"/>
    <cellStyle name="20% - Accent3 2 2 2 4 4 2 2 2" xfId="24469"/>
    <cellStyle name="20% - Accent3 2 2 2 4 4 2 2 3" xfId="45950"/>
    <cellStyle name="20% - Accent3 2 2 2 4 4 2 3" xfId="20890"/>
    <cellStyle name="20% - Accent3 2 2 2 4 4 2 3 2" xfId="24470"/>
    <cellStyle name="20% - Accent3 2 2 2 4 4 2 4" xfId="24471"/>
    <cellStyle name="20% - Accent3 2 2 2 4 4 2 5" xfId="45951"/>
    <cellStyle name="20% - Accent3 2 2 2 4 4 3" xfId="9325"/>
    <cellStyle name="20% - Accent3 2 2 2 4 4 3 2" xfId="24472"/>
    <cellStyle name="20% - Accent3 2 2 2 4 4 3 3" xfId="45952"/>
    <cellStyle name="20% - Accent3 2 2 2 4 4 3 4" xfId="45953"/>
    <cellStyle name="20% - Accent3 2 2 2 4 4 4" xfId="3542"/>
    <cellStyle name="20% - Accent3 2 2 2 4 4 4 2" xfId="24473"/>
    <cellStyle name="20% - Accent3 2 2 2 4 4 4 3" xfId="45954"/>
    <cellStyle name="20% - Accent3 2 2 2 4 4 5" xfId="12216"/>
    <cellStyle name="20% - Accent3 2 2 2 4 4 5 2" xfId="24474"/>
    <cellStyle name="20% - Accent3 2 2 2 4 4 5 3" xfId="45955"/>
    <cellStyle name="20% - Accent3 2 2 2 4 4 6" xfId="17999"/>
    <cellStyle name="20% - Accent3 2 2 2 4 4 6 2" xfId="24475"/>
    <cellStyle name="20% - Accent3 2 2 2 4 4 7" xfId="24476"/>
    <cellStyle name="20% - Accent3 2 2 2 4 4 8" xfId="45956"/>
    <cellStyle name="20% - Accent3 2 2 2 4 5" xfId="1406"/>
    <cellStyle name="20% - Accent3 2 2 2 4 5 2" xfId="8892"/>
    <cellStyle name="20% - Accent3 2 2 2 4 5 2 2" xfId="14674"/>
    <cellStyle name="20% - Accent3 2 2 2 4 5 2 2 2" xfId="24477"/>
    <cellStyle name="20% - Accent3 2 2 2 4 5 2 2 3" xfId="45957"/>
    <cellStyle name="20% - Accent3 2 2 2 4 5 2 3" xfId="20457"/>
    <cellStyle name="20% - Accent3 2 2 2 4 5 2 3 2" xfId="24478"/>
    <cellStyle name="20% - Accent3 2 2 2 4 5 2 4" xfId="24479"/>
    <cellStyle name="20% - Accent3 2 2 2 4 5 2 5" xfId="45958"/>
    <cellStyle name="20% - Accent3 2 2 2 4 5 3" xfId="6001"/>
    <cellStyle name="20% - Accent3 2 2 2 4 5 3 2" xfId="24480"/>
    <cellStyle name="20% - Accent3 2 2 2 4 5 3 3" xfId="45959"/>
    <cellStyle name="20% - Accent3 2 2 2 4 5 4" xfId="11783"/>
    <cellStyle name="20% - Accent3 2 2 2 4 5 4 2" xfId="24481"/>
    <cellStyle name="20% - Accent3 2 2 2 4 5 4 3" xfId="45960"/>
    <cellStyle name="20% - Accent3 2 2 2 4 5 5" xfId="17566"/>
    <cellStyle name="20% - Accent3 2 2 2 4 5 5 2" xfId="24482"/>
    <cellStyle name="20% - Accent3 2 2 2 4 5 6" xfId="24483"/>
    <cellStyle name="20% - Accent3 2 2 2 4 5 7" xfId="45961"/>
    <cellStyle name="20% - Accent3 2 2 2 4 6" xfId="4731"/>
    <cellStyle name="20% - Accent3 2 2 2 4 6 2" xfId="13405"/>
    <cellStyle name="20% - Accent3 2 2 2 4 6 2 2" xfId="24484"/>
    <cellStyle name="20% - Accent3 2 2 2 4 6 2 3" xfId="45962"/>
    <cellStyle name="20% - Accent3 2 2 2 4 6 3" xfId="19188"/>
    <cellStyle name="20% - Accent3 2 2 2 4 6 3 2" xfId="24485"/>
    <cellStyle name="20% - Accent3 2 2 2 4 6 4" xfId="24486"/>
    <cellStyle name="20% - Accent3 2 2 2 4 6 5" xfId="45963"/>
    <cellStyle name="20% - Accent3 2 2 2 4 7" xfId="7623"/>
    <cellStyle name="20% - Accent3 2 2 2 4 7 2" xfId="24487"/>
    <cellStyle name="20% - Accent3 2 2 2 4 7 3" xfId="45964"/>
    <cellStyle name="20% - Accent3 2 2 2 4 7 4" xfId="45965"/>
    <cellStyle name="20% - Accent3 2 2 2 4 8" xfId="3109"/>
    <cellStyle name="20% - Accent3 2 2 2 4 8 2" xfId="24488"/>
    <cellStyle name="20% - Accent3 2 2 2 4 8 3" xfId="45966"/>
    <cellStyle name="20% - Accent3 2 2 2 4 9" xfId="10514"/>
    <cellStyle name="20% - Accent3 2 2 2 4 9 2" xfId="24489"/>
    <cellStyle name="20% - Accent3 2 2 2 4 9 3" xfId="45967"/>
    <cellStyle name="20% - Accent3 2 2 2 5" xfId="103"/>
    <cellStyle name="20% - Accent3 2 2 2 5 10" xfId="45968"/>
    <cellStyle name="20% - Accent3 2 2 2 5 2" xfId="1841"/>
    <cellStyle name="20% - Accent3 2 2 2 5 2 2" xfId="6436"/>
    <cellStyle name="20% - Accent3 2 2 2 5 2 2 2" xfId="15109"/>
    <cellStyle name="20% - Accent3 2 2 2 5 2 2 2 2" xfId="24490"/>
    <cellStyle name="20% - Accent3 2 2 2 5 2 2 2 3" xfId="45969"/>
    <cellStyle name="20% - Accent3 2 2 2 5 2 2 3" xfId="20892"/>
    <cellStyle name="20% - Accent3 2 2 2 5 2 2 3 2" xfId="24491"/>
    <cellStyle name="20% - Accent3 2 2 2 5 2 2 4" xfId="24492"/>
    <cellStyle name="20% - Accent3 2 2 2 5 2 2 5" xfId="45970"/>
    <cellStyle name="20% - Accent3 2 2 2 5 2 3" xfId="9327"/>
    <cellStyle name="20% - Accent3 2 2 2 5 2 3 2" xfId="24493"/>
    <cellStyle name="20% - Accent3 2 2 2 5 2 3 3" xfId="45971"/>
    <cellStyle name="20% - Accent3 2 2 2 5 2 3 4" xfId="45972"/>
    <cellStyle name="20% - Accent3 2 2 2 5 2 4" xfId="3544"/>
    <cellStyle name="20% - Accent3 2 2 2 5 2 4 2" xfId="24494"/>
    <cellStyle name="20% - Accent3 2 2 2 5 2 4 3" xfId="45973"/>
    <cellStyle name="20% - Accent3 2 2 2 5 2 5" xfId="12218"/>
    <cellStyle name="20% - Accent3 2 2 2 5 2 5 2" xfId="24495"/>
    <cellStyle name="20% - Accent3 2 2 2 5 2 5 3" xfId="45974"/>
    <cellStyle name="20% - Accent3 2 2 2 5 2 6" xfId="18001"/>
    <cellStyle name="20% - Accent3 2 2 2 5 2 6 2" xfId="24496"/>
    <cellStyle name="20% - Accent3 2 2 2 5 2 7" xfId="24497"/>
    <cellStyle name="20% - Accent3 2 2 2 5 2 8" xfId="45975"/>
    <cellStyle name="20% - Accent3 2 2 2 5 3" xfId="1402"/>
    <cellStyle name="20% - Accent3 2 2 2 5 3 2" xfId="8888"/>
    <cellStyle name="20% - Accent3 2 2 2 5 3 2 2" xfId="14670"/>
    <cellStyle name="20% - Accent3 2 2 2 5 3 2 2 2" xfId="24498"/>
    <cellStyle name="20% - Accent3 2 2 2 5 3 2 2 3" xfId="45976"/>
    <cellStyle name="20% - Accent3 2 2 2 5 3 2 3" xfId="20453"/>
    <cellStyle name="20% - Accent3 2 2 2 5 3 2 3 2" xfId="24499"/>
    <cellStyle name="20% - Accent3 2 2 2 5 3 2 4" xfId="24500"/>
    <cellStyle name="20% - Accent3 2 2 2 5 3 2 5" xfId="45977"/>
    <cellStyle name="20% - Accent3 2 2 2 5 3 3" xfId="5997"/>
    <cellStyle name="20% - Accent3 2 2 2 5 3 3 2" xfId="24501"/>
    <cellStyle name="20% - Accent3 2 2 2 5 3 3 3" xfId="45978"/>
    <cellStyle name="20% - Accent3 2 2 2 5 3 4" xfId="11779"/>
    <cellStyle name="20% - Accent3 2 2 2 5 3 4 2" xfId="24502"/>
    <cellStyle name="20% - Accent3 2 2 2 5 3 4 3" xfId="45979"/>
    <cellStyle name="20% - Accent3 2 2 2 5 3 5" xfId="17562"/>
    <cellStyle name="20% - Accent3 2 2 2 5 3 5 2" xfId="24503"/>
    <cellStyle name="20% - Accent3 2 2 2 5 3 6" xfId="24504"/>
    <cellStyle name="20% - Accent3 2 2 2 5 3 7" xfId="45980"/>
    <cellStyle name="20% - Accent3 2 2 2 5 4" xfId="4733"/>
    <cellStyle name="20% - Accent3 2 2 2 5 4 2" xfId="13407"/>
    <cellStyle name="20% - Accent3 2 2 2 5 4 2 2" xfId="24505"/>
    <cellStyle name="20% - Accent3 2 2 2 5 4 2 3" xfId="45981"/>
    <cellStyle name="20% - Accent3 2 2 2 5 4 3" xfId="19190"/>
    <cellStyle name="20% - Accent3 2 2 2 5 4 3 2" xfId="24506"/>
    <cellStyle name="20% - Accent3 2 2 2 5 4 4" xfId="24507"/>
    <cellStyle name="20% - Accent3 2 2 2 5 4 5" xfId="45982"/>
    <cellStyle name="20% - Accent3 2 2 2 5 5" xfId="7625"/>
    <cellStyle name="20% - Accent3 2 2 2 5 5 2" xfId="24508"/>
    <cellStyle name="20% - Accent3 2 2 2 5 5 3" xfId="45983"/>
    <cellStyle name="20% - Accent3 2 2 2 5 5 4" xfId="45984"/>
    <cellStyle name="20% - Accent3 2 2 2 5 6" xfId="3105"/>
    <cellStyle name="20% - Accent3 2 2 2 5 6 2" xfId="24509"/>
    <cellStyle name="20% - Accent3 2 2 2 5 6 3" xfId="45985"/>
    <cellStyle name="20% - Accent3 2 2 2 5 7" xfId="10516"/>
    <cellStyle name="20% - Accent3 2 2 2 5 7 2" xfId="24510"/>
    <cellStyle name="20% - Accent3 2 2 2 5 7 3" xfId="45986"/>
    <cellStyle name="20% - Accent3 2 2 2 5 8" xfId="16299"/>
    <cellStyle name="20% - Accent3 2 2 2 5 8 2" xfId="24511"/>
    <cellStyle name="20% - Accent3 2 2 2 5 9" xfId="24512"/>
    <cellStyle name="20% - Accent3 2 2 2 6" xfId="902"/>
    <cellStyle name="20% - Accent3 2 2 2 6 2" xfId="2608"/>
    <cellStyle name="20% - Accent3 2 2 2 6 2 2" xfId="10094"/>
    <cellStyle name="20% - Accent3 2 2 2 6 2 2 2" xfId="15876"/>
    <cellStyle name="20% - Accent3 2 2 2 6 2 2 2 2" xfId="24513"/>
    <cellStyle name="20% - Accent3 2 2 2 6 2 2 2 3" xfId="45987"/>
    <cellStyle name="20% - Accent3 2 2 2 6 2 2 3" xfId="21659"/>
    <cellStyle name="20% - Accent3 2 2 2 6 2 2 3 2" xfId="24514"/>
    <cellStyle name="20% - Accent3 2 2 2 6 2 2 4" xfId="24515"/>
    <cellStyle name="20% - Accent3 2 2 2 6 2 2 5" xfId="45988"/>
    <cellStyle name="20% - Accent3 2 2 2 6 2 3" xfId="7203"/>
    <cellStyle name="20% - Accent3 2 2 2 6 2 3 2" xfId="24516"/>
    <cellStyle name="20% - Accent3 2 2 2 6 2 3 3" xfId="45989"/>
    <cellStyle name="20% - Accent3 2 2 2 6 2 4" xfId="12985"/>
    <cellStyle name="20% - Accent3 2 2 2 6 2 4 2" xfId="24517"/>
    <cellStyle name="20% - Accent3 2 2 2 6 2 4 3" xfId="45990"/>
    <cellStyle name="20% - Accent3 2 2 2 6 2 5" xfId="18768"/>
    <cellStyle name="20% - Accent3 2 2 2 6 2 5 2" xfId="24518"/>
    <cellStyle name="20% - Accent3 2 2 2 6 2 6" xfId="24519"/>
    <cellStyle name="20% - Accent3 2 2 2 6 2 7" xfId="45991"/>
    <cellStyle name="20% - Accent3 2 2 2 6 3" xfId="5500"/>
    <cellStyle name="20% - Accent3 2 2 2 6 3 2" xfId="14174"/>
    <cellStyle name="20% - Accent3 2 2 2 6 3 2 2" xfId="24520"/>
    <cellStyle name="20% - Accent3 2 2 2 6 3 2 3" xfId="45992"/>
    <cellStyle name="20% - Accent3 2 2 2 6 3 3" xfId="19957"/>
    <cellStyle name="20% - Accent3 2 2 2 6 3 3 2" xfId="24521"/>
    <cellStyle name="20% - Accent3 2 2 2 6 3 4" xfId="24522"/>
    <cellStyle name="20% - Accent3 2 2 2 6 3 5" xfId="45993"/>
    <cellStyle name="20% - Accent3 2 2 2 6 4" xfId="8392"/>
    <cellStyle name="20% - Accent3 2 2 2 6 4 2" xfId="24523"/>
    <cellStyle name="20% - Accent3 2 2 2 6 4 3" xfId="45994"/>
    <cellStyle name="20% - Accent3 2 2 2 6 4 4" xfId="45995"/>
    <cellStyle name="20% - Accent3 2 2 2 6 5" xfId="4311"/>
    <cellStyle name="20% - Accent3 2 2 2 6 5 2" xfId="24524"/>
    <cellStyle name="20% - Accent3 2 2 2 6 5 3" xfId="45996"/>
    <cellStyle name="20% - Accent3 2 2 2 6 6" xfId="11283"/>
    <cellStyle name="20% - Accent3 2 2 2 6 6 2" xfId="24525"/>
    <cellStyle name="20% - Accent3 2 2 2 6 6 3" xfId="45997"/>
    <cellStyle name="20% - Accent3 2 2 2 6 7" xfId="17066"/>
    <cellStyle name="20% - Accent3 2 2 2 6 7 2" xfId="24526"/>
    <cellStyle name="20% - Accent3 2 2 2 6 8" xfId="24527"/>
    <cellStyle name="20% - Accent3 2 2 2 6 9" xfId="45998"/>
    <cellStyle name="20% - Accent3 2 2 2 7" xfId="1832"/>
    <cellStyle name="20% - Accent3 2 2 2 7 2" xfId="6427"/>
    <cellStyle name="20% - Accent3 2 2 2 7 2 2" xfId="15100"/>
    <cellStyle name="20% - Accent3 2 2 2 7 2 2 2" xfId="24528"/>
    <cellStyle name="20% - Accent3 2 2 2 7 2 2 3" xfId="45999"/>
    <cellStyle name="20% - Accent3 2 2 2 7 2 3" xfId="20883"/>
    <cellStyle name="20% - Accent3 2 2 2 7 2 3 2" xfId="24529"/>
    <cellStyle name="20% - Accent3 2 2 2 7 2 4" xfId="24530"/>
    <cellStyle name="20% - Accent3 2 2 2 7 2 5" xfId="46000"/>
    <cellStyle name="20% - Accent3 2 2 2 7 3" xfId="9318"/>
    <cellStyle name="20% - Accent3 2 2 2 7 3 2" xfId="24531"/>
    <cellStyle name="20% - Accent3 2 2 2 7 3 3" xfId="46001"/>
    <cellStyle name="20% - Accent3 2 2 2 7 3 4" xfId="46002"/>
    <cellStyle name="20% - Accent3 2 2 2 7 4" xfId="3535"/>
    <cellStyle name="20% - Accent3 2 2 2 7 4 2" xfId="24532"/>
    <cellStyle name="20% - Accent3 2 2 2 7 4 3" xfId="46003"/>
    <cellStyle name="20% - Accent3 2 2 2 7 5" xfId="12209"/>
    <cellStyle name="20% - Accent3 2 2 2 7 5 2" xfId="24533"/>
    <cellStyle name="20% - Accent3 2 2 2 7 5 3" xfId="46004"/>
    <cellStyle name="20% - Accent3 2 2 2 7 6" xfId="17992"/>
    <cellStyle name="20% - Accent3 2 2 2 7 6 2" xfId="24534"/>
    <cellStyle name="20% - Accent3 2 2 2 7 7" xfId="24535"/>
    <cellStyle name="20% - Accent3 2 2 2 7 8" xfId="46005"/>
    <cellStyle name="20% - Accent3 2 2 2 8" xfId="1292"/>
    <cellStyle name="20% - Accent3 2 2 2 8 2" xfId="8778"/>
    <cellStyle name="20% - Accent3 2 2 2 8 2 2" xfId="14560"/>
    <cellStyle name="20% - Accent3 2 2 2 8 2 2 2" xfId="24536"/>
    <cellStyle name="20% - Accent3 2 2 2 8 2 2 3" xfId="46006"/>
    <cellStyle name="20% - Accent3 2 2 2 8 2 3" xfId="20343"/>
    <cellStyle name="20% - Accent3 2 2 2 8 2 3 2" xfId="24537"/>
    <cellStyle name="20% - Accent3 2 2 2 8 2 4" xfId="24538"/>
    <cellStyle name="20% - Accent3 2 2 2 8 2 5" xfId="46007"/>
    <cellStyle name="20% - Accent3 2 2 2 8 3" xfId="5887"/>
    <cellStyle name="20% - Accent3 2 2 2 8 3 2" xfId="24539"/>
    <cellStyle name="20% - Accent3 2 2 2 8 3 3" xfId="46008"/>
    <cellStyle name="20% - Accent3 2 2 2 8 4" xfId="11669"/>
    <cellStyle name="20% - Accent3 2 2 2 8 4 2" xfId="24540"/>
    <cellStyle name="20% - Accent3 2 2 2 8 4 3" xfId="46009"/>
    <cellStyle name="20% - Accent3 2 2 2 8 5" xfId="17452"/>
    <cellStyle name="20% - Accent3 2 2 2 8 5 2" xfId="24541"/>
    <cellStyle name="20% - Accent3 2 2 2 8 6" xfId="24542"/>
    <cellStyle name="20% - Accent3 2 2 2 8 7" xfId="46010"/>
    <cellStyle name="20% - Accent3 2 2 2 9" xfId="4724"/>
    <cellStyle name="20% - Accent3 2 2 2 9 2" xfId="13398"/>
    <cellStyle name="20% - Accent3 2 2 2 9 2 2" xfId="24543"/>
    <cellStyle name="20% - Accent3 2 2 2 9 2 3" xfId="46011"/>
    <cellStyle name="20% - Accent3 2 2 2 9 3" xfId="19181"/>
    <cellStyle name="20% - Accent3 2 2 2 9 3 2" xfId="24544"/>
    <cellStyle name="20% - Accent3 2 2 2 9 4" xfId="24545"/>
    <cellStyle name="20% - Accent3 2 2 2 9 5" xfId="46012"/>
    <cellStyle name="20% - Accent3 2 2 3" xfId="104"/>
    <cellStyle name="20% - Accent3 2 2 3 10" xfId="10517"/>
    <cellStyle name="20% - Accent3 2 2 3 10 2" xfId="24546"/>
    <cellStyle name="20% - Accent3 2 2 3 10 3" xfId="46013"/>
    <cellStyle name="20% - Accent3 2 2 3 11" xfId="16300"/>
    <cellStyle name="20% - Accent3 2 2 3 11 2" xfId="24547"/>
    <cellStyle name="20% - Accent3 2 2 3 12" xfId="24548"/>
    <cellStyle name="20% - Accent3 2 2 3 13" xfId="46014"/>
    <cellStyle name="20% - Accent3 2 2 3 2" xfId="105"/>
    <cellStyle name="20% - Accent3 2 2 3 2 10" xfId="16301"/>
    <cellStyle name="20% - Accent3 2 2 3 2 10 2" xfId="24549"/>
    <cellStyle name="20% - Accent3 2 2 3 2 11" xfId="24550"/>
    <cellStyle name="20% - Accent3 2 2 3 2 12" xfId="46015"/>
    <cellStyle name="20% - Accent3 2 2 3 2 2" xfId="106"/>
    <cellStyle name="20% - Accent3 2 2 3 2 2 2" xfId="1844"/>
    <cellStyle name="20% - Accent3 2 2 3 2 2 2 2" xfId="9330"/>
    <cellStyle name="20% - Accent3 2 2 3 2 2 2 2 2" xfId="15112"/>
    <cellStyle name="20% - Accent3 2 2 3 2 2 2 2 2 2" xfId="24551"/>
    <cellStyle name="20% - Accent3 2 2 3 2 2 2 2 2 3" xfId="46016"/>
    <cellStyle name="20% - Accent3 2 2 3 2 2 2 2 3" xfId="20895"/>
    <cellStyle name="20% - Accent3 2 2 3 2 2 2 2 3 2" xfId="24552"/>
    <cellStyle name="20% - Accent3 2 2 3 2 2 2 2 4" xfId="24553"/>
    <cellStyle name="20% - Accent3 2 2 3 2 2 2 2 5" xfId="46017"/>
    <cellStyle name="20% - Accent3 2 2 3 2 2 2 3" xfId="6439"/>
    <cellStyle name="20% - Accent3 2 2 3 2 2 2 3 2" xfId="24554"/>
    <cellStyle name="20% - Accent3 2 2 3 2 2 2 3 3" xfId="46018"/>
    <cellStyle name="20% - Accent3 2 2 3 2 2 2 4" xfId="12221"/>
    <cellStyle name="20% - Accent3 2 2 3 2 2 2 4 2" xfId="24555"/>
    <cellStyle name="20% - Accent3 2 2 3 2 2 2 4 3" xfId="46019"/>
    <cellStyle name="20% - Accent3 2 2 3 2 2 2 5" xfId="18004"/>
    <cellStyle name="20% - Accent3 2 2 3 2 2 2 5 2" xfId="24556"/>
    <cellStyle name="20% - Accent3 2 2 3 2 2 2 6" xfId="24557"/>
    <cellStyle name="20% - Accent3 2 2 3 2 2 2 7" xfId="46020"/>
    <cellStyle name="20% - Accent3 2 2 3 2 2 3" xfId="4736"/>
    <cellStyle name="20% - Accent3 2 2 3 2 2 3 2" xfId="13410"/>
    <cellStyle name="20% - Accent3 2 2 3 2 2 3 2 2" xfId="24558"/>
    <cellStyle name="20% - Accent3 2 2 3 2 2 3 2 3" xfId="46021"/>
    <cellStyle name="20% - Accent3 2 2 3 2 2 3 3" xfId="19193"/>
    <cellStyle name="20% - Accent3 2 2 3 2 2 3 3 2" xfId="24559"/>
    <cellStyle name="20% - Accent3 2 2 3 2 2 3 4" xfId="24560"/>
    <cellStyle name="20% - Accent3 2 2 3 2 2 3 5" xfId="46022"/>
    <cellStyle name="20% - Accent3 2 2 3 2 2 4" xfId="7628"/>
    <cellStyle name="20% - Accent3 2 2 3 2 2 4 2" xfId="24561"/>
    <cellStyle name="20% - Accent3 2 2 3 2 2 4 3" xfId="46023"/>
    <cellStyle name="20% - Accent3 2 2 3 2 2 4 4" xfId="46024"/>
    <cellStyle name="20% - Accent3 2 2 3 2 2 5" xfId="3547"/>
    <cellStyle name="20% - Accent3 2 2 3 2 2 5 2" xfId="24562"/>
    <cellStyle name="20% - Accent3 2 2 3 2 2 5 3" xfId="46025"/>
    <cellStyle name="20% - Accent3 2 2 3 2 2 6" xfId="10519"/>
    <cellStyle name="20% - Accent3 2 2 3 2 2 6 2" xfId="24563"/>
    <cellStyle name="20% - Accent3 2 2 3 2 2 6 3" xfId="46026"/>
    <cellStyle name="20% - Accent3 2 2 3 2 2 7" xfId="16302"/>
    <cellStyle name="20% - Accent3 2 2 3 2 2 7 2" xfId="24564"/>
    <cellStyle name="20% - Accent3 2 2 3 2 2 8" xfId="24565"/>
    <cellStyle name="20% - Accent3 2 2 3 2 2 9" xfId="46027"/>
    <cellStyle name="20% - Accent3 2 2 3 2 3" xfId="954"/>
    <cellStyle name="20% - Accent3 2 2 3 2 3 2" xfId="2658"/>
    <cellStyle name="20% - Accent3 2 2 3 2 3 2 2" xfId="10144"/>
    <cellStyle name="20% - Accent3 2 2 3 2 3 2 2 2" xfId="15926"/>
    <cellStyle name="20% - Accent3 2 2 3 2 3 2 2 2 2" xfId="24566"/>
    <cellStyle name="20% - Accent3 2 2 3 2 3 2 2 2 3" xfId="46028"/>
    <cellStyle name="20% - Accent3 2 2 3 2 3 2 2 3" xfId="21709"/>
    <cellStyle name="20% - Accent3 2 2 3 2 3 2 2 3 2" xfId="24567"/>
    <cellStyle name="20% - Accent3 2 2 3 2 3 2 2 4" xfId="24568"/>
    <cellStyle name="20% - Accent3 2 2 3 2 3 2 2 5" xfId="46029"/>
    <cellStyle name="20% - Accent3 2 2 3 2 3 2 3" xfId="7253"/>
    <cellStyle name="20% - Accent3 2 2 3 2 3 2 3 2" xfId="24569"/>
    <cellStyle name="20% - Accent3 2 2 3 2 3 2 3 3" xfId="46030"/>
    <cellStyle name="20% - Accent3 2 2 3 2 3 2 4" xfId="13035"/>
    <cellStyle name="20% - Accent3 2 2 3 2 3 2 4 2" xfId="24570"/>
    <cellStyle name="20% - Accent3 2 2 3 2 3 2 4 3" xfId="46031"/>
    <cellStyle name="20% - Accent3 2 2 3 2 3 2 5" xfId="18818"/>
    <cellStyle name="20% - Accent3 2 2 3 2 3 2 5 2" xfId="24571"/>
    <cellStyle name="20% - Accent3 2 2 3 2 3 2 6" xfId="24572"/>
    <cellStyle name="20% - Accent3 2 2 3 2 3 2 7" xfId="46032"/>
    <cellStyle name="20% - Accent3 2 2 3 2 3 3" xfId="5550"/>
    <cellStyle name="20% - Accent3 2 2 3 2 3 3 2" xfId="14224"/>
    <cellStyle name="20% - Accent3 2 2 3 2 3 3 2 2" xfId="24573"/>
    <cellStyle name="20% - Accent3 2 2 3 2 3 3 2 3" xfId="46033"/>
    <cellStyle name="20% - Accent3 2 2 3 2 3 3 3" xfId="20007"/>
    <cellStyle name="20% - Accent3 2 2 3 2 3 3 3 2" xfId="24574"/>
    <cellStyle name="20% - Accent3 2 2 3 2 3 3 4" xfId="24575"/>
    <cellStyle name="20% - Accent3 2 2 3 2 3 3 5" xfId="46034"/>
    <cellStyle name="20% - Accent3 2 2 3 2 3 4" xfId="8442"/>
    <cellStyle name="20% - Accent3 2 2 3 2 3 4 2" xfId="24576"/>
    <cellStyle name="20% - Accent3 2 2 3 2 3 4 3" xfId="46035"/>
    <cellStyle name="20% - Accent3 2 2 3 2 3 4 4" xfId="46036"/>
    <cellStyle name="20% - Accent3 2 2 3 2 3 5" xfId="4361"/>
    <cellStyle name="20% - Accent3 2 2 3 2 3 5 2" xfId="24577"/>
    <cellStyle name="20% - Accent3 2 2 3 2 3 5 3" xfId="46037"/>
    <cellStyle name="20% - Accent3 2 2 3 2 3 6" xfId="11333"/>
    <cellStyle name="20% - Accent3 2 2 3 2 3 6 2" xfId="24578"/>
    <cellStyle name="20% - Accent3 2 2 3 2 3 6 3" xfId="46038"/>
    <cellStyle name="20% - Accent3 2 2 3 2 3 7" xfId="17116"/>
    <cellStyle name="20% - Accent3 2 2 3 2 3 7 2" xfId="24579"/>
    <cellStyle name="20% - Accent3 2 2 3 2 3 8" xfId="24580"/>
    <cellStyle name="20% - Accent3 2 2 3 2 3 9" xfId="46039"/>
    <cellStyle name="20% - Accent3 2 2 3 2 4" xfId="1843"/>
    <cellStyle name="20% - Accent3 2 2 3 2 4 2" xfId="6438"/>
    <cellStyle name="20% - Accent3 2 2 3 2 4 2 2" xfId="15111"/>
    <cellStyle name="20% - Accent3 2 2 3 2 4 2 2 2" xfId="24581"/>
    <cellStyle name="20% - Accent3 2 2 3 2 4 2 2 3" xfId="46040"/>
    <cellStyle name="20% - Accent3 2 2 3 2 4 2 3" xfId="20894"/>
    <cellStyle name="20% - Accent3 2 2 3 2 4 2 3 2" xfId="24582"/>
    <cellStyle name="20% - Accent3 2 2 3 2 4 2 4" xfId="24583"/>
    <cellStyle name="20% - Accent3 2 2 3 2 4 2 5" xfId="46041"/>
    <cellStyle name="20% - Accent3 2 2 3 2 4 3" xfId="9329"/>
    <cellStyle name="20% - Accent3 2 2 3 2 4 3 2" xfId="24584"/>
    <cellStyle name="20% - Accent3 2 2 3 2 4 3 3" xfId="46042"/>
    <cellStyle name="20% - Accent3 2 2 3 2 4 3 4" xfId="46043"/>
    <cellStyle name="20% - Accent3 2 2 3 2 4 4" xfId="3546"/>
    <cellStyle name="20% - Accent3 2 2 3 2 4 4 2" xfId="24585"/>
    <cellStyle name="20% - Accent3 2 2 3 2 4 4 3" xfId="46044"/>
    <cellStyle name="20% - Accent3 2 2 3 2 4 5" xfId="12220"/>
    <cellStyle name="20% - Accent3 2 2 3 2 4 5 2" xfId="24586"/>
    <cellStyle name="20% - Accent3 2 2 3 2 4 5 3" xfId="46045"/>
    <cellStyle name="20% - Accent3 2 2 3 2 4 6" xfId="18003"/>
    <cellStyle name="20% - Accent3 2 2 3 2 4 6 2" xfId="24587"/>
    <cellStyle name="20% - Accent3 2 2 3 2 4 7" xfId="24588"/>
    <cellStyle name="20% - Accent3 2 2 3 2 4 8" xfId="46046"/>
    <cellStyle name="20% - Accent3 2 2 3 2 5" xfId="1408"/>
    <cellStyle name="20% - Accent3 2 2 3 2 5 2" xfId="8894"/>
    <cellStyle name="20% - Accent3 2 2 3 2 5 2 2" xfId="14676"/>
    <cellStyle name="20% - Accent3 2 2 3 2 5 2 2 2" xfId="24589"/>
    <cellStyle name="20% - Accent3 2 2 3 2 5 2 2 3" xfId="46047"/>
    <cellStyle name="20% - Accent3 2 2 3 2 5 2 3" xfId="20459"/>
    <cellStyle name="20% - Accent3 2 2 3 2 5 2 3 2" xfId="24590"/>
    <cellStyle name="20% - Accent3 2 2 3 2 5 2 4" xfId="24591"/>
    <cellStyle name="20% - Accent3 2 2 3 2 5 2 5" xfId="46048"/>
    <cellStyle name="20% - Accent3 2 2 3 2 5 3" xfId="6003"/>
    <cellStyle name="20% - Accent3 2 2 3 2 5 3 2" xfId="24592"/>
    <cellStyle name="20% - Accent3 2 2 3 2 5 3 3" xfId="46049"/>
    <cellStyle name="20% - Accent3 2 2 3 2 5 4" xfId="11785"/>
    <cellStyle name="20% - Accent3 2 2 3 2 5 4 2" xfId="24593"/>
    <cellStyle name="20% - Accent3 2 2 3 2 5 4 3" xfId="46050"/>
    <cellStyle name="20% - Accent3 2 2 3 2 5 5" xfId="17568"/>
    <cellStyle name="20% - Accent3 2 2 3 2 5 5 2" xfId="24594"/>
    <cellStyle name="20% - Accent3 2 2 3 2 5 6" xfId="24595"/>
    <cellStyle name="20% - Accent3 2 2 3 2 5 7" xfId="46051"/>
    <cellStyle name="20% - Accent3 2 2 3 2 6" xfId="4735"/>
    <cellStyle name="20% - Accent3 2 2 3 2 6 2" xfId="13409"/>
    <cellStyle name="20% - Accent3 2 2 3 2 6 2 2" xfId="24596"/>
    <cellStyle name="20% - Accent3 2 2 3 2 6 2 3" xfId="46052"/>
    <cellStyle name="20% - Accent3 2 2 3 2 6 3" xfId="19192"/>
    <cellStyle name="20% - Accent3 2 2 3 2 6 3 2" xfId="24597"/>
    <cellStyle name="20% - Accent3 2 2 3 2 6 4" xfId="24598"/>
    <cellStyle name="20% - Accent3 2 2 3 2 6 5" xfId="46053"/>
    <cellStyle name="20% - Accent3 2 2 3 2 7" xfId="7627"/>
    <cellStyle name="20% - Accent3 2 2 3 2 7 2" xfId="24599"/>
    <cellStyle name="20% - Accent3 2 2 3 2 7 3" xfId="46054"/>
    <cellStyle name="20% - Accent3 2 2 3 2 7 4" xfId="46055"/>
    <cellStyle name="20% - Accent3 2 2 3 2 8" xfId="3111"/>
    <cellStyle name="20% - Accent3 2 2 3 2 8 2" xfId="24600"/>
    <cellStyle name="20% - Accent3 2 2 3 2 8 3" xfId="46056"/>
    <cellStyle name="20% - Accent3 2 2 3 2 9" xfId="10518"/>
    <cellStyle name="20% - Accent3 2 2 3 2 9 2" xfId="24601"/>
    <cellStyle name="20% - Accent3 2 2 3 2 9 3" xfId="46057"/>
    <cellStyle name="20% - Accent3 2 2 3 3" xfId="107"/>
    <cellStyle name="20% - Accent3 2 2 3 3 2" xfId="1845"/>
    <cellStyle name="20% - Accent3 2 2 3 3 2 2" xfId="9331"/>
    <cellStyle name="20% - Accent3 2 2 3 3 2 2 2" xfId="15113"/>
    <cellStyle name="20% - Accent3 2 2 3 3 2 2 2 2" xfId="24602"/>
    <cellStyle name="20% - Accent3 2 2 3 3 2 2 2 3" xfId="46058"/>
    <cellStyle name="20% - Accent3 2 2 3 3 2 2 3" xfId="20896"/>
    <cellStyle name="20% - Accent3 2 2 3 3 2 2 3 2" xfId="24603"/>
    <cellStyle name="20% - Accent3 2 2 3 3 2 2 4" xfId="24604"/>
    <cellStyle name="20% - Accent3 2 2 3 3 2 2 5" xfId="46059"/>
    <cellStyle name="20% - Accent3 2 2 3 3 2 3" xfId="6440"/>
    <cellStyle name="20% - Accent3 2 2 3 3 2 3 2" xfId="24605"/>
    <cellStyle name="20% - Accent3 2 2 3 3 2 3 3" xfId="46060"/>
    <cellStyle name="20% - Accent3 2 2 3 3 2 4" xfId="12222"/>
    <cellStyle name="20% - Accent3 2 2 3 3 2 4 2" xfId="24606"/>
    <cellStyle name="20% - Accent3 2 2 3 3 2 4 3" xfId="46061"/>
    <cellStyle name="20% - Accent3 2 2 3 3 2 5" xfId="18005"/>
    <cellStyle name="20% - Accent3 2 2 3 3 2 5 2" xfId="24607"/>
    <cellStyle name="20% - Accent3 2 2 3 3 2 6" xfId="24608"/>
    <cellStyle name="20% - Accent3 2 2 3 3 2 7" xfId="46062"/>
    <cellStyle name="20% - Accent3 2 2 3 3 3" xfId="4737"/>
    <cellStyle name="20% - Accent3 2 2 3 3 3 2" xfId="13411"/>
    <cellStyle name="20% - Accent3 2 2 3 3 3 2 2" xfId="24609"/>
    <cellStyle name="20% - Accent3 2 2 3 3 3 2 3" xfId="46063"/>
    <cellStyle name="20% - Accent3 2 2 3 3 3 3" xfId="19194"/>
    <cellStyle name="20% - Accent3 2 2 3 3 3 3 2" xfId="24610"/>
    <cellStyle name="20% - Accent3 2 2 3 3 3 4" xfId="24611"/>
    <cellStyle name="20% - Accent3 2 2 3 3 3 5" xfId="46064"/>
    <cellStyle name="20% - Accent3 2 2 3 3 4" xfId="7629"/>
    <cellStyle name="20% - Accent3 2 2 3 3 4 2" xfId="24612"/>
    <cellStyle name="20% - Accent3 2 2 3 3 4 3" xfId="46065"/>
    <cellStyle name="20% - Accent3 2 2 3 3 4 4" xfId="46066"/>
    <cellStyle name="20% - Accent3 2 2 3 3 5" xfId="3548"/>
    <cellStyle name="20% - Accent3 2 2 3 3 5 2" xfId="24613"/>
    <cellStyle name="20% - Accent3 2 2 3 3 5 3" xfId="46067"/>
    <cellStyle name="20% - Accent3 2 2 3 3 6" xfId="10520"/>
    <cellStyle name="20% - Accent3 2 2 3 3 6 2" xfId="24614"/>
    <cellStyle name="20% - Accent3 2 2 3 3 6 3" xfId="46068"/>
    <cellStyle name="20% - Accent3 2 2 3 3 7" xfId="16303"/>
    <cellStyle name="20% - Accent3 2 2 3 3 7 2" xfId="24615"/>
    <cellStyle name="20% - Accent3 2 2 3 3 8" xfId="24616"/>
    <cellStyle name="20% - Accent3 2 2 3 3 9" xfId="46069"/>
    <cellStyle name="20% - Accent3 2 2 3 4" xfId="953"/>
    <cellStyle name="20% - Accent3 2 2 3 4 2" xfId="2657"/>
    <cellStyle name="20% - Accent3 2 2 3 4 2 2" xfId="10143"/>
    <cellStyle name="20% - Accent3 2 2 3 4 2 2 2" xfId="15925"/>
    <cellStyle name="20% - Accent3 2 2 3 4 2 2 2 2" xfId="24617"/>
    <cellStyle name="20% - Accent3 2 2 3 4 2 2 2 3" xfId="46070"/>
    <cellStyle name="20% - Accent3 2 2 3 4 2 2 3" xfId="21708"/>
    <cellStyle name="20% - Accent3 2 2 3 4 2 2 3 2" xfId="24618"/>
    <cellStyle name="20% - Accent3 2 2 3 4 2 2 4" xfId="24619"/>
    <cellStyle name="20% - Accent3 2 2 3 4 2 2 5" xfId="46071"/>
    <cellStyle name="20% - Accent3 2 2 3 4 2 3" xfId="7252"/>
    <cellStyle name="20% - Accent3 2 2 3 4 2 3 2" xfId="24620"/>
    <cellStyle name="20% - Accent3 2 2 3 4 2 3 3" xfId="46072"/>
    <cellStyle name="20% - Accent3 2 2 3 4 2 4" xfId="13034"/>
    <cellStyle name="20% - Accent3 2 2 3 4 2 4 2" xfId="24621"/>
    <cellStyle name="20% - Accent3 2 2 3 4 2 4 3" xfId="46073"/>
    <cellStyle name="20% - Accent3 2 2 3 4 2 5" xfId="18817"/>
    <cellStyle name="20% - Accent3 2 2 3 4 2 5 2" xfId="24622"/>
    <cellStyle name="20% - Accent3 2 2 3 4 2 6" xfId="24623"/>
    <cellStyle name="20% - Accent3 2 2 3 4 2 7" xfId="46074"/>
    <cellStyle name="20% - Accent3 2 2 3 4 3" xfId="5549"/>
    <cellStyle name="20% - Accent3 2 2 3 4 3 2" xfId="14223"/>
    <cellStyle name="20% - Accent3 2 2 3 4 3 2 2" xfId="24624"/>
    <cellStyle name="20% - Accent3 2 2 3 4 3 2 3" xfId="46075"/>
    <cellStyle name="20% - Accent3 2 2 3 4 3 3" xfId="20006"/>
    <cellStyle name="20% - Accent3 2 2 3 4 3 3 2" xfId="24625"/>
    <cellStyle name="20% - Accent3 2 2 3 4 3 4" xfId="24626"/>
    <cellStyle name="20% - Accent3 2 2 3 4 3 5" xfId="46076"/>
    <cellStyle name="20% - Accent3 2 2 3 4 4" xfId="8441"/>
    <cellStyle name="20% - Accent3 2 2 3 4 4 2" xfId="24627"/>
    <cellStyle name="20% - Accent3 2 2 3 4 4 3" xfId="46077"/>
    <cellStyle name="20% - Accent3 2 2 3 4 4 4" xfId="46078"/>
    <cellStyle name="20% - Accent3 2 2 3 4 5" xfId="4360"/>
    <cellStyle name="20% - Accent3 2 2 3 4 5 2" xfId="24628"/>
    <cellStyle name="20% - Accent3 2 2 3 4 5 3" xfId="46079"/>
    <cellStyle name="20% - Accent3 2 2 3 4 6" xfId="11332"/>
    <cellStyle name="20% - Accent3 2 2 3 4 6 2" xfId="24629"/>
    <cellStyle name="20% - Accent3 2 2 3 4 6 3" xfId="46080"/>
    <cellStyle name="20% - Accent3 2 2 3 4 7" xfId="17115"/>
    <cellStyle name="20% - Accent3 2 2 3 4 7 2" xfId="24630"/>
    <cellStyle name="20% - Accent3 2 2 3 4 8" xfId="24631"/>
    <cellStyle name="20% - Accent3 2 2 3 4 9" xfId="46081"/>
    <cellStyle name="20% - Accent3 2 2 3 5" xfId="1842"/>
    <cellStyle name="20% - Accent3 2 2 3 5 2" xfId="6437"/>
    <cellStyle name="20% - Accent3 2 2 3 5 2 2" xfId="15110"/>
    <cellStyle name="20% - Accent3 2 2 3 5 2 2 2" xfId="24632"/>
    <cellStyle name="20% - Accent3 2 2 3 5 2 2 3" xfId="46082"/>
    <cellStyle name="20% - Accent3 2 2 3 5 2 3" xfId="20893"/>
    <cellStyle name="20% - Accent3 2 2 3 5 2 3 2" xfId="24633"/>
    <cellStyle name="20% - Accent3 2 2 3 5 2 4" xfId="24634"/>
    <cellStyle name="20% - Accent3 2 2 3 5 2 5" xfId="46083"/>
    <cellStyle name="20% - Accent3 2 2 3 5 3" xfId="9328"/>
    <cellStyle name="20% - Accent3 2 2 3 5 3 2" xfId="24635"/>
    <cellStyle name="20% - Accent3 2 2 3 5 3 3" xfId="46084"/>
    <cellStyle name="20% - Accent3 2 2 3 5 3 4" xfId="46085"/>
    <cellStyle name="20% - Accent3 2 2 3 5 4" xfId="3545"/>
    <cellStyle name="20% - Accent3 2 2 3 5 4 2" xfId="24636"/>
    <cellStyle name="20% - Accent3 2 2 3 5 4 3" xfId="46086"/>
    <cellStyle name="20% - Accent3 2 2 3 5 5" xfId="12219"/>
    <cellStyle name="20% - Accent3 2 2 3 5 5 2" xfId="24637"/>
    <cellStyle name="20% - Accent3 2 2 3 5 5 3" xfId="46087"/>
    <cellStyle name="20% - Accent3 2 2 3 5 6" xfId="18002"/>
    <cellStyle name="20% - Accent3 2 2 3 5 6 2" xfId="24638"/>
    <cellStyle name="20% - Accent3 2 2 3 5 7" xfId="24639"/>
    <cellStyle name="20% - Accent3 2 2 3 5 8" xfId="46088"/>
    <cellStyle name="20% - Accent3 2 2 3 6" xfId="1407"/>
    <cellStyle name="20% - Accent3 2 2 3 6 2" xfId="8893"/>
    <cellStyle name="20% - Accent3 2 2 3 6 2 2" xfId="14675"/>
    <cellStyle name="20% - Accent3 2 2 3 6 2 2 2" xfId="24640"/>
    <cellStyle name="20% - Accent3 2 2 3 6 2 2 3" xfId="46089"/>
    <cellStyle name="20% - Accent3 2 2 3 6 2 3" xfId="20458"/>
    <cellStyle name="20% - Accent3 2 2 3 6 2 3 2" xfId="24641"/>
    <cellStyle name="20% - Accent3 2 2 3 6 2 4" xfId="24642"/>
    <cellStyle name="20% - Accent3 2 2 3 6 2 5" xfId="46090"/>
    <cellStyle name="20% - Accent3 2 2 3 6 3" xfId="6002"/>
    <cellStyle name="20% - Accent3 2 2 3 6 3 2" xfId="24643"/>
    <cellStyle name="20% - Accent3 2 2 3 6 3 3" xfId="46091"/>
    <cellStyle name="20% - Accent3 2 2 3 6 4" xfId="11784"/>
    <cellStyle name="20% - Accent3 2 2 3 6 4 2" xfId="24644"/>
    <cellStyle name="20% - Accent3 2 2 3 6 4 3" xfId="46092"/>
    <cellStyle name="20% - Accent3 2 2 3 6 5" xfId="17567"/>
    <cellStyle name="20% - Accent3 2 2 3 6 5 2" xfId="24645"/>
    <cellStyle name="20% - Accent3 2 2 3 6 6" xfId="24646"/>
    <cellStyle name="20% - Accent3 2 2 3 6 7" xfId="46093"/>
    <cellStyle name="20% - Accent3 2 2 3 7" xfId="4734"/>
    <cellStyle name="20% - Accent3 2 2 3 7 2" xfId="13408"/>
    <cellStyle name="20% - Accent3 2 2 3 7 2 2" xfId="24647"/>
    <cellStyle name="20% - Accent3 2 2 3 7 2 3" xfId="46094"/>
    <cellStyle name="20% - Accent3 2 2 3 7 3" xfId="19191"/>
    <cellStyle name="20% - Accent3 2 2 3 7 3 2" xfId="24648"/>
    <cellStyle name="20% - Accent3 2 2 3 7 4" xfId="24649"/>
    <cellStyle name="20% - Accent3 2 2 3 7 5" xfId="46095"/>
    <cellStyle name="20% - Accent3 2 2 3 8" xfId="7626"/>
    <cellStyle name="20% - Accent3 2 2 3 8 2" xfId="24650"/>
    <cellStyle name="20% - Accent3 2 2 3 8 3" xfId="46096"/>
    <cellStyle name="20% - Accent3 2 2 3 8 4" xfId="46097"/>
    <cellStyle name="20% - Accent3 2 2 3 9" xfId="3110"/>
    <cellStyle name="20% - Accent3 2 2 3 9 2" xfId="24651"/>
    <cellStyle name="20% - Accent3 2 2 3 9 3" xfId="46098"/>
    <cellStyle name="20% - Accent3 2 2 4" xfId="108"/>
    <cellStyle name="20% - Accent3 2 2 4 10" xfId="16304"/>
    <cellStyle name="20% - Accent3 2 2 4 10 2" xfId="24652"/>
    <cellStyle name="20% - Accent3 2 2 4 11" xfId="24653"/>
    <cellStyle name="20% - Accent3 2 2 4 12" xfId="46099"/>
    <cellStyle name="20% - Accent3 2 2 4 2" xfId="109"/>
    <cellStyle name="20% - Accent3 2 2 4 2 2" xfId="1847"/>
    <cellStyle name="20% - Accent3 2 2 4 2 2 2" xfId="9333"/>
    <cellStyle name="20% - Accent3 2 2 4 2 2 2 2" xfId="15115"/>
    <cellStyle name="20% - Accent3 2 2 4 2 2 2 2 2" xfId="24654"/>
    <cellStyle name="20% - Accent3 2 2 4 2 2 2 2 3" xfId="46100"/>
    <cellStyle name="20% - Accent3 2 2 4 2 2 2 3" xfId="20898"/>
    <cellStyle name="20% - Accent3 2 2 4 2 2 2 3 2" xfId="24655"/>
    <cellStyle name="20% - Accent3 2 2 4 2 2 2 4" xfId="24656"/>
    <cellStyle name="20% - Accent3 2 2 4 2 2 2 5" xfId="46101"/>
    <cellStyle name="20% - Accent3 2 2 4 2 2 3" xfId="6442"/>
    <cellStyle name="20% - Accent3 2 2 4 2 2 3 2" xfId="24657"/>
    <cellStyle name="20% - Accent3 2 2 4 2 2 3 3" xfId="46102"/>
    <cellStyle name="20% - Accent3 2 2 4 2 2 4" xfId="12224"/>
    <cellStyle name="20% - Accent3 2 2 4 2 2 4 2" xfId="24658"/>
    <cellStyle name="20% - Accent3 2 2 4 2 2 4 3" xfId="46103"/>
    <cellStyle name="20% - Accent3 2 2 4 2 2 5" xfId="18007"/>
    <cellStyle name="20% - Accent3 2 2 4 2 2 5 2" xfId="24659"/>
    <cellStyle name="20% - Accent3 2 2 4 2 2 6" xfId="24660"/>
    <cellStyle name="20% - Accent3 2 2 4 2 2 7" xfId="46104"/>
    <cellStyle name="20% - Accent3 2 2 4 2 3" xfId="4739"/>
    <cellStyle name="20% - Accent3 2 2 4 2 3 2" xfId="13413"/>
    <cellStyle name="20% - Accent3 2 2 4 2 3 2 2" xfId="24661"/>
    <cellStyle name="20% - Accent3 2 2 4 2 3 2 3" xfId="46105"/>
    <cellStyle name="20% - Accent3 2 2 4 2 3 3" xfId="19196"/>
    <cellStyle name="20% - Accent3 2 2 4 2 3 3 2" xfId="24662"/>
    <cellStyle name="20% - Accent3 2 2 4 2 3 4" xfId="24663"/>
    <cellStyle name="20% - Accent3 2 2 4 2 3 5" xfId="46106"/>
    <cellStyle name="20% - Accent3 2 2 4 2 4" xfId="7631"/>
    <cellStyle name="20% - Accent3 2 2 4 2 4 2" xfId="24664"/>
    <cellStyle name="20% - Accent3 2 2 4 2 4 3" xfId="46107"/>
    <cellStyle name="20% - Accent3 2 2 4 2 4 4" xfId="46108"/>
    <cellStyle name="20% - Accent3 2 2 4 2 5" xfId="3550"/>
    <cellStyle name="20% - Accent3 2 2 4 2 5 2" xfId="24665"/>
    <cellStyle name="20% - Accent3 2 2 4 2 5 3" xfId="46109"/>
    <cellStyle name="20% - Accent3 2 2 4 2 6" xfId="10522"/>
    <cellStyle name="20% - Accent3 2 2 4 2 6 2" xfId="24666"/>
    <cellStyle name="20% - Accent3 2 2 4 2 6 3" xfId="46110"/>
    <cellStyle name="20% - Accent3 2 2 4 2 7" xfId="16305"/>
    <cellStyle name="20% - Accent3 2 2 4 2 7 2" xfId="24667"/>
    <cellStyle name="20% - Accent3 2 2 4 2 8" xfId="24668"/>
    <cellStyle name="20% - Accent3 2 2 4 2 9" xfId="46111"/>
    <cellStyle name="20% - Accent3 2 2 4 3" xfId="955"/>
    <cellStyle name="20% - Accent3 2 2 4 3 2" xfId="2659"/>
    <cellStyle name="20% - Accent3 2 2 4 3 2 2" xfId="10145"/>
    <cellStyle name="20% - Accent3 2 2 4 3 2 2 2" xfId="15927"/>
    <cellStyle name="20% - Accent3 2 2 4 3 2 2 2 2" xfId="24669"/>
    <cellStyle name="20% - Accent3 2 2 4 3 2 2 2 3" xfId="46112"/>
    <cellStyle name="20% - Accent3 2 2 4 3 2 2 3" xfId="21710"/>
    <cellStyle name="20% - Accent3 2 2 4 3 2 2 3 2" xfId="24670"/>
    <cellStyle name="20% - Accent3 2 2 4 3 2 2 4" xfId="24671"/>
    <cellStyle name="20% - Accent3 2 2 4 3 2 2 5" xfId="46113"/>
    <cellStyle name="20% - Accent3 2 2 4 3 2 3" xfId="7254"/>
    <cellStyle name="20% - Accent3 2 2 4 3 2 3 2" xfId="24672"/>
    <cellStyle name="20% - Accent3 2 2 4 3 2 3 3" xfId="46114"/>
    <cellStyle name="20% - Accent3 2 2 4 3 2 4" xfId="13036"/>
    <cellStyle name="20% - Accent3 2 2 4 3 2 4 2" xfId="24673"/>
    <cellStyle name="20% - Accent3 2 2 4 3 2 4 3" xfId="46115"/>
    <cellStyle name="20% - Accent3 2 2 4 3 2 5" xfId="18819"/>
    <cellStyle name="20% - Accent3 2 2 4 3 2 5 2" xfId="24674"/>
    <cellStyle name="20% - Accent3 2 2 4 3 2 6" xfId="24675"/>
    <cellStyle name="20% - Accent3 2 2 4 3 2 7" xfId="46116"/>
    <cellStyle name="20% - Accent3 2 2 4 3 3" xfId="5551"/>
    <cellStyle name="20% - Accent3 2 2 4 3 3 2" xfId="14225"/>
    <cellStyle name="20% - Accent3 2 2 4 3 3 2 2" xfId="24676"/>
    <cellStyle name="20% - Accent3 2 2 4 3 3 2 3" xfId="46117"/>
    <cellStyle name="20% - Accent3 2 2 4 3 3 3" xfId="20008"/>
    <cellStyle name="20% - Accent3 2 2 4 3 3 3 2" xfId="24677"/>
    <cellStyle name="20% - Accent3 2 2 4 3 3 4" xfId="24678"/>
    <cellStyle name="20% - Accent3 2 2 4 3 3 5" xfId="46118"/>
    <cellStyle name="20% - Accent3 2 2 4 3 4" xfId="8443"/>
    <cellStyle name="20% - Accent3 2 2 4 3 4 2" xfId="24679"/>
    <cellStyle name="20% - Accent3 2 2 4 3 4 3" xfId="46119"/>
    <cellStyle name="20% - Accent3 2 2 4 3 4 4" xfId="46120"/>
    <cellStyle name="20% - Accent3 2 2 4 3 5" xfId="4362"/>
    <cellStyle name="20% - Accent3 2 2 4 3 5 2" xfId="24680"/>
    <cellStyle name="20% - Accent3 2 2 4 3 5 3" xfId="46121"/>
    <cellStyle name="20% - Accent3 2 2 4 3 6" xfId="11334"/>
    <cellStyle name="20% - Accent3 2 2 4 3 6 2" xfId="24681"/>
    <cellStyle name="20% - Accent3 2 2 4 3 6 3" xfId="46122"/>
    <cellStyle name="20% - Accent3 2 2 4 3 7" xfId="17117"/>
    <cellStyle name="20% - Accent3 2 2 4 3 7 2" xfId="24682"/>
    <cellStyle name="20% - Accent3 2 2 4 3 8" xfId="24683"/>
    <cellStyle name="20% - Accent3 2 2 4 3 9" xfId="46123"/>
    <cellStyle name="20% - Accent3 2 2 4 4" xfId="1846"/>
    <cellStyle name="20% - Accent3 2 2 4 4 2" xfId="6441"/>
    <cellStyle name="20% - Accent3 2 2 4 4 2 2" xfId="15114"/>
    <cellStyle name="20% - Accent3 2 2 4 4 2 2 2" xfId="24684"/>
    <cellStyle name="20% - Accent3 2 2 4 4 2 2 3" xfId="46124"/>
    <cellStyle name="20% - Accent3 2 2 4 4 2 3" xfId="20897"/>
    <cellStyle name="20% - Accent3 2 2 4 4 2 3 2" xfId="24685"/>
    <cellStyle name="20% - Accent3 2 2 4 4 2 4" xfId="24686"/>
    <cellStyle name="20% - Accent3 2 2 4 4 2 5" xfId="46125"/>
    <cellStyle name="20% - Accent3 2 2 4 4 3" xfId="9332"/>
    <cellStyle name="20% - Accent3 2 2 4 4 3 2" xfId="24687"/>
    <cellStyle name="20% - Accent3 2 2 4 4 3 3" xfId="46126"/>
    <cellStyle name="20% - Accent3 2 2 4 4 3 4" xfId="46127"/>
    <cellStyle name="20% - Accent3 2 2 4 4 4" xfId="3549"/>
    <cellStyle name="20% - Accent3 2 2 4 4 4 2" xfId="24688"/>
    <cellStyle name="20% - Accent3 2 2 4 4 4 3" xfId="46128"/>
    <cellStyle name="20% - Accent3 2 2 4 4 5" xfId="12223"/>
    <cellStyle name="20% - Accent3 2 2 4 4 5 2" xfId="24689"/>
    <cellStyle name="20% - Accent3 2 2 4 4 5 3" xfId="46129"/>
    <cellStyle name="20% - Accent3 2 2 4 4 6" xfId="18006"/>
    <cellStyle name="20% - Accent3 2 2 4 4 6 2" xfId="24690"/>
    <cellStyle name="20% - Accent3 2 2 4 4 7" xfId="24691"/>
    <cellStyle name="20% - Accent3 2 2 4 4 8" xfId="46130"/>
    <cellStyle name="20% - Accent3 2 2 4 5" xfId="1409"/>
    <cellStyle name="20% - Accent3 2 2 4 5 2" xfId="8895"/>
    <cellStyle name="20% - Accent3 2 2 4 5 2 2" xfId="14677"/>
    <cellStyle name="20% - Accent3 2 2 4 5 2 2 2" xfId="24692"/>
    <cellStyle name="20% - Accent3 2 2 4 5 2 2 3" xfId="46131"/>
    <cellStyle name="20% - Accent3 2 2 4 5 2 3" xfId="20460"/>
    <cellStyle name="20% - Accent3 2 2 4 5 2 3 2" xfId="24693"/>
    <cellStyle name="20% - Accent3 2 2 4 5 2 4" xfId="24694"/>
    <cellStyle name="20% - Accent3 2 2 4 5 2 5" xfId="46132"/>
    <cellStyle name="20% - Accent3 2 2 4 5 3" xfId="6004"/>
    <cellStyle name="20% - Accent3 2 2 4 5 3 2" xfId="24695"/>
    <cellStyle name="20% - Accent3 2 2 4 5 3 3" xfId="46133"/>
    <cellStyle name="20% - Accent3 2 2 4 5 4" xfId="11786"/>
    <cellStyle name="20% - Accent3 2 2 4 5 4 2" xfId="24696"/>
    <cellStyle name="20% - Accent3 2 2 4 5 4 3" xfId="46134"/>
    <cellStyle name="20% - Accent3 2 2 4 5 5" xfId="17569"/>
    <cellStyle name="20% - Accent3 2 2 4 5 5 2" xfId="24697"/>
    <cellStyle name="20% - Accent3 2 2 4 5 6" xfId="24698"/>
    <cellStyle name="20% - Accent3 2 2 4 5 7" xfId="46135"/>
    <cellStyle name="20% - Accent3 2 2 4 6" xfId="4738"/>
    <cellStyle name="20% - Accent3 2 2 4 6 2" xfId="13412"/>
    <cellStyle name="20% - Accent3 2 2 4 6 2 2" xfId="24699"/>
    <cellStyle name="20% - Accent3 2 2 4 6 2 3" xfId="46136"/>
    <cellStyle name="20% - Accent3 2 2 4 6 3" xfId="19195"/>
    <cellStyle name="20% - Accent3 2 2 4 6 3 2" xfId="24700"/>
    <cellStyle name="20% - Accent3 2 2 4 6 4" xfId="24701"/>
    <cellStyle name="20% - Accent3 2 2 4 6 5" xfId="46137"/>
    <cellStyle name="20% - Accent3 2 2 4 7" xfId="7630"/>
    <cellStyle name="20% - Accent3 2 2 4 7 2" xfId="24702"/>
    <cellStyle name="20% - Accent3 2 2 4 7 3" xfId="46138"/>
    <cellStyle name="20% - Accent3 2 2 4 7 4" xfId="46139"/>
    <cellStyle name="20% - Accent3 2 2 4 8" xfId="3112"/>
    <cellStyle name="20% - Accent3 2 2 4 8 2" xfId="24703"/>
    <cellStyle name="20% - Accent3 2 2 4 8 3" xfId="46140"/>
    <cellStyle name="20% - Accent3 2 2 4 9" xfId="10521"/>
    <cellStyle name="20% - Accent3 2 2 4 9 2" xfId="24704"/>
    <cellStyle name="20% - Accent3 2 2 4 9 3" xfId="46141"/>
    <cellStyle name="20% - Accent3 2 2 5" xfId="110"/>
    <cellStyle name="20% - Accent3 2 2 5 10" xfId="16306"/>
    <cellStyle name="20% - Accent3 2 2 5 10 2" xfId="24705"/>
    <cellStyle name="20% - Accent3 2 2 5 11" xfId="24706"/>
    <cellStyle name="20% - Accent3 2 2 5 12" xfId="46142"/>
    <cellStyle name="20% - Accent3 2 2 5 2" xfId="111"/>
    <cellStyle name="20% - Accent3 2 2 5 2 2" xfId="1849"/>
    <cellStyle name="20% - Accent3 2 2 5 2 2 2" xfId="9335"/>
    <cellStyle name="20% - Accent3 2 2 5 2 2 2 2" xfId="15117"/>
    <cellStyle name="20% - Accent3 2 2 5 2 2 2 2 2" xfId="24707"/>
    <cellStyle name="20% - Accent3 2 2 5 2 2 2 2 3" xfId="46143"/>
    <cellStyle name="20% - Accent3 2 2 5 2 2 2 3" xfId="20900"/>
    <cellStyle name="20% - Accent3 2 2 5 2 2 2 3 2" xfId="24708"/>
    <cellStyle name="20% - Accent3 2 2 5 2 2 2 4" xfId="24709"/>
    <cellStyle name="20% - Accent3 2 2 5 2 2 2 5" xfId="46144"/>
    <cellStyle name="20% - Accent3 2 2 5 2 2 3" xfId="6444"/>
    <cellStyle name="20% - Accent3 2 2 5 2 2 3 2" xfId="24710"/>
    <cellStyle name="20% - Accent3 2 2 5 2 2 3 3" xfId="46145"/>
    <cellStyle name="20% - Accent3 2 2 5 2 2 4" xfId="12226"/>
    <cellStyle name="20% - Accent3 2 2 5 2 2 4 2" xfId="24711"/>
    <cellStyle name="20% - Accent3 2 2 5 2 2 4 3" xfId="46146"/>
    <cellStyle name="20% - Accent3 2 2 5 2 2 5" xfId="18009"/>
    <cellStyle name="20% - Accent3 2 2 5 2 2 5 2" xfId="24712"/>
    <cellStyle name="20% - Accent3 2 2 5 2 2 6" xfId="24713"/>
    <cellStyle name="20% - Accent3 2 2 5 2 2 7" xfId="46147"/>
    <cellStyle name="20% - Accent3 2 2 5 2 3" xfId="4741"/>
    <cellStyle name="20% - Accent3 2 2 5 2 3 2" xfId="13415"/>
    <cellStyle name="20% - Accent3 2 2 5 2 3 2 2" xfId="24714"/>
    <cellStyle name="20% - Accent3 2 2 5 2 3 2 3" xfId="46148"/>
    <cellStyle name="20% - Accent3 2 2 5 2 3 3" xfId="19198"/>
    <cellStyle name="20% - Accent3 2 2 5 2 3 3 2" xfId="24715"/>
    <cellStyle name="20% - Accent3 2 2 5 2 3 4" xfId="24716"/>
    <cellStyle name="20% - Accent3 2 2 5 2 3 5" xfId="46149"/>
    <cellStyle name="20% - Accent3 2 2 5 2 4" xfId="7633"/>
    <cellStyle name="20% - Accent3 2 2 5 2 4 2" xfId="24717"/>
    <cellStyle name="20% - Accent3 2 2 5 2 4 3" xfId="46150"/>
    <cellStyle name="20% - Accent3 2 2 5 2 4 4" xfId="46151"/>
    <cellStyle name="20% - Accent3 2 2 5 2 5" xfId="3552"/>
    <cellStyle name="20% - Accent3 2 2 5 2 5 2" xfId="24718"/>
    <cellStyle name="20% - Accent3 2 2 5 2 5 3" xfId="46152"/>
    <cellStyle name="20% - Accent3 2 2 5 2 6" xfId="10524"/>
    <cellStyle name="20% - Accent3 2 2 5 2 6 2" xfId="24719"/>
    <cellStyle name="20% - Accent3 2 2 5 2 6 3" xfId="46153"/>
    <cellStyle name="20% - Accent3 2 2 5 2 7" xfId="16307"/>
    <cellStyle name="20% - Accent3 2 2 5 2 7 2" xfId="24720"/>
    <cellStyle name="20% - Accent3 2 2 5 2 8" xfId="24721"/>
    <cellStyle name="20% - Accent3 2 2 5 2 9" xfId="46154"/>
    <cellStyle name="20% - Accent3 2 2 5 3" xfId="956"/>
    <cellStyle name="20% - Accent3 2 2 5 3 2" xfId="2660"/>
    <cellStyle name="20% - Accent3 2 2 5 3 2 2" xfId="10146"/>
    <cellStyle name="20% - Accent3 2 2 5 3 2 2 2" xfId="15928"/>
    <cellStyle name="20% - Accent3 2 2 5 3 2 2 2 2" xfId="24722"/>
    <cellStyle name="20% - Accent3 2 2 5 3 2 2 2 3" xfId="46155"/>
    <cellStyle name="20% - Accent3 2 2 5 3 2 2 3" xfId="21711"/>
    <cellStyle name="20% - Accent3 2 2 5 3 2 2 3 2" xfId="24723"/>
    <cellStyle name="20% - Accent3 2 2 5 3 2 2 4" xfId="24724"/>
    <cellStyle name="20% - Accent3 2 2 5 3 2 2 5" xfId="46156"/>
    <cellStyle name="20% - Accent3 2 2 5 3 2 3" xfId="7255"/>
    <cellStyle name="20% - Accent3 2 2 5 3 2 3 2" xfId="24725"/>
    <cellStyle name="20% - Accent3 2 2 5 3 2 3 3" xfId="46157"/>
    <cellStyle name="20% - Accent3 2 2 5 3 2 4" xfId="13037"/>
    <cellStyle name="20% - Accent3 2 2 5 3 2 4 2" xfId="24726"/>
    <cellStyle name="20% - Accent3 2 2 5 3 2 4 3" xfId="46158"/>
    <cellStyle name="20% - Accent3 2 2 5 3 2 5" xfId="18820"/>
    <cellStyle name="20% - Accent3 2 2 5 3 2 5 2" xfId="24727"/>
    <cellStyle name="20% - Accent3 2 2 5 3 2 6" xfId="24728"/>
    <cellStyle name="20% - Accent3 2 2 5 3 2 7" xfId="46159"/>
    <cellStyle name="20% - Accent3 2 2 5 3 3" xfId="5552"/>
    <cellStyle name="20% - Accent3 2 2 5 3 3 2" xfId="14226"/>
    <cellStyle name="20% - Accent3 2 2 5 3 3 2 2" xfId="24729"/>
    <cellStyle name="20% - Accent3 2 2 5 3 3 2 3" xfId="46160"/>
    <cellStyle name="20% - Accent3 2 2 5 3 3 3" xfId="20009"/>
    <cellStyle name="20% - Accent3 2 2 5 3 3 3 2" xfId="24730"/>
    <cellStyle name="20% - Accent3 2 2 5 3 3 4" xfId="24731"/>
    <cellStyle name="20% - Accent3 2 2 5 3 3 5" xfId="46161"/>
    <cellStyle name="20% - Accent3 2 2 5 3 4" xfId="8444"/>
    <cellStyle name="20% - Accent3 2 2 5 3 4 2" xfId="24732"/>
    <cellStyle name="20% - Accent3 2 2 5 3 4 3" xfId="46162"/>
    <cellStyle name="20% - Accent3 2 2 5 3 4 4" xfId="46163"/>
    <cellStyle name="20% - Accent3 2 2 5 3 5" xfId="4363"/>
    <cellStyle name="20% - Accent3 2 2 5 3 5 2" xfId="24733"/>
    <cellStyle name="20% - Accent3 2 2 5 3 5 3" xfId="46164"/>
    <cellStyle name="20% - Accent3 2 2 5 3 6" xfId="11335"/>
    <cellStyle name="20% - Accent3 2 2 5 3 6 2" xfId="24734"/>
    <cellStyle name="20% - Accent3 2 2 5 3 6 3" xfId="46165"/>
    <cellStyle name="20% - Accent3 2 2 5 3 7" xfId="17118"/>
    <cellStyle name="20% - Accent3 2 2 5 3 7 2" xfId="24735"/>
    <cellStyle name="20% - Accent3 2 2 5 3 8" xfId="24736"/>
    <cellStyle name="20% - Accent3 2 2 5 3 9" xfId="46166"/>
    <cellStyle name="20% - Accent3 2 2 5 4" xfId="1848"/>
    <cellStyle name="20% - Accent3 2 2 5 4 2" xfId="6443"/>
    <cellStyle name="20% - Accent3 2 2 5 4 2 2" xfId="15116"/>
    <cellStyle name="20% - Accent3 2 2 5 4 2 2 2" xfId="24737"/>
    <cellStyle name="20% - Accent3 2 2 5 4 2 2 3" xfId="46167"/>
    <cellStyle name="20% - Accent3 2 2 5 4 2 3" xfId="20899"/>
    <cellStyle name="20% - Accent3 2 2 5 4 2 3 2" xfId="24738"/>
    <cellStyle name="20% - Accent3 2 2 5 4 2 4" xfId="24739"/>
    <cellStyle name="20% - Accent3 2 2 5 4 2 5" xfId="46168"/>
    <cellStyle name="20% - Accent3 2 2 5 4 3" xfId="9334"/>
    <cellStyle name="20% - Accent3 2 2 5 4 3 2" xfId="24740"/>
    <cellStyle name="20% - Accent3 2 2 5 4 3 3" xfId="46169"/>
    <cellStyle name="20% - Accent3 2 2 5 4 3 4" xfId="46170"/>
    <cellStyle name="20% - Accent3 2 2 5 4 4" xfId="3551"/>
    <cellStyle name="20% - Accent3 2 2 5 4 4 2" xfId="24741"/>
    <cellStyle name="20% - Accent3 2 2 5 4 4 3" xfId="46171"/>
    <cellStyle name="20% - Accent3 2 2 5 4 5" xfId="12225"/>
    <cellStyle name="20% - Accent3 2 2 5 4 5 2" xfId="24742"/>
    <cellStyle name="20% - Accent3 2 2 5 4 5 3" xfId="46172"/>
    <cellStyle name="20% - Accent3 2 2 5 4 6" xfId="18008"/>
    <cellStyle name="20% - Accent3 2 2 5 4 6 2" xfId="24743"/>
    <cellStyle name="20% - Accent3 2 2 5 4 7" xfId="24744"/>
    <cellStyle name="20% - Accent3 2 2 5 4 8" xfId="46173"/>
    <cellStyle name="20% - Accent3 2 2 5 5" xfId="1410"/>
    <cellStyle name="20% - Accent3 2 2 5 5 2" xfId="8896"/>
    <cellStyle name="20% - Accent3 2 2 5 5 2 2" xfId="14678"/>
    <cellStyle name="20% - Accent3 2 2 5 5 2 2 2" xfId="24745"/>
    <cellStyle name="20% - Accent3 2 2 5 5 2 2 3" xfId="46174"/>
    <cellStyle name="20% - Accent3 2 2 5 5 2 3" xfId="20461"/>
    <cellStyle name="20% - Accent3 2 2 5 5 2 3 2" xfId="24746"/>
    <cellStyle name="20% - Accent3 2 2 5 5 2 4" xfId="24747"/>
    <cellStyle name="20% - Accent3 2 2 5 5 2 5" xfId="46175"/>
    <cellStyle name="20% - Accent3 2 2 5 5 3" xfId="6005"/>
    <cellStyle name="20% - Accent3 2 2 5 5 3 2" xfId="24748"/>
    <cellStyle name="20% - Accent3 2 2 5 5 3 3" xfId="46176"/>
    <cellStyle name="20% - Accent3 2 2 5 5 4" xfId="11787"/>
    <cellStyle name="20% - Accent3 2 2 5 5 4 2" xfId="24749"/>
    <cellStyle name="20% - Accent3 2 2 5 5 4 3" xfId="46177"/>
    <cellStyle name="20% - Accent3 2 2 5 5 5" xfId="17570"/>
    <cellStyle name="20% - Accent3 2 2 5 5 5 2" xfId="24750"/>
    <cellStyle name="20% - Accent3 2 2 5 5 6" xfId="24751"/>
    <cellStyle name="20% - Accent3 2 2 5 5 7" xfId="46178"/>
    <cellStyle name="20% - Accent3 2 2 5 6" xfId="4740"/>
    <cellStyle name="20% - Accent3 2 2 5 6 2" xfId="13414"/>
    <cellStyle name="20% - Accent3 2 2 5 6 2 2" xfId="24752"/>
    <cellStyle name="20% - Accent3 2 2 5 6 2 3" xfId="46179"/>
    <cellStyle name="20% - Accent3 2 2 5 6 3" xfId="19197"/>
    <cellStyle name="20% - Accent3 2 2 5 6 3 2" xfId="24753"/>
    <cellStyle name="20% - Accent3 2 2 5 6 4" xfId="24754"/>
    <cellStyle name="20% - Accent3 2 2 5 6 5" xfId="46180"/>
    <cellStyle name="20% - Accent3 2 2 5 7" xfId="7632"/>
    <cellStyle name="20% - Accent3 2 2 5 7 2" xfId="24755"/>
    <cellStyle name="20% - Accent3 2 2 5 7 3" xfId="46181"/>
    <cellStyle name="20% - Accent3 2 2 5 7 4" xfId="46182"/>
    <cellStyle name="20% - Accent3 2 2 5 8" xfId="3113"/>
    <cellStyle name="20% - Accent3 2 2 5 8 2" xfId="24756"/>
    <cellStyle name="20% - Accent3 2 2 5 8 3" xfId="46183"/>
    <cellStyle name="20% - Accent3 2 2 5 9" xfId="10523"/>
    <cellStyle name="20% - Accent3 2 2 5 9 2" xfId="24757"/>
    <cellStyle name="20% - Accent3 2 2 5 9 3" xfId="46184"/>
    <cellStyle name="20% - Accent3 2 2 6" xfId="112"/>
    <cellStyle name="20% - Accent3 2 2 6 10" xfId="46185"/>
    <cellStyle name="20% - Accent3 2 2 6 2" xfId="1850"/>
    <cellStyle name="20% - Accent3 2 2 6 2 2" xfId="6445"/>
    <cellStyle name="20% - Accent3 2 2 6 2 2 2" xfId="15118"/>
    <cellStyle name="20% - Accent3 2 2 6 2 2 2 2" xfId="24758"/>
    <cellStyle name="20% - Accent3 2 2 6 2 2 2 3" xfId="46186"/>
    <cellStyle name="20% - Accent3 2 2 6 2 2 3" xfId="20901"/>
    <cellStyle name="20% - Accent3 2 2 6 2 2 3 2" xfId="24759"/>
    <cellStyle name="20% - Accent3 2 2 6 2 2 4" xfId="24760"/>
    <cellStyle name="20% - Accent3 2 2 6 2 2 5" xfId="46187"/>
    <cellStyle name="20% - Accent3 2 2 6 2 3" xfId="9336"/>
    <cellStyle name="20% - Accent3 2 2 6 2 3 2" xfId="24761"/>
    <cellStyle name="20% - Accent3 2 2 6 2 3 3" xfId="46188"/>
    <cellStyle name="20% - Accent3 2 2 6 2 3 4" xfId="46189"/>
    <cellStyle name="20% - Accent3 2 2 6 2 4" xfId="3553"/>
    <cellStyle name="20% - Accent3 2 2 6 2 4 2" xfId="24762"/>
    <cellStyle name="20% - Accent3 2 2 6 2 4 3" xfId="46190"/>
    <cellStyle name="20% - Accent3 2 2 6 2 5" xfId="12227"/>
    <cellStyle name="20% - Accent3 2 2 6 2 5 2" xfId="24763"/>
    <cellStyle name="20% - Accent3 2 2 6 2 5 3" xfId="46191"/>
    <cellStyle name="20% - Accent3 2 2 6 2 6" xfId="18010"/>
    <cellStyle name="20% - Accent3 2 2 6 2 6 2" xfId="24764"/>
    <cellStyle name="20% - Accent3 2 2 6 2 7" xfId="24765"/>
    <cellStyle name="20% - Accent3 2 2 6 2 8" xfId="46192"/>
    <cellStyle name="20% - Accent3 2 2 6 3" xfId="1401"/>
    <cellStyle name="20% - Accent3 2 2 6 3 2" xfId="8887"/>
    <cellStyle name="20% - Accent3 2 2 6 3 2 2" xfId="14669"/>
    <cellStyle name="20% - Accent3 2 2 6 3 2 2 2" xfId="24766"/>
    <cellStyle name="20% - Accent3 2 2 6 3 2 2 3" xfId="46193"/>
    <cellStyle name="20% - Accent3 2 2 6 3 2 3" xfId="20452"/>
    <cellStyle name="20% - Accent3 2 2 6 3 2 3 2" xfId="24767"/>
    <cellStyle name="20% - Accent3 2 2 6 3 2 4" xfId="24768"/>
    <cellStyle name="20% - Accent3 2 2 6 3 2 5" xfId="46194"/>
    <cellStyle name="20% - Accent3 2 2 6 3 3" xfId="5996"/>
    <cellStyle name="20% - Accent3 2 2 6 3 3 2" xfId="24769"/>
    <cellStyle name="20% - Accent3 2 2 6 3 3 3" xfId="46195"/>
    <cellStyle name="20% - Accent3 2 2 6 3 4" xfId="11778"/>
    <cellStyle name="20% - Accent3 2 2 6 3 4 2" xfId="24770"/>
    <cellStyle name="20% - Accent3 2 2 6 3 4 3" xfId="46196"/>
    <cellStyle name="20% - Accent3 2 2 6 3 5" xfId="17561"/>
    <cellStyle name="20% - Accent3 2 2 6 3 5 2" xfId="24771"/>
    <cellStyle name="20% - Accent3 2 2 6 3 6" xfId="24772"/>
    <cellStyle name="20% - Accent3 2 2 6 3 7" xfId="46197"/>
    <cellStyle name="20% - Accent3 2 2 6 4" xfId="4742"/>
    <cellStyle name="20% - Accent3 2 2 6 4 2" xfId="13416"/>
    <cellStyle name="20% - Accent3 2 2 6 4 2 2" xfId="24773"/>
    <cellStyle name="20% - Accent3 2 2 6 4 2 3" xfId="46198"/>
    <cellStyle name="20% - Accent3 2 2 6 4 3" xfId="19199"/>
    <cellStyle name="20% - Accent3 2 2 6 4 3 2" xfId="24774"/>
    <cellStyle name="20% - Accent3 2 2 6 4 4" xfId="24775"/>
    <cellStyle name="20% - Accent3 2 2 6 4 5" xfId="46199"/>
    <cellStyle name="20% - Accent3 2 2 6 5" xfId="7634"/>
    <cellStyle name="20% - Accent3 2 2 6 5 2" xfId="24776"/>
    <cellStyle name="20% - Accent3 2 2 6 5 3" xfId="46200"/>
    <cellStyle name="20% - Accent3 2 2 6 5 4" xfId="46201"/>
    <cellStyle name="20% - Accent3 2 2 6 6" xfId="3104"/>
    <cellStyle name="20% - Accent3 2 2 6 6 2" xfId="24777"/>
    <cellStyle name="20% - Accent3 2 2 6 6 3" xfId="46202"/>
    <cellStyle name="20% - Accent3 2 2 6 7" xfId="10525"/>
    <cellStyle name="20% - Accent3 2 2 6 7 2" xfId="24778"/>
    <cellStyle name="20% - Accent3 2 2 6 7 3" xfId="46203"/>
    <cellStyle name="20% - Accent3 2 2 6 8" xfId="16308"/>
    <cellStyle name="20% - Accent3 2 2 6 8 2" xfId="24779"/>
    <cellStyle name="20% - Accent3 2 2 6 9" xfId="24780"/>
    <cellStyle name="20% - Accent3 2 2 7" xfId="864"/>
    <cellStyle name="20% - Accent3 2 2 7 2" xfId="2570"/>
    <cellStyle name="20% - Accent3 2 2 7 2 2" xfId="10056"/>
    <cellStyle name="20% - Accent3 2 2 7 2 2 2" xfId="15838"/>
    <cellStyle name="20% - Accent3 2 2 7 2 2 2 2" xfId="24781"/>
    <cellStyle name="20% - Accent3 2 2 7 2 2 2 3" xfId="46204"/>
    <cellStyle name="20% - Accent3 2 2 7 2 2 3" xfId="21621"/>
    <cellStyle name="20% - Accent3 2 2 7 2 2 3 2" xfId="24782"/>
    <cellStyle name="20% - Accent3 2 2 7 2 2 4" xfId="24783"/>
    <cellStyle name="20% - Accent3 2 2 7 2 2 5" xfId="46205"/>
    <cellStyle name="20% - Accent3 2 2 7 2 3" xfId="7165"/>
    <cellStyle name="20% - Accent3 2 2 7 2 3 2" xfId="24784"/>
    <cellStyle name="20% - Accent3 2 2 7 2 3 3" xfId="46206"/>
    <cellStyle name="20% - Accent3 2 2 7 2 4" xfId="12947"/>
    <cellStyle name="20% - Accent3 2 2 7 2 4 2" xfId="24785"/>
    <cellStyle name="20% - Accent3 2 2 7 2 4 3" xfId="46207"/>
    <cellStyle name="20% - Accent3 2 2 7 2 5" xfId="18730"/>
    <cellStyle name="20% - Accent3 2 2 7 2 5 2" xfId="24786"/>
    <cellStyle name="20% - Accent3 2 2 7 2 6" xfId="24787"/>
    <cellStyle name="20% - Accent3 2 2 7 2 7" xfId="46208"/>
    <cellStyle name="20% - Accent3 2 2 7 3" xfId="5462"/>
    <cellStyle name="20% - Accent3 2 2 7 3 2" xfId="14136"/>
    <cellStyle name="20% - Accent3 2 2 7 3 2 2" xfId="24788"/>
    <cellStyle name="20% - Accent3 2 2 7 3 2 3" xfId="46209"/>
    <cellStyle name="20% - Accent3 2 2 7 3 3" xfId="19919"/>
    <cellStyle name="20% - Accent3 2 2 7 3 3 2" xfId="24789"/>
    <cellStyle name="20% - Accent3 2 2 7 3 4" xfId="24790"/>
    <cellStyle name="20% - Accent3 2 2 7 3 5" xfId="46210"/>
    <cellStyle name="20% - Accent3 2 2 7 4" xfId="8354"/>
    <cellStyle name="20% - Accent3 2 2 7 4 2" xfId="24791"/>
    <cellStyle name="20% - Accent3 2 2 7 4 3" xfId="46211"/>
    <cellStyle name="20% - Accent3 2 2 7 4 4" xfId="46212"/>
    <cellStyle name="20% - Accent3 2 2 7 5" xfId="4273"/>
    <cellStyle name="20% - Accent3 2 2 7 5 2" xfId="24792"/>
    <cellStyle name="20% - Accent3 2 2 7 5 3" xfId="46213"/>
    <cellStyle name="20% - Accent3 2 2 7 6" xfId="11245"/>
    <cellStyle name="20% - Accent3 2 2 7 6 2" xfId="24793"/>
    <cellStyle name="20% - Accent3 2 2 7 6 3" xfId="46214"/>
    <cellStyle name="20% - Accent3 2 2 7 7" xfId="17028"/>
    <cellStyle name="20% - Accent3 2 2 7 7 2" xfId="24794"/>
    <cellStyle name="20% - Accent3 2 2 7 8" xfId="24795"/>
    <cellStyle name="20% - Accent3 2 2 7 9" xfId="46215"/>
    <cellStyle name="20% - Accent3 2 2 8" xfId="1831"/>
    <cellStyle name="20% - Accent3 2 2 8 2" xfId="6426"/>
    <cellStyle name="20% - Accent3 2 2 8 2 2" xfId="15099"/>
    <cellStyle name="20% - Accent3 2 2 8 2 2 2" xfId="24796"/>
    <cellStyle name="20% - Accent3 2 2 8 2 2 3" xfId="46216"/>
    <cellStyle name="20% - Accent3 2 2 8 2 3" xfId="20882"/>
    <cellStyle name="20% - Accent3 2 2 8 2 3 2" xfId="24797"/>
    <cellStyle name="20% - Accent3 2 2 8 2 4" xfId="24798"/>
    <cellStyle name="20% - Accent3 2 2 8 2 5" xfId="46217"/>
    <cellStyle name="20% - Accent3 2 2 8 3" xfId="9317"/>
    <cellStyle name="20% - Accent3 2 2 8 3 2" xfId="24799"/>
    <cellStyle name="20% - Accent3 2 2 8 3 3" xfId="46218"/>
    <cellStyle name="20% - Accent3 2 2 8 3 4" xfId="46219"/>
    <cellStyle name="20% - Accent3 2 2 8 4" xfId="3534"/>
    <cellStyle name="20% - Accent3 2 2 8 4 2" xfId="24800"/>
    <cellStyle name="20% - Accent3 2 2 8 4 3" xfId="46220"/>
    <cellStyle name="20% - Accent3 2 2 8 5" xfId="12208"/>
    <cellStyle name="20% - Accent3 2 2 8 5 2" xfId="24801"/>
    <cellStyle name="20% - Accent3 2 2 8 5 3" xfId="46221"/>
    <cellStyle name="20% - Accent3 2 2 8 6" xfId="17991"/>
    <cellStyle name="20% - Accent3 2 2 8 6 2" xfId="24802"/>
    <cellStyle name="20% - Accent3 2 2 8 7" xfId="24803"/>
    <cellStyle name="20% - Accent3 2 2 8 8" xfId="46222"/>
    <cellStyle name="20% - Accent3 2 2 9" xfId="1291"/>
    <cellStyle name="20% - Accent3 2 2 9 2" xfId="8777"/>
    <cellStyle name="20% - Accent3 2 2 9 2 2" xfId="14559"/>
    <cellStyle name="20% - Accent3 2 2 9 2 2 2" xfId="24804"/>
    <cellStyle name="20% - Accent3 2 2 9 2 2 3" xfId="46223"/>
    <cellStyle name="20% - Accent3 2 2 9 2 3" xfId="20342"/>
    <cellStyle name="20% - Accent3 2 2 9 2 3 2" xfId="24805"/>
    <cellStyle name="20% - Accent3 2 2 9 2 4" xfId="24806"/>
    <cellStyle name="20% - Accent3 2 2 9 2 5" xfId="46224"/>
    <cellStyle name="20% - Accent3 2 2 9 3" xfId="5886"/>
    <cellStyle name="20% - Accent3 2 2 9 3 2" xfId="24807"/>
    <cellStyle name="20% - Accent3 2 2 9 3 3" xfId="46225"/>
    <cellStyle name="20% - Accent3 2 2 9 4" xfId="11668"/>
    <cellStyle name="20% - Accent3 2 2 9 4 2" xfId="24808"/>
    <cellStyle name="20% - Accent3 2 2 9 4 3" xfId="46226"/>
    <cellStyle name="20% - Accent3 2 2 9 5" xfId="17451"/>
    <cellStyle name="20% - Accent3 2 2 9 5 2" xfId="24809"/>
    <cellStyle name="20% - Accent3 2 2 9 6" xfId="24810"/>
    <cellStyle name="20% - Accent3 2 2 9 7" xfId="46227"/>
    <cellStyle name="20% - Accent3 2 3" xfId="113"/>
    <cellStyle name="20% - Accent3 2 3 10" xfId="7635"/>
    <cellStyle name="20% - Accent3 2 3 10 2" xfId="24811"/>
    <cellStyle name="20% - Accent3 2 3 10 3" xfId="46228"/>
    <cellStyle name="20% - Accent3 2 3 10 4" xfId="46229"/>
    <cellStyle name="20% - Accent3 2 3 11" xfId="2996"/>
    <cellStyle name="20% - Accent3 2 3 11 2" xfId="24812"/>
    <cellStyle name="20% - Accent3 2 3 11 3" xfId="46230"/>
    <cellStyle name="20% - Accent3 2 3 12" xfId="10526"/>
    <cellStyle name="20% - Accent3 2 3 12 2" xfId="24813"/>
    <cellStyle name="20% - Accent3 2 3 12 3" xfId="46231"/>
    <cellStyle name="20% - Accent3 2 3 13" xfId="16309"/>
    <cellStyle name="20% - Accent3 2 3 13 2" xfId="24814"/>
    <cellStyle name="20% - Accent3 2 3 14" xfId="24815"/>
    <cellStyle name="20% - Accent3 2 3 15" xfId="46232"/>
    <cellStyle name="20% - Accent3 2 3 2" xfId="114"/>
    <cellStyle name="20% - Accent3 2 3 2 10" xfId="10527"/>
    <cellStyle name="20% - Accent3 2 3 2 10 2" xfId="24816"/>
    <cellStyle name="20% - Accent3 2 3 2 10 3" xfId="46233"/>
    <cellStyle name="20% - Accent3 2 3 2 11" xfId="16310"/>
    <cellStyle name="20% - Accent3 2 3 2 11 2" xfId="24817"/>
    <cellStyle name="20% - Accent3 2 3 2 12" xfId="24818"/>
    <cellStyle name="20% - Accent3 2 3 2 13" xfId="46234"/>
    <cellStyle name="20% - Accent3 2 3 2 2" xfId="115"/>
    <cellStyle name="20% - Accent3 2 3 2 2 10" xfId="16311"/>
    <cellStyle name="20% - Accent3 2 3 2 2 10 2" xfId="24819"/>
    <cellStyle name="20% - Accent3 2 3 2 2 11" xfId="24820"/>
    <cellStyle name="20% - Accent3 2 3 2 2 12" xfId="46235"/>
    <cellStyle name="20% - Accent3 2 3 2 2 2" xfId="116"/>
    <cellStyle name="20% - Accent3 2 3 2 2 2 2" xfId="1854"/>
    <cellStyle name="20% - Accent3 2 3 2 2 2 2 2" xfId="9340"/>
    <cellStyle name="20% - Accent3 2 3 2 2 2 2 2 2" xfId="15122"/>
    <cellStyle name="20% - Accent3 2 3 2 2 2 2 2 2 2" xfId="24821"/>
    <cellStyle name="20% - Accent3 2 3 2 2 2 2 2 2 3" xfId="46236"/>
    <cellStyle name="20% - Accent3 2 3 2 2 2 2 2 3" xfId="20905"/>
    <cellStyle name="20% - Accent3 2 3 2 2 2 2 2 3 2" xfId="24822"/>
    <cellStyle name="20% - Accent3 2 3 2 2 2 2 2 4" xfId="24823"/>
    <cellStyle name="20% - Accent3 2 3 2 2 2 2 2 5" xfId="46237"/>
    <cellStyle name="20% - Accent3 2 3 2 2 2 2 3" xfId="6449"/>
    <cellStyle name="20% - Accent3 2 3 2 2 2 2 3 2" xfId="24824"/>
    <cellStyle name="20% - Accent3 2 3 2 2 2 2 3 3" xfId="46238"/>
    <cellStyle name="20% - Accent3 2 3 2 2 2 2 4" xfId="12231"/>
    <cellStyle name="20% - Accent3 2 3 2 2 2 2 4 2" xfId="24825"/>
    <cellStyle name="20% - Accent3 2 3 2 2 2 2 4 3" xfId="46239"/>
    <cellStyle name="20% - Accent3 2 3 2 2 2 2 5" xfId="18014"/>
    <cellStyle name="20% - Accent3 2 3 2 2 2 2 5 2" xfId="24826"/>
    <cellStyle name="20% - Accent3 2 3 2 2 2 2 6" xfId="24827"/>
    <cellStyle name="20% - Accent3 2 3 2 2 2 2 7" xfId="46240"/>
    <cellStyle name="20% - Accent3 2 3 2 2 2 3" xfId="4746"/>
    <cellStyle name="20% - Accent3 2 3 2 2 2 3 2" xfId="13420"/>
    <cellStyle name="20% - Accent3 2 3 2 2 2 3 2 2" xfId="24828"/>
    <cellStyle name="20% - Accent3 2 3 2 2 2 3 2 3" xfId="46241"/>
    <cellStyle name="20% - Accent3 2 3 2 2 2 3 3" xfId="19203"/>
    <cellStyle name="20% - Accent3 2 3 2 2 2 3 3 2" xfId="24829"/>
    <cellStyle name="20% - Accent3 2 3 2 2 2 3 4" xfId="24830"/>
    <cellStyle name="20% - Accent3 2 3 2 2 2 3 5" xfId="46242"/>
    <cellStyle name="20% - Accent3 2 3 2 2 2 4" xfId="7638"/>
    <cellStyle name="20% - Accent3 2 3 2 2 2 4 2" xfId="24831"/>
    <cellStyle name="20% - Accent3 2 3 2 2 2 4 3" xfId="46243"/>
    <cellStyle name="20% - Accent3 2 3 2 2 2 4 4" xfId="46244"/>
    <cellStyle name="20% - Accent3 2 3 2 2 2 5" xfId="3557"/>
    <cellStyle name="20% - Accent3 2 3 2 2 2 5 2" xfId="24832"/>
    <cellStyle name="20% - Accent3 2 3 2 2 2 5 3" xfId="46245"/>
    <cellStyle name="20% - Accent3 2 3 2 2 2 6" xfId="10529"/>
    <cellStyle name="20% - Accent3 2 3 2 2 2 6 2" xfId="24833"/>
    <cellStyle name="20% - Accent3 2 3 2 2 2 6 3" xfId="46246"/>
    <cellStyle name="20% - Accent3 2 3 2 2 2 7" xfId="16312"/>
    <cellStyle name="20% - Accent3 2 3 2 2 2 7 2" xfId="24834"/>
    <cellStyle name="20% - Accent3 2 3 2 2 2 8" xfId="24835"/>
    <cellStyle name="20% - Accent3 2 3 2 2 2 9" xfId="46247"/>
    <cellStyle name="20% - Accent3 2 3 2 2 3" xfId="958"/>
    <cellStyle name="20% - Accent3 2 3 2 2 3 2" xfId="2662"/>
    <cellStyle name="20% - Accent3 2 3 2 2 3 2 2" xfId="10148"/>
    <cellStyle name="20% - Accent3 2 3 2 2 3 2 2 2" xfId="15930"/>
    <cellStyle name="20% - Accent3 2 3 2 2 3 2 2 2 2" xfId="24836"/>
    <cellStyle name="20% - Accent3 2 3 2 2 3 2 2 2 3" xfId="46248"/>
    <cellStyle name="20% - Accent3 2 3 2 2 3 2 2 3" xfId="21713"/>
    <cellStyle name="20% - Accent3 2 3 2 2 3 2 2 3 2" xfId="24837"/>
    <cellStyle name="20% - Accent3 2 3 2 2 3 2 2 4" xfId="24838"/>
    <cellStyle name="20% - Accent3 2 3 2 2 3 2 2 5" xfId="46249"/>
    <cellStyle name="20% - Accent3 2 3 2 2 3 2 3" xfId="7257"/>
    <cellStyle name="20% - Accent3 2 3 2 2 3 2 3 2" xfId="24839"/>
    <cellStyle name="20% - Accent3 2 3 2 2 3 2 3 3" xfId="46250"/>
    <cellStyle name="20% - Accent3 2 3 2 2 3 2 4" xfId="13039"/>
    <cellStyle name="20% - Accent3 2 3 2 2 3 2 4 2" xfId="24840"/>
    <cellStyle name="20% - Accent3 2 3 2 2 3 2 4 3" xfId="46251"/>
    <cellStyle name="20% - Accent3 2 3 2 2 3 2 5" xfId="18822"/>
    <cellStyle name="20% - Accent3 2 3 2 2 3 2 5 2" xfId="24841"/>
    <cellStyle name="20% - Accent3 2 3 2 2 3 2 6" xfId="24842"/>
    <cellStyle name="20% - Accent3 2 3 2 2 3 2 7" xfId="46252"/>
    <cellStyle name="20% - Accent3 2 3 2 2 3 3" xfId="5554"/>
    <cellStyle name="20% - Accent3 2 3 2 2 3 3 2" xfId="14228"/>
    <cellStyle name="20% - Accent3 2 3 2 2 3 3 2 2" xfId="24843"/>
    <cellStyle name="20% - Accent3 2 3 2 2 3 3 2 3" xfId="46253"/>
    <cellStyle name="20% - Accent3 2 3 2 2 3 3 3" xfId="20011"/>
    <cellStyle name="20% - Accent3 2 3 2 2 3 3 3 2" xfId="24844"/>
    <cellStyle name="20% - Accent3 2 3 2 2 3 3 4" xfId="24845"/>
    <cellStyle name="20% - Accent3 2 3 2 2 3 3 5" xfId="46254"/>
    <cellStyle name="20% - Accent3 2 3 2 2 3 4" xfId="8446"/>
    <cellStyle name="20% - Accent3 2 3 2 2 3 4 2" xfId="24846"/>
    <cellStyle name="20% - Accent3 2 3 2 2 3 4 3" xfId="46255"/>
    <cellStyle name="20% - Accent3 2 3 2 2 3 4 4" xfId="46256"/>
    <cellStyle name="20% - Accent3 2 3 2 2 3 5" xfId="4365"/>
    <cellStyle name="20% - Accent3 2 3 2 2 3 5 2" xfId="24847"/>
    <cellStyle name="20% - Accent3 2 3 2 2 3 5 3" xfId="46257"/>
    <cellStyle name="20% - Accent3 2 3 2 2 3 6" xfId="11337"/>
    <cellStyle name="20% - Accent3 2 3 2 2 3 6 2" xfId="24848"/>
    <cellStyle name="20% - Accent3 2 3 2 2 3 6 3" xfId="46258"/>
    <cellStyle name="20% - Accent3 2 3 2 2 3 7" xfId="17120"/>
    <cellStyle name="20% - Accent3 2 3 2 2 3 7 2" xfId="24849"/>
    <cellStyle name="20% - Accent3 2 3 2 2 3 8" xfId="24850"/>
    <cellStyle name="20% - Accent3 2 3 2 2 3 9" xfId="46259"/>
    <cellStyle name="20% - Accent3 2 3 2 2 4" xfId="1853"/>
    <cellStyle name="20% - Accent3 2 3 2 2 4 2" xfId="6448"/>
    <cellStyle name="20% - Accent3 2 3 2 2 4 2 2" xfId="15121"/>
    <cellStyle name="20% - Accent3 2 3 2 2 4 2 2 2" xfId="24851"/>
    <cellStyle name="20% - Accent3 2 3 2 2 4 2 2 3" xfId="46260"/>
    <cellStyle name="20% - Accent3 2 3 2 2 4 2 3" xfId="20904"/>
    <cellStyle name="20% - Accent3 2 3 2 2 4 2 3 2" xfId="24852"/>
    <cellStyle name="20% - Accent3 2 3 2 2 4 2 4" xfId="24853"/>
    <cellStyle name="20% - Accent3 2 3 2 2 4 2 5" xfId="46261"/>
    <cellStyle name="20% - Accent3 2 3 2 2 4 3" xfId="9339"/>
    <cellStyle name="20% - Accent3 2 3 2 2 4 3 2" xfId="24854"/>
    <cellStyle name="20% - Accent3 2 3 2 2 4 3 3" xfId="46262"/>
    <cellStyle name="20% - Accent3 2 3 2 2 4 3 4" xfId="46263"/>
    <cellStyle name="20% - Accent3 2 3 2 2 4 4" xfId="3556"/>
    <cellStyle name="20% - Accent3 2 3 2 2 4 4 2" xfId="24855"/>
    <cellStyle name="20% - Accent3 2 3 2 2 4 4 3" xfId="46264"/>
    <cellStyle name="20% - Accent3 2 3 2 2 4 5" xfId="12230"/>
    <cellStyle name="20% - Accent3 2 3 2 2 4 5 2" xfId="24856"/>
    <cellStyle name="20% - Accent3 2 3 2 2 4 5 3" xfId="46265"/>
    <cellStyle name="20% - Accent3 2 3 2 2 4 6" xfId="18013"/>
    <cellStyle name="20% - Accent3 2 3 2 2 4 6 2" xfId="24857"/>
    <cellStyle name="20% - Accent3 2 3 2 2 4 7" xfId="24858"/>
    <cellStyle name="20% - Accent3 2 3 2 2 4 8" xfId="46266"/>
    <cellStyle name="20% - Accent3 2 3 2 2 5" xfId="1413"/>
    <cellStyle name="20% - Accent3 2 3 2 2 5 2" xfId="8899"/>
    <cellStyle name="20% - Accent3 2 3 2 2 5 2 2" xfId="14681"/>
    <cellStyle name="20% - Accent3 2 3 2 2 5 2 2 2" xfId="24859"/>
    <cellStyle name="20% - Accent3 2 3 2 2 5 2 2 3" xfId="46267"/>
    <cellStyle name="20% - Accent3 2 3 2 2 5 2 3" xfId="20464"/>
    <cellStyle name="20% - Accent3 2 3 2 2 5 2 3 2" xfId="24860"/>
    <cellStyle name="20% - Accent3 2 3 2 2 5 2 4" xfId="24861"/>
    <cellStyle name="20% - Accent3 2 3 2 2 5 2 5" xfId="46268"/>
    <cellStyle name="20% - Accent3 2 3 2 2 5 3" xfId="6008"/>
    <cellStyle name="20% - Accent3 2 3 2 2 5 3 2" xfId="24862"/>
    <cellStyle name="20% - Accent3 2 3 2 2 5 3 3" xfId="46269"/>
    <cellStyle name="20% - Accent3 2 3 2 2 5 4" xfId="11790"/>
    <cellStyle name="20% - Accent3 2 3 2 2 5 4 2" xfId="24863"/>
    <cellStyle name="20% - Accent3 2 3 2 2 5 4 3" xfId="46270"/>
    <cellStyle name="20% - Accent3 2 3 2 2 5 5" xfId="17573"/>
    <cellStyle name="20% - Accent3 2 3 2 2 5 5 2" xfId="24864"/>
    <cellStyle name="20% - Accent3 2 3 2 2 5 6" xfId="24865"/>
    <cellStyle name="20% - Accent3 2 3 2 2 5 7" xfId="46271"/>
    <cellStyle name="20% - Accent3 2 3 2 2 6" xfId="4745"/>
    <cellStyle name="20% - Accent3 2 3 2 2 6 2" xfId="13419"/>
    <cellStyle name="20% - Accent3 2 3 2 2 6 2 2" xfId="24866"/>
    <cellStyle name="20% - Accent3 2 3 2 2 6 2 3" xfId="46272"/>
    <cellStyle name="20% - Accent3 2 3 2 2 6 3" xfId="19202"/>
    <cellStyle name="20% - Accent3 2 3 2 2 6 3 2" xfId="24867"/>
    <cellStyle name="20% - Accent3 2 3 2 2 6 4" xfId="24868"/>
    <cellStyle name="20% - Accent3 2 3 2 2 6 5" xfId="46273"/>
    <cellStyle name="20% - Accent3 2 3 2 2 7" xfId="7637"/>
    <cellStyle name="20% - Accent3 2 3 2 2 7 2" xfId="24869"/>
    <cellStyle name="20% - Accent3 2 3 2 2 7 3" xfId="46274"/>
    <cellStyle name="20% - Accent3 2 3 2 2 7 4" xfId="46275"/>
    <cellStyle name="20% - Accent3 2 3 2 2 8" xfId="3116"/>
    <cellStyle name="20% - Accent3 2 3 2 2 8 2" xfId="24870"/>
    <cellStyle name="20% - Accent3 2 3 2 2 8 3" xfId="46276"/>
    <cellStyle name="20% - Accent3 2 3 2 2 9" xfId="10528"/>
    <cellStyle name="20% - Accent3 2 3 2 2 9 2" xfId="24871"/>
    <cellStyle name="20% - Accent3 2 3 2 2 9 3" xfId="46277"/>
    <cellStyle name="20% - Accent3 2 3 2 3" xfId="117"/>
    <cellStyle name="20% - Accent3 2 3 2 3 2" xfId="1855"/>
    <cellStyle name="20% - Accent3 2 3 2 3 2 2" xfId="9341"/>
    <cellStyle name="20% - Accent3 2 3 2 3 2 2 2" xfId="15123"/>
    <cellStyle name="20% - Accent3 2 3 2 3 2 2 2 2" xfId="24872"/>
    <cellStyle name="20% - Accent3 2 3 2 3 2 2 2 3" xfId="46278"/>
    <cellStyle name="20% - Accent3 2 3 2 3 2 2 3" xfId="20906"/>
    <cellStyle name="20% - Accent3 2 3 2 3 2 2 3 2" xfId="24873"/>
    <cellStyle name="20% - Accent3 2 3 2 3 2 2 4" xfId="24874"/>
    <cellStyle name="20% - Accent3 2 3 2 3 2 2 5" xfId="46279"/>
    <cellStyle name="20% - Accent3 2 3 2 3 2 3" xfId="6450"/>
    <cellStyle name="20% - Accent3 2 3 2 3 2 3 2" xfId="24875"/>
    <cellStyle name="20% - Accent3 2 3 2 3 2 3 3" xfId="46280"/>
    <cellStyle name="20% - Accent3 2 3 2 3 2 4" xfId="12232"/>
    <cellStyle name="20% - Accent3 2 3 2 3 2 4 2" xfId="24876"/>
    <cellStyle name="20% - Accent3 2 3 2 3 2 4 3" xfId="46281"/>
    <cellStyle name="20% - Accent3 2 3 2 3 2 5" xfId="18015"/>
    <cellStyle name="20% - Accent3 2 3 2 3 2 5 2" xfId="24877"/>
    <cellStyle name="20% - Accent3 2 3 2 3 2 6" xfId="24878"/>
    <cellStyle name="20% - Accent3 2 3 2 3 2 7" xfId="46282"/>
    <cellStyle name="20% - Accent3 2 3 2 3 3" xfId="4747"/>
    <cellStyle name="20% - Accent3 2 3 2 3 3 2" xfId="13421"/>
    <cellStyle name="20% - Accent3 2 3 2 3 3 2 2" xfId="24879"/>
    <cellStyle name="20% - Accent3 2 3 2 3 3 2 3" xfId="46283"/>
    <cellStyle name="20% - Accent3 2 3 2 3 3 3" xfId="19204"/>
    <cellStyle name="20% - Accent3 2 3 2 3 3 3 2" xfId="24880"/>
    <cellStyle name="20% - Accent3 2 3 2 3 3 4" xfId="24881"/>
    <cellStyle name="20% - Accent3 2 3 2 3 3 5" xfId="46284"/>
    <cellStyle name="20% - Accent3 2 3 2 3 4" xfId="7639"/>
    <cellStyle name="20% - Accent3 2 3 2 3 4 2" xfId="24882"/>
    <cellStyle name="20% - Accent3 2 3 2 3 4 3" xfId="46285"/>
    <cellStyle name="20% - Accent3 2 3 2 3 4 4" xfId="46286"/>
    <cellStyle name="20% - Accent3 2 3 2 3 5" xfId="3558"/>
    <cellStyle name="20% - Accent3 2 3 2 3 5 2" xfId="24883"/>
    <cellStyle name="20% - Accent3 2 3 2 3 5 3" xfId="46287"/>
    <cellStyle name="20% - Accent3 2 3 2 3 6" xfId="10530"/>
    <cellStyle name="20% - Accent3 2 3 2 3 6 2" xfId="24884"/>
    <cellStyle name="20% - Accent3 2 3 2 3 6 3" xfId="46288"/>
    <cellStyle name="20% - Accent3 2 3 2 3 7" xfId="16313"/>
    <cellStyle name="20% - Accent3 2 3 2 3 7 2" xfId="24885"/>
    <cellStyle name="20% - Accent3 2 3 2 3 8" xfId="24886"/>
    <cellStyle name="20% - Accent3 2 3 2 3 9" xfId="46289"/>
    <cellStyle name="20% - Accent3 2 3 2 4" xfId="957"/>
    <cellStyle name="20% - Accent3 2 3 2 4 2" xfId="2661"/>
    <cellStyle name="20% - Accent3 2 3 2 4 2 2" xfId="10147"/>
    <cellStyle name="20% - Accent3 2 3 2 4 2 2 2" xfId="15929"/>
    <cellStyle name="20% - Accent3 2 3 2 4 2 2 2 2" xfId="24887"/>
    <cellStyle name="20% - Accent3 2 3 2 4 2 2 2 3" xfId="46290"/>
    <cellStyle name="20% - Accent3 2 3 2 4 2 2 3" xfId="21712"/>
    <cellStyle name="20% - Accent3 2 3 2 4 2 2 3 2" xfId="24888"/>
    <cellStyle name="20% - Accent3 2 3 2 4 2 2 4" xfId="24889"/>
    <cellStyle name="20% - Accent3 2 3 2 4 2 2 5" xfId="46291"/>
    <cellStyle name="20% - Accent3 2 3 2 4 2 3" xfId="7256"/>
    <cellStyle name="20% - Accent3 2 3 2 4 2 3 2" xfId="24890"/>
    <cellStyle name="20% - Accent3 2 3 2 4 2 3 3" xfId="46292"/>
    <cellStyle name="20% - Accent3 2 3 2 4 2 4" xfId="13038"/>
    <cellStyle name="20% - Accent3 2 3 2 4 2 4 2" xfId="24891"/>
    <cellStyle name="20% - Accent3 2 3 2 4 2 4 3" xfId="46293"/>
    <cellStyle name="20% - Accent3 2 3 2 4 2 5" xfId="18821"/>
    <cellStyle name="20% - Accent3 2 3 2 4 2 5 2" xfId="24892"/>
    <cellStyle name="20% - Accent3 2 3 2 4 2 6" xfId="24893"/>
    <cellStyle name="20% - Accent3 2 3 2 4 2 7" xfId="46294"/>
    <cellStyle name="20% - Accent3 2 3 2 4 3" xfId="5553"/>
    <cellStyle name="20% - Accent3 2 3 2 4 3 2" xfId="14227"/>
    <cellStyle name="20% - Accent3 2 3 2 4 3 2 2" xfId="24894"/>
    <cellStyle name="20% - Accent3 2 3 2 4 3 2 3" xfId="46295"/>
    <cellStyle name="20% - Accent3 2 3 2 4 3 3" xfId="20010"/>
    <cellStyle name="20% - Accent3 2 3 2 4 3 3 2" xfId="24895"/>
    <cellStyle name="20% - Accent3 2 3 2 4 3 4" xfId="24896"/>
    <cellStyle name="20% - Accent3 2 3 2 4 3 5" xfId="46296"/>
    <cellStyle name="20% - Accent3 2 3 2 4 4" xfId="8445"/>
    <cellStyle name="20% - Accent3 2 3 2 4 4 2" xfId="24897"/>
    <cellStyle name="20% - Accent3 2 3 2 4 4 3" xfId="46297"/>
    <cellStyle name="20% - Accent3 2 3 2 4 4 4" xfId="46298"/>
    <cellStyle name="20% - Accent3 2 3 2 4 5" xfId="4364"/>
    <cellStyle name="20% - Accent3 2 3 2 4 5 2" xfId="24898"/>
    <cellStyle name="20% - Accent3 2 3 2 4 5 3" xfId="46299"/>
    <cellStyle name="20% - Accent3 2 3 2 4 6" xfId="11336"/>
    <cellStyle name="20% - Accent3 2 3 2 4 6 2" xfId="24899"/>
    <cellStyle name="20% - Accent3 2 3 2 4 6 3" xfId="46300"/>
    <cellStyle name="20% - Accent3 2 3 2 4 7" xfId="17119"/>
    <cellStyle name="20% - Accent3 2 3 2 4 7 2" xfId="24900"/>
    <cellStyle name="20% - Accent3 2 3 2 4 8" xfId="24901"/>
    <cellStyle name="20% - Accent3 2 3 2 4 9" xfId="46301"/>
    <cellStyle name="20% - Accent3 2 3 2 5" xfId="1852"/>
    <cellStyle name="20% - Accent3 2 3 2 5 2" xfId="6447"/>
    <cellStyle name="20% - Accent3 2 3 2 5 2 2" xfId="15120"/>
    <cellStyle name="20% - Accent3 2 3 2 5 2 2 2" xfId="24902"/>
    <cellStyle name="20% - Accent3 2 3 2 5 2 2 3" xfId="46302"/>
    <cellStyle name="20% - Accent3 2 3 2 5 2 3" xfId="20903"/>
    <cellStyle name="20% - Accent3 2 3 2 5 2 3 2" xfId="24903"/>
    <cellStyle name="20% - Accent3 2 3 2 5 2 4" xfId="24904"/>
    <cellStyle name="20% - Accent3 2 3 2 5 2 5" xfId="46303"/>
    <cellStyle name="20% - Accent3 2 3 2 5 3" xfId="9338"/>
    <cellStyle name="20% - Accent3 2 3 2 5 3 2" xfId="24905"/>
    <cellStyle name="20% - Accent3 2 3 2 5 3 3" xfId="46304"/>
    <cellStyle name="20% - Accent3 2 3 2 5 3 4" xfId="46305"/>
    <cellStyle name="20% - Accent3 2 3 2 5 4" xfId="3555"/>
    <cellStyle name="20% - Accent3 2 3 2 5 4 2" xfId="24906"/>
    <cellStyle name="20% - Accent3 2 3 2 5 4 3" xfId="46306"/>
    <cellStyle name="20% - Accent3 2 3 2 5 5" xfId="12229"/>
    <cellStyle name="20% - Accent3 2 3 2 5 5 2" xfId="24907"/>
    <cellStyle name="20% - Accent3 2 3 2 5 5 3" xfId="46307"/>
    <cellStyle name="20% - Accent3 2 3 2 5 6" xfId="18012"/>
    <cellStyle name="20% - Accent3 2 3 2 5 6 2" xfId="24908"/>
    <cellStyle name="20% - Accent3 2 3 2 5 7" xfId="24909"/>
    <cellStyle name="20% - Accent3 2 3 2 5 8" xfId="46308"/>
    <cellStyle name="20% - Accent3 2 3 2 6" xfId="1412"/>
    <cellStyle name="20% - Accent3 2 3 2 6 2" xfId="8898"/>
    <cellStyle name="20% - Accent3 2 3 2 6 2 2" xfId="14680"/>
    <cellStyle name="20% - Accent3 2 3 2 6 2 2 2" xfId="24910"/>
    <cellStyle name="20% - Accent3 2 3 2 6 2 2 3" xfId="46309"/>
    <cellStyle name="20% - Accent3 2 3 2 6 2 3" xfId="20463"/>
    <cellStyle name="20% - Accent3 2 3 2 6 2 3 2" xfId="24911"/>
    <cellStyle name="20% - Accent3 2 3 2 6 2 4" xfId="24912"/>
    <cellStyle name="20% - Accent3 2 3 2 6 2 5" xfId="46310"/>
    <cellStyle name="20% - Accent3 2 3 2 6 3" xfId="6007"/>
    <cellStyle name="20% - Accent3 2 3 2 6 3 2" xfId="24913"/>
    <cellStyle name="20% - Accent3 2 3 2 6 3 3" xfId="46311"/>
    <cellStyle name="20% - Accent3 2 3 2 6 4" xfId="11789"/>
    <cellStyle name="20% - Accent3 2 3 2 6 4 2" xfId="24914"/>
    <cellStyle name="20% - Accent3 2 3 2 6 4 3" xfId="46312"/>
    <cellStyle name="20% - Accent3 2 3 2 6 5" xfId="17572"/>
    <cellStyle name="20% - Accent3 2 3 2 6 5 2" xfId="24915"/>
    <cellStyle name="20% - Accent3 2 3 2 6 6" xfId="24916"/>
    <cellStyle name="20% - Accent3 2 3 2 6 7" xfId="46313"/>
    <cellStyle name="20% - Accent3 2 3 2 7" xfId="4744"/>
    <cellStyle name="20% - Accent3 2 3 2 7 2" xfId="13418"/>
    <cellStyle name="20% - Accent3 2 3 2 7 2 2" xfId="24917"/>
    <cellStyle name="20% - Accent3 2 3 2 7 2 3" xfId="46314"/>
    <cellStyle name="20% - Accent3 2 3 2 7 3" xfId="19201"/>
    <cellStyle name="20% - Accent3 2 3 2 7 3 2" xfId="24918"/>
    <cellStyle name="20% - Accent3 2 3 2 7 4" xfId="24919"/>
    <cellStyle name="20% - Accent3 2 3 2 7 5" xfId="46315"/>
    <cellStyle name="20% - Accent3 2 3 2 8" xfId="7636"/>
    <cellStyle name="20% - Accent3 2 3 2 8 2" xfId="24920"/>
    <cellStyle name="20% - Accent3 2 3 2 8 3" xfId="46316"/>
    <cellStyle name="20% - Accent3 2 3 2 8 4" xfId="46317"/>
    <cellStyle name="20% - Accent3 2 3 2 9" xfId="3115"/>
    <cellStyle name="20% - Accent3 2 3 2 9 2" xfId="24921"/>
    <cellStyle name="20% - Accent3 2 3 2 9 3" xfId="46318"/>
    <cellStyle name="20% - Accent3 2 3 3" xfId="118"/>
    <cellStyle name="20% - Accent3 2 3 3 10" xfId="16314"/>
    <cellStyle name="20% - Accent3 2 3 3 10 2" xfId="24922"/>
    <cellStyle name="20% - Accent3 2 3 3 11" xfId="24923"/>
    <cellStyle name="20% - Accent3 2 3 3 12" xfId="46319"/>
    <cellStyle name="20% - Accent3 2 3 3 2" xfId="119"/>
    <cellStyle name="20% - Accent3 2 3 3 2 2" xfId="1857"/>
    <cellStyle name="20% - Accent3 2 3 3 2 2 2" xfId="9343"/>
    <cellStyle name="20% - Accent3 2 3 3 2 2 2 2" xfId="15125"/>
    <cellStyle name="20% - Accent3 2 3 3 2 2 2 2 2" xfId="24924"/>
    <cellStyle name="20% - Accent3 2 3 3 2 2 2 2 3" xfId="46320"/>
    <cellStyle name="20% - Accent3 2 3 3 2 2 2 3" xfId="20908"/>
    <cellStyle name="20% - Accent3 2 3 3 2 2 2 3 2" xfId="24925"/>
    <cellStyle name="20% - Accent3 2 3 3 2 2 2 4" xfId="24926"/>
    <cellStyle name="20% - Accent3 2 3 3 2 2 2 5" xfId="46321"/>
    <cellStyle name="20% - Accent3 2 3 3 2 2 3" xfId="6452"/>
    <cellStyle name="20% - Accent3 2 3 3 2 2 3 2" xfId="24927"/>
    <cellStyle name="20% - Accent3 2 3 3 2 2 3 3" xfId="46322"/>
    <cellStyle name="20% - Accent3 2 3 3 2 2 4" xfId="12234"/>
    <cellStyle name="20% - Accent3 2 3 3 2 2 4 2" xfId="24928"/>
    <cellStyle name="20% - Accent3 2 3 3 2 2 4 3" xfId="46323"/>
    <cellStyle name="20% - Accent3 2 3 3 2 2 5" xfId="18017"/>
    <cellStyle name="20% - Accent3 2 3 3 2 2 5 2" xfId="24929"/>
    <cellStyle name="20% - Accent3 2 3 3 2 2 6" xfId="24930"/>
    <cellStyle name="20% - Accent3 2 3 3 2 2 7" xfId="46324"/>
    <cellStyle name="20% - Accent3 2 3 3 2 3" xfId="4749"/>
    <cellStyle name="20% - Accent3 2 3 3 2 3 2" xfId="13423"/>
    <cellStyle name="20% - Accent3 2 3 3 2 3 2 2" xfId="24931"/>
    <cellStyle name="20% - Accent3 2 3 3 2 3 2 3" xfId="46325"/>
    <cellStyle name="20% - Accent3 2 3 3 2 3 3" xfId="19206"/>
    <cellStyle name="20% - Accent3 2 3 3 2 3 3 2" xfId="24932"/>
    <cellStyle name="20% - Accent3 2 3 3 2 3 4" xfId="24933"/>
    <cellStyle name="20% - Accent3 2 3 3 2 3 5" xfId="46326"/>
    <cellStyle name="20% - Accent3 2 3 3 2 4" xfId="7641"/>
    <cellStyle name="20% - Accent3 2 3 3 2 4 2" xfId="24934"/>
    <cellStyle name="20% - Accent3 2 3 3 2 4 3" xfId="46327"/>
    <cellStyle name="20% - Accent3 2 3 3 2 4 4" xfId="46328"/>
    <cellStyle name="20% - Accent3 2 3 3 2 5" xfId="3560"/>
    <cellStyle name="20% - Accent3 2 3 3 2 5 2" xfId="24935"/>
    <cellStyle name="20% - Accent3 2 3 3 2 5 3" xfId="46329"/>
    <cellStyle name="20% - Accent3 2 3 3 2 6" xfId="10532"/>
    <cellStyle name="20% - Accent3 2 3 3 2 6 2" xfId="24936"/>
    <cellStyle name="20% - Accent3 2 3 3 2 6 3" xfId="46330"/>
    <cellStyle name="20% - Accent3 2 3 3 2 7" xfId="16315"/>
    <cellStyle name="20% - Accent3 2 3 3 2 7 2" xfId="24937"/>
    <cellStyle name="20% - Accent3 2 3 3 2 8" xfId="24938"/>
    <cellStyle name="20% - Accent3 2 3 3 2 9" xfId="46331"/>
    <cellStyle name="20% - Accent3 2 3 3 3" xfId="959"/>
    <cellStyle name="20% - Accent3 2 3 3 3 2" xfId="2663"/>
    <cellStyle name="20% - Accent3 2 3 3 3 2 2" xfId="10149"/>
    <cellStyle name="20% - Accent3 2 3 3 3 2 2 2" xfId="15931"/>
    <cellStyle name="20% - Accent3 2 3 3 3 2 2 2 2" xfId="24939"/>
    <cellStyle name="20% - Accent3 2 3 3 3 2 2 2 3" xfId="46332"/>
    <cellStyle name="20% - Accent3 2 3 3 3 2 2 3" xfId="21714"/>
    <cellStyle name="20% - Accent3 2 3 3 3 2 2 3 2" xfId="24940"/>
    <cellStyle name="20% - Accent3 2 3 3 3 2 2 4" xfId="24941"/>
    <cellStyle name="20% - Accent3 2 3 3 3 2 2 5" xfId="46333"/>
    <cellStyle name="20% - Accent3 2 3 3 3 2 3" xfId="7258"/>
    <cellStyle name="20% - Accent3 2 3 3 3 2 3 2" xfId="24942"/>
    <cellStyle name="20% - Accent3 2 3 3 3 2 3 3" xfId="46334"/>
    <cellStyle name="20% - Accent3 2 3 3 3 2 4" xfId="13040"/>
    <cellStyle name="20% - Accent3 2 3 3 3 2 4 2" xfId="24943"/>
    <cellStyle name="20% - Accent3 2 3 3 3 2 4 3" xfId="46335"/>
    <cellStyle name="20% - Accent3 2 3 3 3 2 5" xfId="18823"/>
    <cellStyle name="20% - Accent3 2 3 3 3 2 5 2" xfId="24944"/>
    <cellStyle name="20% - Accent3 2 3 3 3 2 6" xfId="24945"/>
    <cellStyle name="20% - Accent3 2 3 3 3 2 7" xfId="46336"/>
    <cellStyle name="20% - Accent3 2 3 3 3 3" xfId="5555"/>
    <cellStyle name="20% - Accent3 2 3 3 3 3 2" xfId="14229"/>
    <cellStyle name="20% - Accent3 2 3 3 3 3 2 2" xfId="24946"/>
    <cellStyle name="20% - Accent3 2 3 3 3 3 2 3" xfId="46337"/>
    <cellStyle name="20% - Accent3 2 3 3 3 3 3" xfId="20012"/>
    <cellStyle name="20% - Accent3 2 3 3 3 3 3 2" xfId="24947"/>
    <cellStyle name="20% - Accent3 2 3 3 3 3 4" xfId="24948"/>
    <cellStyle name="20% - Accent3 2 3 3 3 3 5" xfId="46338"/>
    <cellStyle name="20% - Accent3 2 3 3 3 4" xfId="8447"/>
    <cellStyle name="20% - Accent3 2 3 3 3 4 2" xfId="24949"/>
    <cellStyle name="20% - Accent3 2 3 3 3 4 3" xfId="46339"/>
    <cellStyle name="20% - Accent3 2 3 3 3 4 4" xfId="46340"/>
    <cellStyle name="20% - Accent3 2 3 3 3 5" xfId="4366"/>
    <cellStyle name="20% - Accent3 2 3 3 3 5 2" xfId="24950"/>
    <cellStyle name="20% - Accent3 2 3 3 3 5 3" xfId="46341"/>
    <cellStyle name="20% - Accent3 2 3 3 3 6" xfId="11338"/>
    <cellStyle name="20% - Accent3 2 3 3 3 6 2" xfId="24951"/>
    <cellStyle name="20% - Accent3 2 3 3 3 6 3" xfId="46342"/>
    <cellStyle name="20% - Accent3 2 3 3 3 7" xfId="17121"/>
    <cellStyle name="20% - Accent3 2 3 3 3 7 2" xfId="24952"/>
    <cellStyle name="20% - Accent3 2 3 3 3 8" xfId="24953"/>
    <cellStyle name="20% - Accent3 2 3 3 3 9" xfId="46343"/>
    <cellStyle name="20% - Accent3 2 3 3 4" xfId="1856"/>
    <cellStyle name="20% - Accent3 2 3 3 4 2" xfId="6451"/>
    <cellStyle name="20% - Accent3 2 3 3 4 2 2" xfId="15124"/>
    <cellStyle name="20% - Accent3 2 3 3 4 2 2 2" xfId="24954"/>
    <cellStyle name="20% - Accent3 2 3 3 4 2 2 3" xfId="46344"/>
    <cellStyle name="20% - Accent3 2 3 3 4 2 3" xfId="20907"/>
    <cellStyle name="20% - Accent3 2 3 3 4 2 3 2" xfId="24955"/>
    <cellStyle name="20% - Accent3 2 3 3 4 2 4" xfId="24956"/>
    <cellStyle name="20% - Accent3 2 3 3 4 2 5" xfId="46345"/>
    <cellStyle name="20% - Accent3 2 3 3 4 3" xfId="9342"/>
    <cellStyle name="20% - Accent3 2 3 3 4 3 2" xfId="24957"/>
    <cellStyle name="20% - Accent3 2 3 3 4 3 3" xfId="46346"/>
    <cellStyle name="20% - Accent3 2 3 3 4 3 4" xfId="46347"/>
    <cellStyle name="20% - Accent3 2 3 3 4 4" xfId="3559"/>
    <cellStyle name="20% - Accent3 2 3 3 4 4 2" xfId="24958"/>
    <cellStyle name="20% - Accent3 2 3 3 4 4 3" xfId="46348"/>
    <cellStyle name="20% - Accent3 2 3 3 4 5" xfId="12233"/>
    <cellStyle name="20% - Accent3 2 3 3 4 5 2" xfId="24959"/>
    <cellStyle name="20% - Accent3 2 3 3 4 5 3" xfId="46349"/>
    <cellStyle name="20% - Accent3 2 3 3 4 6" xfId="18016"/>
    <cellStyle name="20% - Accent3 2 3 3 4 6 2" xfId="24960"/>
    <cellStyle name="20% - Accent3 2 3 3 4 7" xfId="24961"/>
    <cellStyle name="20% - Accent3 2 3 3 4 8" xfId="46350"/>
    <cellStyle name="20% - Accent3 2 3 3 5" xfId="1414"/>
    <cellStyle name="20% - Accent3 2 3 3 5 2" xfId="8900"/>
    <cellStyle name="20% - Accent3 2 3 3 5 2 2" xfId="14682"/>
    <cellStyle name="20% - Accent3 2 3 3 5 2 2 2" xfId="24962"/>
    <cellStyle name="20% - Accent3 2 3 3 5 2 2 3" xfId="46351"/>
    <cellStyle name="20% - Accent3 2 3 3 5 2 3" xfId="20465"/>
    <cellStyle name="20% - Accent3 2 3 3 5 2 3 2" xfId="24963"/>
    <cellStyle name="20% - Accent3 2 3 3 5 2 4" xfId="24964"/>
    <cellStyle name="20% - Accent3 2 3 3 5 2 5" xfId="46352"/>
    <cellStyle name="20% - Accent3 2 3 3 5 3" xfId="6009"/>
    <cellStyle name="20% - Accent3 2 3 3 5 3 2" xfId="24965"/>
    <cellStyle name="20% - Accent3 2 3 3 5 3 3" xfId="46353"/>
    <cellStyle name="20% - Accent3 2 3 3 5 4" xfId="11791"/>
    <cellStyle name="20% - Accent3 2 3 3 5 4 2" xfId="24966"/>
    <cellStyle name="20% - Accent3 2 3 3 5 4 3" xfId="46354"/>
    <cellStyle name="20% - Accent3 2 3 3 5 5" xfId="17574"/>
    <cellStyle name="20% - Accent3 2 3 3 5 5 2" xfId="24967"/>
    <cellStyle name="20% - Accent3 2 3 3 5 6" xfId="24968"/>
    <cellStyle name="20% - Accent3 2 3 3 5 7" xfId="46355"/>
    <cellStyle name="20% - Accent3 2 3 3 6" xfId="4748"/>
    <cellStyle name="20% - Accent3 2 3 3 6 2" xfId="13422"/>
    <cellStyle name="20% - Accent3 2 3 3 6 2 2" xfId="24969"/>
    <cellStyle name="20% - Accent3 2 3 3 6 2 3" xfId="46356"/>
    <cellStyle name="20% - Accent3 2 3 3 6 3" xfId="19205"/>
    <cellStyle name="20% - Accent3 2 3 3 6 3 2" xfId="24970"/>
    <cellStyle name="20% - Accent3 2 3 3 6 4" xfId="24971"/>
    <cellStyle name="20% - Accent3 2 3 3 6 5" xfId="46357"/>
    <cellStyle name="20% - Accent3 2 3 3 7" xfId="7640"/>
    <cellStyle name="20% - Accent3 2 3 3 7 2" xfId="24972"/>
    <cellStyle name="20% - Accent3 2 3 3 7 3" xfId="46358"/>
    <cellStyle name="20% - Accent3 2 3 3 7 4" xfId="46359"/>
    <cellStyle name="20% - Accent3 2 3 3 8" xfId="3117"/>
    <cellStyle name="20% - Accent3 2 3 3 8 2" xfId="24973"/>
    <cellStyle name="20% - Accent3 2 3 3 8 3" xfId="46360"/>
    <cellStyle name="20% - Accent3 2 3 3 9" xfId="10531"/>
    <cellStyle name="20% - Accent3 2 3 3 9 2" xfId="24974"/>
    <cellStyle name="20% - Accent3 2 3 3 9 3" xfId="46361"/>
    <cellStyle name="20% - Accent3 2 3 4" xfId="120"/>
    <cellStyle name="20% - Accent3 2 3 4 10" xfId="16316"/>
    <cellStyle name="20% - Accent3 2 3 4 10 2" xfId="24975"/>
    <cellStyle name="20% - Accent3 2 3 4 11" xfId="24976"/>
    <cellStyle name="20% - Accent3 2 3 4 12" xfId="46362"/>
    <cellStyle name="20% - Accent3 2 3 4 2" xfId="121"/>
    <cellStyle name="20% - Accent3 2 3 4 2 2" xfId="1859"/>
    <cellStyle name="20% - Accent3 2 3 4 2 2 2" xfId="9345"/>
    <cellStyle name="20% - Accent3 2 3 4 2 2 2 2" xfId="15127"/>
    <cellStyle name="20% - Accent3 2 3 4 2 2 2 2 2" xfId="24977"/>
    <cellStyle name="20% - Accent3 2 3 4 2 2 2 2 3" xfId="46363"/>
    <cellStyle name="20% - Accent3 2 3 4 2 2 2 3" xfId="20910"/>
    <cellStyle name="20% - Accent3 2 3 4 2 2 2 3 2" xfId="24978"/>
    <cellStyle name="20% - Accent3 2 3 4 2 2 2 4" xfId="24979"/>
    <cellStyle name="20% - Accent3 2 3 4 2 2 2 5" xfId="46364"/>
    <cellStyle name="20% - Accent3 2 3 4 2 2 3" xfId="6454"/>
    <cellStyle name="20% - Accent3 2 3 4 2 2 3 2" xfId="24980"/>
    <cellStyle name="20% - Accent3 2 3 4 2 2 3 3" xfId="46365"/>
    <cellStyle name="20% - Accent3 2 3 4 2 2 4" xfId="12236"/>
    <cellStyle name="20% - Accent3 2 3 4 2 2 4 2" xfId="24981"/>
    <cellStyle name="20% - Accent3 2 3 4 2 2 4 3" xfId="46366"/>
    <cellStyle name="20% - Accent3 2 3 4 2 2 5" xfId="18019"/>
    <cellStyle name="20% - Accent3 2 3 4 2 2 5 2" xfId="24982"/>
    <cellStyle name="20% - Accent3 2 3 4 2 2 6" xfId="24983"/>
    <cellStyle name="20% - Accent3 2 3 4 2 2 7" xfId="46367"/>
    <cellStyle name="20% - Accent3 2 3 4 2 3" xfId="4751"/>
    <cellStyle name="20% - Accent3 2 3 4 2 3 2" xfId="13425"/>
    <cellStyle name="20% - Accent3 2 3 4 2 3 2 2" xfId="24984"/>
    <cellStyle name="20% - Accent3 2 3 4 2 3 2 3" xfId="46368"/>
    <cellStyle name="20% - Accent3 2 3 4 2 3 3" xfId="19208"/>
    <cellStyle name="20% - Accent3 2 3 4 2 3 3 2" xfId="24985"/>
    <cellStyle name="20% - Accent3 2 3 4 2 3 4" xfId="24986"/>
    <cellStyle name="20% - Accent3 2 3 4 2 3 5" xfId="46369"/>
    <cellStyle name="20% - Accent3 2 3 4 2 4" xfId="7643"/>
    <cellStyle name="20% - Accent3 2 3 4 2 4 2" xfId="24987"/>
    <cellStyle name="20% - Accent3 2 3 4 2 4 3" xfId="46370"/>
    <cellStyle name="20% - Accent3 2 3 4 2 4 4" xfId="46371"/>
    <cellStyle name="20% - Accent3 2 3 4 2 5" xfId="3562"/>
    <cellStyle name="20% - Accent3 2 3 4 2 5 2" xfId="24988"/>
    <cellStyle name="20% - Accent3 2 3 4 2 5 3" xfId="46372"/>
    <cellStyle name="20% - Accent3 2 3 4 2 6" xfId="10534"/>
    <cellStyle name="20% - Accent3 2 3 4 2 6 2" xfId="24989"/>
    <cellStyle name="20% - Accent3 2 3 4 2 6 3" xfId="46373"/>
    <cellStyle name="20% - Accent3 2 3 4 2 7" xfId="16317"/>
    <cellStyle name="20% - Accent3 2 3 4 2 7 2" xfId="24990"/>
    <cellStyle name="20% - Accent3 2 3 4 2 8" xfId="24991"/>
    <cellStyle name="20% - Accent3 2 3 4 2 9" xfId="46374"/>
    <cellStyle name="20% - Accent3 2 3 4 3" xfId="960"/>
    <cellStyle name="20% - Accent3 2 3 4 3 2" xfId="2664"/>
    <cellStyle name="20% - Accent3 2 3 4 3 2 2" xfId="10150"/>
    <cellStyle name="20% - Accent3 2 3 4 3 2 2 2" xfId="15932"/>
    <cellStyle name="20% - Accent3 2 3 4 3 2 2 2 2" xfId="24992"/>
    <cellStyle name="20% - Accent3 2 3 4 3 2 2 2 3" xfId="46375"/>
    <cellStyle name="20% - Accent3 2 3 4 3 2 2 3" xfId="21715"/>
    <cellStyle name="20% - Accent3 2 3 4 3 2 2 3 2" xfId="24993"/>
    <cellStyle name="20% - Accent3 2 3 4 3 2 2 4" xfId="24994"/>
    <cellStyle name="20% - Accent3 2 3 4 3 2 2 5" xfId="46376"/>
    <cellStyle name="20% - Accent3 2 3 4 3 2 3" xfId="7259"/>
    <cellStyle name="20% - Accent3 2 3 4 3 2 3 2" xfId="24995"/>
    <cellStyle name="20% - Accent3 2 3 4 3 2 3 3" xfId="46377"/>
    <cellStyle name="20% - Accent3 2 3 4 3 2 4" xfId="13041"/>
    <cellStyle name="20% - Accent3 2 3 4 3 2 4 2" xfId="24996"/>
    <cellStyle name="20% - Accent3 2 3 4 3 2 4 3" xfId="46378"/>
    <cellStyle name="20% - Accent3 2 3 4 3 2 5" xfId="18824"/>
    <cellStyle name="20% - Accent3 2 3 4 3 2 5 2" xfId="24997"/>
    <cellStyle name="20% - Accent3 2 3 4 3 2 6" xfId="24998"/>
    <cellStyle name="20% - Accent3 2 3 4 3 2 7" xfId="46379"/>
    <cellStyle name="20% - Accent3 2 3 4 3 3" xfId="5556"/>
    <cellStyle name="20% - Accent3 2 3 4 3 3 2" xfId="14230"/>
    <cellStyle name="20% - Accent3 2 3 4 3 3 2 2" xfId="24999"/>
    <cellStyle name="20% - Accent3 2 3 4 3 3 2 3" xfId="46380"/>
    <cellStyle name="20% - Accent3 2 3 4 3 3 3" xfId="20013"/>
    <cellStyle name="20% - Accent3 2 3 4 3 3 3 2" xfId="25000"/>
    <cellStyle name="20% - Accent3 2 3 4 3 3 4" xfId="25001"/>
    <cellStyle name="20% - Accent3 2 3 4 3 3 5" xfId="46381"/>
    <cellStyle name="20% - Accent3 2 3 4 3 4" xfId="8448"/>
    <cellStyle name="20% - Accent3 2 3 4 3 4 2" xfId="25002"/>
    <cellStyle name="20% - Accent3 2 3 4 3 4 3" xfId="46382"/>
    <cellStyle name="20% - Accent3 2 3 4 3 4 4" xfId="46383"/>
    <cellStyle name="20% - Accent3 2 3 4 3 5" xfId="4367"/>
    <cellStyle name="20% - Accent3 2 3 4 3 5 2" xfId="25003"/>
    <cellStyle name="20% - Accent3 2 3 4 3 5 3" xfId="46384"/>
    <cellStyle name="20% - Accent3 2 3 4 3 6" xfId="11339"/>
    <cellStyle name="20% - Accent3 2 3 4 3 6 2" xfId="25004"/>
    <cellStyle name="20% - Accent3 2 3 4 3 6 3" xfId="46385"/>
    <cellStyle name="20% - Accent3 2 3 4 3 7" xfId="17122"/>
    <cellStyle name="20% - Accent3 2 3 4 3 7 2" xfId="25005"/>
    <cellStyle name="20% - Accent3 2 3 4 3 8" xfId="25006"/>
    <cellStyle name="20% - Accent3 2 3 4 3 9" xfId="46386"/>
    <cellStyle name="20% - Accent3 2 3 4 4" xfId="1858"/>
    <cellStyle name="20% - Accent3 2 3 4 4 2" xfId="6453"/>
    <cellStyle name="20% - Accent3 2 3 4 4 2 2" xfId="15126"/>
    <cellStyle name="20% - Accent3 2 3 4 4 2 2 2" xfId="25007"/>
    <cellStyle name="20% - Accent3 2 3 4 4 2 2 3" xfId="46387"/>
    <cellStyle name="20% - Accent3 2 3 4 4 2 3" xfId="20909"/>
    <cellStyle name="20% - Accent3 2 3 4 4 2 3 2" xfId="25008"/>
    <cellStyle name="20% - Accent3 2 3 4 4 2 4" xfId="25009"/>
    <cellStyle name="20% - Accent3 2 3 4 4 2 5" xfId="46388"/>
    <cellStyle name="20% - Accent3 2 3 4 4 3" xfId="9344"/>
    <cellStyle name="20% - Accent3 2 3 4 4 3 2" xfId="25010"/>
    <cellStyle name="20% - Accent3 2 3 4 4 3 3" xfId="46389"/>
    <cellStyle name="20% - Accent3 2 3 4 4 3 4" xfId="46390"/>
    <cellStyle name="20% - Accent3 2 3 4 4 4" xfId="3561"/>
    <cellStyle name="20% - Accent3 2 3 4 4 4 2" xfId="25011"/>
    <cellStyle name="20% - Accent3 2 3 4 4 4 3" xfId="46391"/>
    <cellStyle name="20% - Accent3 2 3 4 4 5" xfId="12235"/>
    <cellStyle name="20% - Accent3 2 3 4 4 5 2" xfId="25012"/>
    <cellStyle name="20% - Accent3 2 3 4 4 5 3" xfId="46392"/>
    <cellStyle name="20% - Accent3 2 3 4 4 6" xfId="18018"/>
    <cellStyle name="20% - Accent3 2 3 4 4 6 2" xfId="25013"/>
    <cellStyle name="20% - Accent3 2 3 4 4 7" xfId="25014"/>
    <cellStyle name="20% - Accent3 2 3 4 4 8" xfId="46393"/>
    <cellStyle name="20% - Accent3 2 3 4 5" xfId="1415"/>
    <cellStyle name="20% - Accent3 2 3 4 5 2" xfId="8901"/>
    <cellStyle name="20% - Accent3 2 3 4 5 2 2" xfId="14683"/>
    <cellStyle name="20% - Accent3 2 3 4 5 2 2 2" xfId="25015"/>
    <cellStyle name="20% - Accent3 2 3 4 5 2 2 3" xfId="46394"/>
    <cellStyle name="20% - Accent3 2 3 4 5 2 3" xfId="20466"/>
    <cellStyle name="20% - Accent3 2 3 4 5 2 3 2" xfId="25016"/>
    <cellStyle name="20% - Accent3 2 3 4 5 2 4" xfId="25017"/>
    <cellStyle name="20% - Accent3 2 3 4 5 2 5" xfId="46395"/>
    <cellStyle name="20% - Accent3 2 3 4 5 3" xfId="6010"/>
    <cellStyle name="20% - Accent3 2 3 4 5 3 2" xfId="25018"/>
    <cellStyle name="20% - Accent3 2 3 4 5 3 3" xfId="46396"/>
    <cellStyle name="20% - Accent3 2 3 4 5 4" xfId="11792"/>
    <cellStyle name="20% - Accent3 2 3 4 5 4 2" xfId="25019"/>
    <cellStyle name="20% - Accent3 2 3 4 5 4 3" xfId="46397"/>
    <cellStyle name="20% - Accent3 2 3 4 5 5" xfId="17575"/>
    <cellStyle name="20% - Accent3 2 3 4 5 5 2" xfId="25020"/>
    <cellStyle name="20% - Accent3 2 3 4 5 6" xfId="25021"/>
    <cellStyle name="20% - Accent3 2 3 4 5 7" xfId="46398"/>
    <cellStyle name="20% - Accent3 2 3 4 6" xfId="4750"/>
    <cellStyle name="20% - Accent3 2 3 4 6 2" xfId="13424"/>
    <cellStyle name="20% - Accent3 2 3 4 6 2 2" xfId="25022"/>
    <cellStyle name="20% - Accent3 2 3 4 6 2 3" xfId="46399"/>
    <cellStyle name="20% - Accent3 2 3 4 6 3" xfId="19207"/>
    <cellStyle name="20% - Accent3 2 3 4 6 3 2" xfId="25023"/>
    <cellStyle name="20% - Accent3 2 3 4 6 4" xfId="25024"/>
    <cellStyle name="20% - Accent3 2 3 4 6 5" xfId="46400"/>
    <cellStyle name="20% - Accent3 2 3 4 7" xfId="7642"/>
    <cellStyle name="20% - Accent3 2 3 4 7 2" xfId="25025"/>
    <cellStyle name="20% - Accent3 2 3 4 7 3" xfId="46401"/>
    <cellStyle name="20% - Accent3 2 3 4 7 4" xfId="46402"/>
    <cellStyle name="20% - Accent3 2 3 4 8" xfId="3118"/>
    <cellStyle name="20% - Accent3 2 3 4 8 2" xfId="25026"/>
    <cellStyle name="20% - Accent3 2 3 4 8 3" xfId="46403"/>
    <cellStyle name="20% - Accent3 2 3 4 9" xfId="10533"/>
    <cellStyle name="20% - Accent3 2 3 4 9 2" xfId="25027"/>
    <cellStyle name="20% - Accent3 2 3 4 9 3" xfId="46404"/>
    <cellStyle name="20% - Accent3 2 3 5" xfId="122"/>
    <cellStyle name="20% - Accent3 2 3 5 10" xfId="46405"/>
    <cellStyle name="20% - Accent3 2 3 5 2" xfId="1860"/>
    <cellStyle name="20% - Accent3 2 3 5 2 2" xfId="6455"/>
    <cellStyle name="20% - Accent3 2 3 5 2 2 2" xfId="15128"/>
    <cellStyle name="20% - Accent3 2 3 5 2 2 2 2" xfId="25028"/>
    <cellStyle name="20% - Accent3 2 3 5 2 2 2 3" xfId="46406"/>
    <cellStyle name="20% - Accent3 2 3 5 2 2 3" xfId="20911"/>
    <cellStyle name="20% - Accent3 2 3 5 2 2 3 2" xfId="25029"/>
    <cellStyle name="20% - Accent3 2 3 5 2 2 4" xfId="25030"/>
    <cellStyle name="20% - Accent3 2 3 5 2 2 5" xfId="46407"/>
    <cellStyle name="20% - Accent3 2 3 5 2 3" xfId="9346"/>
    <cellStyle name="20% - Accent3 2 3 5 2 3 2" xfId="25031"/>
    <cellStyle name="20% - Accent3 2 3 5 2 3 3" xfId="46408"/>
    <cellStyle name="20% - Accent3 2 3 5 2 3 4" xfId="46409"/>
    <cellStyle name="20% - Accent3 2 3 5 2 4" xfId="3563"/>
    <cellStyle name="20% - Accent3 2 3 5 2 4 2" xfId="25032"/>
    <cellStyle name="20% - Accent3 2 3 5 2 4 3" xfId="46410"/>
    <cellStyle name="20% - Accent3 2 3 5 2 5" xfId="12237"/>
    <cellStyle name="20% - Accent3 2 3 5 2 5 2" xfId="25033"/>
    <cellStyle name="20% - Accent3 2 3 5 2 5 3" xfId="46411"/>
    <cellStyle name="20% - Accent3 2 3 5 2 6" xfId="18020"/>
    <cellStyle name="20% - Accent3 2 3 5 2 6 2" xfId="25034"/>
    <cellStyle name="20% - Accent3 2 3 5 2 7" xfId="25035"/>
    <cellStyle name="20% - Accent3 2 3 5 2 8" xfId="46412"/>
    <cellStyle name="20% - Accent3 2 3 5 3" xfId="1411"/>
    <cellStyle name="20% - Accent3 2 3 5 3 2" xfId="8897"/>
    <cellStyle name="20% - Accent3 2 3 5 3 2 2" xfId="14679"/>
    <cellStyle name="20% - Accent3 2 3 5 3 2 2 2" xfId="25036"/>
    <cellStyle name="20% - Accent3 2 3 5 3 2 2 3" xfId="46413"/>
    <cellStyle name="20% - Accent3 2 3 5 3 2 3" xfId="20462"/>
    <cellStyle name="20% - Accent3 2 3 5 3 2 3 2" xfId="25037"/>
    <cellStyle name="20% - Accent3 2 3 5 3 2 4" xfId="25038"/>
    <cellStyle name="20% - Accent3 2 3 5 3 2 5" xfId="46414"/>
    <cellStyle name="20% - Accent3 2 3 5 3 3" xfId="6006"/>
    <cellStyle name="20% - Accent3 2 3 5 3 3 2" xfId="25039"/>
    <cellStyle name="20% - Accent3 2 3 5 3 3 3" xfId="46415"/>
    <cellStyle name="20% - Accent3 2 3 5 3 4" xfId="11788"/>
    <cellStyle name="20% - Accent3 2 3 5 3 4 2" xfId="25040"/>
    <cellStyle name="20% - Accent3 2 3 5 3 4 3" xfId="46416"/>
    <cellStyle name="20% - Accent3 2 3 5 3 5" xfId="17571"/>
    <cellStyle name="20% - Accent3 2 3 5 3 5 2" xfId="25041"/>
    <cellStyle name="20% - Accent3 2 3 5 3 6" xfId="25042"/>
    <cellStyle name="20% - Accent3 2 3 5 3 7" xfId="46417"/>
    <cellStyle name="20% - Accent3 2 3 5 4" xfId="4752"/>
    <cellStyle name="20% - Accent3 2 3 5 4 2" xfId="13426"/>
    <cellStyle name="20% - Accent3 2 3 5 4 2 2" xfId="25043"/>
    <cellStyle name="20% - Accent3 2 3 5 4 2 3" xfId="46418"/>
    <cellStyle name="20% - Accent3 2 3 5 4 3" xfId="19209"/>
    <cellStyle name="20% - Accent3 2 3 5 4 3 2" xfId="25044"/>
    <cellStyle name="20% - Accent3 2 3 5 4 4" xfId="25045"/>
    <cellStyle name="20% - Accent3 2 3 5 4 5" xfId="46419"/>
    <cellStyle name="20% - Accent3 2 3 5 5" xfId="7644"/>
    <cellStyle name="20% - Accent3 2 3 5 5 2" xfId="25046"/>
    <cellStyle name="20% - Accent3 2 3 5 5 3" xfId="46420"/>
    <cellStyle name="20% - Accent3 2 3 5 5 4" xfId="46421"/>
    <cellStyle name="20% - Accent3 2 3 5 6" xfId="3114"/>
    <cellStyle name="20% - Accent3 2 3 5 6 2" xfId="25047"/>
    <cellStyle name="20% - Accent3 2 3 5 6 3" xfId="46422"/>
    <cellStyle name="20% - Accent3 2 3 5 7" xfId="10535"/>
    <cellStyle name="20% - Accent3 2 3 5 7 2" xfId="25048"/>
    <cellStyle name="20% - Accent3 2 3 5 7 3" xfId="46423"/>
    <cellStyle name="20% - Accent3 2 3 5 8" xfId="16318"/>
    <cellStyle name="20% - Accent3 2 3 5 8 2" xfId="25049"/>
    <cellStyle name="20% - Accent3 2 3 5 9" xfId="25050"/>
    <cellStyle name="20% - Accent3 2 3 6" xfId="883"/>
    <cellStyle name="20% - Accent3 2 3 6 2" xfId="2589"/>
    <cellStyle name="20% - Accent3 2 3 6 2 2" xfId="10075"/>
    <cellStyle name="20% - Accent3 2 3 6 2 2 2" xfId="15857"/>
    <cellStyle name="20% - Accent3 2 3 6 2 2 2 2" xfId="25051"/>
    <cellStyle name="20% - Accent3 2 3 6 2 2 2 3" xfId="46424"/>
    <cellStyle name="20% - Accent3 2 3 6 2 2 3" xfId="21640"/>
    <cellStyle name="20% - Accent3 2 3 6 2 2 3 2" xfId="25052"/>
    <cellStyle name="20% - Accent3 2 3 6 2 2 4" xfId="25053"/>
    <cellStyle name="20% - Accent3 2 3 6 2 2 5" xfId="46425"/>
    <cellStyle name="20% - Accent3 2 3 6 2 3" xfId="7184"/>
    <cellStyle name="20% - Accent3 2 3 6 2 3 2" xfId="25054"/>
    <cellStyle name="20% - Accent3 2 3 6 2 3 3" xfId="46426"/>
    <cellStyle name="20% - Accent3 2 3 6 2 4" xfId="12966"/>
    <cellStyle name="20% - Accent3 2 3 6 2 4 2" xfId="25055"/>
    <cellStyle name="20% - Accent3 2 3 6 2 4 3" xfId="46427"/>
    <cellStyle name="20% - Accent3 2 3 6 2 5" xfId="18749"/>
    <cellStyle name="20% - Accent3 2 3 6 2 5 2" xfId="25056"/>
    <cellStyle name="20% - Accent3 2 3 6 2 6" xfId="25057"/>
    <cellStyle name="20% - Accent3 2 3 6 2 7" xfId="46428"/>
    <cellStyle name="20% - Accent3 2 3 6 3" xfId="5481"/>
    <cellStyle name="20% - Accent3 2 3 6 3 2" xfId="14155"/>
    <cellStyle name="20% - Accent3 2 3 6 3 2 2" xfId="25058"/>
    <cellStyle name="20% - Accent3 2 3 6 3 2 3" xfId="46429"/>
    <cellStyle name="20% - Accent3 2 3 6 3 3" xfId="19938"/>
    <cellStyle name="20% - Accent3 2 3 6 3 3 2" xfId="25059"/>
    <cellStyle name="20% - Accent3 2 3 6 3 4" xfId="25060"/>
    <cellStyle name="20% - Accent3 2 3 6 3 5" xfId="46430"/>
    <cellStyle name="20% - Accent3 2 3 6 4" xfId="8373"/>
    <cellStyle name="20% - Accent3 2 3 6 4 2" xfId="25061"/>
    <cellStyle name="20% - Accent3 2 3 6 4 3" xfId="46431"/>
    <cellStyle name="20% - Accent3 2 3 6 4 4" xfId="46432"/>
    <cellStyle name="20% - Accent3 2 3 6 5" xfId="4292"/>
    <cellStyle name="20% - Accent3 2 3 6 5 2" xfId="25062"/>
    <cellStyle name="20% - Accent3 2 3 6 5 3" xfId="46433"/>
    <cellStyle name="20% - Accent3 2 3 6 6" xfId="11264"/>
    <cellStyle name="20% - Accent3 2 3 6 6 2" xfId="25063"/>
    <cellStyle name="20% - Accent3 2 3 6 6 3" xfId="46434"/>
    <cellStyle name="20% - Accent3 2 3 6 7" xfId="17047"/>
    <cellStyle name="20% - Accent3 2 3 6 7 2" xfId="25064"/>
    <cellStyle name="20% - Accent3 2 3 6 8" xfId="25065"/>
    <cellStyle name="20% - Accent3 2 3 6 9" xfId="46435"/>
    <cellStyle name="20% - Accent3 2 3 7" xfId="1851"/>
    <cellStyle name="20% - Accent3 2 3 7 2" xfId="6446"/>
    <cellStyle name="20% - Accent3 2 3 7 2 2" xfId="15119"/>
    <cellStyle name="20% - Accent3 2 3 7 2 2 2" xfId="25066"/>
    <cellStyle name="20% - Accent3 2 3 7 2 2 3" xfId="46436"/>
    <cellStyle name="20% - Accent3 2 3 7 2 3" xfId="20902"/>
    <cellStyle name="20% - Accent3 2 3 7 2 3 2" xfId="25067"/>
    <cellStyle name="20% - Accent3 2 3 7 2 4" xfId="25068"/>
    <cellStyle name="20% - Accent3 2 3 7 2 5" xfId="46437"/>
    <cellStyle name="20% - Accent3 2 3 7 3" xfId="9337"/>
    <cellStyle name="20% - Accent3 2 3 7 3 2" xfId="25069"/>
    <cellStyle name="20% - Accent3 2 3 7 3 3" xfId="46438"/>
    <cellStyle name="20% - Accent3 2 3 7 3 4" xfId="46439"/>
    <cellStyle name="20% - Accent3 2 3 7 4" xfId="3554"/>
    <cellStyle name="20% - Accent3 2 3 7 4 2" xfId="25070"/>
    <cellStyle name="20% - Accent3 2 3 7 4 3" xfId="46440"/>
    <cellStyle name="20% - Accent3 2 3 7 5" xfId="12228"/>
    <cellStyle name="20% - Accent3 2 3 7 5 2" xfId="25071"/>
    <cellStyle name="20% - Accent3 2 3 7 5 3" xfId="46441"/>
    <cellStyle name="20% - Accent3 2 3 7 6" xfId="18011"/>
    <cellStyle name="20% - Accent3 2 3 7 6 2" xfId="25072"/>
    <cellStyle name="20% - Accent3 2 3 7 7" xfId="25073"/>
    <cellStyle name="20% - Accent3 2 3 7 8" xfId="46442"/>
    <cellStyle name="20% - Accent3 2 3 8" xfId="1293"/>
    <cellStyle name="20% - Accent3 2 3 8 2" xfId="8779"/>
    <cellStyle name="20% - Accent3 2 3 8 2 2" xfId="14561"/>
    <cellStyle name="20% - Accent3 2 3 8 2 2 2" xfId="25074"/>
    <cellStyle name="20% - Accent3 2 3 8 2 2 3" xfId="46443"/>
    <cellStyle name="20% - Accent3 2 3 8 2 3" xfId="20344"/>
    <cellStyle name="20% - Accent3 2 3 8 2 3 2" xfId="25075"/>
    <cellStyle name="20% - Accent3 2 3 8 2 4" xfId="25076"/>
    <cellStyle name="20% - Accent3 2 3 8 2 5" xfId="46444"/>
    <cellStyle name="20% - Accent3 2 3 8 3" xfId="5888"/>
    <cellStyle name="20% - Accent3 2 3 8 3 2" xfId="25077"/>
    <cellStyle name="20% - Accent3 2 3 8 3 3" xfId="46445"/>
    <cellStyle name="20% - Accent3 2 3 8 4" xfId="11670"/>
    <cellStyle name="20% - Accent3 2 3 8 4 2" xfId="25078"/>
    <cellStyle name="20% - Accent3 2 3 8 4 3" xfId="46446"/>
    <cellStyle name="20% - Accent3 2 3 8 5" xfId="17453"/>
    <cellStyle name="20% - Accent3 2 3 8 5 2" xfId="25079"/>
    <cellStyle name="20% - Accent3 2 3 8 6" xfId="25080"/>
    <cellStyle name="20% - Accent3 2 3 8 7" xfId="46447"/>
    <cellStyle name="20% - Accent3 2 3 9" xfId="4743"/>
    <cellStyle name="20% - Accent3 2 3 9 2" xfId="13417"/>
    <cellStyle name="20% - Accent3 2 3 9 2 2" xfId="25081"/>
    <cellStyle name="20% - Accent3 2 3 9 2 3" xfId="46448"/>
    <cellStyle name="20% - Accent3 2 3 9 3" xfId="19200"/>
    <cellStyle name="20% - Accent3 2 3 9 3 2" xfId="25082"/>
    <cellStyle name="20% - Accent3 2 3 9 4" xfId="25083"/>
    <cellStyle name="20% - Accent3 2 3 9 5" xfId="46449"/>
    <cellStyle name="20% - Accent3 2 4" xfId="123"/>
    <cellStyle name="20% - Accent3 2 4 10" xfId="10536"/>
    <cellStyle name="20% - Accent3 2 4 10 2" xfId="25084"/>
    <cellStyle name="20% - Accent3 2 4 10 3" xfId="46450"/>
    <cellStyle name="20% - Accent3 2 4 11" xfId="16319"/>
    <cellStyle name="20% - Accent3 2 4 11 2" xfId="25085"/>
    <cellStyle name="20% - Accent3 2 4 12" xfId="25086"/>
    <cellStyle name="20% - Accent3 2 4 13" xfId="46451"/>
    <cellStyle name="20% - Accent3 2 4 2" xfId="124"/>
    <cellStyle name="20% - Accent3 2 4 2 10" xfId="16320"/>
    <cellStyle name="20% - Accent3 2 4 2 10 2" xfId="25087"/>
    <cellStyle name="20% - Accent3 2 4 2 11" xfId="25088"/>
    <cellStyle name="20% - Accent3 2 4 2 12" xfId="46452"/>
    <cellStyle name="20% - Accent3 2 4 2 2" xfId="125"/>
    <cellStyle name="20% - Accent3 2 4 2 2 2" xfId="1863"/>
    <cellStyle name="20% - Accent3 2 4 2 2 2 2" xfId="9349"/>
    <cellStyle name="20% - Accent3 2 4 2 2 2 2 2" xfId="15131"/>
    <cellStyle name="20% - Accent3 2 4 2 2 2 2 2 2" xfId="25089"/>
    <cellStyle name="20% - Accent3 2 4 2 2 2 2 2 3" xfId="46453"/>
    <cellStyle name="20% - Accent3 2 4 2 2 2 2 3" xfId="20914"/>
    <cellStyle name="20% - Accent3 2 4 2 2 2 2 3 2" xfId="25090"/>
    <cellStyle name="20% - Accent3 2 4 2 2 2 2 4" xfId="25091"/>
    <cellStyle name="20% - Accent3 2 4 2 2 2 2 5" xfId="46454"/>
    <cellStyle name="20% - Accent3 2 4 2 2 2 3" xfId="6458"/>
    <cellStyle name="20% - Accent3 2 4 2 2 2 3 2" xfId="25092"/>
    <cellStyle name="20% - Accent3 2 4 2 2 2 3 3" xfId="46455"/>
    <cellStyle name="20% - Accent3 2 4 2 2 2 4" xfId="12240"/>
    <cellStyle name="20% - Accent3 2 4 2 2 2 4 2" xfId="25093"/>
    <cellStyle name="20% - Accent3 2 4 2 2 2 4 3" xfId="46456"/>
    <cellStyle name="20% - Accent3 2 4 2 2 2 5" xfId="18023"/>
    <cellStyle name="20% - Accent3 2 4 2 2 2 5 2" xfId="25094"/>
    <cellStyle name="20% - Accent3 2 4 2 2 2 6" xfId="25095"/>
    <cellStyle name="20% - Accent3 2 4 2 2 2 7" xfId="46457"/>
    <cellStyle name="20% - Accent3 2 4 2 2 3" xfId="4755"/>
    <cellStyle name="20% - Accent3 2 4 2 2 3 2" xfId="13429"/>
    <cellStyle name="20% - Accent3 2 4 2 2 3 2 2" xfId="25096"/>
    <cellStyle name="20% - Accent3 2 4 2 2 3 2 3" xfId="46458"/>
    <cellStyle name="20% - Accent3 2 4 2 2 3 3" xfId="19212"/>
    <cellStyle name="20% - Accent3 2 4 2 2 3 3 2" xfId="25097"/>
    <cellStyle name="20% - Accent3 2 4 2 2 3 4" xfId="25098"/>
    <cellStyle name="20% - Accent3 2 4 2 2 3 5" xfId="46459"/>
    <cellStyle name="20% - Accent3 2 4 2 2 4" xfId="7647"/>
    <cellStyle name="20% - Accent3 2 4 2 2 4 2" xfId="25099"/>
    <cellStyle name="20% - Accent3 2 4 2 2 4 3" xfId="46460"/>
    <cellStyle name="20% - Accent3 2 4 2 2 4 4" xfId="46461"/>
    <cellStyle name="20% - Accent3 2 4 2 2 5" xfId="3566"/>
    <cellStyle name="20% - Accent3 2 4 2 2 5 2" xfId="25100"/>
    <cellStyle name="20% - Accent3 2 4 2 2 5 3" xfId="46462"/>
    <cellStyle name="20% - Accent3 2 4 2 2 6" xfId="10538"/>
    <cellStyle name="20% - Accent3 2 4 2 2 6 2" xfId="25101"/>
    <cellStyle name="20% - Accent3 2 4 2 2 6 3" xfId="46463"/>
    <cellStyle name="20% - Accent3 2 4 2 2 7" xfId="16321"/>
    <cellStyle name="20% - Accent3 2 4 2 2 7 2" xfId="25102"/>
    <cellStyle name="20% - Accent3 2 4 2 2 8" xfId="25103"/>
    <cellStyle name="20% - Accent3 2 4 2 2 9" xfId="46464"/>
    <cellStyle name="20% - Accent3 2 4 2 3" xfId="962"/>
    <cellStyle name="20% - Accent3 2 4 2 3 2" xfId="2666"/>
    <cellStyle name="20% - Accent3 2 4 2 3 2 2" xfId="10152"/>
    <cellStyle name="20% - Accent3 2 4 2 3 2 2 2" xfId="15934"/>
    <cellStyle name="20% - Accent3 2 4 2 3 2 2 2 2" xfId="25104"/>
    <cellStyle name="20% - Accent3 2 4 2 3 2 2 2 3" xfId="46465"/>
    <cellStyle name="20% - Accent3 2 4 2 3 2 2 3" xfId="21717"/>
    <cellStyle name="20% - Accent3 2 4 2 3 2 2 3 2" xfId="25105"/>
    <cellStyle name="20% - Accent3 2 4 2 3 2 2 4" xfId="25106"/>
    <cellStyle name="20% - Accent3 2 4 2 3 2 2 5" xfId="46466"/>
    <cellStyle name="20% - Accent3 2 4 2 3 2 3" xfId="7261"/>
    <cellStyle name="20% - Accent3 2 4 2 3 2 3 2" xfId="25107"/>
    <cellStyle name="20% - Accent3 2 4 2 3 2 3 3" xfId="46467"/>
    <cellStyle name="20% - Accent3 2 4 2 3 2 4" xfId="13043"/>
    <cellStyle name="20% - Accent3 2 4 2 3 2 4 2" xfId="25108"/>
    <cellStyle name="20% - Accent3 2 4 2 3 2 4 3" xfId="46468"/>
    <cellStyle name="20% - Accent3 2 4 2 3 2 5" xfId="18826"/>
    <cellStyle name="20% - Accent3 2 4 2 3 2 5 2" xfId="25109"/>
    <cellStyle name="20% - Accent3 2 4 2 3 2 6" xfId="25110"/>
    <cellStyle name="20% - Accent3 2 4 2 3 2 7" xfId="46469"/>
    <cellStyle name="20% - Accent3 2 4 2 3 3" xfId="5558"/>
    <cellStyle name="20% - Accent3 2 4 2 3 3 2" xfId="14232"/>
    <cellStyle name="20% - Accent3 2 4 2 3 3 2 2" xfId="25111"/>
    <cellStyle name="20% - Accent3 2 4 2 3 3 2 3" xfId="46470"/>
    <cellStyle name="20% - Accent3 2 4 2 3 3 3" xfId="20015"/>
    <cellStyle name="20% - Accent3 2 4 2 3 3 3 2" xfId="25112"/>
    <cellStyle name="20% - Accent3 2 4 2 3 3 4" xfId="25113"/>
    <cellStyle name="20% - Accent3 2 4 2 3 3 5" xfId="46471"/>
    <cellStyle name="20% - Accent3 2 4 2 3 4" xfId="8450"/>
    <cellStyle name="20% - Accent3 2 4 2 3 4 2" xfId="25114"/>
    <cellStyle name="20% - Accent3 2 4 2 3 4 3" xfId="46472"/>
    <cellStyle name="20% - Accent3 2 4 2 3 4 4" xfId="46473"/>
    <cellStyle name="20% - Accent3 2 4 2 3 5" xfId="4369"/>
    <cellStyle name="20% - Accent3 2 4 2 3 5 2" xfId="25115"/>
    <cellStyle name="20% - Accent3 2 4 2 3 5 3" xfId="46474"/>
    <cellStyle name="20% - Accent3 2 4 2 3 6" xfId="11341"/>
    <cellStyle name="20% - Accent3 2 4 2 3 6 2" xfId="25116"/>
    <cellStyle name="20% - Accent3 2 4 2 3 6 3" xfId="46475"/>
    <cellStyle name="20% - Accent3 2 4 2 3 7" xfId="17124"/>
    <cellStyle name="20% - Accent3 2 4 2 3 7 2" xfId="25117"/>
    <cellStyle name="20% - Accent3 2 4 2 3 8" xfId="25118"/>
    <cellStyle name="20% - Accent3 2 4 2 3 9" xfId="46476"/>
    <cellStyle name="20% - Accent3 2 4 2 4" xfId="1862"/>
    <cellStyle name="20% - Accent3 2 4 2 4 2" xfId="6457"/>
    <cellStyle name="20% - Accent3 2 4 2 4 2 2" xfId="15130"/>
    <cellStyle name="20% - Accent3 2 4 2 4 2 2 2" xfId="25119"/>
    <cellStyle name="20% - Accent3 2 4 2 4 2 2 3" xfId="46477"/>
    <cellStyle name="20% - Accent3 2 4 2 4 2 3" xfId="20913"/>
    <cellStyle name="20% - Accent3 2 4 2 4 2 3 2" xfId="25120"/>
    <cellStyle name="20% - Accent3 2 4 2 4 2 4" xfId="25121"/>
    <cellStyle name="20% - Accent3 2 4 2 4 2 5" xfId="46478"/>
    <cellStyle name="20% - Accent3 2 4 2 4 3" xfId="9348"/>
    <cellStyle name="20% - Accent3 2 4 2 4 3 2" xfId="25122"/>
    <cellStyle name="20% - Accent3 2 4 2 4 3 3" xfId="46479"/>
    <cellStyle name="20% - Accent3 2 4 2 4 3 4" xfId="46480"/>
    <cellStyle name="20% - Accent3 2 4 2 4 4" xfId="3565"/>
    <cellStyle name="20% - Accent3 2 4 2 4 4 2" xfId="25123"/>
    <cellStyle name="20% - Accent3 2 4 2 4 4 3" xfId="46481"/>
    <cellStyle name="20% - Accent3 2 4 2 4 5" xfId="12239"/>
    <cellStyle name="20% - Accent3 2 4 2 4 5 2" xfId="25124"/>
    <cellStyle name="20% - Accent3 2 4 2 4 5 3" xfId="46482"/>
    <cellStyle name="20% - Accent3 2 4 2 4 6" xfId="18022"/>
    <cellStyle name="20% - Accent3 2 4 2 4 6 2" xfId="25125"/>
    <cellStyle name="20% - Accent3 2 4 2 4 7" xfId="25126"/>
    <cellStyle name="20% - Accent3 2 4 2 4 8" xfId="46483"/>
    <cellStyle name="20% - Accent3 2 4 2 5" xfId="1417"/>
    <cellStyle name="20% - Accent3 2 4 2 5 2" xfId="8903"/>
    <cellStyle name="20% - Accent3 2 4 2 5 2 2" xfId="14685"/>
    <cellStyle name="20% - Accent3 2 4 2 5 2 2 2" xfId="25127"/>
    <cellStyle name="20% - Accent3 2 4 2 5 2 2 3" xfId="46484"/>
    <cellStyle name="20% - Accent3 2 4 2 5 2 3" xfId="20468"/>
    <cellStyle name="20% - Accent3 2 4 2 5 2 3 2" xfId="25128"/>
    <cellStyle name="20% - Accent3 2 4 2 5 2 4" xfId="25129"/>
    <cellStyle name="20% - Accent3 2 4 2 5 2 5" xfId="46485"/>
    <cellStyle name="20% - Accent3 2 4 2 5 3" xfId="6012"/>
    <cellStyle name="20% - Accent3 2 4 2 5 3 2" xfId="25130"/>
    <cellStyle name="20% - Accent3 2 4 2 5 3 3" xfId="46486"/>
    <cellStyle name="20% - Accent3 2 4 2 5 4" xfId="11794"/>
    <cellStyle name="20% - Accent3 2 4 2 5 4 2" xfId="25131"/>
    <cellStyle name="20% - Accent3 2 4 2 5 4 3" xfId="46487"/>
    <cellStyle name="20% - Accent3 2 4 2 5 5" xfId="17577"/>
    <cellStyle name="20% - Accent3 2 4 2 5 5 2" xfId="25132"/>
    <cellStyle name="20% - Accent3 2 4 2 5 6" xfId="25133"/>
    <cellStyle name="20% - Accent3 2 4 2 5 7" xfId="46488"/>
    <cellStyle name="20% - Accent3 2 4 2 6" xfId="4754"/>
    <cellStyle name="20% - Accent3 2 4 2 6 2" xfId="13428"/>
    <cellStyle name="20% - Accent3 2 4 2 6 2 2" xfId="25134"/>
    <cellStyle name="20% - Accent3 2 4 2 6 2 3" xfId="46489"/>
    <cellStyle name="20% - Accent3 2 4 2 6 3" xfId="19211"/>
    <cellStyle name="20% - Accent3 2 4 2 6 3 2" xfId="25135"/>
    <cellStyle name="20% - Accent3 2 4 2 6 4" xfId="25136"/>
    <cellStyle name="20% - Accent3 2 4 2 6 5" xfId="46490"/>
    <cellStyle name="20% - Accent3 2 4 2 7" xfId="7646"/>
    <cellStyle name="20% - Accent3 2 4 2 7 2" xfId="25137"/>
    <cellStyle name="20% - Accent3 2 4 2 7 3" xfId="46491"/>
    <cellStyle name="20% - Accent3 2 4 2 7 4" xfId="46492"/>
    <cellStyle name="20% - Accent3 2 4 2 8" xfId="3120"/>
    <cellStyle name="20% - Accent3 2 4 2 8 2" xfId="25138"/>
    <cellStyle name="20% - Accent3 2 4 2 8 3" xfId="46493"/>
    <cellStyle name="20% - Accent3 2 4 2 9" xfId="10537"/>
    <cellStyle name="20% - Accent3 2 4 2 9 2" xfId="25139"/>
    <cellStyle name="20% - Accent3 2 4 2 9 3" xfId="46494"/>
    <cellStyle name="20% - Accent3 2 4 3" xfId="126"/>
    <cellStyle name="20% - Accent3 2 4 3 10" xfId="46495"/>
    <cellStyle name="20% - Accent3 2 4 3 2" xfId="1864"/>
    <cellStyle name="20% - Accent3 2 4 3 2 2" xfId="6459"/>
    <cellStyle name="20% - Accent3 2 4 3 2 2 2" xfId="15132"/>
    <cellStyle name="20% - Accent3 2 4 3 2 2 2 2" xfId="25140"/>
    <cellStyle name="20% - Accent3 2 4 3 2 2 2 3" xfId="46496"/>
    <cellStyle name="20% - Accent3 2 4 3 2 2 3" xfId="20915"/>
    <cellStyle name="20% - Accent3 2 4 3 2 2 3 2" xfId="25141"/>
    <cellStyle name="20% - Accent3 2 4 3 2 2 4" xfId="25142"/>
    <cellStyle name="20% - Accent3 2 4 3 2 2 5" xfId="46497"/>
    <cellStyle name="20% - Accent3 2 4 3 2 3" xfId="9350"/>
    <cellStyle name="20% - Accent3 2 4 3 2 3 2" xfId="25143"/>
    <cellStyle name="20% - Accent3 2 4 3 2 3 3" xfId="46498"/>
    <cellStyle name="20% - Accent3 2 4 3 2 3 4" xfId="46499"/>
    <cellStyle name="20% - Accent3 2 4 3 2 4" xfId="3567"/>
    <cellStyle name="20% - Accent3 2 4 3 2 4 2" xfId="25144"/>
    <cellStyle name="20% - Accent3 2 4 3 2 4 3" xfId="46500"/>
    <cellStyle name="20% - Accent3 2 4 3 2 5" xfId="12241"/>
    <cellStyle name="20% - Accent3 2 4 3 2 5 2" xfId="25145"/>
    <cellStyle name="20% - Accent3 2 4 3 2 5 3" xfId="46501"/>
    <cellStyle name="20% - Accent3 2 4 3 2 6" xfId="18024"/>
    <cellStyle name="20% - Accent3 2 4 3 2 6 2" xfId="25146"/>
    <cellStyle name="20% - Accent3 2 4 3 2 7" xfId="25147"/>
    <cellStyle name="20% - Accent3 2 4 3 2 8" xfId="46502"/>
    <cellStyle name="20% - Accent3 2 4 3 3" xfId="1416"/>
    <cellStyle name="20% - Accent3 2 4 3 3 2" xfId="8902"/>
    <cellStyle name="20% - Accent3 2 4 3 3 2 2" xfId="14684"/>
    <cellStyle name="20% - Accent3 2 4 3 3 2 2 2" xfId="25148"/>
    <cellStyle name="20% - Accent3 2 4 3 3 2 2 3" xfId="46503"/>
    <cellStyle name="20% - Accent3 2 4 3 3 2 3" xfId="20467"/>
    <cellStyle name="20% - Accent3 2 4 3 3 2 3 2" xfId="25149"/>
    <cellStyle name="20% - Accent3 2 4 3 3 2 4" xfId="25150"/>
    <cellStyle name="20% - Accent3 2 4 3 3 2 5" xfId="46504"/>
    <cellStyle name="20% - Accent3 2 4 3 3 3" xfId="6011"/>
    <cellStyle name="20% - Accent3 2 4 3 3 3 2" xfId="25151"/>
    <cellStyle name="20% - Accent3 2 4 3 3 3 3" xfId="46505"/>
    <cellStyle name="20% - Accent3 2 4 3 3 4" xfId="11793"/>
    <cellStyle name="20% - Accent3 2 4 3 3 4 2" xfId="25152"/>
    <cellStyle name="20% - Accent3 2 4 3 3 4 3" xfId="46506"/>
    <cellStyle name="20% - Accent3 2 4 3 3 5" xfId="17576"/>
    <cellStyle name="20% - Accent3 2 4 3 3 5 2" xfId="25153"/>
    <cellStyle name="20% - Accent3 2 4 3 3 6" xfId="25154"/>
    <cellStyle name="20% - Accent3 2 4 3 3 7" xfId="46507"/>
    <cellStyle name="20% - Accent3 2 4 3 4" xfId="4756"/>
    <cellStyle name="20% - Accent3 2 4 3 4 2" xfId="13430"/>
    <cellStyle name="20% - Accent3 2 4 3 4 2 2" xfId="25155"/>
    <cellStyle name="20% - Accent3 2 4 3 4 2 3" xfId="46508"/>
    <cellStyle name="20% - Accent3 2 4 3 4 3" xfId="19213"/>
    <cellStyle name="20% - Accent3 2 4 3 4 3 2" xfId="25156"/>
    <cellStyle name="20% - Accent3 2 4 3 4 4" xfId="25157"/>
    <cellStyle name="20% - Accent3 2 4 3 4 5" xfId="46509"/>
    <cellStyle name="20% - Accent3 2 4 3 5" xfId="7648"/>
    <cellStyle name="20% - Accent3 2 4 3 5 2" xfId="25158"/>
    <cellStyle name="20% - Accent3 2 4 3 5 3" xfId="46510"/>
    <cellStyle name="20% - Accent3 2 4 3 5 4" xfId="46511"/>
    <cellStyle name="20% - Accent3 2 4 3 6" xfId="3119"/>
    <cellStyle name="20% - Accent3 2 4 3 6 2" xfId="25159"/>
    <cellStyle name="20% - Accent3 2 4 3 6 3" xfId="46512"/>
    <cellStyle name="20% - Accent3 2 4 3 7" xfId="10539"/>
    <cellStyle name="20% - Accent3 2 4 3 7 2" xfId="25160"/>
    <cellStyle name="20% - Accent3 2 4 3 7 3" xfId="46513"/>
    <cellStyle name="20% - Accent3 2 4 3 8" xfId="16322"/>
    <cellStyle name="20% - Accent3 2 4 3 8 2" xfId="25161"/>
    <cellStyle name="20% - Accent3 2 4 3 9" xfId="25162"/>
    <cellStyle name="20% - Accent3 2 4 4" xfId="961"/>
    <cellStyle name="20% - Accent3 2 4 4 2" xfId="2665"/>
    <cellStyle name="20% - Accent3 2 4 4 2 2" xfId="10151"/>
    <cellStyle name="20% - Accent3 2 4 4 2 2 2" xfId="15933"/>
    <cellStyle name="20% - Accent3 2 4 4 2 2 2 2" xfId="25163"/>
    <cellStyle name="20% - Accent3 2 4 4 2 2 2 3" xfId="46514"/>
    <cellStyle name="20% - Accent3 2 4 4 2 2 3" xfId="21716"/>
    <cellStyle name="20% - Accent3 2 4 4 2 2 3 2" xfId="25164"/>
    <cellStyle name="20% - Accent3 2 4 4 2 2 4" xfId="25165"/>
    <cellStyle name="20% - Accent3 2 4 4 2 2 5" xfId="46515"/>
    <cellStyle name="20% - Accent3 2 4 4 2 3" xfId="7260"/>
    <cellStyle name="20% - Accent3 2 4 4 2 3 2" xfId="25166"/>
    <cellStyle name="20% - Accent3 2 4 4 2 3 3" xfId="46516"/>
    <cellStyle name="20% - Accent3 2 4 4 2 4" xfId="13042"/>
    <cellStyle name="20% - Accent3 2 4 4 2 4 2" xfId="25167"/>
    <cellStyle name="20% - Accent3 2 4 4 2 4 3" xfId="46517"/>
    <cellStyle name="20% - Accent3 2 4 4 2 5" xfId="18825"/>
    <cellStyle name="20% - Accent3 2 4 4 2 5 2" xfId="25168"/>
    <cellStyle name="20% - Accent3 2 4 4 2 6" xfId="25169"/>
    <cellStyle name="20% - Accent3 2 4 4 2 7" xfId="46518"/>
    <cellStyle name="20% - Accent3 2 4 4 3" xfId="5557"/>
    <cellStyle name="20% - Accent3 2 4 4 3 2" xfId="14231"/>
    <cellStyle name="20% - Accent3 2 4 4 3 2 2" xfId="25170"/>
    <cellStyle name="20% - Accent3 2 4 4 3 2 3" xfId="46519"/>
    <cellStyle name="20% - Accent3 2 4 4 3 3" xfId="20014"/>
    <cellStyle name="20% - Accent3 2 4 4 3 3 2" xfId="25171"/>
    <cellStyle name="20% - Accent3 2 4 4 3 4" xfId="25172"/>
    <cellStyle name="20% - Accent3 2 4 4 3 5" xfId="46520"/>
    <cellStyle name="20% - Accent3 2 4 4 4" xfId="8449"/>
    <cellStyle name="20% - Accent3 2 4 4 4 2" xfId="25173"/>
    <cellStyle name="20% - Accent3 2 4 4 4 3" xfId="46521"/>
    <cellStyle name="20% - Accent3 2 4 4 4 4" xfId="46522"/>
    <cellStyle name="20% - Accent3 2 4 4 5" xfId="4368"/>
    <cellStyle name="20% - Accent3 2 4 4 5 2" xfId="25174"/>
    <cellStyle name="20% - Accent3 2 4 4 5 3" xfId="46523"/>
    <cellStyle name="20% - Accent3 2 4 4 6" xfId="11340"/>
    <cellStyle name="20% - Accent3 2 4 4 6 2" xfId="25175"/>
    <cellStyle name="20% - Accent3 2 4 4 6 3" xfId="46524"/>
    <cellStyle name="20% - Accent3 2 4 4 7" xfId="17123"/>
    <cellStyle name="20% - Accent3 2 4 4 7 2" xfId="25176"/>
    <cellStyle name="20% - Accent3 2 4 4 8" xfId="25177"/>
    <cellStyle name="20% - Accent3 2 4 4 9" xfId="46525"/>
    <cellStyle name="20% - Accent3 2 4 5" xfId="1861"/>
    <cellStyle name="20% - Accent3 2 4 5 2" xfId="6456"/>
    <cellStyle name="20% - Accent3 2 4 5 2 2" xfId="15129"/>
    <cellStyle name="20% - Accent3 2 4 5 2 2 2" xfId="25178"/>
    <cellStyle name="20% - Accent3 2 4 5 2 2 3" xfId="46526"/>
    <cellStyle name="20% - Accent3 2 4 5 2 3" xfId="20912"/>
    <cellStyle name="20% - Accent3 2 4 5 2 3 2" xfId="25179"/>
    <cellStyle name="20% - Accent3 2 4 5 2 4" xfId="25180"/>
    <cellStyle name="20% - Accent3 2 4 5 2 5" xfId="46527"/>
    <cellStyle name="20% - Accent3 2 4 5 3" xfId="9347"/>
    <cellStyle name="20% - Accent3 2 4 5 3 2" xfId="25181"/>
    <cellStyle name="20% - Accent3 2 4 5 3 3" xfId="46528"/>
    <cellStyle name="20% - Accent3 2 4 5 3 4" xfId="46529"/>
    <cellStyle name="20% - Accent3 2 4 5 4" xfId="3564"/>
    <cellStyle name="20% - Accent3 2 4 5 4 2" xfId="25182"/>
    <cellStyle name="20% - Accent3 2 4 5 4 3" xfId="46530"/>
    <cellStyle name="20% - Accent3 2 4 5 5" xfId="12238"/>
    <cellStyle name="20% - Accent3 2 4 5 5 2" xfId="25183"/>
    <cellStyle name="20% - Accent3 2 4 5 5 3" xfId="46531"/>
    <cellStyle name="20% - Accent3 2 4 5 6" xfId="18021"/>
    <cellStyle name="20% - Accent3 2 4 5 6 2" xfId="25184"/>
    <cellStyle name="20% - Accent3 2 4 5 7" xfId="25185"/>
    <cellStyle name="20% - Accent3 2 4 5 8" xfId="46532"/>
    <cellStyle name="20% - Accent3 2 4 6" xfId="1290"/>
    <cellStyle name="20% - Accent3 2 4 6 2" xfId="8776"/>
    <cellStyle name="20% - Accent3 2 4 6 2 2" xfId="14558"/>
    <cellStyle name="20% - Accent3 2 4 6 2 2 2" xfId="25186"/>
    <cellStyle name="20% - Accent3 2 4 6 2 2 3" xfId="46533"/>
    <cellStyle name="20% - Accent3 2 4 6 2 3" xfId="20341"/>
    <cellStyle name="20% - Accent3 2 4 6 2 3 2" xfId="25187"/>
    <cellStyle name="20% - Accent3 2 4 6 2 4" xfId="25188"/>
    <cellStyle name="20% - Accent3 2 4 6 2 5" xfId="46534"/>
    <cellStyle name="20% - Accent3 2 4 6 3" xfId="5885"/>
    <cellStyle name="20% - Accent3 2 4 6 3 2" xfId="25189"/>
    <cellStyle name="20% - Accent3 2 4 6 3 3" xfId="46535"/>
    <cellStyle name="20% - Accent3 2 4 6 4" xfId="11667"/>
    <cellStyle name="20% - Accent3 2 4 6 4 2" xfId="25190"/>
    <cellStyle name="20% - Accent3 2 4 6 4 3" xfId="46536"/>
    <cellStyle name="20% - Accent3 2 4 6 5" xfId="17450"/>
    <cellStyle name="20% - Accent3 2 4 6 5 2" xfId="25191"/>
    <cellStyle name="20% - Accent3 2 4 6 6" xfId="25192"/>
    <cellStyle name="20% - Accent3 2 4 6 7" xfId="46537"/>
    <cellStyle name="20% - Accent3 2 4 7" xfId="4753"/>
    <cellStyle name="20% - Accent3 2 4 7 2" xfId="13427"/>
    <cellStyle name="20% - Accent3 2 4 7 2 2" xfId="25193"/>
    <cellStyle name="20% - Accent3 2 4 7 2 3" xfId="46538"/>
    <cellStyle name="20% - Accent3 2 4 7 3" xfId="19210"/>
    <cellStyle name="20% - Accent3 2 4 7 3 2" xfId="25194"/>
    <cellStyle name="20% - Accent3 2 4 7 4" xfId="25195"/>
    <cellStyle name="20% - Accent3 2 4 7 5" xfId="46539"/>
    <cellStyle name="20% - Accent3 2 4 8" xfId="7645"/>
    <cellStyle name="20% - Accent3 2 4 8 2" xfId="25196"/>
    <cellStyle name="20% - Accent3 2 4 8 3" xfId="46540"/>
    <cellStyle name="20% - Accent3 2 4 8 4" xfId="46541"/>
    <cellStyle name="20% - Accent3 2 4 9" xfId="2993"/>
    <cellStyle name="20% - Accent3 2 4 9 2" xfId="25197"/>
    <cellStyle name="20% - Accent3 2 4 9 3" xfId="46542"/>
    <cellStyle name="20% - Accent3 2 5" xfId="127"/>
    <cellStyle name="20% - Accent3 2 5 10" xfId="16323"/>
    <cellStyle name="20% - Accent3 2 5 10 2" xfId="25198"/>
    <cellStyle name="20% - Accent3 2 5 11" xfId="25199"/>
    <cellStyle name="20% - Accent3 2 5 12" xfId="46543"/>
    <cellStyle name="20% - Accent3 2 5 2" xfId="128"/>
    <cellStyle name="20% - Accent3 2 5 2 2" xfId="1866"/>
    <cellStyle name="20% - Accent3 2 5 2 2 2" xfId="9352"/>
    <cellStyle name="20% - Accent3 2 5 2 2 2 2" xfId="15134"/>
    <cellStyle name="20% - Accent3 2 5 2 2 2 2 2" xfId="25200"/>
    <cellStyle name="20% - Accent3 2 5 2 2 2 2 3" xfId="46544"/>
    <cellStyle name="20% - Accent3 2 5 2 2 2 3" xfId="20917"/>
    <cellStyle name="20% - Accent3 2 5 2 2 2 3 2" xfId="25201"/>
    <cellStyle name="20% - Accent3 2 5 2 2 2 4" xfId="25202"/>
    <cellStyle name="20% - Accent3 2 5 2 2 2 5" xfId="46545"/>
    <cellStyle name="20% - Accent3 2 5 2 2 3" xfId="6461"/>
    <cellStyle name="20% - Accent3 2 5 2 2 3 2" xfId="25203"/>
    <cellStyle name="20% - Accent3 2 5 2 2 3 3" xfId="46546"/>
    <cellStyle name="20% - Accent3 2 5 2 2 4" xfId="12243"/>
    <cellStyle name="20% - Accent3 2 5 2 2 4 2" xfId="25204"/>
    <cellStyle name="20% - Accent3 2 5 2 2 4 3" xfId="46547"/>
    <cellStyle name="20% - Accent3 2 5 2 2 5" xfId="18026"/>
    <cellStyle name="20% - Accent3 2 5 2 2 5 2" xfId="25205"/>
    <cellStyle name="20% - Accent3 2 5 2 2 6" xfId="25206"/>
    <cellStyle name="20% - Accent3 2 5 2 2 7" xfId="46548"/>
    <cellStyle name="20% - Accent3 2 5 2 3" xfId="4758"/>
    <cellStyle name="20% - Accent3 2 5 2 3 2" xfId="13432"/>
    <cellStyle name="20% - Accent3 2 5 2 3 2 2" xfId="25207"/>
    <cellStyle name="20% - Accent3 2 5 2 3 2 3" xfId="46549"/>
    <cellStyle name="20% - Accent3 2 5 2 3 3" xfId="19215"/>
    <cellStyle name="20% - Accent3 2 5 2 3 3 2" xfId="25208"/>
    <cellStyle name="20% - Accent3 2 5 2 3 4" xfId="25209"/>
    <cellStyle name="20% - Accent3 2 5 2 3 5" xfId="46550"/>
    <cellStyle name="20% - Accent3 2 5 2 4" xfId="7650"/>
    <cellStyle name="20% - Accent3 2 5 2 4 2" xfId="25210"/>
    <cellStyle name="20% - Accent3 2 5 2 4 3" xfId="46551"/>
    <cellStyle name="20% - Accent3 2 5 2 4 4" xfId="46552"/>
    <cellStyle name="20% - Accent3 2 5 2 5" xfId="3569"/>
    <cellStyle name="20% - Accent3 2 5 2 5 2" xfId="25211"/>
    <cellStyle name="20% - Accent3 2 5 2 5 3" xfId="46553"/>
    <cellStyle name="20% - Accent3 2 5 2 6" xfId="10541"/>
    <cellStyle name="20% - Accent3 2 5 2 6 2" xfId="25212"/>
    <cellStyle name="20% - Accent3 2 5 2 6 3" xfId="46554"/>
    <cellStyle name="20% - Accent3 2 5 2 7" xfId="16324"/>
    <cellStyle name="20% - Accent3 2 5 2 7 2" xfId="25213"/>
    <cellStyle name="20% - Accent3 2 5 2 8" xfId="25214"/>
    <cellStyle name="20% - Accent3 2 5 2 9" xfId="46555"/>
    <cellStyle name="20% - Accent3 2 5 3" xfId="963"/>
    <cellStyle name="20% - Accent3 2 5 3 2" xfId="2667"/>
    <cellStyle name="20% - Accent3 2 5 3 2 2" xfId="10153"/>
    <cellStyle name="20% - Accent3 2 5 3 2 2 2" xfId="15935"/>
    <cellStyle name="20% - Accent3 2 5 3 2 2 2 2" xfId="25215"/>
    <cellStyle name="20% - Accent3 2 5 3 2 2 2 3" xfId="46556"/>
    <cellStyle name="20% - Accent3 2 5 3 2 2 3" xfId="21718"/>
    <cellStyle name="20% - Accent3 2 5 3 2 2 3 2" xfId="25216"/>
    <cellStyle name="20% - Accent3 2 5 3 2 2 4" xfId="25217"/>
    <cellStyle name="20% - Accent3 2 5 3 2 2 5" xfId="46557"/>
    <cellStyle name="20% - Accent3 2 5 3 2 3" xfId="7262"/>
    <cellStyle name="20% - Accent3 2 5 3 2 3 2" xfId="25218"/>
    <cellStyle name="20% - Accent3 2 5 3 2 3 3" xfId="46558"/>
    <cellStyle name="20% - Accent3 2 5 3 2 4" xfId="13044"/>
    <cellStyle name="20% - Accent3 2 5 3 2 4 2" xfId="25219"/>
    <cellStyle name="20% - Accent3 2 5 3 2 4 3" xfId="46559"/>
    <cellStyle name="20% - Accent3 2 5 3 2 5" xfId="18827"/>
    <cellStyle name="20% - Accent3 2 5 3 2 5 2" xfId="25220"/>
    <cellStyle name="20% - Accent3 2 5 3 2 6" xfId="25221"/>
    <cellStyle name="20% - Accent3 2 5 3 2 7" xfId="46560"/>
    <cellStyle name="20% - Accent3 2 5 3 3" xfId="5559"/>
    <cellStyle name="20% - Accent3 2 5 3 3 2" xfId="14233"/>
    <cellStyle name="20% - Accent3 2 5 3 3 2 2" xfId="25222"/>
    <cellStyle name="20% - Accent3 2 5 3 3 2 3" xfId="46561"/>
    <cellStyle name="20% - Accent3 2 5 3 3 3" xfId="20016"/>
    <cellStyle name="20% - Accent3 2 5 3 3 3 2" xfId="25223"/>
    <cellStyle name="20% - Accent3 2 5 3 3 4" xfId="25224"/>
    <cellStyle name="20% - Accent3 2 5 3 3 5" xfId="46562"/>
    <cellStyle name="20% - Accent3 2 5 3 4" xfId="8451"/>
    <cellStyle name="20% - Accent3 2 5 3 4 2" xfId="25225"/>
    <cellStyle name="20% - Accent3 2 5 3 4 3" xfId="46563"/>
    <cellStyle name="20% - Accent3 2 5 3 4 4" xfId="46564"/>
    <cellStyle name="20% - Accent3 2 5 3 5" xfId="4370"/>
    <cellStyle name="20% - Accent3 2 5 3 5 2" xfId="25226"/>
    <cellStyle name="20% - Accent3 2 5 3 5 3" xfId="46565"/>
    <cellStyle name="20% - Accent3 2 5 3 6" xfId="11342"/>
    <cellStyle name="20% - Accent3 2 5 3 6 2" xfId="25227"/>
    <cellStyle name="20% - Accent3 2 5 3 6 3" xfId="46566"/>
    <cellStyle name="20% - Accent3 2 5 3 7" xfId="17125"/>
    <cellStyle name="20% - Accent3 2 5 3 7 2" xfId="25228"/>
    <cellStyle name="20% - Accent3 2 5 3 8" xfId="25229"/>
    <cellStyle name="20% - Accent3 2 5 3 9" xfId="46567"/>
    <cellStyle name="20% - Accent3 2 5 4" xfId="1865"/>
    <cellStyle name="20% - Accent3 2 5 4 2" xfId="6460"/>
    <cellStyle name="20% - Accent3 2 5 4 2 2" xfId="15133"/>
    <cellStyle name="20% - Accent3 2 5 4 2 2 2" xfId="25230"/>
    <cellStyle name="20% - Accent3 2 5 4 2 2 3" xfId="46568"/>
    <cellStyle name="20% - Accent3 2 5 4 2 3" xfId="20916"/>
    <cellStyle name="20% - Accent3 2 5 4 2 3 2" xfId="25231"/>
    <cellStyle name="20% - Accent3 2 5 4 2 4" xfId="25232"/>
    <cellStyle name="20% - Accent3 2 5 4 2 5" xfId="46569"/>
    <cellStyle name="20% - Accent3 2 5 4 3" xfId="9351"/>
    <cellStyle name="20% - Accent3 2 5 4 3 2" xfId="25233"/>
    <cellStyle name="20% - Accent3 2 5 4 3 3" xfId="46570"/>
    <cellStyle name="20% - Accent3 2 5 4 3 4" xfId="46571"/>
    <cellStyle name="20% - Accent3 2 5 4 4" xfId="3568"/>
    <cellStyle name="20% - Accent3 2 5 4 4 2" xfId="25234"/>
    <cellStyle name="20% - Accent3 2 5 4 4 3" xfId="46572"/>
    <cellStyle name="20% - Accent3 2 5 4 5" xfId="12242"/>
    <cellStyle name="20% - Accent3 2 5 4 5 2" xfId="25235"/>
    <cellStyle name="20% - Accent3 2 5 4 5 3" xfId="46573"/>
    <cellStyle name="20% - Accent3 2 5 4 6" xfId="18025"/>
    <cellStyle name="20% - Accent3 2 5 4 6 2" xfId="25236"/>
    <cellStyle name="20% - Accent3 2 5 4 7" xfId="25237"/>
    <cellStyle name="20% - Accent3 2 5 4 8" xfId="46574"/>
    <cellStyle name="20% - Accent3 2 5 5" xfId="1418"/>
    <cellStyle name="20% - Accent3 2 5 5 2" xfId="8904"/>
    <cellStyle name="20% - Accent3 2 5 5 2 2" xfId="14686"/>
    <cellStyle name="20% - Accent3 2 5 5 2 2 2" xfId="25238"/>
    <cellStyle name="20% - Accent3 2 5 5 2 2 3" xfId="46575"/>
    <cellStyle name="20% - Accent3 2 5 5 2 3" xfId="20469"/>
    <cellStyle name="20% - Accent3 2 5 5 2 3 2" xfId="25239"/>
    <cellStyle name="20% - Accent3 2 5 5 2 4" xfId="25240"/>
    <cellStyle name="20% - Accent3 2 5 5 2 5" xfId="46576"/>
    <cellStyle name="20% - Accent3 2 5 5 3" xfId="6013"/>
    <cellStyle name="20% - Accent3 2 5 5 3 2" xfId="25241"/>
    <cellStyle name="20% - Accent3 2 5 5 3 3" xfId="46577"/>
    <cellStyle name="20% - Accent3 2 5 5 4" xfId="11795"/>
    <cellStyle name="20% - Accent3 2 5 5 4 2" xfId="25242"/>
    <cellStyle name="20% - Accent3 2 5 5 4 3" xfId="46578"/>
    <cellStyle name="20% - Accent3 2 5 5 5" xfId="17578"/>
    <cellStyle name="20% - Accent3 2 5 5 5 2" xfId="25243"/>
    <cellStyle name="20% - Accent3 2 5 5 6" xfId="25244"/>
    <cellStyle name="20% - Accent3 2 5 5 7" xfId="46579"/>
    <cellStyle name="20% - Accent3 2 5 6" xfId="4757"/>
    <cellStyle name="20% - Accent3 2 5 6 2" xfId="13431"/>
    <cellStyle name="20% - Accent3 2 5 6 2 2" xfId="25245"/>
    <cellStyle name="20% - Accent3 2 5 6 2 3" xfId="46580"/>
    <cellStyle name="20% - Accent3 2 5 6 3" xfId="19214"/>
    <cellStyle name="20% - Accent3 2 5 6 3 2" xfId="25246"/>
    <cellStyle name="20% - Accent3 2 5 6 4" xfId="25247"/>
    <cellStyle name="20% - Accent3 2 5 6 5" xfId="46581"/>
    <cellStyle name="20% - Accent3 2 5 7" xfId="7649"/>
    <cellStyle name="20% - Accent3 2 5 7 2" xfId="25248"/>
    <cellStyle name="20% - Accent3 2 5 7 3" xfId="46582"/>
    <cellStyle name="20% - Accent3 2 5 7 4" xfId="46583"/>
    <cellStyle name="20% - Accent3 2 5 8" xfId="3121"/>
    <cellStyle name="20% - Accent3 2 5 8 2" xfId="25249"/>
    <cellStyle name="20% - Accent3 2 5 8 3" xfId="46584"/>
    <cellStyle name="20% - Accent3 2 5 9" xfId="10540"/>
    <cellStyle name="20% - Accent3 2 5 9 2" xfId="25250"/>
    <cellStyle name="20% - Accent3 2 5 9 3" xfId="46585"/>
    <cellStyle name="20% - Accent3 2 6" xfId="129"/>
    <cellStyle name="20% - Accent3 2 6 10" xfId="16325"/>
    <cellStyle name="20% - Accent3 2 6 10 2" xfId="25251"/>
    <cellStyle name="20% - Accent3 2 6 11" xfId="25252"/>
    <cellStyle name="20% - Accent3 2 6 12" xfId="46586"/>
    <cellStyle name="20% - Accent3 2 6 2" xfId="130"/>
    <cellStyle name="20% - Accent3 2 6 2 2" xfId="1868"/>
    <cellStyle name="20% - Accent3 2 6 2 2 2" xfId="9354"/>
    <cellStyle name="20% - Accent3 2 6 2 2 2 2" xfId="15136"/>
    <cellStyle name="20% - Accent3 2 6 2 2 2 2 2" xfId="25253"/>
    <cellStyle name="20% - Accent3 2 6 2 2 2 2 3" xfId="46587"/>
    <cellStyle name="20% - Accent3 2 6 2 2 2 3" xfId="20919"/>
    <cellStyle name="20% - Accent3 2 6 2 2 2 3 2" xfId="25254"/>
    <cellStyle name="20% - Accent3 2 6 2 2 2 4" xfId="25255"/>
    <cellStyle name="20% - Accent3 2 6 2 2 2 5" xfId="46588"/>
    <cellStyle name="20% - Accent3 2 6 2 2 3" xfId="6463"/>
    <cellStyle name="20% - Accent3 2 6 2 2 3 2" xfId="25256"/>
    <cellStyle name="20% - Accent3 2 6 2 2 3 3" xfId="46589"/>
    <cellStyle name="20% - Accent3 2 6 2 2 4" xfId="12245"/>
    <cellStyle name="20% - Accent3 2 6 2 2 4 2" xfId="25257"/>
    <cellStyle name="20% - Accent3 2 6 2 2 4 3" xfId="46590"/>
    <cellStyle name="20% - Accent3 2 6 2 2 5" xfId="18028"/>
    <cellStyle name="20% - Accent3 2 6 2 2 5 2" xfId="25258"/>
    <cellStyle name="20% - Accent3 2 6 2 2 6" xfId="25259"/>
    <cellStyle name="20% - Accent3 2 6 2 2 7" xfId="46591"/>
    <cellStyle name="20% - Accent3 2 6 2 3" xfId="4760"/>
    <cellStyle name="20% - Accent3 2 6 2 3 2" xfId="13434"/>
    <cellStyle name="20% - Accent3 2 6 2 3 2 2" xfId="25260"/>
    <cellStyle name="20% - Accent3 2 6 2 3 2 3" xfId="46592"/>
    <cellStyle name="20% - Accent3 2 6 2 3 3" xfId="19217"/>
    <cellStyle name="20% - Accent3 2 6 2 3 3 2" xfId="25261"/>
    <cellStyle name="20% - Accent3 2 6 2 3 4" xfId="25262"/>
    <cellStyle name="20% - Accent3 2 6 2 3 5" xfId="46593"/>
    <cellStyle name="20% - Accent3 2 6 2 4" xfId="7652"/>
    <cellStyle name="20% - Accent3 2 6 2 4 2" xfId="25263"/>
    <cellStyle name="20% - Accent3 2 6 2 4 3" xfId="46594"/>
    <cellStyle name="20% - Accent3 2 6 2 4 4" xfId="46595"/>
    <cellStyle name="20% - Accent3 2 6 2 5" xfId="3571"/>
    <cellStyle name="20% - Accent3 2 6 2 5 2" xfId="25264"/>
    <cellStyle name="20% - Accent3 2 6 2 5 3" xfId="46596"/>
    <cellStyle name="20% - Accent3 2 6 2 6" xfId="10543"/>
    <cellStyle name="20% - Accent3 2 6 2 6 2" xfId="25265"/>
    <cellStyle name="20% - Accent3 2 6 2 6 3" xfId="46597"/>
    <cellStyle name="20% - Accent3 2 6 2 7" xfId="16326"/>
    <cellStyle name="20% - Accent3 2 6 2 7 2" xfId="25266"/>
    <cellStyle name="20% - Accent3 2 6 2 8" xfId="25267"/>
    <cellStyle name="20% - Accent3 2 6 2 9" xfId="46598"/>
    <cellStyle name="20% - Accent3 2 6 3" xfId="964"/>
    <cellStyle name="20% - Accent3 2 6 3 2" xfId="2668"/>
    <cellStyle name="20% - Accent3 2 6 3 2 2" xfId="10154"/>
    <cellStyle name="20% - Accent3 2 6 3 2 2 2" xfId="15936"/>
    <cellStyle name="20% - Accent3 2 6 3 2 2 2 2" xfId="25268"/>
    <cellStyle name="20% - Accent3 2 6 3 2 2 2 3" xfId="46599"/>
    <cellStyle name="20% - Accent3 2 6 3 2 2 3" xfId="21719"/>
    <cellStyle name="20% - Accent3 2 6 3 2 2 3 2" xfId="25269"/>
    <cellStyle name="20% - Accent3 2 6 3 2 2 4" xfId="25270"/>
    <cellStyle name="20% - Accent3 2 6 3 2 2 5" xfId="46600"/>
    <cellStyle name="20% - Accent3 2 6 3 2 3" xfId="7263"/>
    <cellStyle name="20% - Accent3 2 6 3 2 3 2" xfId="25271"/>
    <cellStyle name="20% - Accent3 2 6 3 2 3 3" xfId="46601"/>
    <cellStyle name="20% - Accent3 2 6 3 2 4" xfId="13045"/>
    <cellStyle name="20% - Accent3 2 6 3 2 4 2" xfId="25272"/>
    <cellStyle name="20% - Accent3 2 6 3 2 4 3" xfId="46602"/>
    <cellStyle name="20% - Accent3 2 6 3 2 5" xfId="18828"/>
    <cellStyle name="20% - Accent3 2 6 3 2 5 2" xfId="25273"/>
    <cellStyle name="20% - Accent3 2 6 3 2 6" xfId="25274"/>
    <cellStyle name="20% - Accent3 2 6 3 2 7" xfId="46603"/>
    <cellStyle name="20% - Accent3 2 6 3 3" xfId="5560"/>
    <cellStyle name="20% - Accent3 2 6 3 3 2" xfId="14234"/>
    <cellStyle name="20% - Accent3 2 6 3 3 2 2" xfId="25275"/>
    <cellStyle name="20% - Accent3 2 6 3 3 2 3" xfId="46604"/>
    <cellStyle name="20% - Accent3 2 6 3 3 3" xfId="20017"/>
    <cellStyle name="20% - Accent3 2 6 3 3 3 2" xfId="25276"/>
    <cellStyle name="20% - Accent3 2 6 3 3 4" xfId="25277"/>
    <cellStyle name="20% - Accent3 2 6 3 3 5" xfId="46605"/>
    <cellStyle name="20% - Accent3 2 6 3 4" xfId="8452"/>
    <cellStyle name="20% - Accent3 2 6 3 4 2" xfId="25278"/>
    <cellStyle name="20% - Accent3 2 6 3 4 3" xfId="46606"/>
    <cellStyle name="20% - Accent3 2 6 3 4 4" xfId="46607"/>
    <cellStyle name="20% - Accent3 2 6 3 5" xfId="4371"/>
    <cellStyle name="20% - Accent3 2 6 3 5 2" xfId="25279"/>
    <cellStyle name="20% - Accent3 2 6 3 5 3" xfId="46608"/>
    <cellStyle name="20% - Accent3 2 6 3 6" xfId="11343"/>
    <cellStyle name="20% - Accent3 2 6 3 6 2" xfId="25280"/>
    <cellStyle name="20% - Accent3 2 6 3 6 3" xfId="46609"/>
    <cellStyle name="20% - Accent3 2 6 3 7" xfId="17126"/>
    <cellStyle name="20% - Accent3 2 6 3 7 2" xfId="25281"/>
    <cellStyle name="20% - Accent3 2 6 3 8" xfId="25282"/>
    <cellStyle name="20% - Accent3 2 6 3 9" xfId="46610"/>
    <cellStyle name="20% - Accent3 2 6 4" xfId="1867"/>
    <cellStyle name="20% - Accent3 2 6 4 2" xfId="6462"/>
    <cellStyle name="20% - Accent3 2 6 4 2 2" xfId="15135"/>
    <cellStyle name="20% - Accent3 2 6 4 2 2 2" xfId="25283"/>
    <cellStyle name="20% - Accent3 2 6 4 2 2 3" xfId="46611"/>
    <cellStyle name="20% - Accent3 2 6 4 2 3" xfId="20918"/>
    <cellStyle name="20% - Accent3 2 6 4 2 3 2" xfId="25284"/>
    <cellStyle name="20% - Accent3 2 6 4 2 4" xfId="25285"/>
    <cellStyle name="20% - Accent3 2 6 4 2 5" xfId="46612"/>
    <cellStyle name="20% - Accent3 2 6 4 3" xfId="9353"/>
    <cellStyle name="20% - Accent3 2 6 4 3 2" xfId="25286"/>
    <cellStyle name="20% - Accent3 2 6 4 3 3" xfId="46613"/>
    <cellStyle name="20% - Accent3 2 6 4 3 4" xfId="46614"/>
    <cellStyle name="20% - Accent3 2 6 4 4" xfId="3570"/>
    <cellStyle name="20% - Accent3 2 6 4 4 2" xfId="25287"/>
    <cellStyle name="20% - Accent3 2 6 4 4 3" xfId="46615"/>
    <cellStyle name="20% - Accent3 2 6 4 5" xfId="12244"/>
    <cellStyle name="20% - Accent3 2 6 4 5 2" xfId="25288"/>
    <cellStyle name="20% - Accent3 2 6 4 5 3" xfId="46616"/>
    <cellStyle name="20% - Accent3 2 6 4 6" xfId="18027"/>
    <cellStyle name="20% - Accent3 2 6 4 6 2" xfId="25289"/>
    <cellStyle name="20% - Accent3 2 6 4 7" xfId="25290"/>
    <cellStyle name="20% - Accent3 2 6 4 8" xfId="46617"/>
    <cellStyle name="20% - Accent3 2 6 5" xfId="1419"/>
    <cellStyle name="20% - Accent3 2 6 5 2" xfId="8905"/>
    <cellStyle name="20% - Accent3 2 6 5 2 2" xfId="14687"/>
    <cellStyle name="20% - Accent3 2 6 5 2 2 2" xfId="25291"/>
    <cellStyle name="20% - Accent3 2 6 5 2 2 3" xfId="46618"/>
    <cellStyle name="20% - Accent3 2 6 5 2 3" xfId="20470"/>
    <cellStyle name="20% - Accent3 2 6 5 2 3 2" xfId="25292"/>
    <cellStyle name="20% - Accent3 2 6 5 2 4" xfId="25293"/>
    <cellStyle name="20% - Accent3 2 6 5 2 5" xfId="46619"/>
    <cellStyle name="20% - Accent3 2 6 5 3" xfId="6014"/>
    <cellStyle name="20% - Accent3 2 6 5 3 2" xfId="25294"/>
    <cellStyle name="20% - Accent3 2 6 5 3 3" xfId="46620"/>
    <cellStyle name="20% - Accent3 2 6 5 4" xfId="11796"/>
    <cellStyle name="20% - Accent3 2 6 5 4 2" xfId="25295"/>
    <cellStyle name="20% - Accent3 2 6 5 4 3" xfId="46621"/>
    <cellStyle name="20% - Accent3 2 6 5 5" xfId="17579"/>
    <cellStyle name="20% - Accent3 2 6 5 5 2" xfId="25296"/>
    <cellStyle name="20% - Accent3 2 6 5 6" xfId="25297"/>
    <cellStyle name="20% - Accent3 2 6 5 7" xfId="46622"/>
    <cellStyle name="20% - Accent3 2 6 6" xfId="4759"/>
    <cellStyle name="20% - Accent3 2 6 6 2" xfId="13433"/>
    <cellStyle name="20% - Accent3 2 6 6 2 2" xfId="25298"/>
    <cellStyle name="20% - Accent3 2 6 6 2 3" xfId="46623"/>
    <cellStyle name="20% - Accent3 2 6 6 3" xfId="19216"/>
    <cellStyle name="20% - Accent3 2 6 6 3 2" xfId="25299"/>
    <cellStyle name="20% - Accent3 2 6 6 4" xfId="25300"/>
    <cellStyle name="20% - Accent3 2 6 6 5" xfId="46624"/>
    <cellStyle name="20% - Accent3 2 6 7" xfId="7651"/>
    <cellStyle name="20% - Accent3 2 6 7 2" xfId="25301"/>
    <cellStyle name="20% - Accent3 2 6 7 3" xfId="46625"/>
    <cellStyle name="20% - Accent3 2 6 7 4" xfId="46626"/>
    <cellStyle name="20% - Accent3 2 6 8" xfId="3122"/>
    <cellStyle name="20% - Accent3 2 6 8 2" xfId="25302"/>
    <cellStyle name="20% - Accent3 2 6 8 3" xfId="46627"/>
    <cellStyle name="20% - Accent3 2 6 9" xfId="10542"/>
    <cellStyle name="20% - Accent3 2 6 9 2" xfId="25303"/>
    <cellStyle name="20% - Accent3 2 6 9 3" xfId="46628"/>
    <cellStyle name="20% - Accent3 2 7" xfId="131"/>
    <cellStyle name="20% - Accent3 2 7 10" xfId="46629"/>
    <cellStyle name="20% - Accent3 2 7 2" xfId="1869"/>
    <cellStyle name="20% - Accent3 2 7 2 2" xfId="6464"/>
    <cellStyle name="20% - Accent3 2 7 2 2 2" xfId="15137"/>
    <cellStyle name="20% - Accent3 2 7 2 2 2 2" xfId="25304"/>
    <cellStyle name="20% - Accent3 2 7 2 2 2 3" xfId="46630"/>
    <cellStyle name="20% - Accent3 2 7 2 2 3" xfId="20920"/>
    <cellStyle name="20% - Accent3 2 7 2 2 3 2" xfId="25305"/>
    <cellStyle name="20% - Accent3 2 7 2 2 4" xfId="25306"/>
    <cellStyle name="20% - Accent3 2 7 2 2 5" xfId="46631"/>
    <cellStyle name="20% - Accent3 2 7 2 3" xfId="9355"/>
    <cellStyle name="20% - Accent3 2 7 2 3 2" xfId="25307"/>
    <cellStyle name="20% - Accent3 2 7 2 3 3" xfId="46632"/>
    <cellStyle name="20% - Accent3 2 7 2 3 4" xfId="46633"/>
    <cellStyle name="20% - Accent3 2 7 2 4" xfId="3572"/>
    <cellStyle name="20% - Accent3 2 7 2 4 2" xfId="25308"/>
    <cellStyle name="20% - Accent3 2 7 2 4 3" xfId="46634"/>
    <cellStyle name="20% - Accent3 2 7 2 5" xfId="12246"/>
    <cellStyle name="20% - Accent3 2 7 2 5 2" xfId="25309"/>
    <cellStyle name="20% - Accent3 2 7 2 5 3" xfId="46635"/>
    <cellStyle name="20% - Accent3 2 7 2 6" xfId="18029"/>
    <cellStyle name="20% - Accent3 2 7 2 6 2" xfId="25310"/>
    <cellStyle name="20% - Accent3 2 7 2 7" xfId="25311"/>
    <cellStyle name="20% - Accent3 2 7 2 8" xfId="46636"/>
    <cellStyle name="20% - Accent3 2 7 3" xfId="1400"/>
    <cellStyle name="20% - Accent3 2 7 3 2" xfId="8886"/>
    <cellStyle name="20% - Accent3 2 7 3 2 2" xfId="14668"/>
    <cellStyle name="20% - Accent3 2 7 3 2 2 2" xfId="25312"/>
    <cellStyle name="20% - Accent3 2 7 3 2 2 3" xfId="46637"/>
    <cellStyle name="20% - Accent3 2 7 3 2 3" xfId="20451"/>
    <cellStyle name="20% - Accent3 2 7 3 2 3 2" xfId="25313"/>
    <cellStyle name="20% - Accent3 2 7 3 2 4" xfId="25314"/>
    <cellStyle name="20% - Accent3 2 7 3 2 5" xfId="46638"/>
    <cellStyle name="20% - Accent3 2 7 3 3" xfId="5995"/>
    <cellStyle name="20% - Accent3 2 7 3 3 2" xfId="25315"/>
    <cellStyle name="20% - Accent3 2 7 3 3 3" xfId="46639"/>
    <cellStyle name="20% - Accent3 2 7 3 4" xfId="11777"/>
    <cellStyle name="20% - Accent3 2 7 3 4 2" xfId="25316"/>
    <cellStyle name="20% - Accent3 2 7 3 4 3" xfId="46640"/>
    <cellStyle name="20% - Accent3 2 7 3 5" xfId="17560"/>
    <cellStyle name="20% - Accent3 2 7 3 5 2" xfId="25317"/>
    <cellStyle name="20% - Accent3 2 7 3 6" xfId="25318"/>
    <cellStyle name="20% - Accent3 2 7 3 7" xfId="46641"/>
    <cellStyle name="20% - Accent3 2 7 4" xfId="4761"/>
    <cellStyle name="20% - Accent3 2 7 4 2" xfId="13435"/>
    <cellStyle name="20% - Accent3 2 7 4 2 2" xfId="25319"/>
    <cellStyle name="20% - Accent3 2 7 4 2 3" xfId="46642"/>
    <cellStyle name="20% - Accent3 2 7 4 3" xfId="19218"/>
    <cellStyle name="20% - Accent3 2 7 4 3 2" xfId="25320"/>
    <cellStyle name="20% - Accent3 2 7 4 4" xfId="25321"/>
    <cellStyle name="20% - Accent3 2 7 4 5" xfId="46643"/>
    <cellStyle name="20% - Accent3 2 7 5" xfId="7653"/>
    <cellStyle name="20% - Accent3 2 7 5 2" xfId="25322"/>
    <cellStyle name="20% - Accent3 2 7 5 3" xfId="46644"/>
    <cellStyle name="20% - Accent3 2 7 5 4" xfId="46645"/>
    <cellStyle name="20% - Accent3 2 7 6" xfId="3103"/>
    <cellStyle name="20% - Accent3 2 7 6 2" xfId="25323"/>
    <cellStyle name="20% - Accent3 2 7 6 3" xfId="46646"/>
    <cellStyle name="20% - Accent3 2 7 7" xfId="10544"/>
    <cellStyle name="20% - Accent3 2 7 7 2" xfId="25324"/>
    <cellStyle name="20% - Accent3 2 7 7 3" xfId="46647"/>
    <cellStyle name="20% - Accent3 2 7 8" xfId="16327"/>
    <cellStyle name="20% - Accent3 2 7 8 2" xfId="25325"/>
    <cellStyle name="20% - Accent3 2 7 9" xfId="25326"/>
    <cellStyle name="20% - Accent3 2 8" xfId="845"/>
    <cellStyle name="20% - Accent3 2 8 2" xfId="2551"/>
    <cellStyle name="20% - Accent3 2 8 2 2" xfId="10037"/>
    <cellStyle name="20% - Accent3 2 8 2 2 2" xfId="15819"/>
    <cellStyle name="20% - Accent3 2 8 2 2 2 2" xfId="25327"/>
    <cellStyle name="20% - Accent3 2 8 2 2 2 3" xfId="46648"/>
    <cellStyle name="20% - Accent3 2 8 2 2 3" xfId="21602"/>
    <cellStyle name="20% - Accent3 2 8 2 2 3 2" xfId="25328"/>
    <cellStyle name="20% - Accent3 2 8 2 2 4" xfId="25329"/>
    <cellStyle name="20% - Accent3 2 8 2 2 5" xfId="46649"/>
    <cellStyle name="20% - Accent3 2 8 2 3" xfId="7146"/>
    <cellStyle name="20% - Accent3 2 8 2 3 2" xfId="25330"/>
    <cellStyle name="20% - Accent3 2 8 2 3 3" xfId="46650"/>
    <cellStyle name="20% - Accent3 2 8 2 4" xfId="12928"/>
    <cellStyle name="20% - Accent3 2 8 2 4 2" xfId="25331"/>
    <cellStyle name="20% - Accent3 2 8 2 4 3" xfId="46651"/>
    <cellStyle name="20% - Accent3 2 8 2 5" xfId="18711"/>
    <cellStyle name="20% - Accent3 2 8 2 5 2" xfId="25332"/>
    <cellStyle name="20% - Accent3 2 8 2 6" xfId="25333"/>
    <cellStyle name="20% - Accent3 2 8 2 7" xfId="46652"/>
    <cellStyle name="20% - Accent3 2 8 3" xfId="5443"/>
    <cellStyle name="20% - Accent3 2 8 3 2" xfId="14117"/>
    <cellStyle name="20% - Accent3 2 8 3 2 2" xfId="25334"/>
    <cellStyle name="20% - Accent3 2 8 3 2 3" xfId="46653"/>
    <cellStyle name="20% - Accent3 2 8 3 3" xfId="19900"/>
    <cellStyle name="20% - Accent3 2 8 3 3 2" xfId="25335"/>
    <cellStyle name="20% - Accent3 2 8 3 4" xfId="25336"/>
    <cellStyle name="20% - Accent3 2 8 3 5" xfId="46654"/>
    <cellStyle name="20% - Accent3 2 8 4" xfId="8335"/>
    <cellStyle name="20% - Accent3 2 8 4 2" xfId="25337"/>
    <cellStyle name="20% - Accent3 2 8 4 3" xfId="46655"/>
    <cellStyle name="20% - Accent3 2 8 4 4" xfId="46656"/>
    <cellStyle name="20% - Accent3 2 8 5" xfId="4254"/>
    <cellStyle name="20% - Accent3 2 8 5 2" xfId="25338"/>
    <cellStyle name="20% - Accent3 2 8 5 3" xfId="46657"/>
    <cellStyle name="20% - Accent3 2 8 6" xfId="11226"/>
    <cellStyle name="20% - Accent3 2 8 6 2" xfId="25339"/>
    <cellStyle name="20% - Accent3 2 8 6 3" xfId="46658"/>
    <cellStyle name="20% - Accent3 2 8 7" xfId="17009"/>
    <cellStyle name="20% - Accent3 2 8 7 2" xfId="25340"/>
    <cellStyle name="20% - Accent3 2 8 8" xfId="25341"/>
    <cellStyle name="20% - Accent3 2 8 9" xfId="46659"/>
    <cellStyle name="20% - Accent3 2 9" xfId="1830"/>
    <cellStyle name="20% - Accent3 2 9 2" xfId="6425"/>
    <cellStyle name="20% - Accent3 2 9 2 2" xfId="15098"/>
    <cellStyle name="20% - Accent3 2 9 2 2 2" xfId="25342"/>
    <cellStyle name="20% - Accent3 2 9 2 2 3" xfId="46660"/>
    <cellStyle name="20% - Accent3 2 9 2 3" xfId="20881"/>
    <cellStyle name="20% - Accent3 2 9 2 3 2" xfId="25343"/>
    <cellStyle name="20% - Accent3 2 9 2 4" xfId="25344"/>
    <cellStyle name="20% - Accent3 2 9 2 5" xfId="46661"/>
    <cellStyle name="20% - Accent3 2 9 3" xfId="9316"/>
    <cellStyle name="20% - Accent3 2 9 3 2" xfId="25345"/>
    <cellStyle name="20% - Accent3 2 9 3 3" xfId="46662"/>
    <cellStyle name="20% - Accent3 2 9 3 4" xfId="46663"/>
    <cellStyle name="20% - Accent3 2 9 4" xfId="3533"/>
    <cellStyle name="20% - Accent3 2 9 4 2" xfId="25346"/>
    <cellStyle name="20% - Accent3 2 9 4 3" xfId="46664"/>
    <cellStyle name="20% - Accent3 2 9 5" xfId="12207"/>
    <cellStyle name="20% - Accent3 2 9 5 2" xfId="25347"/>
    <cellStyle name="20% - Accent3 2 9 5 3" xfId="46665"/>
    <cellStyle name="20% - Accent3 2 9 6" xfId="17990"/>
    <cellStyle name="20% - Accent3 2 9 6 2" xfId="25348"/>
    <cellStyle name="20% - Accent3 2 9 7" xfId="25349"/>
    <cellStyle name="20% - Accent3 2 9 8" xfId="46666"/>
    <cellStyle name="20% - Accent3 3" xfId="1266"/>
    <cellStyle name="20% - Accent3 3 2" xfId="5862"/>
    <cellStyle name="20% - Accent3 3 2 2" xfId="14535"/>
    <cellStyle name="20% - Accent3 3 2 2 2" xfId="25350"/>
    <cellStyle name="20% - Accent3 3 2 2 3" xfId="46667"/>
    <cellStyle name="20% - Accent3 3 2 3" xfId="20318"/>
    <cellStyle name="20% - Accent3 3 2 3 2" xfId="25351"/>
    <cellStyle name="20% - Accent3 3 2 4" xfId="25352"/>
    <cellStyle name="20% - Accent3 3 2 5" xfId="46668"/>
    <cellStyle name="20% - Accent3 3 3" xfId="8753"/>
    <cellStyle name="20% - Accent3 3 3 2" xfId="25353"/>
    <cellStyle name="20% - Accent3 3 3 3" xfId="46669"/>
    <cellStyle name="20% - Accent3 3 3 4" xfId="46670"/>
    <cellStyle name="20% - Accent3 3 4" xfId="2970"/>
    <cellStyle name="20% - Accent3 3 4 2" xfId="25354"/>
    <cellStyle name="20% - Accent3 3 4 3" xfId="46671"/>
    <cellStyle name="20% - Accent3 3 5" xfId="11644"/>
    <cellStyle name="20% - Accent3 3 5 2" xfId="25355"/>
    <cellStyle name="20% - Accent3 3 5 3" xfId="46672"/>
    <cellStyle name="20% - Accent3 3 6" xfId="17427"/>
    <cellStyle name="20% - Accent3 3 6 2" xfId="25356"/>
    <cellStyle name="20% - Accent3 3 7" xfId="25357"/>
    <cellStyle name="20% - Accent3 3 8" xfId="46673"/>
    <cellStyle name="20% - Accent3 4" xfId="2534"/>
    <cellStyle name="20% - Accent3 4 2" xfId="7129"/>
    <cellStyle name="20% - Accent3 4 2 2" xfId="15802"/>
    <cellStyle name="20% - Accent3 4 2 2 2" xfId="25358"/>
    <cellStyle name="20% - Accent3 4 2 2 3" xfId="46674"/>
    <cellStyle name="20% - Accent3 4 2 3" xfId="21585"/>
    <cellStyle name="20% - Accent3 4 2 3 2" xfId="25359"/>
    <cellStyle name="20% - Accent3 4 2 4" xfId="25360"/>
    <cellStyle name="20% - Accent3 4 2 5" xfId="46675"/>
    <cellStyle name="20% - Accent3 4 3" xfId="10020"/>
    <cellStyle name="20% - Accent3 4 3 2" xfId="25361"/>
    <cellStyle name="20% - Accent3 4 3 3" xfId="46676"/>
    <cellStyle name="20% - Accent3 4 3 4" xfId="46677"/>
    <cellStyle name="20% - Accent3 4 4" xfId="4237"/>
    <cellStyle name="20% - Accent3 4 4 2" xfId="25362"/>
    <cellStyle name="20% - Accent3 4 4 3" xfId="46678"/>
    <cellStyle name="20% - Accent3 4 5" xfId="12911"/>
    <cellStyle name="20% - Accent3 4 5 2" xfId="25363"/>
    <cellStyle name="20% - Accent3 4 5 3" xfId="46679"/>
    <cellStyle name="20% - Accent3 4 6" xfId="18694"/>
    <cellStyle name="20% - Accent3 4 6 2" xfId="25364"/>
    <cellStyle name="20% - Accent3 4 7" xfId="25365"/>
    <cellStyle name="20% - Accent3 4 8" xfId="46680"/>
    <cellStyle name="20% - Accent3 5" xfId="1236"/>
    <cellStyle name="20% - Accent3 5 2" xfId="8723"/>
    <cellStyle name="20% - Accent3 5 2 2" xfId="14505"/>
    <cellStyle name="20% - Accent3 5 2 2 2" xfId="25366"/>
    <cellStyle name="20% - Accent3 5 2 2 3" xfId="46681"/>
    <cellStyle name="20% - Accent3 5 2 3" xfId="20288"/>
    <cellStyle name="20% - Accent3 5 2 3 2" xfId="25367"/>
    <cellStyle name="20% - Accent3 5 2 4" xfId="25368"/>
    <cellStyle name="20% - Accent3 5 2 5" xfId="46682"/>
    <cellStyle name="20% - Accent3 5 3" xfId="5832"/>
    <cellStyle name="20% - Accent3 5 3 2" xfId="25369"/>
    <cellStyle name="20% - Accent3 5 3 3" xfId="46683"/>
    <cellStyle name="20% - Accent3 5 4" xfId="11614"/>
    <cellStyle name="20% - Accent3 5 4 2" xfId="25370"/>
    <cellStyle name="20% - Accent3 5 4 3" xfId="46684"/>
    <cellStyle name="20% - Accent3 5 5" xfId="17397"/>
    <cellStyle name="20% - Accent3 5 5 2" xfId="25371"/>
    <cellStyle name="20% - Accent3 5 6" xfId="25372"/>
    <cellStyle name="20% - Accent3 5 7" xfId="46685"/>
    <cellStyle name="20% - Accent3 6" xfId="5426"/>
    <cellStyle name="20% - Accent3 6 2" xfId="14100"/>
    <cellStyle name="20% - Accent3 6 2 2" xfId="25373"/>
    <cellStyle name="20% - Accent3 6 2 3" xfId="46686"/>
    <cellStyle name="20% - Accent3 6 3" xfId="19883"/>
    <cellStyle name="20% - Accent3 6 3 2" xfId="25374"/>
    <cellStyle name="20% - Accent3 6 4" xfId="25375"/>
    <cellStyle name="20% - Accent3 6 5" xfId="46687"/>
    <cellStyle name="20% - Accent3 7" xfId="8318"/>
    <cellStyle name="20% - Accent3 7 2" xfId="25376"/>
    <cellStyle name="20% - Accent3 7 3" xfId="46688"/>
    <cellStyle name="20% - Accent3 7 4" xfId="46689"/>
    <cellStyle name="20% - Accent3 8" xfId="2940"/>
    <cellStyle name="20% - Accent3 8 2" xfId="25377"/>
    <cellStyle name="20% - Accent3 8 3" xfId="46690"/>
    <cellStyle name="20% - Accent3 9" xfId="11209"/>
    <cellStyle name="20% - Accent3 9 2" xfId="25378"/>
    <cellStyle name="20% - Accent3 9 3" xfId="46691"/>
    <cellStyle name="20% - Accent4" xfId="824" builtinId="42" customBuiltin="1"/>
    <cellStyle name="20% - Accent4 10" xfId="16994"/>
    <cellStyle name="20% - Accent4 10 2" xfId="25379"/>
    <cellStyle name="20% - Accent4 11" xfId="25380"/>
    <cellStyle name="20% - Accent4 12" xfId="46692"/>
    <cellStyle name="20% - Accent4 2" xfId="132"/>
    <cellStyle name="20% - Accent4 2 10" xfId="1251"/>
    <cellStyle name="20% - Accent4 2 10 2" xfId="8738"/>
    <cellStyle name="20% - Accent4 2 10 2 2" xfId="14520"/>
    <cellStyle name="20% - Accent4 2 10 2 2 2" xfId="25381"/>
    <cellStyle name="20% - Accent4 2 10 2 2 3" xfId="46693"/>
    <cellStyle name="20% - Accent4 2 10 2 3" xfId="20303"/>
    <cellStyle name="20% - Accent4 2 10 2 3 2" xfId="25382"/>
    <cellStyle name="20% - Accent4 2 10 2 4" xfId="25383"/>
    <cellStyle name="20% - Accent4 2 10 2 5" xfId="46694"/>
    <cellStyle name="20% - Accent4 2 10 3" xfId="5847"/>
    <cellStyle name="20% - Accent4 2 10 3 2" xfId="25384"/>
    <cellStyle name="20% - Accent4 2 10 3 3" xfId="46695"/>
    <cellStyle name="20% - Accent4 2 10 4" xfId="11629"/>
    <cellStyle name="20% - Accent4 2 10 4 2" xfId="25385"/>
    <cellStyle name="20% - Accent4 2 10 4 3" xfId="46696"/>
    <cellStyle name="20% - Accent4 2 10 5" xfId="17412"/>
    <cellStyle name="20% - Accent4 2 10 5 2" xfId="25386"/>
    <cellStyle name="20% - Accent4 2 10 6" xfId="25387"/>
    <cellStyle name="20% - Accent4 2 10 7" xfId="46697"/>
    <cellStyle name="20% - Accent4 2 11" xfId="4762"/>
    <cellStyle name="20% - Accent4 2 11 2" xfId="13436"/>
    <cellStyle name="20% - Accent4 2 11 2 2" xfId="25388"/>
    <cellStyle name="20% - Accent4 2 11 2 3" xfId="46698"/>
    <cellStyle name="20% - Accent4 2 11 3" xfId="19219"/>
    <cellStyle name="20% - Accent4 2 11 3 2" xfId="25389"/>
    <cellStyle name="20% - Accent4 2 11 4" xfId="25390"/>
    <cellStyle name="20% - Accent4 2 11 5" xfId="46699"/>
    <cellStyle name="20% - Accent4 2 12" xfId="7654"/>
    <cellStyle name="20% - Accent4 2 12 2" xfId="25391"/>
    <cellStyle name="20% - Accent4 2 12 3" xfId="46700"/>
    <cellStyle name="20% - Accent4 2 12 4" xfId="46701"/>
    <cellStyle name="20% - Accent4 2 13" xfId="2955"/>
    <cellStyle name="20% - Accent4 2 13 2" xfId="25392"/>
    <cellStyle name="20% - Accent4 2 13 3" xfId="46702"/>
    <cellStyle name="20% - Accent4 2 14" xfId="10545"/>
    <cellStyle name="20% - Accent4 2 14 2" xfId="25393"/>
    <cellStyle name="20% - Accent4 2 14 3" xfId="46703"/>
    <cellStyle name="20% - Accent4 2 15" xfId="16328"/>
    <cellStyle name="20% - Accent4 2 15 2" xfId="25394"/>
    <cellStyle name="20% - Accent4 2 16" xfId="25395"/>
    <cellStyle name="20% - Accent4 2 17" xfId="46704"/>
    <cellStyle name="20% - Accent4 2 2" xfId="133"/>
    <cellStyle name="20% - Accent4 2 2 10" xfId="4763"/>
    <cellStyle name="20% - Accent4 2 2 10 2" xfId="13437"/>
    <cellStyle name="20% - Accent4 2 2 10 2 2" xfId="25396"/>
    <cellStyle name="20% - Accent4 2 2 10 2 3" xfId="46705"/>
    <cellStyle name="20% - Accent4 2 2 10 3" xfId="19220"/>
    <cellStyle name="20% - Accent4 2 2 10 3 2" xfId="25397"/>
    <cellStyle name="20% - Accent4 2 2 10 4" xfId="25398"/>
    <cellStyle name="20% - Accent4 2 2 10 5" xfId="46706"/>
    <cellStyle name="20% - Accent4 2 2 11" xfId="7655"/>
    <cellStyle name="20% - Accent4 2 2 11 2" xfId="25399"/>
    <cellStyle name="20% - Accent4 2 2 11 3" xfId="46707"/>
    <cellStyle name="20% - Accent4 2 2 11 4" xfId="46708"/>
    <cellStyle name="20% - Accent4 2 2 12" xfId="2998"/>
    <cellStyle name="20% - Accent4 2 2 12 2" xfId="25400"/>
    <cellStyle name="20% - Accent4 2 2 12 3" xfId="46709"/>
    <cellStyle name="20% - Accent4 2 2 13" xfId="10546"/>
    <cellStyle name="20% - Accent4 2 2 13 2" xfId="25401"/>
    <cellStyle name="20% - Accent4 2 2 13 3" xfId="46710"/>
    <cellStyle name="20% - Accent4 2 2 14" xfId="16329"/>
    <cellStyle name="20% - Accent4 2 2 14 2" xfId="25402"/>
    <cellStyle name="20% - Accent4 2 2 15" xfId="25403"/>
    <cellStyle name="20% - Accent4 2 2 16" xfId="46711"/>
    <cellStyle name="20% - Accent4 2 2 2" xfId="134"/>
    <cellStyle name="20% - Accent4 2 2 2 10" xfId="7656"/>
    <cellStyle name="20% - Accent4 2 2 2 10 2" xfId="25404"/>
    <cellStyle name="20% - Accent4 2 2 2 10 3" xfId="46712"/>
    <cellStyle name="20% - Accent4 2 2 2 10 4" xfId="46713"/>
    <cellStyle name="20% - Accent4 2 2 2 11" xfId="2999"/>
    <cellStyle name="20% - Accent4 2 2 2 11 2" xfId="25405"/>
    <cellStyle name="20% - Accent4 2 2 2 11 3" xfId="46714"/>
    <cellStyle name="20% - Accent4 2 2 2 12" xfId="10547"/>
    <cellStyle name="20% - Accent4 2 2 2 12 2" xfId="25406"/>
    <cellStyle name="20% - Accent4 2 2 2 12 3" xfId="46715"/>
    <cellStyle name="20% - Accent4 2 2 2 13" xfId="16330"/>
    <cellStyle name="20% - Accent4 2 2 2 13 2" xfId="25407"/>
    <cellStyle name="20% - Accent4 2 2 2 14" xfId="25408"/>
    <cellStyle name="20% - Accent4 2 2 2 15" xfId="46716"/>
    <cellStyle name="20% - Accent4 2 2 2 2" xfId="135"/>
    <cellStyle name="20% - Accent4 2 2 2 2 10" xfId="10548"/>
    <cellStyle name="20% - Accent4 2 2 2 2 10 2" xfId="25409"/>
    <cellStyle name="20% - Accent4 2 2 2 2 10 3" xfId="46717"/>
    <cellStyle name="20% - Accent4 2 2 2 2 11" xfId="16331"/>
    <cellStyle name="20% - Accent4 2 2 2 2 11 2" xfId="25410"/>
    <cellStyle name="20% - Accent4 2 2 2 2 12" xfId="25411"/>
    <cellStyle name="20% - Accent4 2 2 2 2 13" xfId="46718"/>
    <cellStyle name="20% - Accent4 2 2 2 2 2" xfId="136"/>
    <cellStyle name="20% - Accent4 2 2 2 2 2 10" xfId="16332"/>
    <cellStyle name="20% - Accent4 2 2 2 2 2 10 2" xfId="25412"/>
    <cellStyle name="20% - Accent4 2 2 2 2 2 11" xfId="25413"/>
    <cellStyle name="20% - Accent4 2 2 2 2 2 12" xfId="46719"/>
    <cellStyle name="20% - Accent4 2 2 2 2 2 2" xfId="137"/>
    <cellStyle name="20% - Accent4 2 2 2 2 2 2 2" xfId="1875"/>
    <cellStyle name="20% - Accent4 2 2 2 2 2 2 2 2" xfId="9361"/>
    <cellStyle name="20% - Accent4 2 2 2 2 2 2 2 2 2" xfId="15143"/>
    <cellStyle name="20% - Accent4 2 2 2 2 2 2 2 2 2 2" xfId="25414"/>
    <cellStyle name="20% - Accent4 2 2 2 2 2 2 2 2 2 3" xfId="46720"/>
    <cellStyle name="20% - Accent4 2 2 2 2 2 2 2 2 3" xfId="20926"/>
    <cellStyle name="20% - Accent4 2 2 2 2 2 2 2 2 3 2" xfId="25415"/>
    <cellStyle name="20% - Accent4 2 2 2 2 2 2 2 2 4" xfId="25416"/>
    <cellStyle name="20% - Accent4 2 2 2 2 2 2 2 2 5" xfId="46721"/>
    <cellStyle name="20% - Accent4 2 2 2 2 2 2 2 3" xfId="6470"/>
    <cellStyle name="20% - Accent4 2 2 2 2 2 2 2 3 2" xfId="25417"/>
    <cellStyle name="20% - Accent4 2 2 2 2 2 2 2 3 3" xfId="46722"/>
    <cellStyle name="20% - Accent4 2 2 2 2 2 2 2 4" xfId="12252"/>
    <cellStyle name="20% - Accent4 2 2 2 2 2 2 2 4 2" xfId="25418"/>
    <cellStyle name="20% - Accent4 2 2 2 2 2 2 2 4 3" xfId="46723"/>
    <cellStyle name="20% - Accent4 2 2 2 2 2 2 2 5" xfId="18035"/>
    <cellStyle name="20% - Accent4 2 2 2 2 2 2 2 5 2" xfId="25419"/>
    <cellStyle name="20% - Accent4 2 2 2 2 2 2 2 6" xfId="25420"/>
    <cellStyle name="20% - Accent4 2 2 2 2 2 2 2 7" xfId="46724"/>
    <cellStyle name="20% - Accent4 2 2 2 2 2 2 3" xfId="4767"/>
    <cellStyle name="20% - Accent4 2 2 2 2 2 2 3 2" xfId="13441"/>
    <cellStyle name="20% - Accent4 2 2 2 2 2 2 3 2 2" xfId="25421"/>
    <cellStyle name="20% - Accent4 2 2 2 2 2 2 3 2 3" xfId="46725"/>
    <cellStyle name="20% - Accent4 2 2 2 2 2 2 3 3" xfId="19224"/>
    <cellStyle name="20% - Accent4 2 2 2 2 2 2 3 3 2" xfId="25422"/>
    <cellStyle name="20% - Accent4 2 2 2 2 2 2 3 4" xfId="25423"/>
    <cellStyle name="20% - Accent4 2 2 2 2 2 2 3 5" xfId="46726"/>
    <cellStyle name="20% - Accent4 2 2 2 2 2 2 4" xfId="7659"/>
    <cellStyle name="20% - Accent4 2 2 2 2 2 2 4 2" xfId="25424"/>
    <cellStyle name="20% - Accent4 2 2 2 2 2 2 4 3" xfId="46727"/>
    <cellStyle name="20% - Accent4 2 2 2 2 2 2 4 4" xfId="46728"/>
    <cellStyle name="20% - Accent4 2 2 2 2 2 2 5" xfId="3578"/>
    <cellStyle name="20% - Accent4 2 2 2 2 2 2 5 2" xfId="25425"/>
    <cellStyle name="20% - Accent4 2 2 2 2 2 2 5 3" xfId="46729"/>
    <cellStyle name="20% - Accent4 2 2 2 2 2 2 6" xfId="10550"/>
    <cellStyle name="20% - Accent4 2 2 2 2 2 2 6 2" xfId="25426"/>
    <cellStyle name="20% - Accent4 2 2 2 2 2 2 6 3" xfId="46730"/>
    <cellStyle name="20% - Accent4 2 2 2 2 2 2 7" xfId="16333"/>
    <cellStyle name="20% - Accent4 2 2 2 2 2 2 7 2" xfId="25427"/>
    <cellStyle name="20% - Accent4 2 2 2 2 2 2 8" xfId="25428"/>
    <cellStyle name="20% - Accent4 2 2 2 2 2 2 9" xfId="46731"/>
    <cellStyle name="20% - Accent4 2 2 2 2 2 3" xfId="966"/>
    <cellStyle name="20% - Accent4 2 2 2 2 2 3 2" xfId="2670"/>
    <cellStyle name="20% - Accent4 2 2 2 2 2 3 2 2" xfId="10156"/>
    <cellStyle name="20% - Accent4 2 2 2 2 2 3 2 2 2" xfId="15938"/>
    <cellStyle name="20% - Accent4 2 2 2 2 2 3 2 2 2 2" xfId="25429"/>
    <cellStyle name="20% - Accent4 2 2 2 2 2 3 2 2 2 3" xfId="46732"/>
    <cellStyle name="20% - Accent4 2 2 2 2 2 3 2 2 3" xfId="21721"/>
    <cellStyle name="20% - Accent4 2 2 2 2 2 3 2 2 3 2" xfId="25430"/>
    <cellStyle name="20% - Accent4 2 2 2 2 2 3 2 2 4" xfId="25431"/>
    <cellStyle name="20% - Accent4 2 2 2 2 2 3 2 2 5" xfId="46733"/>
    <cellStyle name="20% - Accent4 2 2 2 2 2 3 2 3" xfId="7265"/>
    <cellStyle name="20% - Accent4 2 2 2 2 2 3 2 3 2" xfId="25432"/>
    <cellStyle name="20% - Accent4 2 2 2 2 2 3 2 3 3" xfId="46734"/>
    <cellStyle name="20% - Accent4 2 2 2 2 2 3 2 4" xfId="13047"/>
    <cellStyle name="20% - Accent4 2 2 2 2 2 3 2 4 2" xfId="25433"/>
    <cellStyle name="20% - Accent4 2 2 2 2 2 3 2 4 3" xfId="46735"/>
    <cellStyle name="20% - Accent4 2 2 2 2 2 3 2 5" xfId="18830"/>
    <cellStyle name="20% - Accent4 2 2 2 2 2 3 2 5 2" xfId="25434"/>
    <cellStyle name="20% - Accent4 2 2 2 2 2 3 2 6" xfId="25435"/>
    <cellStyle name="20% - Accent4 2 2 2 2 2 3 2 7" xfId="46736"/>
    <cellStyle name="20% - Accent4 2 2 2 2 2 3 3" xfId="5562"/>
    <cellStyle name="20% - Accent4 2 2 2 2 2 3 3 2" xfId="14236"/>
    <cellStyle name="20% - Accent4 2 2 2 2 2 3 3 2 2" xfId="25436"/>
    <cellStyle name="20% - Accent4 2 2 2 2 2 3 3 2 3" xfId="46737"/>
    <cellStyle name="20% - Accent4 2 2 2 2 2 3 3 3" xfId="20019"/>
    <cellStyle name="20% - Accent4 2 2 2 2 2 3 3 3 2" xfId="25437"/>
    <cellStyle name="20% - Accent4 2 2 2 2 2 3 3 4" xfId="25438"/>
    <cellStyle name="20% - Accent4 2 2 2 2 2 3 3 5" xfId="46738"/>
    <cellStyle name="20% - Accent4 2 2 2 2 2 3 4" xfId="8454"/>
    <cellStyle name="20% - Accent4 2 2 2 2 2 3 4 2" xfId="25439"/>
    <cellStyle name="20% - Accent4 2 2 2 2 2 3 4 3" xfId="46739"/>
    <cellStyle name="20% - Accent4 2 2 2 2 2 3 4 4" xfId="46740"/>
    <cellStyle name="20% - Accent4 2 2 2 2 2 3 5" xfId="4373"/>
    <cellStyle name="20% - Accent4 2 2 2 2 2 3 5 2" xfId="25440"/>
    <cellStyle name="20% - Accent4 2 2 2 2 2 3 5 3" xfId="46741"/>
    <cellStyle name="20% - Accent4 2 2 2 2 2 3 6" xfId="11345"/>
    <cellStyle name="20% - Accent4 2 2 2 2 2 3 6 2" xfId="25441"/>
    <cellStyle name="20% - Accent4 2 2 2 2 2 3 6 3" xfId="46742"/>
    <cellStyle name="20% - Accent4 2 2 2 2 2 3 7" xfId="17128"/>
    <cellStyle name="20% - Accent4 2 2 2 2 2 3 7 2" xfId="25442"/>
    <cellStyle name="20% - Accent4 2 2 2 2 2 3 8" xfId="25443"/>
    <cellStyle name="20% - Accent4 2 2 2 2 2 3 9" xfId="46743"/>
    <cellStyle name="20% - Accent4 2 2 2 2 2 4" xfId="1874"/>
    <cellStyle name="20% - Accent4 2 2 2 2 2 4 2" xfId="6469"/>
    <cellStyle name="20% - Accent4 2 2 2 2 2 4 2 2" xfId="15142"/>
    <cellStyle name="20% - Accent4 2 2 2 2 2 4 2 2 2" xfId="25444"/>
    <cellStyle name="20% - Accent4 2 2 2 2 2 4 2 2 3" xfId="46744"/>
    <cellStyle name="20% - Accent4 2 2 2 2 2 4 2 3" xfId="20925"/>
    <cellStyle name="20% - Accent4 2 2 2 2 2 4 2 3 2" xfId="25445"/>
    <cellStyle name="20% - Accent4 2 2 2 2 2 4 2 4" xfId="25446"/>
    <cellStyle name="20% - Accent4 2 2 2 2 2 4 2 5" xfId="46745"/>
    <cellStyle name="20% - Accent4 2 2 2 2 2 4 3" xfId="9360"/>
    <cellStyle name="20% - Accent4 2 2 2 2 2 4 3 2" xfId="25447"/>
    <cellStyle name="20% - Accent4 2 2 2 2 2 4 3 3" xfId="46746"/>
    <cellStyle name="20% - Accent4 2 2 2 2 2 4 3 4" xfId="46747"/>
    <cellStyle name="20% - Accent4 2 2 2 2 2 4 4" xfId="3577"/>
    <cellStyle name="20% - Accent4 2 2 2 2 2 4 4 2" xfId="25448"/>
    <cellStyle name="20% - Accent4 2 2 2 2 2 4 4 3" xfId="46748"/>
    <cellStyle name="20% - Accent4 2 2 2 2 2 4 5" xfId="12251"/>
    <cellStyle name="20% - Accent4 2 2 2 2 2 4 5 2" xfId="25449"/>
    <cellStyle name="20% - Accent4 2 2 2 2 2 4 5 3" xfId="46749"/>
    <cellStyle name="20% - Accent4 2 2 2 2 2 4 6" xfId="18034"/>
    <cellStyle name="20% - Accent4 2 2 2 2 2 4 6 2" xfId="25450"/>
    <cellStyle name="20% - Accent4 2 2 2 2 2 4 7" xfId="25451"/>
    <cellStyle name="20% - Accent4 2 2 2 2 2 4 8" xfId="46750"/>
    <cellStyle name="20% - Accent4 2 2 2 2 2 5" xfId="1424"/>
    <cellStyle name="20% - Accent4 2 2 2 2 2 5 2" xfId="8910"/>
    <cellStyle name="20% - Accent4 2 2 2 2 2 5 2 2" xfId="14692"/>
    <cellStyle name="20% - Accent4 2 2 2 2 2 5 2 2 2" xfId="25452"/>
    <cellStyle name="20% - Accent4 2 2 2 2 2 5 2 2 3" xfId="46751"/>
    <cellStyle name="20% - Accent4 2 2 2 2 2 5 2 3" xfId="20475"/>
    <cellStyle name="20% - Accent4 2 2 2 2 2 5 2 3 2" xfId="25453"/>
    <cellStyle name="20% - Accent4 2 2 2 2 2 5 2 4" xfId="25454"/>
    <cellStyle name="20% - Accent4 2 2 2 2 2 5 2 5" xfId="46752"/>
    <cellStyle name="20% - Accent4 2 2 2 2 2 5 3" xfId="6019"/>
    <cellStyle name="20% - Accent4 2 2 2 2 2 5 3 2" xfId="25455"/>
    <cellStyle name="20% - Accent4 2 2 2 2 2 5 3 3" xfId="46753"/>
    <cellStyle name="20% - Accent4 2 2 2 2 2 5 4" xfId="11801"/>
    <cellStyle name="20% - Accent4 2 2 2 2 2 5 4 2" xfId="25456"/>
    <cellStyle name="20% - Accent4 2 2 2 2 2 5 4 3" xfId="46754"/>
    <cellStyle name="20% - Accent4 2 2 2 2 2 5 5" xfId="17584"/>
    <cellStyle name="20% - Accent4 2 2 2 2 2 5 5 2" xfId="25457"/>
    <cellStyle name="20% - Accent4 2 2 2 2 2 5 6" xfId="25458"/>
    <cellStyle name="20% - Accent4 2 2 2 2 2 5 7" xfId="46755"/>
    <cellStyle name="20% - Accent4 2 2 2 2 2 6" xfId="4766"/>
    <cellStyle name="20% - Accent4 2 2 2 2 2 6 2" xfId="13440"/>
    <cellStyle name="20% - Accent4 2 2 2 2 2 6 2 2" xfId="25459"/>
    <cellStyle name="20% - Accent4 2 2 2 2 2 6 2 3" xfId="46756"/>
    <cellStyle name="20% - Accent4 2 2 2 2 2 6 3" xfId="19223"/>
    <cellStyle name="20% - Accent4 2 2 2 2 2 6 3 2" xfId="25460"/>
    <cellStyle name="20% - Accent4 2 2 2 2 2 6 4" xfId="25461"/>
    <cellStyle name="20% - Accent4 2 2 2 2 2 6 5" xfId="46757"/>
    <cellStyle name="20% - Accent4 2 2 2 2 2 7" xfId="7658"/>
    <cellStyle name="20% - Accent4 2 2 2 2 2 7 2" xfId="25462"/>
    <cellStyle name="20% - Accent4 2 2 2 2 2 7 3" xfId="46758"/>
    <cellStyle name="20% - Accent4 2 2 2 2 2 7 4" xfId="46759"/>
    <cellStyle name="20% - Accent4 2 2 2 2 2 8" xfId="3127"/>
    <cellStyle name="20% - Accent4 2 2 2 2 2 8 2" xfId="25463"/>
    <cellStyle name="20% - Accent4 2 2 2 2 2 8 3" xfId="46760"/>
    <cellStyle name="20% - Accent4 2 2 2 2 2 9" xfId="10549"/>
    <cellStyle name="20% - Accent4 2 2 2 2 2 9 2" xfId="25464"/>
    <cellStyle name="20% - Accent4 2 2 2 2 2 9 3" xfId="46761"/>
    <cellStyle name="20% - Accent4 2 2 2 2 3" xfId="138"/>
    <cellStyle name="20% - Accent4 2 2 2 2 3 2" xfId="1876"/>
    <cellStyle name="20% - Accent4 2 2 2 2 3 2 2" xfId="9362"/>
    <cellStyle name="20% - Accent4 2 2 2 2 3 2 2 2" xfId="15144"/>
    <cellStyle name="20% - Accent4 2 2 2 2 3 2 2 2 2" xfId="25465"/>
    <cellStyle name="20% - Accent4 2 2 2 2 3 2 2 2 3" xfId="46762"/>
    <cellStyle name="20% - Accent4 2 2 2 2 3 2 2 3" xfId="20927"/>
    <cellStyle name="20% - Accent4 2 2 2 2 3 2 2 3 2" xfId="25466"/>
    <cellStyle name="20% - Accent4 2 2 2 2 3 2 2 4" xfId="25467"/>
    <cellStyle name="20% - Accent4 2 2 2 2 3 2 2 5" xfId="46763"/>
    <cellStyle name="20% - Accent4 2 2 2 2 3 2 3" xfId="6471"/>
    <cellStyle name="20% - Accent4 2 2 2 2 3 2 3 2" xfId="25468"/>
    <cellStyle name="20% - Accent4 2 2 2 2 3 2 3 3" xfId="46764"/>
    <cellStyle name="20% - Accent4 2 2 2 2 3 2 4" xfId="12253"/>
    <cellStyle name="20% - Accent4 2 2 2 2 3 2 4 2" xfId="25469"/>
    <cellStyle name="20% - Accent4 2 2 2 2 3 2 4 3" xfId="46765"/>
    <cellStyle name="20% - Accent4 2 2 2 2 3 2 5" xfId="18036"/>
    <cellStyle name="20% - Accent4 2 2 2 2 3 2 5 2" xfId="25470"/>
    <cellStyle name="20% - Accent4 2 2 2 2 3 2 6" xfId="25471"/>
    <cellStyle name="20% - Accent4 2 2 2 2 3 2 7" xfId="46766"/>
    <cellStyle name="20% - Accent4 2 2 2 2 3 3" xfId="4768"/>
    <cellStyle name="20% - Accent4 2 2 2 2 3 3 2" xfId="13442"/>
    <cellStyle name="20% - Accent4 2 2 2 2 3 3 2 2" xfId="25472"/>
    <cellStyle name="20% - Accent4 2 2 2 2 3 3 2 3" xfId="46767"/>
    <cellStyle name="20% - Accent4 2 2 2 2 3 3 3" xfId="19225"/>
    <cellStyle name="20% - Accent4 2 2 2 2 3 3 3 2" xfId="25473"/>
    <cellStyle name="20% - Accent4 2 2 2 2 3 3 4" xfId="25474"/>
    <cellStyle name="20% - Accent4 2 2 2 2 3 3 5" xfId="46768"/>
    <cellStyle name="20% - Accent4 2 2 2 2 3 4" xfId="7660"/>
    <cellStyle name="20% - Accent4 2 2 2 2 3 4 2" xfId="25475"/>
    <cellStyle name="20% - Accent4 2 2 2 2 3 4 3" xfId="46769"/>
    <cellStyle name="20% - Accent4 2 2 2 2 3 4 4" xfId="46770"/>
    <cellStyle name="20% - Accent4 2 2 2 2 3 5" xfId="3579"/>
    <cellStyle name="20% - Accent4 2 2 2 2 3 5 2" xfId="25476"/>
    <cellStyle name="20% - Accent4 2 2 2 2 3 5 3" xfId="46771"/>
    <cellStyle name="20% - Accent4 2 2 2 2 3 6" xfId="10551"/>
    <cellStyle name="20% - Accent4 2 2 2 2 3 6 2" xfId="25477"/>
    <cellStyle name="20% - Accent4 2 2 2 2 3 6 3" xfId="46772"/>
    <cellStyle name="20% - Accent4 2 2 2 2 3 7" xfId="16334"/>
    <cellStyle name="20% - Accent4 2 2 2 2 3 7 2" xfId="25478"/>
    <cellStyle name="20% - Accent4 2 2 2 2 3 8" xfId="25479"/>
    <cellStyle name="20% - Accent4 2 2 2 2 3 9" xfId="46773"/>
    <cellStyle name="20% - Accent4 2 2 2 2 4" xfId="965"/>
    <cellStyle name="20% - Accent4 2 2 2 2 4 2" xfId="2669"/>
    <cellStyle name="20% - Accent4 2 2 2 2 4 2 2" xfId="10155"/>
    <cellStyle name="20% - Accent4 2 2 2 2 4 2 2 2" xfId="15937"/>
    <cellStyle name="20% - Accent4 2 2 2 2 4 2 2 2 2" xfId="25480"/>
    <cellStyle name="20% - Accent4 2 2 2 2 4 2 2 2 3" xfId="46774"/>
    <cellStyle name="20% - Accent4 2 2 2 2 4 2 2 3" xfId="21720"/>
    <cellStyle name="20% - Accent4 2 2 2 2 4 2 2 3 2" xfId="25481"/>
    <cellStyle name="20% - Accent4 2 2 2 2 4 2 2 4" xfId="25482"/>
    <cellStyle name="20% - Accent4 2 2 2 2 4 2 2 5" xfId="46775"/>
    <cellStyle name="20% - Accent4 2 2 2 2 4 2 3" xfId="7264"/>
    <cellStyle name="20% - Accent4 2 2 2 2 4 2 3 2" xfId="25483"/>
    <cellStyle name="20% - Accent4 2 2 2 2 4 2 3 3" xfId="46776"/>
    <cellStyle name="20% - Accent4 2 2 2 2 4 2 4" xfId="13046"/>
    <cellStyle name="20% - Accent4 2 2 2 2 4 2 4 2" xfId="25484"/>
    <cellStyle name="20% - Accent4 2 2 2 2 4 2 4 3" xfId="46777"/>
    <cellStyle name="20% - Accent4 2 2 2 2 4 2 5" xfId="18829"/>
    <cellStyle name="20% - Accent4 2 2 2 2 4 2 5 2" xfId="25485"/>
    <cellStyle name="20% - Accent4 2 2 2 2 4 2 6" xfId="25486"/>
    <cellStyle name="20% - Accent4 2 2 2 2 4 2 7" xfId="46778"/>
    <cellStyle name="20% - Accent4 2 2 2 2 4 3" xfId="5561"/>
    <cellStyle name="20% - Accent4 2 2 2 2 4 3 2" xfId="14235"/>
    <cellStyle name="20% - Accent4 2 2 2 2 4 3 2 2" xfId="25487"/>
    <cellStyle name="20% - Accent4 2 2 2 2 4 3 2 3" xfId="46779"/>
    <cellStyle name="20% - Accent4 2 2 2 2 4 3 3" xfId="20018"/>
    <cellStyle name="20% - Accent4 2 2 2 2 4 3 3 2" xfId="25488"/>
    <cellStyle name="20% - Accent4 2 2 2 2 4 3 4" xfId="25489"/>
    <cellStyle name="20% - Accent4 2 2 2 2 4 3 5" xfId="46780"/>
    <cellStyle name="20% - Accent4 2 2 2 2 4 4" xfId="8453"/>
    <cellStyle name="20% - Accent4 2 2 2 2 4 4 2" xfId="25490"/>
    <cellStyle name="20% - Accent4 2 2 2 2 4 4 3" xfId="46781"/>
    <cellStyle name="20% - Accent4 2 2 2 2 4 4 4" xfId="46782"/>
    <cellStyle name="20% - Accent4 2 2 2 2 4 5" xfId="4372"/>
    <cellStyle name="20% - Accent4 2 2 2 2 4 5 2" xfId="25491"/>
    <cellStyle name="20% - Accent4 2 2 2 2 4 5 3" xfId="46783"/>
    <cellStyle name="20% - Accent4 2 2 2 2 4 6" xfId="11344"/>
    <cellStyle name="20% - Accent4 2 2 2 2 4 6 2" xfId="25492"/>
    <cellStyle name="20% - Accent4 2 2 2 2 4 6 3" xfId="46784"/>
    <cellStyle name="20% - Accent4 2 2 2 2 4 7" xfId="17127"/>
    <cellStyle name="20% - Accent4 2 2 2 2 4 7 2" xfId="25493"/>
    <cellStyle name="20% - Accent4 2 2 2 2 4 8" xfId="25494"/>
    <cellStyle name="20% - Accent4 2 2 2 2 4 9" xfId="46785"/>
    <cellStyle name="20% - Accent4 2 2 2 2 5" xfId="1873"/>
    <cellStyle name="20% - Accent4 2 2 2 2 5 2" xfId="6468"/>
    <cellStyle name="20% - Accent4 2 2 2 2 5 2 2" xfId="15141"/>
    <cellStyle name="20% - Accent4 2 2 2 2 5 2 2 2" xfId="25495"/>
    <cellStyle name="20% - Accent4 2 2 2 2 5 2 2 3" xfId="46786"/>
    <cellStyle name="20% - Accent4 2 2 2 2 5 2 3" xfId="20924"/>
    <cellStyle name="20% - Accent4 2 2 2 2 5 2 3 2" xfId="25496"/>
    <cellStyle name="20% - Accent4 2 2 2 2 5 2 4" xfId="25497"/>
    <cellStyle name="20% - Accent4 2 2 2 2 5 2 5" xfId="46787"/>
    <cellStyle name="20% - Accent4 2 2 2 2 5 3" xfId="9359"/>
    <cellStyle name="20% - Accent4 2 2 2 2 5 3 2" xfId="25498"/>
    <cellStyle name="20% - Accent4 2 2 2 2 5 3 3" xfId="46788"/>
    <cellStyle name="20% - Accent4 2 2 2 2 5 3 4" xfId="46789"/>
    <cellStyle name="20% - Accent4 2 2 2 2 5 4" xfId="3576"/>
    <cellStyle name="20% - Accent4 2 2 2 2 5 4 2" xfId="25499"/>
    <cellStyle name="20% - Accent4 2 2 2 2 5 4 3" xfId="46790"/>
    <cellStyle name="20% - Accent4 2 2 2 2 5 5" xfId="12250"/>
    <cellStyle name="20% - Accent4 2 2 2 2 5 5 2" xfId="25500"/>
    <cellStyle name="20% - Accent4 2 2 2 2 5 5 3" xfId="46791"/>
    <cellStyle name="20% - Accent4 2 2 2 2 5 6" xfId="18033"/>
    <cellStyle name="20% - Accent4 2 2 2 2 5 6 2" xfId="25501"/>
    <cellStyle name="20% - Accent4 2 2 2 2 5 7" xfId="25502"/>
    <cellStyle name="20% - Accent4 2 2 2 2 5 8" xfId="46792"/>
    <cellStyle name="20% - Accent4 2 2 2 2 6" xfId="1423"/>
    <cellStyle name="20% - Accent4 2 2 2 2 6 2" xfId="8909"/>
    <cellStyle name="20% - Accent4 2 2 2 2 6 2 2" xfId="14691"/>
    <cellStyle name="20% - Accent4 2 2 2 2 6 2 2 2" xfId="25503"/>
    <cellStyle name="20% - Accent4 2 2 2 2 6 2 2 3" xfId="46793"/>
    <cellStyle name="20% - Accent4 2 2 2 2 6 2 3" xfId="20474"/>
    <cellStyle name="20% - Accent4 2 2 2 2 6 2 3 2" xfId="25504"/>
    <cellStyle name="20% - Accent4 2 2 2 2 6 2 4" xfId="25505"/>
    <cellStyle name="20% - Accent4 2 2 2 2 6 2 5" xfId="46794"/>
    <cellStyle name="20% - Accent4 2 2 2 2 6 3" xfId="6018"/>
    <cellStyle name="20% - Accent4 2 2 2 2 6 3 2" xfId="25506"/>
    <cellStyle name="20% - Accent4 2 2 2 2 6 3 3" xfId="46795"/>
    <cellStyle name="20% - Accent4 2 2 2 2 6 4" xfId="11800"/>
    <cellStyle name="20% - Accent4 2 2 2 2 6 4 2" xfId="25507"/>
    <cellStyle name="20% - Accent4 2 2 2 2 6 4 3" xfId="46796"/>
    <cellStyle name="20% - Accent4 2 2 2 2 6 5" xfId="17583"/>
    <cellStyle name="20% - Accent4 2 2 2 2 6 5 2" xfId="25508"/>
    <cellStyle name="20% - Accent4 2 2 2 2 6 6" xfId="25509"/>
    <cellStyle name="20% - Accent4 2 2 2 2 6 7" xfId="46797"/>
    <cellStyle name="20% - Accent4 2 2 2 2 7" xfId="4765"/>
    <cellStyle name="20% - Accent4 2 2 2 2 7 2" xfId="13439"/>
    <cellStyle name="20% - Accent4 2 2 2 2 7 2 2" xfId="25510"/>
    <cellStyle name="20% - Accent4 2 2 2 2 7 2 3" xfId="46798"/>
    <cellStyle name="20% - Accent4 2 2 2 2 7 3" xfId="19222"/>
    <cellStyle name="20% - Accent4 2 2 2 2 7 3 2" xfId="25511"/>
    <cellStyle name="20% - Accent4 2 2 2 2 7 4" xfId="25512"/>
    <cellStyle name="20% - Accent4 2 2 2 2 7 5" xfId="46799"/>
    <cellStyle name="20% - Accent4 2 2 2 2 8" xfId="7657"/>
    <cellStyle name="20% - Accent4 2 2 2 2 8 2" xfId="25513"/>
    <cellStyle name="20% - Accent4 2 2 2 2 8 3" xfId="46800"/>
    <cellStyle name="20% - Accent4 2 2 2 2 8 4" xfId="46801"/>
    <cellStyle name="20% - Accent4 2 2 2 2 9" xfId="3126"/>
    <cellStyle name="20% - Accent4 2 2 2 2 9 2" xfId="25514"/>
    <cellStyle name="20% - Accent4 2 2 2 2 9 3" xfId="46802"/>
    <cellStyle name="20% - Accent4 2 2 2 3" xfId="139"/>
    <cellStyle name="20% - Accent4 2 2 2 3 10" xfId="16335"/>
    <cellStyle name="20% - Accent4 2 2 2 3 10 2" xfId="25515"/>
    <cellStyle name="20% - Accent4 2 2 2 3 11" xfId="25516"/>
    <cellStyle name="20% - Accent4 2 2 2 3 12" xfId="46803"/>
    <cellStyle name="20% - Accent4 2 2 2 3 2" xfId="140"/>
    <cellStyle name="20% - Accent4 2 2 2 3 2 2" xfId="1878"/>
    <cellStyle name="20% - Accent4 2 2 2 3 2 2 2" xfId="9364"/>
    <cellStyle name="20% - Accent4 2 2 2 3 2 2 2 2" xfId="15146"/>
    <cellStyle name="20% - Accent4 2 2 2 3 2 2 2 2 2" xfId="25517"/>
    <cellStyle name="20% - Accent4 2 2 2 3 2 2 2 2 3" xfId="46804"/>
    <cellStyle name="20% - Accent4 2 2 2 3 2 2 2 3" xfId="20929"/>
    <cellStyle name="20% - Accent4 2 2 2 3 2 2 2 3 2" xfId="25518"/>
    <cellStyle name="20% - Accent4 2 2 2 3 2 2 2 4" xfId="25519"/>
    <cellStyle name="20% - Accent4 2 2 2 3 2 2 2 5" xfId="46805"/>
    <cellStyle name="20% - Accent4 2 2 2 3 2 2 3" xfId="6473"/>
    <cellStyle name="20% - Accent4 2 2 2 3 2 2 3 2" xfId="25520"/>
    <cellStyle name="20% - Accent4 2 2 2 3 2 2 3 3" xfId="46806"/>
    <cellStyle name="20% - Accent4 2 2 2 3 2 2 4" xfId="12255"/>
    <cellStyle name="20% - Accent4 2 2 2 3 2 2 4 2" xfId="25521"/>
    <cellStyle name="20% - Accent4 2 2 2 3 2 2 4 3" xfId="46807"/>
    <cellStyle name="20% - Accent4 2 2 2 3 2 2 5" xfId="18038"/>
    <cellStyle name="20% - Accent4 2 2 2 3 2 2 5 2" xfId="25522"/>
    <cellStyle name="20% - Accent4 2 2 2 3 2 2 6" xfId="25523"/>
    <cellStyle name="20% - Accent4 2 2 2 3 2 2 7" xfId="46808"/>
    <cellStyle name="20% - Accent4 2 2 2 3 2 3" xfId="4770"/>
    <cellStyle name="20% - Accent4 2 2 2 3 2 3 2" xfId="13444"/>
    <cellStyle name="20% - Accent4 2 2 2 3 2 3 2 2" xfId="25524"/>
    <cellStyle name="20% - Accent4 2 2 2 3 2 3 2 3" xfId="46809"/>
    <cellStyle name="20% - Accent4 2 2 2 3 2 3 3" xfId="19227"/>
    <cellStyle name="20% - Accent4 2 2 2 3 2 3 3 2" xfId="25525"/>
    <cellStyle name="20% - Accent4 2 2 2 3 2 3 4" xfId="25526"/>
    <cellStyle name="20% - Accent4 2 2 2 3 2 3 5" xfId="46810"/>
    <cellStyle name="20% - Accent4 2 2 2 3 2 4" xfId="7662"/>
    <cellStyle name="20% - Accent4 2 2 2 3 2 4 2" xfId="25527"/>
    <cellStyle name="20% - Accent4 2 2 2 3 2 4 3" xfId="46811"/>
    <cellStyle name="20% - Accent4 2 2 2 3 2 4 4" xfId="46812"/>
    <cellStyle name="20% - Accent4 2 2 2 3 2 5" xfId="3581"/>
    <cellStyle name="20% - Accent4 2 2 2 3 2 5 2" xfId="25528"/>
    <cellStyle name="20% - Accent4 2 2 2 3 2 5 3" xfId="46813"/>
    <cellStyle name="20% - Accent4 2 2 2 3 2 6" xfId="10553"/>
    <cellStyle name="20% - Accent4 2 2 2 3 2 6 2" xfId="25529"/>
    <cellStyle name="20% - Accent4 2 2 2 3 2 6 3" xfId="46814"/>
    <cellStyle name="20% - Accent4 2 2 2 3 2 7" xfId="16336"/>
    <cellStyle name="20% - Accent4 2 2 2 3 2 7 2" xfId="25530"/>
    <cellStyle name="20% - Accent4 2 2 2 3 2 8" xfId="25531"/>
    <cellStyle name="20% - Accent4 2 2 2 3 2 9" xfId="46815"/>
    <cellStyle name="20% - Accent4 2 2 2 3 3" xfId="967"/>
    <cellStyle name="20% - Accent4 2 2 2 3 3 2" xfId="2671"/>
    <cellStyle name="20% - Accent4 2 2 2 3 3 2 2" xfId="10157"/>
    <cellStyle name="20% - Accent4 2 2 2 3 3 2 2 2" xfId="15939"/>
    <cellStyle name="20% - Accent4 2 2 2 3 3 2 2 2 2" xfId="25532"/>
    <cellStyle name="20% - Accent4 2 2 2 3 3 2 2 2 3" xfId="46816"/>
    <cellStyle name="20% - Accent4 2 2 2 3 3 2 2 3" xfId="21722"/>
    <cellStyle name="20% - Accent4 2 2 2 3 3 2 2 3 2" xfId="25533"/>
    <cellStyle name="20% - Accent4 2 2 2 3 3 2 2 4" xfId="25534"/>
    <cellStyle name="20% - Accent4 2 2 2 3 3 2 2 5" xfId="46817"/>
    <cellStyle name="20% - Accent4 2 2 2 3 3 2 3" xfId="7266"/>
    <cellStyle name="20% - Accent4 2 2 2 3 3 2 3 2" xfId="25535"/>
    <cellStyle name="20% - Accent4 2 2 2 3 3 2 3 3" xfId="46818"/>
    <cellStyle name="20% - Accent4 2 2 2 3 3 2 4" xfId="13048"/>
    <cellStyle name="20% - Accent4 2 2 2 3 3 2 4 2" xfId="25536"/>
    <cellStyle name="20% - Accent4 2 2 2 3 3 2 4 3" xfId="46819"/>
    <cellStyle name="20% - Accent4 2 2 2 3 3 2 5" xfId="18831"/>
    <cellStyle name="20% - Accent4 2 2 2 3 3 2 5 2" xfId="25537"/>
    <cellStyle name="20% - Accent4 2 2 2 3 3 2 6" xfId="25538"/>
    <cellStyle name="20% - Accent4 2 2 2 3 3 2 7" xfId="46820"/>
    <cellStyle name="20% - Accent4 2 2 2 3 3 3" xfId="5563"/>
    <cellStyle name="20% - Accent4 2 2 2 3 3 3 2" xfId="14237"/>
    <cellStyle name="20% - Accent4 2 2 2 3 3 3 2 2" xfId="25539"/>
    <cellStyle name="20% - Accent4 2 2 2 3 3 3 2 3" xfId="46821"/>
    <cellStyle name="20% - Accent4 2 2 2 3 3 3 3" xfId="20020"/>
    <cellStyle name="20% - Accent4 2 2 2 3 3 3 3 2" xfId="25540"/>
    <cellStyle name="20% - Accent4 2 2 2 3 3 3 4" xfId="25541"/>
    <cellStyle name="20% - Accent4 2 2 2 3 3 3 5" xfId="46822"/>
    <cellStyle name="20% - Accent4 2 2 2 3 3 4" xfId="8455"/>
    <cellStyle name="20% - Accent4 2 2 2 3 3 4 2" xfId="25542"/>
    <cellStyle name="20% - Accent4 2 2 2 3 3 4 3" xfId="46823"/>
    <cellStyle name="20% - Accent4 2 2 2 3 3 4 4" xfId="46824"/>
    <cellStyle name="20% - Accent4 2 2 2 3 3 5" xfId="4374"/>
    <cellStyle name="20% - Accent4 2 2 2 3 3 5 2" xfId="25543"/>
    <cellStyle name="20% - Accent4 2 2 2 3 3 5 3" xfId="46825"/>
    <cellStyle name="20% - Accent4 2 2 2 3 3 6" xfId="11346"/>
    <cellStyle name="20% - Accent4 2 2 2 3 3 6 2" xfId="25544"/>
    <cellStyle name="20% - Accent4 2 2 2 3 3 6 3" xfId="46826"/>
    <cellStyle name="20% - Accent4 2 2 2 3 3 7" xfId="17129"/>
    <cellStyle name="20% - Accent4 2 2 2 3 3 7 2" xfId="25545"/>
    <cellStyle name="20% - Accent4 2 2 2 3 3 8" xfId="25546"/>
    <cellStyle name="20% - Accent4 2 2 2 3 3 9" xfId="46827"/>
    <cellStyle name="20% - Accent4 2 2 2 3 4" xfId="1877"/>
    <cellStyle name="20% - Accent4 2 2 2 3 4 2" xfId="6472"/>
    <cellStyle name="20% - Accent4 2 2 2 3 4 2 2" xfId="15145"/>
    <cellStyle name="20% - Accent4 2 2 2 3 4 2 2 2" xfId="25547"/>
    <cellStyle name="20% - Accent4 2 2 2 3 4 2 2 3" xfId="46828"/>
    <cellStyle name="20% - Accent4 2 2 2 3 4 2 3" xfId="20928"/>
    <cellStyle name="20% - Accent4 2 2 2 3 4 2 3 2" xfId="25548"/>
    <cellStyle name="20% - Accent4 2 2 2 3 4 2 4" xfId="25549"/>
    <cellStyle name="20% - Accent4 2 2 2 3 4 2 5" xfId="46829"/>
    <cellStyle name="20% - Accent4 2 2 2 3 4 3" xfId="9363"/>
    <cellStyle name="20% - Accent4 2 2 2 3 4 3 2" xfId="25550"/>
    <cellStyle name="20% - Accent4 2 2 2 3 4 3 3" xfId="46830"/>
    <cellStyle name="20% - Accent4 2 2 2 3 4 3 4" xfId="46831"/>
    <cellStyle name="20% - Accent4 2 2 2 3 4 4" xfId="3580"/>
    <cellStyle name="20% - Accent4 2 2 2 3 4 4 2" xfId="25551"/>
    <cellStyle name="20% - Accent4 2 2 2 3 4 4 3" xfId="46832"/>
    <cellStyle name="20% - Accent4 2 2 2 3 4 5" xfId="12254"/>
    <cellStyle name="20% - Accent4 2 2 2 3 4 5 2" xfId="25552"/>
    <cellStyle name="20% - Accent4 2 2 2 3 4 5 3" xfId="46833"/>
    <cellStyle name="20% - Accent4 2 2 2 3 4 6" xfId="18037"/>
    <cellStyle name="20% - Accent4 2 2 2 3 4 6 2" xfId="25553"/>
    <cellStyle name="20% - Accent4 2 2 2 3 4 7" xfId="25554"/>
    <cellStyle name="20% - Accent4 2 2 2 3 4 8" xfId="46834"/>
    <cellStyle name="20% - Accent4 2 2 2 3 5" xfId="1425"/>
    <cellStyle name="20% - Accent4 2 2 2 3 5 2" xfId="8911"/>
    <cellStyle name="20% - Accent4 2 2 2 3 5 2 2" xfId="14693"/>
    <cellStyle name="20% - Accent4 2 2 2 3 5 2 2 2" xfId="25555"/>
    <cellStyle name="20% - Accent4 2 2 2 3 5 2 2 3" xfId="46835"/>
    <cellStyle name="20% - Accent4 2 2 2 3 5 2 3" xfId="20476"/>
    <cellStyle name="20% - Accent4 2 2 2 3 5 2 3 2" xfId="25556"/>
    <cellStyle name="20% - Accent4 2 2 2 3 5 2 4" xfId="25557"/>
    <cellStyle name="20% - Accent4 2 2 2 3 5 2 5" xfId="46836"/>
    <cellStyle name="20% - Accent4 2 2 2 3 5 3" xfId="6020"/>
    <cellStyle name="20% - Accent4 2 2 2 3 5 3 2" xfId="25558"/>
    <cellStyle name="20% - Accent4 2 2 2 3 5 3 3" xfId="46837"/>
    <cellStyle name="20% - Accent4 2 2 2 3 5 4" xfId="11802"/>
    <cellStyle name="20% - Accent4 2 2 2 3 5 4 2" xfId="25559"/>
    <cellStyle name="20% - Accent4 2 2 2 3 5 4 3" xfId="46838"/>
    <cellStyle name="20% - Accent4 2 2 2 3 5 5" xfId="17585"/>
    <cellStyle name="20% - Accent4 2 2 2 3 5 5 2" xfId="25560"/>
    <cellStyle name="20% - Accent4 2 2 2 3 5 6" xfId="25561"/>
    <cellStyle name="20% - Accent4 2 2 2 3 5 7" xfId="46839"/>
    <cellStyle name="20% - Accent4 2 2 2 3 6" xfId="4769"/>
    <cellStyle name="20% - Accent4 2 2 2 3 6 2" xfId="13443"/>
    <cellStyle name="20% - Accent4 2 2 2 3 6 2 2" xfId="25562"/>
    <cellStyle name="20% - Accent4 2 2 2 3 6 2 3" xfId="46840"/>
    <cellStyle name="20% - Accent4 2 2 2 3 6 3" xfId="19226"/>
    <cellStyle name="20% - Accent4 2 2 2 3 6 3 2" xfId="25563"/>
    <cellStyle name="20% - Accent4 2 2 2 3 6 4" xfId="25564"/>
    <cellStyle name="20% - Accent4 2 2 2 3 6 5" xfId="46841"/>
    <cellStyle name="20% - Accent4 2 2 2 3 7" xfId="7661"/>
    <cellStyle name="20% - Accent4 2 2 2 3 7 2" xfId="25565"/>
    <cellStyle name="20% - Accent4 2 2 2 3 7 3" xfId="46842"/>
    <cellStyle name="20% - Accent4 2 2 2 3 7 4" xfId="46843"/>
    <cellStyle name="20% - Accent4 2 2 2 3 8" xfId="3128"/>
    <cellStyle name="20% - Accent4 2 2 2 3 8 2" xfId="25566"/>
    <cellStyle name="20% - Accent4 2 2 2 3 8 3" xfId="46844"/>
    <cellStyle name="20% - Accent4 2 2 2 3 9" xfId="10552"/>
    <cellStyle name="20% - Accent4 2 2 2 3 9 2" xfId="25567"/>
    <cellStyle name="20% - Accent4 2 2 2 3 9 3" xfId="46845"/>
    <cellStyle name="20% - Accent4 2 2 2 4" xfId="141"/>
    <cellStyle name="20% - Accent4 2 2 2 4 10" xfId="16337"/>
    <cellStyle name="20% - Accent4 2 2 2 4 10 2" xfId="25568"/>
    <cellStyle name="20% - Accent4 2 2 2 4 11" xfId="25569"/>
    <cellStyle name="20% - Accent4 2 2 2 4 12" xfId="46846"/>
    <cellStyle name="20% - Accent4 2 2 2 4 2" xfId="142"/>
    <cellStyle name="20% - Accent4 2 2 2 4 2 2" xfId="1880"/>
    <cellStyle name="20% - Accent4 2 2 2 4 2 2 2" xfId="9366"/>
    <cellStyle name="20% - Accent4 2 2 2 4 2 2 2 2" xfId="15148"/>
    <cellStyle name="20% - Accent4 2 2 2 4 2 2 2 2 2" xfId="25570"/>
    <cellStyle name="20% - Accent4 2 2 2 4 2 2 2 2 3" xfId="46847"/>
    <cellStyle name="20% - Accent4 2 2 2 4 2 2 2 3" xfId="20931"/>
    <cellStyle name="20% - Accent4 2 2 2 4 2 2 2 3 2" xfId="25571"/>
    <cellStyle name="20% - Accent4 2 2 2 4 2 2 2 4" xfId="25572"/>
    <cellStyle name="20% - Accent4 2 2 2 4 2 2 2 5" xfId="46848"/>
    <cellStyle name="20% - Accent4 2 2 2 4 2 2 3" xfId="6475"/>
    <cellStyle name="20% - Accent4 2 2 2 4 2 2 3 2" xfId="25573"/>
    <cellStyle name="20% - Accent4 2 2 2 4 2 2 3 3" xfId="46849"/>
    <cellStyle name="20% - Accent4 2 2 2 4 2 2 4" xfId="12257"/>
    <cellStyle name="20% - Accent4 2 2 2 4 2 2 4 2" xfId="25574"/>
    <cellStyle name="20% - Accent4 2 2 2 4 2 2 4 3" xfId="46850"/>
    <cellStyle name="20% - Accent4 2 2 2 4 2 2 5" xfId="18040"/>
    <cellStyle name="20% - Accent4 2 2 2 4 2 2 5 2" xfId="25575"/>
    <cellStyle name="20% - Accent4 2 2 2 4 2 2 6" xfId="25576"/>
    <cellStyle name="20% - Accent4 2 2 2 4 2 2 7" xfId="46851"/>
    <cellStyle name="20% - Accent4 2 2 2 4 2 3" xfId="4772"/>
    <cellStyle name="20% - Accent4 2 2 2 4 2 3 2" xfId="13446"/>
    <cellStyle name="20% - Accent4 2 2 2 4 2 3 2 2" xfId="25577"/>
    <cellStyle name="20% - Accent4 2 2 2 4 2 3 2 3" xfId="46852"/>
    <cellStyle name="20% - Accent4 2 2 2 4 2 3 3" xfId="19229"/>
    <cellStyle name="20% - Accent4 2 2 2 4 2 3 3 2" xfId="25578"/>
    <cellStyle name="20% - Accent4 2 2 2 4 2 3 4" xfId="25579"/>
    <cellStyle name="20% - Accent4 2 2 2 4 2 3 5" xfId="46853"/>
    <cellStyle name="20% - Accent4 2 2 2 4 2 4" xfId="7664"/>
    <cellStyle name="20% - Accent4 2 2 2 4 2 4 2" xfId="25580"/>
    <cellStyle name="20% - Accent4 2 2 2 4 2 4 3" xfId="46854"/>
    <cellStyle name="20% - Accent4 2 2 2 4 2 4 4" xfId="46855"/>
    <cellStyle name="20% - Accent4 2 2 2 4 2 5" xfId="3583"/>
    <cellStyle name="20% - Accent4 2 2 2 4 2 5 2" xfId="25581"/>
    <cellStyle name="20% - Accent4 2 2 2 4 2 5 3" xfId="46856"/>
    <cellStyle name="20% - Accent4 2 2 2 4 2 6" xfId="10555"/>
    <cellStyle name="20% - Accent4 2 2 2 4 2 6 2" xfId="25582"/>
    <cellStyle name="20% - Accent4 2 2 2 4 2 6 3" xfId="46857"/>
    <cellStyle name="20% - Accent4 2 2 2 4 2 7" xfId="16338"/>
    <cellStyle name="20% - Accent4 2 2 2 4 2 7 2" xfId="25583"/>
    <cellStyle name="20% - Accent4 2 2 2 4 2 8" xfId="25584"/>
    <cellStyle name="20% - Accent4 2 2 2 4 2 9" xfId="46858"/>
    <cellStyle name="20% - Accent4 2 2 2 4 3" xfId="968"/>
    <cellStyle name="20% - Accent4 2 2 2 4 3 2" xfId="2672"/>
    <cellStyle name="20% - Accent4 2 2 2 4 3 2 2" xfId="10158"/>
    <cellStyle name="20% - Accent4 2 2 2 4 3 2 2 2" xfId="15940"/>
    <cellStyle name="20% - Accent4 2 2 2 4 3 2 2 2 2" xfId="25585"/>
    <cellStyle name="20% - Accent4 2 2 2 4 3 2 2 2 3" xfId="46859"/>
    <cellStyle name="20% - Accent4 2 2 2 4 3 2 2 3" xfId="21723"/>
    <cellStyle name="20% - Accent4 2 2 2 4 3 2 2 3 2" xfId="25586"/>
    <cellStyle name="20% - Accent4 2 2 2 4 3 2 2 4" xfId="25587"/>
    <cellStyle name="20% - Accent4 2 2 2 4 3 2 2 5" xfId="46860"/>
    <cellStyle name="20% - Accent4 2 2 2 4 3 2 3" xfId="7267"/>
    <cellStyle name="20% - Accent4 2 2 2 4 3 2 3 2" xfId="25588"/>
    <cellStyle name="20% - Accent4 2 2 2 4 3 2 3 3" xfId="46861"/>
    <cellStyle name="20% - Accent4 2 2 2 4 3 2 4" xfId="13049"/>
    <cellStyle name="20% - Accent4 2 2 2 4 3 2 4 2" xfId="25589"/>
    <cellStyle name="20% - Accent4 2 2 2 4 3 2 4 3" xfId="46862"/>
    <cellStyle name="20% - Accent4 2 2 2 4 3 2 5" xfId="18832"/>
    <cellStyle name="20% - Accent4 2 2 2 4 3 2 5 2" xfId="25590"/>
    <cellStyle name="20% - Accent4 2 2 2 4 3 2 6" xfId="25591"/>
    <cellStyle name="20% - Accent4 2 2 2 4 3 2 7" xfId="46863"/>
    <cellStyle name="20% - Accent4 2 2 2 4 3 3" xfId="5564"/>
    <cellStyle name="20% - Accent4 2 2 2 4 3 3 2" xfId="14238"/>
    <cellStyle name="20% - Accent4 2 2 2 4 3 3 2 2" xfId="25592"/>
    <cellStyle name="20% - Accent4 2 2 2 4 3 3 2 3" xfId="46864"/>
    <cellStyle name="20% - Accent4 2 2 2 4 3 3 3" xfId="20021"/>
    <cellStyle name="20% - Accent4 2 2 2 4 3 3 3 2" xfId="25593"/>
    <cellStyle name="20% - Accent4 2 2 2 4 3 3 4" xfId="25594"/>
    <cellStyle name="20% - Accent4 2 2 2 4 3 3 5" xfId="46865"/>
    <cellStyle name="20% - Accent4 2 2 2 4 3 4" xfId="8456"/>
    <cellStyle name="20% - Accent4 2 2 2 4 3 4 2" xfId="25595"/>
    <cellStyle name="20% - Accent4 2 2 2 4 3 4 3" xfId="46866"/>
    <cellStyle name="20% - Accent4 2 2 2 4 3 4 4" xfId="46867"/>
    <cellStyle name="20% - Accent4 2 2 2 4 3 5" xfId="4375"/>
    <cellStyle name="20% - Accent4 2 2 2 4 3 5 2" xfId="25596"/>
    <cellStyle name="20% - Accent4 2 2 2 4 3 5 3" xfId="46868"/>
    <cellStyle name="20% - Accent4 2 2 2 4 3 6" xfId="11347"/>
    <cellStyle name="20% - Accent4 2 2 2 4 3 6 2" xfId="25597"/>
    <cellStyle name="20% - Accent4 2 2 2 4 3 6 3" xfId="46869"/>
    <cellStyle name="20% - Accent4 2 2 2 4 3 7" xfId="17130"/>
    <cellStyle name="20% - Accent4 2 2 2 4 3 7 2" xfId="25598"/>
    <cellStyle name="20% - Accent4 2 2 2 4 3 8" xfId="25599"/>
    <cellStyle name="20% - Accent4 2 2 2 4 3 9" xfId="46870"/>
    <cellStyle name="20% - Accent4 2 2 2 4 4" xfId="1879"/>
    <cellStyle name="20% - Accent4 2 2 2 4 4 2" xfId="6474"/>
    <cellStyle name="20% - Accent4 2 2 2 4 4 2 2" xfId="15147"/>
    <cellStyle name="20% - Accent4 2 2 2 4 4 2 2 2" xfId="25600"/>
    <cellStyle name="20% - Accent4 2 2 2 4 4 2 2 3" xfId="46871"/>
    <cellStyle name="20% - Accent4 2 2 2 4 4 2 3" xfId="20930"/>
    <cellStyle name="20% - Accent4 2 2 2 4 4 2 3 2" xfId="25601"/>
    <cellStyle name="20% - Accent4 2 2 2 4 4 2 4" xfId="25602"/>
    <cellStyle name="20% - Accent4 2 2 2 4 4 2 5" xfId="46872"/>
    <cellStyle name="20% - Accent4 2 2 2 4 4 3" xfId="9365"/>
    <cellStyle name="20% - Accent4 2 2 2 4 4 3 2" xfId="25603"/>
    <cellStyle name="20% - Accent4 2 2 2 4 4 3 3" xfId="46873"/>
    <cellStyle name="20% - Accent4 2 2 2 4 4 3 4" xfId="46874"/>
    <cellStyle name="20% - Accent4 2 2 2 4 4 4" xfId="3582"/>
    <cellStyle name="20% - Accent4 2 2 2 4 4 4 2" xfId="25604"/>
    <cellStyle name="20% - Accent4 2 2 2 4 4 4 3" xfId="46875"/>
    <cellStyle name="20% - Accent4 2 2 2 4 4 5" xfId="12256"/>
    <cellStyle name="20% - Accent4 2 2 2 4 4 5 2" xfId="25605"/>
    <cellStyle name="20% - Accent4 2 2 2 4 4 5 3" xfId="46876"/>
    <cellStyle name="20% - Accent4 2 2 2 4 4 6" xfId="18039"/>
    <cellStyle name="20% - Accent4 2 2 2 4 4 6 2" xfId="25606"/>
    <cellStyle name="20% - Accent4 2 2 2 4 4 7" xfId="25607"/>
    <cellStyle name="20% - Accent4 2 2 2 4 4 8" xfId="46877"/>
    <cellStyle name="20% - Accent4 2 2 2 4 5" xfId="1426"/>
    <cellStyle name="20% - Accent4 2 2 2 4 5 2" xfId="8912"/>
    <cellStyle name="20% - Accent4 2 2 2 4 5 2 2" xfId="14694"/>
    <cellStyle name="20% - Accent4 2 2 2 4 5 2 2 2" xfId="25608"/>
    <cellStyle name="20% - Accent4 2 2 2 4 5 2 2 3" xfId="46878"/>
    <cellStyle name="20% - Accent4 2 2 2 4 5 2 3" xfId="20477"/>
    <cellStyle name="20% - Accent4 2 2 2 4 5 2 3 2" xfId="25609"/>
    <cellStyle name="20% - Accent4 2 2 2 4 5 2 4" xfId="25610"/>
    <cellStyle name="20% - Accent4 2 2 2 4 5 2 5" xfId="46879"/>
    <cellStyle name="20% - Accent4 2 2 2 4 5 3" xfId="6021"/>
    <cellStyle name="20% - Accent4 2 2 2 4 5 3 2" xfId="25611"/>
    <cellStyle name="20% - Accent4 2 2 2 4 5 3 3" xfId="46880"/>
    <cellStyle name="20% - Accent4 2 2 2 4 5 4" xfId="11803"/>
    <cellStyle name="20% - Accent4 2 2 2 4 5 4 2" xfId="25612"/>
    <cellStyle name="20% - Accent4 2 2 2 4 5 4 3" xfId="46881"/>
    <cellStyle name="20% - Accent4 2 2 2 4 5 5" xfId="17586"/>
    <cellStyle name="20% - Accent4 2 2 2 4 5 5 2" xfId="25613"/>
    <cellStyle name="20% - Accent4 2 2 2 4 5 6" xfId="25614"/>
    <cellStyle name="20% - Accent4 2 2 2 4 5 7" xfId="46882"/>
    <cellStyle name="20% - Accent4 2 2 2 4 6" xfId="4771"/>
    <cellStyle name="20% - Accent4 2 2 2 4 6 2" xfId="13445"/>
    <cellStyle name="20% - Accent4 2 2 2 4 6 2 2" xfId="25615"/>
    <cellStyle name="20% - Accent4 2 2 2 4 6 2 3" xfId="46883"/>
    <cellStyle name="20% - Accent4 2 2 2 4 6 3" xfId="19228"/>
    <cellStyle name="20% - Accent4 2 2 2 4 6 3 2" xfId="25616"/>
    <cellStyle name="20% - Accent4 2 2 2 4 6 4" xfId="25617"/>
    <cellStyle name="20% - Accent4 2 2 2 4 6 5" xfId="46884"/>
    <cellStyle name="20% - Accent4 2 2 2 4 7" xfId="7663"/>
    <cellStyle name="20% - Accent4 2 2 2 4 7 2" xfId="25618"/>
    <cellStyle name="20% - Accent4 2 2 2 4 7 3" xfId="46885"/>
    <cellStyle name="20% - Accent4 2 2 2 4 7 4" xfId="46886"/>
    <cellStyle name="20% - Accent4 2 2 2 4 8" xfId="3129"/>
    <cellStyle name="20% - Accent4 2 2 2 4 8 2" xfId="25619"/>
    <cellStyle name="20% - Accent4 2 2 2 4 8 3" xfId="46887"/>
    <cellStyle name="20% - Accent4 2 2 2 4 9" xfId="10554"/>
    <cellStyle name="20% - Accent4 2 2 2 4 9 2" xfId="25620"/>
    <cellStyle name="20% - Accent4 2 2 2 4 9 3" xfId="46888"/>
    <cellStyle name="20% - Accent4 2 2 2 5" xfId="143"/>
    <cellStyle name="20% - Accent4 2 2 2 5 10" xfId="46889"/>
    <cellStyle name="20% - Accent4 2 2 2 5 2" xfId="1881"/>
    <cellStyle name="20% - Accent4 2 2 2 5 2 2" xfId="6476"/>
    <cellStyle name="20% - Accent4 2 2 2 5 2 2 2" xfId="15149"/>
    <cellStyle name="20% - Accent4 2 2 2 5 2 2 2 2" xfId="25621"/>
    <cellStyle name="20% - Accent4 2 2 2 5 2 2 2 3" xfId="46890"/>
    <cellStyle name="20% - Accent4 2 2 2 5 2 2 3" xfId="20932"/>
    <cellStyle name="20% - Accent4 2 2 2 5 2 2 3 2" xfId="25622"/>
    <cellStyle name="20% - Accent4 2 2 2 5 2 2 4" xfId="25623"/>
    <cellStyle name="20% - Accent4 2 2 2 5 2 2 5" xfId="46891"/>
    <cellStyle name="20% - Accent4 2 2 2 5 2 3" xfId="9367"/>
    <cellStyle name="20% - Accent4 2 2 2 5 2 3 2" xfId="25624"/>
    <cellStyle name="20% - Accent4 2 2 2 5 2 3 3" xfId="46892"/>
    <cellStyle name="20% - Accent4 2 2 2 5 2 3 4" xfId="46893"/>
    <cellStyle name="20% - Accent4 2 2 2 5 2 4" xfId="3584"/>
    <cellStyle name="20% - Accent4 2 2 2 5 2 4 2" xfId="25625"/>
    <cellStyle name="20% - Accent4 2 2 2 5 2 4 3" xfId="46894"/>
    <cellStyle name="20% - Accent4 2 2 2 5 2 5" xfId="12258"/>
    <cellStyle name="20% - Accent4 2 2 2 5 2 5 2" xfId="25626"/>
    <cellStyle name="20% - Accent4 2 2 2 5 2 5 3" xfId="46895"/>
    <cellStyle name="20% - Accent4 2 2 2 5 2 6" xfId="18041"/>
    <cellStyle name="20% - Accent4 2 2 2 5 2 6 2" xfId="25627"/>
    <cellStyle name="20% - Accent4 2 2 2 5 2 7" xfId="25628"/>
    <cellStyle name="20% - Accent4 2 2 2 5 2 8" xfId="46896"/>
    <cellStyle name="20% - Accent4 2 2 2 5 3" xfId="1422"/>
    <cellStyle name="20% - Accent4 2 2 2 5 3 2" xfId="8908"/>
    <cellStyle name="20% - Accent4 2 2 2 5 3 2 2" xfId="14690"/>
    <cellStyle name="20% - Accent4 2 2 2 5 3 2 2 2" xfId="25629"/>
    <cellStyle name="20% - Accent4 2 2 2 5 3 2 2 3" xfId="46897"/>
    <cellStyle name="20% - Accent4 2 2 2 5 3 2 3" xfId="20473"/>
    <cellStyle name="20% - Accent4 2 2 2 5 3 2 3 2" xfId="25630"/>
    <cellStyle name="20% - Accent4 2 2 2 5 3 2 4" xfId="25631"/>
    <cellStyle name="20% - Accent4 2 2 2 5 3 2 5" xfId="46898"/>
    <cellStyle name="20% - Accent4 2 2 2 5 3 3" xfId="6017"/>
    <cellStyle name="20% - Accent4 2 2 2 5 3 3 2" xfId="25632"/>
    <cellStyle name="20% - Accent4 2 2 2 5 3 3 3" xfId="46899"/>
    <cellStyle name="20% - Accent4 2 2 2 5 3 4" xfId="11799"/>
    <cellStyle name="20% - Accent4 2 2 2 5 3 4 2" xfId="25633"/>
    <cellStyle name="20% - Accent4 2 2 2 5 3 4 3" xfId="46900"/>
    <cellStyle name="20% - Accent4 2 2 2 5 3 5" xfId="17582"/>
    <cellStyle name="20% - Accent4 2 2 2 5 3 5 2" xfId="25634"/>
    <cellStyle name="20% - Accent4 2 2 2 5 3 6" xfId="25635"/>
    <cellStyle name="20% - Accent4 2 2 2 5 3 7" xfId="46901"/>
    <cellStyle name="20% - Accent4 2 2 2 5 4" xfId="4773"/>
    <cellStyle name="20% - Accent4 2 2 2 5 4 2" xfId="13447"/>
    <cellStyle name="20% - Accent4 2 2 2 5 4 2 2" xfId="25636"/>
    <cellStyle name="20% - Accent4 2 2 2 5 4 2 3" xfId="46902"/>
    <cellStyle name="20% - Accent4 2 2 2 5 4 3" xfId="19230"/>
    <cellStyle name="20% - Accent4 2 2 2 5 4 3 2" xfId="25637"/>
    <cellStyle name="20% - Accent4 2 2 2 5 4 4" xfId="25638"/>
    <cellStyle name="20% - Accent4 2 2 2 5 4 5" xfId="46903"/>
    <cellStyle name="20% - Accent4 2 2 2 5 5" xfId="7665"/>
    <cellStyle name="20% - Accent4 2 2 2 5 5 2" xfId="25639"/>
    <cellStyle name="20% - Accent4 2 2 2 5 5 3" xfId="46904"/>
    <cellStyle name="20% - Accent4 2 2 2 5 5 4" xfId="46905"/>
    <cellStyle name="20% - Accent4 2 2 2 5 6" xfId="3125"/>
    <cellStyle name="20% - Accent4 2 2 2 5 6 2" xfId="25640"/>
    <cellStyle name="20% - Accent4 2 2 2 5 6 3" xfId="46906"/>
    <cellStyle name="20% - Accent4 2 2 2 5 7" xfId="10556"/>
    <cellStyle name="20% - Accent4 2 2 2 5 7 2" xfId="25641"/>
    <cellStyle name="20% - Accent4 2 2 2 5 7 3" xfId="46907"/>
    <cellStyle name="20% - Accent4 2 2 2 5 8" xfId="16339"/>
    <cellStyle name="20% - Accent4 2 2 2 5 8 2" xfId="25642"/>
    <cellStyle name="20% - Accent4 2 2 2 5 9" xfId="25643"/>
    <cellStyle name="20% - Accent4 2 2 2 6" xfId="903"/>
    <cellStyle name="20% - Accent4 2 2 2 6 2" xfId="2609"/>
    <cellStyle name="20% - Accent4 2 2 2 6 2 2" xfId="10095"/>
    <cellStyle name="20% - Accent4 2 2 2 6 2 2 2" xfId="15877"/>
    <cellStyle name="20% - Accent4 2 2 2 6 2 2 2 2" xfId="25644"/>
    <cellStyle name="20% - Accent4 2 2 2 6 2 2 2 3" xfId="46908"/>
    <cellStyle name="20% - Accent4 2 2 2 6 2 2 3" xfId="21660"/>
    <cellStyle name="20% - Accent4 2 2 2 6 2 2 3 2" xfId="25645"/>
    <cellStyle name="20% - Accent4 2 2 2 6 2 2 4" xfId="25646"/>
    <cellStyle name="20% - Accent4 2 2 2 6 2 2 5" xfId="46909"/>
    <cellStyle name="20% - Accent4 2 2 2 6 2 3" xfId="7204"/>
    <cellStyle name="20% - Accent4 2 2 2 6 2 3 2" xfId="25647"/>
    <cellStyle name="20% - Accent4 2 2 2 6 2 3 3" xfId="46910"/>
    <cellStyle name="20% - Accent4 2 2 2 6 2 4" xfId="12986"/>
    <cellStyle name="20% - Accent4 2 2 2 6 2 4 2" xfId="25648"/>
    <cellStyle name="20% - Accent4 2 2 2 6 2 4 3" xfId="46911"/>
    <cellStyle name="20% - Accent4 2 2 2 6 2 5" xfId="18769"/>
    <cellStyle name="20% - Accent4 2 2 2 6 2 5 2" xfId="25649"/>
    <cellStyle name="20% - Accent4 2 2 2 6 2 6" xfId="25650"/>
    <cellStyle name="20% - Accent4 2 2 2 6 2 7" xfId="46912"/>
    <cellStyle name="20% - Accent4 2 2 2 6 3" xfId="5501"/>
    <cellStyle name="20% - Accent4 2 2 2 6 3 2" xfId="14175"/>
    <cellStyle name="20% - Accent4 2 2 2 6 3 2 2" xfId="25651"/>
    <cellStyle name="20% - Accent4 2 2 2 6 3 2 3" xfId="46913"/>
    <cellStyle name="20% - Accent4 2 2 2 6 3 3" xfId="19958"/>
    <cellStyle name="20% - Accent4 2 2 2 6 3 3 2" xfId="25652"/>
    <cellStyle name="20% - Accent4 2 2 2 6 3 4" xfId="25653"/>
    <cellStyle name="20% - Accent4 2 2 2 6 3 5" xfId="46914"/>
    <cellStyle name="20% - Accent4 2 2 2 6 4" xfId="8393"/>
    <cellStyle name="20% - Accent4 2 2 2 6 4 2" xfId="25654"/>
    <cellStyle name="20% - Accent4 2 2 2 6 4 3" xfId="46915"/>
    <cellStyle name="20% - Accent4 2 2 2 6 4 4" xfId="46916"/>
    <cellStyle name="20% - Accent4 2 2 2 6 5" xfId="4312"/>
    <cellStyle name="20% - Accent4 2 2 2 6 5 2" xfId="25655"/>
    <cellStyle name="20% - Accent4 2 2 2 6 5 3" xfId="46917"/>
    <cellStyle name="20% - Accent4 2 2 2 6 6" xfId="11284"/>
    <cellStyle name="20% - Accent4 2 2 2 6 6 2" xfId="25656"/>
    <cellStyle name="20% - Accent4 2 2 2 6 6 3" xfId="46918"/>
    <cellStyle name="20% - Accent4 2 2 2 6 7" xfId="17067"/>
    <cellStyle name="20% - Accent4 2 2 2 6 7 2" xfId="25657"/>
    <cellStyle name="20% - Accent4 2 2 2 6 8" xfId="25658"/>
    <cellStyle name="20% - Accent4 2 2 2 6 9" xfId="46919"/>
    <cellStyle name="20% - Accent4 2 2 2 7" xfId="1872"/>
    <cellStyle name="20% - Accent4 2 2 2 7 2" xfId="6467"/>
    <cellStyle name="20% - Accent4 2 2 2 7 2 2" xfId="15140"/>
    <cellStyle name="20% - Accent4 2 2 2 7 2 2 2" xfId="25659"/>
    <cellStyle name="20% - Accent4 2 2 2 7 2 2 3" xfId="46920"/>
    <cellStyle name="20% - Accent4 2 2 2 7 2 3" xfId="20923"/>
    <cellStyle name="20% - Accent4 2 2 2 7 2 3 2" xfId="25660"/>
    <cellStyle name="20% - Accent4 2 2 2 7 2 4" xfId="25661"/>
    <cellStyle name="20% - Accent4 2 2 2 7 2 5" xfId="46921"/>
    <cellStyle name="20% - Accent4 2 2 2 7 3" xfId="9358"/>
    <cellStyle name="20% - Accent4 2 2 2 7 3 2" xfId="25662"/>
    <cellStyle name="20% - Accent4 2 2 2 7 3 3" xfId="46922"/>
    <cellStyle name="20% - Accent4 2 2 2 7 3 4" xfId="46923"/>
    <cellStyle name="20% - Accent4 2 2 2 7 4" xfId="3575"/>
    <cellStyle name="20% - Accent4 2 2 2 7 4 2" xfId="25663"/>
    <cellStyle name="20% - Accent4 2 2 2 7 4 3" xfId="46924"/>
    <cellStyle name="20% - Accent4 2 2 2 7 5" xfId="12249"/>
    <cellStyle name="20% - Accent4 2 2 2 7 5 2" xfId="25664"/>
    <cellStyle name="20% - Accent4 2 2 2 7 5 3" xfId="46925"/>
    <cellStyle name="20% - Accent4 2 2 2 7 6" xfId="18032"/>
    <cellStyle name="20% - Accent4 2 2 2 7 6 2" xfId="25665"/>
    <cellStyle name="20% - Accent4 2 2 2 7 7" xfId="25666"/>
    <cellStyle name="20% - Accent4 2 2 2 7 8" xfId="46926"/>
    <cellStyle name="20% - Accent4 2 2 2 8" xfId="1296"/>
    <cellStyle name="20% - Accent4 2 2 2 8 2" xfId="8782"/>
    <cellStyle name="20% - Accent4 2 2 2 8 2 2" xfId="14564"/>
    <cellStyle name="20% - Accent4 2 2 2 8 2 2 2" xfId="25667"/>
    <cellStyle name="20% - Accent4 2 2 2 8 2 2 3" xfId="46927"/>
    <cellStyle name="20% - Accent4 2 2 2 8 2 3" xfId="20347"/>
    <cellStyle name="20% - Accent4 2 2 2 8 2 3 2" xfId="25668"/>
    <cellStyle name="20% - Accent4 2 2 2 8 2 4" xfId="25669"/>
    <cellStyle name="20% - Accent4 2 2 2 8 2 5" xfId="46928"/>
    <cellStyle name="20% - Accent4 2 2 2 8 3" xfId="5891"/>
    <cellStyle name="20% - Accent4 2 2 2 8 3 2" xfId="25670"/>
    <cellStyle name="20% - Accent4 2 2 2 8 3 3" xfId="46929"/>
    <cellStyle name="20% - Accent4 2 2 2 8 4" xfId="11673"/>
    <cellStyle name="20% - Accent4 2 2 2 8 4 2" xfId="25671"/>
    <cellStyle name="20% - Accent4 2 2 2 8 4 3" xfId="46930"/>
    <cellStyle name="20% - Accent4 2 2 2 8 5" xfId="17456"/>
    <cellStyle name="20% - Accent4 2 2 2 8 5 2" xfId="25672"/>
    <cellStyle name="20% - Accent4 2 2 2 8 6" xfId="25673"/>
    <cellStyle name="20% - Accent4 2 2 2 8 7" xfId="46931"/>
    <cellStyle name="20% - Accent4 2 2 2 9" xfId="4764"/>
    <cellStyle name="20% - Accent4 2 2 2 9 2" xfId="13438"/>
    <cellStyle name="20% - Accent4 2 2 2 9 2 2" xfId="25674"/>
    <cellStyle name="20% - Accent4 2 2 2 9 2 3" xfId="46932"/>
    <cellStyle name="20% - Accent4 2 2 2 9 3" xfId="19221"/>
    <cellStyle name="20% - Accent4 2 2 2 9 3 2" xfId="25675"/>
    <cellStyle name="20% - Accent4 2 2 2 9 4" xfId="25676"/>
    <cellStyle name="20% - Accent4 2 2 2 9 5" xfId="46933"/>
    <cellStyle name="20% - Accent4 2 2 3" xfId="144"/>
    <cellStyle name="20% - Accent4 2 2 3 10" xfId="10557"/>
    <cellStyle name="20% - Accent4 2 2 3 10 2" xfId="25677"/>
    <cellStyle name="20% - Accent4 2 2 3 10 3" xfId="46934"/>
    <cellStyle name="20% - Accent4 2 2 3 11" xfId="16340"/>
    <cellStyle name="20% - Accent4 2 2 3 11 2" xfId="25678"/>
    <cellStyle name="20% - Accent4 2 2 3 12" xfId="25679"/>
    <cellStyle name="20% - Accent4 2 2 3 13" xfId="46935"/>
    <cellStyle name="20% - Accent4 2 2 3 2" xfId="145"/>
    <cellStyle name="20% - Accent4 2 2 3 2 10" xfId="16341"/>
    <cellStyle name="20% - Accent4 2 2 3 2 10 2" xfId="25680"/>
    <cellStyle name="20% - Accent4 2 2 3 2 11" xfId="25681"/>
    <cellStyle name="20% - Accent4 2 2 3 2 12" xfId="46936"/>
    <cellStyle name="20% - Accent4 2 2 3 2 2" xfId="146"/>
    <cellStyle name="20% - Accent4 2 2 3 2 2 2" xfId="1884"/>
    <cellStyle name="20% - Accent4 2 2 3 2 2 2 2" xfId="9370"/>
    <cellStyle name="20% - Accent4 2 2 3 2 2 2 2 2" xfId="15152"/>
    <cellStyle name="20% - Accent4 2 2 3 2 2 2 2 2 2" xfId="25682"/>
    <cellStyle name="20% - Accent4 2 2 3 2 2 2 2 2 3" xfId="46937"/>
    <cellStyle name="20% - Accent4 2 2 3 2 2 2 2 3" xfId="20935"/>
    <cellStyle name="20% - Accent4 2 2 3 2 2 2 2 3 2" xfId="25683"/>
    <cellStyle name="20% - Accent4 2 2 3 2 2 2 2 4" xfId="25684"/>
    <cellStyle name="20% - Accent4 2 2 3 2 2 2 2 5" xfId="46938"/>
    <cellStyle name="20% - Accent4 2 2 3 2 2 2 3" xfId="6479"/>
    <cellStyle name="20% - Accent4 2 2 3 2 2 2 3 2" xfId="25685"/>
    <cellStyle name="20% - Accent4 2 2 3 2 2 2 3 3" xfId="46939"/>
    <cellStyle name="20% - Accent4 2 2 3 2 2 2 4" xfId="12261"/>
    <cellStyle name="20% - Accent4 2 2 3 2 2 2 4 2" xfId="25686"/>
    <cellStyle name="20% - Accent4 2 2 3 2 2 2 4 3" xfId="46940"/>
    <cellStyle name="20% - Accent4 2 2 3 2 2 2 5" xfId="18044"/>
    <cellStyle name="20% - Accent4 2 2 3 2 2 2 5 2" xfId="25687"/>
    <cellStyle name="20% - Accent4 2 2 3 2 2 2 6" xfId="25688"/>
    <cellStyle name="20% - Accent4 2 2 3 2 2 2 7" xfId="46941"/>
    <cellStyle name="20% - Accent4 2 2 3 2 2 3" xfId="4776"/>
    <cellStyle name="20% - Accent4 2 2 3 2 2 3 2" xfId="13450"/>
    <cellStyle name="20% - Accent4 2 2 3 2 2 3 2 2" xfId="25689"/>
    <cellStyle name="20% - Accent4 2 2 3 2 2 3 2 3" xfId="46942"/>
    <cellStyle name="20% - Accent4 2 2 3 2 2 3 3" xfId="19233"/>
    <cellStyle name="20% - Accent4 2 2 3 2 2 3 3 2" xfId="25690"/>
    <cellStyle name="20% - Accent4 2 2 3 2 2 3 4" xfId="25691"/>
    <cellStyle name="20% - Accent4 2 2 3 2 2 3 5" xfId="46943"/>
    <cellStyle name="20% - Accent4 2 2 3 2 2 4" xfId="7668"/>
    <cellStyle name="20% - Accent4 2 2 3 2 2 4 2" xfId="25692"/>
    <cellStyle name="20% - Accent4 2 2 3 2 2 4 3" xfId="46944"/>
    <cellStyle name="20% - Accent4 2 2 3 2 2 4 4" xfId="46945"/>
    <cellStyle name="20% - Accent4 2 2 3 2 2 5" xfId="3587"/>
    <cellStyle name="20% - Accent4 2 2 3 2 2 5 2" xfId="25693"/>
    <cellStyle name="20% - Accent4 2 2 3 2 2 5 3" xfId="46946"/>
    <cellStyle name="20% - Accent4 2 2 3 2 2 6" xfId="10559"/>
    <cellStyle name="20% - Accent4 2 2 3 2 2 6 2" xfId="25694"/>
    <cellStyle name="20% - Accent4 2 2 3 2 2 6 3" xfId="46947"/>
    <cellStyle name="20% - Accent4 2 2 3 2 2 7" xfId="16342"/>
    <cellStyle name="20% - Accent4 2 2 3 2 2 7 2" xfId="25695"/>
    <cellStyle name="20% - Accent4 2 2 3 2 2 8" xfId="25696"/>
    <cellStyle name="20% - Accent4 2 2 3 2 2 9" xfId="46948"/>
    <cellStyle name="20% - Accent4 2 2 3 2 3" xfId="970"/>
    <cellStyle name="20% - Accent4 2 2 3 2 3 2" xfId="2674"/>
    <cellStyle name="20% - Accent4 2 2 3 2 3 2 2" xfId="10160"/>
    <cellStyle name="20% - Accent4 2 2 3 2 3 2 2 2" xfId="15942"/>
    <cellStyle name="20% - Accent4 2 2 3 2 3 2 2 2 2" xfId="25697"/>
    <cellStyle name="20% - Accent4 2 2 3 2 3 2 2 2 3" xfId="46949"/>
    <cellStyle name="20% - Accent4 2 2 3 2 3 2 2 3" xfId="21725"/>
    <cellStyle name="20% - Accent4 2 2 3 2 3 2 2 3 2" xfId="25698"/>
    <cellStyle name="20% - Accent4 2 2 3 2 3 2 2 4" xfId="25699"/>
    <cellStyle name="20% - Accent4 2 2 3 2 3 2 2 5" xfId="46950"/>
    <cellStyle name="20% - Accent4 2 2 3 2 3 2 3" xfId="7269"/>
    <cellStyle name="20% - Accent4 2 2 3 2 3 2 3 2" xfId="25700"/>
    <cellStyle name="20% - Accent4 2 2 3 2 3 2 3 3" xfId="46951"/>
    <cellStyle name="20% - Accent4 2 2 3 2 3 2 4" xfId="13051"/>
    <cellStyle name="20% - Accent4 2 2 3 2 3 2 4 2" xfId="25701"/>
    <cellStyle name="20% - Accent4 2 2 3 2 3 2 4 3" xfId="46952"/>
    <cellStyle name="20% - Accent4 2 2 3 2 3 2 5" xfId="18834"/>
    <cellStyle name="20% - Accent4 2 2 3 2 3 2 5 2" xfId="25702"/>
    <cellStyle name="20% - Accent4 2 2 3 2 3 2 6" xfId="25703"/>
    <cellStyle name="20% - Accent4 2 2 3 2 3 2 7" xfId="46953"/>
    <cellStyle name="20% - Accent4 2 2 3 2 3 3" xfId="5566"/>
    <cellStyle name="20% - Accent4 2 2 3 2 3 3 2" xfId="14240"/>
    <cellStyle name="20% - Accent4 2 2 3 2 3 3 2 2" xfId="25704"/>
    <cellStyle name="20% - Accent4 2 2 3 2 3 3 2 3" xfId="46954"/>
    <cellStyle name="20% - Accent4 2 2 3 2 3 3 3" xfId="20023"/>
    <cellStyle name="20% - Accent4 2 2 3 2 3 3 3 2" xfId="25705"/>
    <cellStyle name="20% - Accent4 2 2 3 2 3 3 4" xfId="25706"/>
    <cellStyle name="20% - Accent4 2 2 3 2 3 3 5" xfId="46955"/>
    <cellStyle name="20% - Accent4 2 2 3 2 3 4" xfId="8458"/>
    <cellStyle name="20% - Accent4 2 2 3 2 3 4 2" xfId="25707"/>
    <cellStyle name="20% - Accent4 2 2 3 2 3 4 3" xfId="46956"/>
    <cellStyle name="20% - Accent4 2 2 3 2 3 4 4" xfId="46957"/>
    <cellStyle name="20% - Accent4 2 2 3 2 3 5" xfId="4377"/>
    <cellStyle name="20% - Accent4 2 2 3 2 3 5 2" xfId="25708"/>
    <cellStyle name="20% - Accent4 2 2 3 2 3 5 3" xfId="46958"/>
    <cellStyle name="20% - Accent4 2 2 3 2 3 6" xfId="11349"/>
    <cellStyle name="20% - Accent4 2 2 3 2 3 6 2" xfId="25709"/>
    <cellStyle name="20% - Accent4 2 2 3 2 3 6 3" xfId="46959"/>
    <cellStyle name="20% - Accent4 2 2 3 2 3 7" xfId="17132"/>
    <cellStyle name="20% - Accent4 2 2 3 2 3 7 2" xfId="25710"/>
    <cellStyle name="20% - Accent4 2 2 3 2 3 8" xfId="25711"/>
    <cellStyle name="20% - Accent4 2 2 3 2 3 9" xfId="46960"/>
    <cellStyle name="20% - Accent4 2 2 3 2 4" xfId="1883"/>
    <cellStyle name="20% - Accent4 2 2 3 2 4 2" xfId="6478"/>
    <cellStyle name="20% - Accent4 2 2 3 2 4 2 2" xfId="15151"/>
    <cellStyle name="20% - Accent4 2 2 3 2 4 2 2 2" xfId="25712"/>
    <cellStyle name="20% - Accent4 2 2 3 2 4 2 2 3" xfId="46961"/>
    <cellStyle name="20% - Accent4 2 2 3 2 4 2 3" xfId="20934"/>
    <cellStyle name="20% - Accent4 2 2 3 2 4 2 3 2" xfId="25713"/>
    <cellStyle name="20% - Accent4 2 2 3 2 4 2 4" xfId="25714"/>
    <cellStyle name="20% - Accent4 2 2 3 2 4 2 5" xfId="46962"/>
    <cellStyle name="20% - Accent4 2 2 3 2 4 3" xfId="9369"/>
    <cellStyle name="20% - Accent4 2 2 3 2 4 3 2" xfId="25715"/>
    <cellStyle name="20% - Accent4 2 2 3 2 4 3 3" xfId="46963"/>
    <cellStyle name="20% - Accent4 2 2 3 2 4 3 4" xfId="46964"/>
    <cellStyle name="20% - Accent4 2 2 3 2 4 4" xfId="3586"/>
    <cellStyle name="20% - Accent4 2 2 3 2 4 4 2" xfId="25716"/>
    <cellStyle name="20% - Accent4 2 2 3 2 4 4 3" xfId="46965"/>
    <cellStyle name="20% - Accent4 2 2 3 2 4 5" xfId="12260"/>
    <cellStyle name="20% - Accent4 2 2 3 2 4 5 2" xfId="25717"/>
    <cellStyle name="20% - Accent4 2 2 3 2 4 5 3" xfId="46966"/>
    <cellStyle name="20% - Accent4 2 2 3 2 4 6" xfId="18043"/>
    <cellStyle name="20% - Accent4 2 2 3 2 4 6 2" xfId="25718"/>
    <cellStyle name="20% - Accent4 2 2 3 2 4 7" xfId="25719"/>
    <cellStyle name="20% - Accent4 2 2 3 2 4 8" xfId="46967"/>
    <cellStyle name="20% - Accent4 2 2 3 2 5" xfId="1428"/>
    <cellStyle name="20% - Accent4 2 2 3 2 5 2" xfId="8914"/>
    <cellStyle name="20% - Accent4 2 2 3 2 5 2 2" xfId="14696"/>
    <cellStyle name="20% - Accent4 2 2 3 2 5 2 2 2" xfId="25720"/>
    <cellStyle name="20% - Accent4 2 2 3 2 5 2 2 3" xfId="46968"/>
    <cellStyle name="20% - Accent4 2 2 3 2 5 2 3" xfId="20479"/>
    <cellStyle name="20% - Accent4 2 2 3 2 5 2 3 2" xfId="25721"/>
    <cellStyle name="20% - Accent4 2 2 3 2 5 2 4" xfId="25722"/>
    <cellStyle name="20% - Accent4 2 2 3 2 5 2 5" xfId="46969"/>
    <cellStyle name="20% - Accent4 2 2 3 2 5 3" xfId="6023"/>
    <cellStyle name="20% - Accent4 2 2 3 2 5 3 2" xfId="25723"/>
    <cellStyle name="20% - Accent4 2 2 3 2 5 3 3" xfId="46970"/>
    <cellStyle name="20% - Accent4 2 2 3 2 5 4" xfId="11805"/>
    <cellStyle name="20% - Accent4 2 2 3 2 5 4 2" xfId="25724"/>
    <cellStyle name="20% - Accent4 2 2 3 2 5 4 3" xfId="46971"/>
    <cellStyle name="20% - Accent4 2 2 3 2 5 5" xfId="17588"/>
    <cellStyle name="20% - Accent4 2 2 3 2 5 5 2" xfId="25725"/>
    <cellStyle name="20% - Accent4 2 2 3 2 5 6" xfId="25726"/>
    <cellStyle name="20% - Accent4 2 2 3 2 5 7" xfId="46972"/>
    <cellStyle name="20% - Accent4 2 2 3 2 6" xfId="4775"/>
    <cellStyle name="20% - Accent4 2 2 3 2 6 2" xfId="13449"/>
    <cellStyle name="20% - Accent4 2 2 3 2 6 2 2" xfId="25727"/>
    <cellStyle name="20% - Accent4 2 2 3 2 6 2 3" xfId="46973"/>
    <cellStyle name="20% - Accent4 2 2 3 2 6 3" xfId="19232"/>
    <cellStyle name="20% - Accent4 2 2 3 2 6 3 2" xfId="25728"/>
    <cellStyle name="20% - Accent4 2 2 3 2 6 4" xfId="25729"/>
    <cellStyle name="20% - Accent4 2 2 3 2 6 5" xfId="46974"/>
    <cellStyle name="20% - Accent4 2 2 3 2 7" xfId="7667"/>
    <cellStyle name="20% - Accent4 2 2 3 2 7 2" xfId="25730"/>
    <cellStyle name="20% - Accent4 2 2 3 2 7 3" xfId="46975"/>
    <cellStyle name="20% - Accent4 2 2 3 2 7 4" xfId="46976"/>
    <cellStyle name="20% - Accent4 2 2 3 2 8" xfId="3131"/>
    <cellStyle name="20% - Accent4 2 2 3 2 8 2" xfId="25731"/>
    <cellStyle name="20% - Accent4 2 2 3 2 8 3" xfId="46977"/>
    <cellStyle name="20% - Accent4 2 2 3 2 9" xfId="10558"/>
    <cellStyle name="20% - Accent4 2 2 3 2 9 2" xfId="25732"/>
    <cellStyle name="20% - Accent4 2 2 3 2 9 3" xfId="46978"/>
    <cellStyle name="20% - Accent4 2 2 3 3" xfId="147"/>
    <cellStyle name="20% - Accent4 2 2 3 3 2" xfId="1885"/>
    <cellStyle name="20% - Accent4 2 2 3 3 2 2" xfId="9371"/>
    <cellStyle name="20% - Accent4 2 2 3 3 2 2 2" xfId="15153"/>
    <cellStyle name="20% - Accent4 2 2 3 3 2 2 2 2" xfId="25733"/>
    <cellStyle name="20% - Accent4 2 2 3 3 2 2 2 3" xfId="46979"/>
    <cellStyle name="20% - Accent4 2 2 3 3 2 2 3" xfId="20936"/>
    <cellStyle name="20% - Accent4 2 2 3 3 2 2 3 2" xfId="25734"/>
    <cellStyle name="20% - Accent4 2 2 3 3 2 2 4" xfId="25735"/>
    <cellStyle name="20% - Accent4 2 2 3 3 2 2 5" xfId="46980"/>
    <cellStyle name="20% - Accent4 2 2 3 3 2 3" xfId="6480"/>
    <cellStyle name="20% - Accent4 2 2 3 3 2 3 2" xfId="25736"/>
    <cellStyle name="20% - Accent4 2 2 3 3 2 3 3" xfId="46981"/>
    <cellStyle name="20% - Accent4 2 2 3 3 2 4" xfId="12262"/>
    <cellStyle name="20% - Accent4 2 2 3 3 2 4 2" xfId="25737"/>
    <cellStyle name="20% - Accent4 2 2 3 3 2 4 3" xfId="46982"/>
    <cellStyle name="20% - Accent4 2 2 3 3 2 5" xfId="18045"/>
    <cellStyle name="20% - Accent4 2 2 3 3 2 5 2" xfId="25738"/>
    <cellStyle name="20% - Accent4 2 2 3 3 2 6" xfId="25739"/>
    <cellStyle name="20% - Accent4 2 2 3 3 2 7" xfId="46983"/>
    <cellStyle name="20% - Accent4 2 2 3 3 3" xfId="4777"/>
    <cellStyle name="20% - Accent4 2 2 3 3 3 2" xfId="13451"/>
    <cellStyle name="20% - Accent4 2 2 3 3 3 2 2" xfId="25740"/>
    <cellStyle name="20% - Accent4 2 2 3 3 3 2 3" xfId="46984"/>
    <cellStyle name="20% - Accent4 2 2 3 3 3 3" xfId="19234"/>
    <cellStyle name="20% - Accent4 2 2 3 3 3 3 2" xfId="25741"/>
    <cellStyle name="20% - Accent4 2 2 3 3 3 4" xfId="25742"/>
    <cellStyle name="20% - Accent4 2 2 3 3 3 5" xfId="46985"/>
    <cellStyle name="20% - Accent4 2 2 3 3 4" xfId="7669"/>
    <cellStyle name="20% - Accent4 2 2 3 3 4 2" xfId="25743"/>
    <cellStyle name="20% - Accent4 2 2 3 3 4 3" xfId="46986"/>
    <cellStyle name="20% - Accent4 2 2 3 3 4 4" xfId="46987"/>
    <cellStyle name="20% - Accent4 2 2 3 3 5" xfId="3588"/>
    <cellStyle name="20% - Accent4 2 2 3 3 5 2" xfId="25744"/>
    <cellStyle name="20% - Accent4 2 2 3 3 5 3" xfId="46988"/>
    <cellStyle name="20% - Accent4 2 2 3 3 6" xfId="10560"/>
    <cellStyle name="20% - Accent4 2 2 3 3 6 2" xfId="25745"/>
    <cellStyle name="20% - Accent4 2 2 3 3 6 3" xfId="46989"/>
    <cellStyle name="20% - Accent4 2 2 3 3 7" xfId="16343"/>
    <cellStyle name="20% - Accent4 2 2 3 3 7 2" xfId="25746"/>
    <cellStyle name="20% - Accent4 2 2 3 3 8" xfId="25747"/>
    <cellStyle name="20% - Accent4 2 2 3 3 9" xfId="46990"/>
    <cellStyle name="20% - Accent4 2 2 3 4" xfId="969"/>
    <cellStyle name="20% - Accent4 2 2 3 4 2" xfId="2673"/>
    <cellStyle name="20% - Accent4 2 2 3 4 2 2" xfId="10159"/>
    <cellStyle name="20% - Accent4 2 2 3 4 2 2 2" xfId="15941"/>
    <cellStyle name="20% - Accent4 2 2 3 4 2 2 2 2" xfId="25748"/>
    <cellStyle name="20% - Accent4 2 2 3 4 2 2 2 3" xfId="46991"/>
    <cellStyle name="20% - Accent4 2 2 3 4 2 2 3" xfId="21724"/>
    <cellStyle name="20% - Accent4 2 2 3 4 2 2 3 2" xfId="25749"/>
    <cellStyle name="20% - Accent4 2 2 3 4 2 2 4" xfId="25750"/>
    <cellStyle name="20% - Accent4 2 2 3 4 2 2 5" xfId="46992"/>
    <cellStyle name="20% - Accent4 2 2 3 4 2 3" xfId="7268"/>
    <cellStyle name="20% - Accent4 2 2 3 4 2 3 2" xfId="25751"/>
    <cellStyle name="20% - Accent4 2 2 3 4 2 3 3" xfId="46993"/>
    <cellStyle name="20% - Accent4 2 2 3 4 2 4" xfId="13050"/>
    <cellStyle name="20% - Accent4 2 2 3 4 2 4 2" xfId="25752"/>
    <cellStyle name="20% - Accent4 2 2 3 4 2 4 3" xfId="46994"/>
    <cellStyle name="20% - Accent4 2 2 3 4 2 5" xfId="18833"/>
    <cellStyle name="20% - Accent4 2 2 3 4 2 5 2" xfId="25753"/>
    <cellStyle name="20% - Accent4 2 2 3 4 2 6" xfId="25754"/>
    <cellStyle name="20% - Accent4 2 2 3 4 2 7" xfId="46995"/>
    <cellStyle name="20% - Accent4 2 2 3 4 3" xfId="5565"/>
    <cellStyle name="20% - Accent4 2 2 3 4 3 2" xfId="14239"/>
    <cellStyle name="20% - Accent4 2 2 3 4 3 2 2" xfId="25755"/>
    <cellStyle name="20% - Accent4 2 2 3 4 3 2 3" xfId="46996"/>
    <cellStyle name="20% - Accent4 2 2 3 4 3 3" xfId="20022"/>
    <cellStyle name="20% - Accent4 2 2 3 4 3 3 2" xfId="25756"/>
    <cellStyle name="20% - Accent4 2 2 3 4 3 4" xfId="25757"/>
    <cellStyle name="20% - Accent4 2 2 3 4 3 5" xfId="46997"/>
    <cellStyle name="20% - Accent4 2 2 3 4 4" xfId="8457"/>
    <cellStyle name="20% - Accent4 2 2 3 4 4 2" xfId="25758"/>
    <cellStyle name="20% - Accent4 2 2 3 4 4 3" xfId="46998"/>
    <cellStyle name="20% - Accent4 2 2 3 4 4 4" xfId="46999"/>
    <cellStyle name="20% - Accent4 2 2 3 4 5" xfId="4376"/>
    <cellStyle name="20% - Accent4 2 2 3 4 5 2" xfId="25759"/>
    <cellStyle name="20% - Accent4 2 2 3 4 5 3" xfId="47000"/>
    <cellStyle name="20% - Accent4 2 2 3 4 6" xfId="11348"/>
    <cellStyle name="20% - Accent4 2 2 3 4 6 2" xfId="25760"/>
    <cellStyle name="20% - Accent4 2 2 3 4 6 3" xfId="47001"/>
    <cellStyle name="20% - Accent4 2 2 3 4 7" xfId="17131"/>
    <cellStyle name="20% - Accent4 2 2 3 4 7 2" xfId="25761"/>
    <cellStyle name="20% - Accent4 2 2 3 4 8" xfId="25762"/>
    <cellStyle name="20% - Accent4 2 2 3 4 9" xfId="47002"/>
    <cellStyle name="20% - Accent4 2 2 3 5" xfId="1882"/>
    <cellStyle name="20% - Accent4 2 2 3 5 2" xfId="6477"/>
    <cellStyle name="20% - Accent4 2 2 3 5 2 2" xfId="15150"/>
    <cellStyle name="20% - Accent4 2 2 3 5 2 2 2" xfId="25763"/>
    <cellStyle name="20% - Accent4 2 2 3 5 2 2 3" xfId="47003"/>
    <cellStyle name="20% - Accent4 2 2 3 5 2 3" xfId="20933"/>
    <cellStyle name="20% - Accent4 2 2 3 5 2 3 2" xfId="25764"/>
    <cellStyle name="20% - Accent4 2 2 3 5 2 4" xfId="25765"/>
    <cellStyle name="20% - Accent4 2 2 3 5 2 5" xfId="47004"/>
    <cellStyle name="20% - Accent4 2 2 3 5 3" xfId="9368"/>
    <cellStyle name="20% - Accent4 2 2 3 5 3 2" xfId="25766"/>
    <cellStyle name="20% - Accent4 2 2 3 5 3 3" xfId="47005"/>
    <cellStyle name="20% - Accent4 2 2 3 5 3 4" xfId="47006"/>
    <cellStyle name="20% - Accent4 2 2 3 5 4" xfId="3585"/>
    <cellStyle name="20% - Accent4 2 2 3 5 4 2" xfId="25767"/>
    <cellStyle name="20% - Accent4 2 2 3 5 4 3" xfId="47007"/>
    <cellStyle name="20% - Accent4 2 2 3 5 5" xfId="12259"/>
    <cellStyle name="20% - Accent4 2 2 3 5 5 2" xfId="25768"/>
    <cellStyle name="20% - Accent4 2 2 3 5 5 3" xfId="47008"/>
    <cellStyle name="20% - Accent4 2 2 3 5 6" xfId="18042"/>
    <cellStyle name="20% - Accent4 2 2 3 5 6 2" xfId="25769"/>
    <cellStyle name="20% - Accent4 2 2 3 5 7" xfId="25770"/>
    <cellStyle name="20% - Accent4 2 2 3 5 8" xfId="47009"/>
    <cellStyle name="20% - Accent4 2 2 3 6" xfId="1427"/>
    <cellStyle name="20% - Accent4 2 2 3 6 2" xfId="8913"/>
    <cellStyle name="20% - Accent4 2 2 3 6 2 2" xfId="14695"/>
    <cellStyle name="20% - Accent4 2 2 3 6 2 2 2" xfId="25771"/>
    <cellStyle name="20% - Accent4 2 2 3 6 2 2 3" xfId="47010"/>
    <cellStyle name="20% - Accent4 2 2 3 6 2 3" xfId="20478"/>
    <cellStyle name="20% - Accent4 2 2 3 6 2 3 2" xfId="25772"/>
    <cellStyle name="20% - Accent4 2 2 3 6 2 4" xfId="25773"/>
    <cellStyle name="20% - Accent4 2 2 3 6 2 5" xfId="47011"/>
    <cellStyle name="20% - Accent4 2 2 3 6 3" xfId="6022"/>
    <cellStyle name="20% - Accent4 2 2 3 6 3 2" xfId="25774"/>
    <cellStyle name="20% - Accent4 2 2 3 6 3 3" xfId="47012"/>
    <cellStyle name="20% - Accent4 2 2 3 6 4" xfId="11804"/>
    <cellStyle name="20% - Accent4 2 2 3 6 4 2" xfId="25775"/>
    <cellStyle name="20% - Accent4 2 2 3 6 4 3" xfId="47013"/>
    <cellStyle name="20% - Accent4 2 2 3 6 5" xfId="17587"/>
    <cellStyle name="20% - Accent4 2 2 3 6 5 2" xfId="25776"/>
    <cellStyle name="20% - Accent4 2 2 3 6 6" xfId="25777"/>
    <cellStyle name="20% - Accent4 2 2 3 6 7" xfId="47014"/>
    <cellStyle name="20% - Accent4 2 2 3 7" xfId="4774"/>
    <cellStyle name="20% - Accent4 2 2 3 7 2" xfId="13448"/>
    <cellStyle name="20% - Accent4 2 2 3 7 2 2" xfId="25778"/>
    <cellStyle name="20% - Accent4 2 2 3 7 2 3" xfId="47015"/>
    <cellStyle name="20% - Accent4 2 2 3 7 3" xfId="19231"/>
    <cellStyle name="20% - Accent4 2 2 3 7 3 2" xfId="25779"/>
    <cellStyle name="20% - Accent4 2 2 3 7 4" xfId="25780"/>
    <cellStyle name="20% - Accent4 2 2 3 7 5" xfId="47016"/>
    <cellStyle name="20% - Accent4 2 2 3 8" xfId="7666"/>
    <cellStyle name="20% - Accent4 2 2 3 8 2" xfId="25781"/>
    <cellStyle name="20% - Accent4 2 2 3 8 3" xfId="47017"/>
    <cellStyle name="20% - Accent4 2 2 3 8 4" xfId="47018"/>
    <cellStyle name="20% - Accent4 2 2 3 9" xfId="3130"/>
    <cellStyle name="20% - Accent4 2 2 3 9 2" xfId="25782"/>
    <cellStyle name="20% - Accent4 2 2 3 9 3" xfId="47019"/>
    <cellStyle name="20% - Accent4 2 2 4" xfId="148"/>
    <cellStyle name="20% - Accent4 2 2 4 10" xfId="16344"/>
    <cellStyle name="20% - Accent4 2 2 4 10 2" xfId="25783"/>
    <cellStyle name="20% - Accent4 2 2 4 11" xfId="25784"/>
    <cellStyle name="20% - Accent4 2 2 4 12" xfId="47020"/>
    <cellStyle name="20% - Accent4 2 2 4 2" xfId="149"/>
    <cellStyle name="20% - Accent4 2 2 4 2 2" xfId="1887"/>
    <cellStyle name="20% - Accent4 2 2 4 2 2 2" xfId="9373"/>
    <cellStyle name="20% - Accent4 2 2 4 2 2 2 2" xfId="15155"/>
    <cellStyle name="20% - Accent4 2 2 4 2 2 2 2 2" xfId="25785"/>
    <cellStyle name="20% - Accent4 2 2 4 2 2 2 2 3" xfId="47021"/>
    <cellStyle name="20% - Accent4 2 2 4 2 2 2 3" xfId="20938"/>
    <cellStyle name="20% - Accent4 2 2 4 2 2 2 3 2" xfId="25786"/>
    <cellStyle name="20% - Accent4 2 2 4 2 2 2 4" xfId="25787"/>
    <cellStyle name="20% - Accent4 2 2 4 2 2 2 5" xfId="47022"/>
    <cellStyle name="20% - Accent4 2 2 4 2 2 3" xfId="6482"/>
    <cellStyle name="20% - Accent4 2 2 4 2 2 3 2" xfId="25788"/>
    <cellStyle name="20% - Accent4 2 2 4 2 2 3 3" xfId="47023"/>
    <cellStyle name="20% - Accent4 2 2 4 2 2 4" xfId="12264"/>
    <cellStyle name="20% - Accent4 2 2 4 2 2 4 2" xfId="25789"/>
    <cellStyle name="20% - Accent4 2 2 4 2 2 4 3" xfId="47024"/>
    <cellStyle name="20% - Accent4 2 2 4 2 2 5" xfId="18047"/>
    <cellStyle name="20% - Accent4 2 2 4 2 2 5 2" xfId="25790"/>
    <cellStyle name="20% - Accent4 2 2 4 2 2 6" xfId="25791"/>
    <cellStyle name="20% - Accent4 2 2 4 2 2 7" xfId="47025"/>
    <cellStyle name="20% - Accent4 2 2 4 2 3" xfId="4779"/>
    <cellStyle name="20% - Accent4 2 2 4 2 3 2" xfId="13453"/>
    <cellStyle name="20% - Accent4 2 2 4 2 3 2 2" xfId="25792"/>
    <cellStyle name="20% - Accent4 2 2 4 2 3 2 3" xfId="47026"/>
    <cellStyle name="20% - Accent4 2 2 4 2 3 3" xfId="19236"/>
    <cellStyle name="20% - Accent4 2 2 4 2 3 3 2" xfId="25793"/>
    <cellStyle name="20% - Accent4 2 2 4 2 3 4" xfId="25794"/>
    <cellStyle name="20% - Accent4 2 2 4 2 3 5" xfId="47027"/>
    <cellStyle name="20% - Accent4 2 2 4 2 4" xfId="7671"/>
    <cellStyle name="20% - Accent4 2 2 4 2 4 2" xfId="25795"/>
    <cellStyle name="20% - Accent4 2 2 4 2 4 3" xfId="47028"/>
    <cellStyle name="20% - Accent4 2 2 4 2 4 4" xfId="47029"/>
    <cellStyle name="20% - Accent4 2 2 4 2 5" xfId="3590"/>
    <cellStyle name="20% - Accent4 2 2 4 2 5 2" xfId="25796"/>
    <cellStyle name="20% - Accent4 2 2 4 2 5 3" xfId="47030"/>
    <cellStyle name="20% - Accent4 2 2 4 2 6" xfId="10562"/>
    <cellStyle name="20% - Accent4 2 2 4 2 6 2" xfId="25797"/>
    <cellStyle name="20% - Accent4 2 2 4 2 6 3" xfId="47031"/>
    <cellStyle name="20% - Accent4 2 2 4 2 7" xfId="16345"/>
    <cellStyle name="20% - Accent4 2 2 4 2 7 2" xfId="25798"/>
    <cellStyle name="20% - Accent4 2 2 4 2 8" xfId="25799"/>
    <cellStyle name="20% - Accent4 2 2 4 2 9" xfId="47032"/>
    <cellStyle name="20% - Accent4 2 2 4 3" xfId="971"/>
    <cellStyle name="20% - Accent4 2 2 4 3 2" xfId="2675"/>
    <cellStyle name="20% - Accent4 2 2 4 3 2 2" xfId="10161"/>
    <cellStyle name="20% - Accent4 2 2 4 3 2 2 2" xfId="15943"/>
    <cellStyle name="20% - Accent4 2 2 4 3 2 2 2 2" xfId="25800"/>
    <cellStyle name="20% - Accent4 2 2 4 3 2 2 2 3" xfId="47033"/>
    <cellStyle name="20% - Accent4 2 2 4 3 2 2 3" xfId="21726"/>
    <cellStyle name="20% - Accent4 2 2 4 3 2 2 3 2" xfId="25801"/>
    <cellStyle name="20% - Accent4 2 2 4 3 2 2 4" xfId="25802"/>
    <cellStyle name="20% - Accent4 2 2 4 3 2 2 5" xfId="47034"/>
    <cellStyle name="20% - Accent4 2 2 4 3 2 3" xfId="7270"/>
    <cellStyle name="20% - Accent4 2 2 4 3 2 3 2" xfId="25803"/>
    <cellStyle name="20% - Accent4 2 2 4 3 2 3 3" xfId="47035"/>
    <cellStyle name="20% - Accent4 2 2 4 3 2 4" xfId="13052"/>
    <cellStyle name="20% - Accent4 2 2 4 3 2 4 2" xfId="25804"/>
    <cellStyle name="20% - Accent4 2 2 4 3 2 4 3" xfId="47036"/>
    <cellStyle name="20% - Accent4 2 2 4 3 2 5" xfId="18835"/>
    <cellStyle name="20% - Accent4 2 2 4 3 2 5 2" xfId="25805"/>
    <cellStyle name="20% - Accent4 2 2 4 3 2 6" xfId="25806"/>
    <cellStyle name="20% - Accent4 2 2 4 3 2 7" xfId="47037"/>
    <cellStyle name="20% - Accent4 2 2 4 3 3" xfId="5567"/>
    <cellStyle name="20% - Accent4 2 2 4 3 3 2" xfId="14241"/>
    <cellStyle name="20% - Accent4 2 2 4 3 3 2 2" xfId="25807"/>
    <cellStyle name="20% - Accent4 2 2 4 3 3 2 3" xfId="47038"/>
    <cellStyle name="20% - Accent4 2 2 4 3 3 3" xfId="20024"/>
    <cellStyle name="20% - Accent4 2 2 4 3 3 3 2" xfId="25808"/>
    <cellStyle name="20% - Accent4 2 2 4 3 3 4" xfId="25809"/>
    <cellStyle name="20% - Accent4 2 2 4 3 3 5" xfId="47039"/>
    <cellStyle name="20% - Accent4 2 2 4 3 4" xfId="8459"/>
    <cellStyle name="20% - Accent4 2 2 4 3 4 2" xfId="25810"/>
    <cellStyle name="20% - Accent4 2 2 4 3 4 3" xfId="47040"/>
    <cellStyle name="20% - Accent4 2 2 4 3 4 4" xfId="47041"/>
    <cellStyle name="20% - Accent4 2 2 4 3 5" xfId="4378"/>
    <cellStyle name="20% - Accent4 2 2 4 3 5 2" xfId="25811"/>
    <cellStyle name="20% - Accent4 2 2 4 3 5 3" xfId="47042"/>
    <cellStyle name="20% - Accent4 2 2 4 3 6" xfId="11350"/>
    <cellStyle name="20% - Accent4 2 2 4 3 6 2" xfId="25812"/>
    <cellStyle name="20% - Accent4 2 2 4 3 6 3" xfId="47043"/>
    <cellStyle name="20% - Accent4 2 2 4 3 7" xfId="17133"/>
    <cellStyle name="20% - Accent4 2 2 4 3 7 2" xfId="25813"/>
    <cellStyle name="20% - Accent4 2 2 4 3 8" xfId="25814"/>
    <cellStyle name="20% - Accent4 2 2 4 3 9" xfId="47044"/>
    <cellStyle name="20% - Accent4 2 2 4 4" xfId="1886"/>
    <cellStyle name="20% - Accent4 2 2 4 4 2" xfId="6481"/>
    <cellStyle name="20% - Accent4 2 2 4 4 2 2" xfId="15154"/>
    <cellStyle name="20% - Accent4 2 2 4 4 2 2 2" xfId="25815"/>
    <cellStyle name="20% - Accent4 2 2 4 4 2 2 3" xfId="47045"/>
    <cellStyle name="20% - Accent4 2 2 4 4 2 3" xfId="20937"/>
    <cellStyle name="20% - Accent4 2 2 4 4 2 3 2" xfId="25816"/>
    <cellStyle name="20% - Accent4 2 2 4 4 2 4" xfId="25817"/>
    <cellStyle name="20% - Accent4 2 2 4 4 2 5" xfId="47046"/>
    <cellStyle name="20% - Accent4 2 2 4 4 3" xfId="9372"/>
    <cellStyle name="20% - Accent4 2 2 4 4 3 2" xfId="25818"/>
    <cellStyle name="20% - Accent4 2 2 4 4 3 3" xfId="47047"/>
    <cellStyle name="20% - Accent4 2 2 4 4 3 4" xfId="47048"/>
    <cellStyle name="20% - Accent4 2 2 4 4 4" xfId="3589"/>
    <cellStyle name="20% - Accent4 2 2 4 4 4 2" xfId="25819"/>
    <cellStyle name="20% - Accent4 2 2 4 4 4 3" xfId="47049"/>
    <cellStyle name="20% - Accent4 2 2 4 4 5" xfId="12263"/>
    <cellStyle name="20% - Accent4 2 2 4 4 5 2" xfId="25820"/>
    <cellStyle name="20% - Accent4 2 2 4 4 5 3" xfId="47050"/>
    <cellStyle name="20% - Accent4 2 2 4 4 6" xfId="18046"/>
    <cellStyle name="20% - Accent4 2 2 4 4 6 2" xfId="25821"/>
    <cellStyle name="20% - Accent4 2 2 4 4 7" xfId="25822"/>
    <cellStyle name="20% - Accent4 2 2 4 4 8" xfId="47051"/>
    <cellStyle name="20% - Accent4 2 2 4 5" xfId="1429"/>
    <cellStyle name="20% - Accent4 2 2 4 5 2" xfId="8915"/>
    <cellStyle name="20% - Accent4 2 2 4 5 2 2" xfId="14697"/>
    <cellStyle name="20% - Accent4 2 2 4 5 2 2 2" xfId="25823"/>
    <cellStyle name="20% - Accent4 2 2 4 5 2 2 3" xfId="47052"/>
    <cellStyle name="20% - Accent4 2 2 4 5 2 3" xfId="20480"/>
    <cellStyle name="20% - Accent4 2 2 4 5 2 3 2" xfId="25824"/>
    <cellStyle name="20% - Accent4 2 2 4 5 2 4" xfId="25825"/>
    <cellStyle name="20% - Accent4 2 2 4 5 2 5" xfId="47053"/>
    <cellStyle name="20% - Accent4 2 2 4 5 3" xfId="6024"/>
    <cellStyle name="20% - Accent4 2 2 4 5 3 2" xfId="25826"/>
    <cellStyle name="20% - Accent4 2 2 4 5 3 3" xfId="47054"/>
    <cellStyle name="20% - Accent4 2 2 4 5 4" xfId="11806"/>
    <cellStyle name="20% - Accent4 2 2 4 5 4 2" xfId="25827"/>
    <cellStyle name="20% - Accent4 2 2 4 5 4 3" xfId="47055"/>
    <cellStyle name="20% - Accent4 2 2 4 5 5" xfId="17589"/>
    <cellStyle name="20% - Accent4 2 2 4 5 5 2" xfId="25828"/>
    <cellStyle name="20% - Accent4 2 2 4 5 6" xfId="25829"/>
    <cellStyle name="20% - Accent4 2 2 4 5 7" xfId="47056"/>
    <cellStyle name="20% - Accent4 2 2 4 6" xfId="4778"/>
    <cellStyle name="20% - Accent4 2 2 4 6 2" xfId="13452"/>
    <cellStyle name="20% - Accent4 2 2 4 6 2 2" xfId="25830"/>
    <cellStyle name="20% - Accent4 2 2 4 6 2 3" xfId="47057"/>
    <cellStyle name="20% - Accent4 2 2 4 6 3" xfId="19235"/>
    <cellStyle name="20% - Accent4 2 2 4 6 3 2" xfId="25831"/>
    <cellStyle name="20% - Accent4 2 2 4 6 4" xfId="25832"/>
    <cellStyle name="20% - Accent4 2 2 4 6 5" xfId="47058"/>
    <cellStyle name="20% - Accent4 2 2 4 7" xfId="7670"/>
    <cellStyle name="20% - Accent4 2 2 4 7 2" xfId="25833"/>
    <cellStyle name="20% - Accent4 2 2 4 7 3" xfId="47059"/>
    <cellStyle name="20% - Accent4 2 2 4 7 4" xfId="47060"/>
    <cellStyle name="20% - Accent4 2 2 4 8" xfId="3132"/>
    <cellStyle name="20% - Accent4 2 2 4 8 2" xfId="25834"/>
    <cellStyle name="20% - Accent4 2 2 4 8 3" xfId="47061"/>
    <cellStyle name="20% - Accent4 2 2 4 9" xfId="10561"/>
    <cellStyle name="20% - Accent4 2 2 4 9 2" xfId="25835"/>
    <cellStyle name="20% - Accent4 2 2 4 9 3" xfId="47062"/>
    <cellStyle name="20% - Accent4 2 2 5" xfId="150"/>
    <cellStyle name="20% - Accent4 2 2 5 10" xfId="16346"/>
    <cellStyle name="20% - Accent4 2 2 5 10 2" xfId="25836"/>
    <cellStyle name="20% - Accent4 2 2 5 11" xfId="25837"/>
    <cellStyle name="20% - Accent4 2 2 5 12" xfId="47063"/>
    <cellStyle name="20% - Accent4 2 2 5 2" xfId="151"/>
    <cellStyle name="20% - Accent4 2 2 5 2 2" xfId="1889"/>
    <cellStyle name="20% - Accent4 2 2 5 2 2 2" xfId="9375"/>
    <cellStyle name="20% - Accent4 2 2 5 2 2 2 2" xfId="15157"/>
    <cellStyle name="20% - Accent4 2 2 5 2 2 2 2 2" xfId="25838"/>
    <cellStyle name="20% - Accent4 2 2 5 2 2 2 2 3" xfId="47064"/>
    <cellStyle name="20% - Accent4 2 2 5 2 2 2 3" xfId="20940"/>
    <cellStyle name="20% - Accent4 2 2 5 2 2 2 3 2" xfId="25839"/>
    <cellStyle name="20% - Accent4 2 2 5 2 2 2 4" xfId="25840"/>
    <cellStyle name="20% - Accent4 2 2 5 2 2 2 5" xfId="47065"/>
    <cellStyle name="20% - Accent4 2 2 5 2 2 3" xfId="6484"/>
    <cellStyle name="20% - Accent4 2 2 5 2 2 3 2" xfId="25841"/>
    <cellStyle name="20% - Accent4 2 2 5 2 2 3 3" xfId="47066"/>
    <cellStyle name="20% - Accent4 2 2 5 2 2 4" xfId="12266"/>
    <cellStyle name="20% - Accent4 2 2 5 2 2 4 2" xfId="25842"/>
    <cellStyle name="20% - Accent4 2 2 5 2 2 4 3" xfId="47067"/>
    <cellStyle name="20% - Accent4 2 2 5 2 2 5" xfId="18049"/>
    <cellStyle name="20% - Accent4 2 2 5 2 2 5 2" xfId="25843"/>
    <cellStyle name="20% - Accent4 2 2 5 2 2 6" xfId="25844"/>
    <cellStyle name="20% - Accent4 2 2 5 2 2 7" xfId="47068"/>
    <cellStyle name="20% - Accent4 2 2 5 2 3" xfId="4781"/>
    <cellStyle name="20% - Accent4 2 2 5 2 3 2" xfId="13455"/>
    <cellStyle name="20% - Accent4 2 2 5 2 3 2 2" xfId="25845"/>
    <cellStyle name="20% - Accent4 2 2 5 2 3 2 3" xfId="47069"/>
    <cellStyle name="20% - Accent4 2 2 5 2 3 3" xfId="19238"/>
    <cellStyle name="20% - Accent4 2 2 5 2 3 3 2" xfId="25846"/>
    <cellStyle name="20% - Accent4 2 2 5 2 3 4" xfId="25847"/>
    <cellStyle name="20% - Accent4 2 2 5 2 3 5" xfId="47070"/>
    <cellStyle name="20% - Accent4 2 2 5 2 4" xfId="7673"/>
    <cellStyle name="20% - Accent4 2 2 5 2 4 2" xfId="25848"/>
    <cellStyle name="20% - Accent4 2 2 5 2 4 3" xfId="47071"/>
    <cellStyle name="20% - Accent4 2 2 5 2 4 4" xfId="47072"/>
    <cellStyle name="20% - Accent4 2 2 5 2 5" xfId="3592"/>
    <cellStyle name="20% - Accent4 2 2 5 2 5 2" xfId="25849"/>
    <cellStyle name="20% - Accent4 2 2 5 2 5 3" xfId="47073"/>
    <cellStyle name="20% - Accent4 2 2 5 2 6" xfId="10564"/>
    <cellStyle name="20% - Accent4 2 2 5 2 6 2" xfId="25850"/>
    <cellStyle name="20% - Accent4 2 2 5 2 6 3" xfId="47074"/>
    <cellStyle name="20% - Accent4 2 2 5 2 7" xfId="16347"/>
    <cellStyle name="20% - Accent4 2 2 5 2 7 2" xfId="25851"/>
    <cellStyle name="20% - Accent4 2 2 5 2 8" xfId="25852"/>
    <cellStyle name="20% - Accent4 2 2 5 2 9" xfId="47075"/>
    <cellStyle name="20% - Accent4 2 2 5 3" xfId="972"/>
    <cellStyle name="20% - Accent4 2 2 5 3 2" xfId="2676"/>
    <cellStyle name="20% - Accent4 2 2 5 3 2 2" xfId="10162"/>
    <cellStyle name="20% - Accent4 2 2 5 3 2 2 2" xfId="15944"/>
    <cellStyle name="20% - Accent4 2 2 5 3 2 2 2 2" xfId="25853"/>
    <cellStyle name="20% - Accent4 2 2 5 3 2 2 2 3" xfId="47076"/>
    <cellStyle name="20% - Accent4 2 2 5 3 2 2 3" xfId="21727"/>
    <cellStyle name="20% - Accent4 2 2 5 3 2 2 3 2" xfId="25854"/>
    <cellStyle name="20% - Accent4 2 2 5 3 2 2 4" xfId="25855"/>
    <cellStyle name="20% - Accent4 2 2 5 3 2 2 5" xfId="47077"/>
    <cellStyle name="20% - Accent4 2 2 5 3 2 3" xfId="7271"/>
    <cellStyle name="20% - Accent4 2 2 5 3 2 3 2" xfId="25856"/>
    <cellStyle name="20% - Accent4 2 2 5 3 2 3 3" xfId="47078"/>
    <cellStyle name="20% - Accent4 2 2 5 3 2 4" xfId="13053"/>
    <cellStyle name="20% - Accent4 2 2 5 3 2 4 2" xfId="25857"/>
    <cellStyle name="20% - Accent4 2 2 5 3 2 4 3" xfId="47079"/>
    <cellStyle name="20% - Accent4 2 2 5 3 2 5" xfId="18836"/>
    <cellStyle name="20% - Accent4 2 2 5 3 2 5 2" xfId="25858"/>
    <cellStyle name="20% - Accent4 2 2 5 3 2 6" xfId="25859"/>
    <cellStyle name="20% - Accent4 2 2 5 3 2 7" xfId="47080"/>
    <cellStyle name="20% - Accent4 2 2 5 3 3" xfId="5568"/>
    <cellStyle name="20% - Accent4 2 2 5 3 3 2" xfId="14242"/>
    <cellStyle name="20% - Accent4 2 2 5 3 3 2 2" xfId="25860"/>
    <cellStyle name="20% - Accent4 2 2 5 3 3 2 3" xfId="47081"/>
    <cellStyle name="20% - Accent4 2 2 5 3 3 3" xfId="20025"/>
    <cellStyle name="20% - Accent4 2 2 5 3 3 3 2" xfId="25861"/>
    <cellStyle name="20% - Accent4 2 2 5 3 3 4" xfId="25862"/>
    <cellStyle name="20% - Accent4 2 2 5 3 3 5" xfId="47082"/>
    <cellStyle name="20% - Accent4 2 2 5 3 4" xfId="8460"/>
    <cellStyle name="20% - Accent4 2 2 5 3 4 2" xfId="25863"/>
    <cellStyle name="20% - Accent4 2 2 5 3 4 3" xfId="47083"/>
    <cellStyle name="20% - Accent4 2 2 5 3 4 4" xfId="47084"/>
    <cellStyle name="20% - Accent4 2 2 5 3 5" xfId="4379"/>
    <cellStyle name="20% - Accent4 2 2 5 3 5 2" xfId="25864"/>
    <cellStyle name="20% - Accent4 2 2 5 3 5 3" xfId="47085"/>
    <cellStyle name="20% - Accent4 2 2 5 3 6" xfId="11351"/>
    <cellStyle name="20% - Accent4 2 2 5 3 6 2" xfId="25865"/>
    <cellStyle name="20% - Accent4 2 2 5 3 6 3" xfId="47086"/>
    <cellStyle name="20% - Accent4 2 2 5 3 7" xfId="17134"/>
    <cellStyle name="20% - Accent4 2 2 5 3 7 2" xfId="25866"/>
    <cellStyle name="20% - Accent4 2 2 5 3 8" xfId="25867"/>
    <cellStyle name="20% - Accent4 2 2 5 3 9" xfId="47087"/>
    <cellStyle name="20% - Accent4 2 2 5 4" xfId="1888"/>
    <cellStyle name="20% - Accent4 2 2 5 4 2" xfId="6483"/>
    <cellStyle name="20% - Accent4 2 2 5 4 2 2" xfId="15156"/>
    <cellStyle name="20% - Accent4 2 2 5 4 2 2 2" xfId="25868"/>
    <cellStyle name="20% - Accent4 2 2 5 4 2 2 3" xfId="47088"/>
    <cellStyle name="20% - Accent4 2 2 5 4 2 3" xfId="20939"/>
    <cellStyle name="20% - Accent4 2 2 5 4 2 3 2" xfId="25869"/>
    <cellStyle name="20% - Accent4 2 2 5 4 2 4" xfId="25870"/>
    <cellStyle name="20% - Accent4 2 2 5 4 2 5" xfId="47089"/>
    <cellStyle name="20% - Accent4 2 2 5 4 3" xfId="9374"/>
    <cellStyle name="20% - Accent4 2 2 5 4 3 2" xfId="25871"/>
    <cellStyle name="20% - Accent4 2 2 5 4 3 3" xfId="47090"/>
    <cellStyle name="20% - Accent4 2 2 5 4 3 4" xfId="47091"/>
    <cellStyle name="20% - Accent4 2 2 5 4 4" xfId="3591"/>
    <cellStyle name="20% - Accent4 2 2 5 4 4 2" xfId="25872"/>
    <cellStyle name="20% - Accent4 2 2 5 4 4 3" xfId="47092"/>
    <cellStyle name="20% - Accent4 2 2 5 4 5" xfId="12265"/>
    <cellStyle name="20% - Accent4 2 2 5 4 5 2" xfId="25873"/>
    <cellStyle name="20% - Accent4 2 2 5 4 5 3" xfId="47093"/>
    <cellStyle name="20% - Accent4 2 2 5 4 6" xfId="18048"/>
    <cellStyle name="20% - Accent4 2 2 5 4 6 2" xfId="25874"/>
    <cellStyle name="20% - Accent4 2 2 5 4 7" xfId="25875"/>
    <cellStyle name="20% - Accent4 2 2 5 4 8" xfId="47094"/>
    <cellStyle name="20% - Accent4 2 2 5 5" xfId="1430"/>
    <cellStyle name="20% - Accent4 2 2 5 5 2" xfId="8916"/>
    <cellStyle name="20% - Accent4 2 2 5 5 2 2" xfId="14698"/>
    <cellStyle name="20% - Accent4 2 2 5 5 2 2 2" xfId="25876"/>
    <cellStyle name="20% - Accent4 2 2 5 5 2 2 3" xfId="47095"/>
    <cellStyle name="20% - Accent4 2 2 5 5 2 3" xfId="20481"/>
    <cellStyle name="20% - Accent4 2 2 5 5 2 3 2" xfId="25877"/>
    <cellStyle name="20% - Accent4 2 2 5 5 2 4" xfId="25878"/>
    <cellStyle name="20% - Accent4 2 2 5 5 2 5" xfId="47096"/>
    <cellStyle name="20% - Accent4 2 2 5 5 3" xfId="6025"/>
    <cellStyle name="20% - Accent4 2 2 5 5 3 2" xfId="25879"/>
    <cellStyle name="20% - Accent4 2 2 5 5 3 3" xfId="47097"/>
    <cellStyle name="20% - Accent4 2 2 5 5 4" xfId="11807"/>
    <cellStyle name="20% - Accent4 2 2 5 5 4 2" xfId="25880"/>
    <cellStyle name="20% - Accent4 2 2 5 5 4 3" xfId="47098"/>
    <cellStyle name="20% - Accent4 2 2 5 5 5" xfId="17590"/>
    <cellStyle name="20% - Accent4 2 2 5 5 5 2" xfId="25881"/>
    <cellStyle name="20% - Accent4 2 2 5 5 6" xfId="25882"/>
    <cellStyle name="20% - Accent4 2 2 5 5 7" xfId="47099"/>
    <cellStyle name="20% - Accent4 2 2 5 6" xfId="4780"/>
    <cellStyle name="20% - Accent4 2 2 5 6 2" xfId="13454"/>
    <cellStyle name="20% - Accent4 2 2 5 6 2 2" xfId="25883"/>
    <cellStyle name="20% - Accent4 2 2 5 6 2 3" xfId="47100"/>
    <cellStyle name="20% - Accent4 2 2 5 6 3" xfId="19237"/>
    <cellStyle name="20% - Accent4 2 2 5 6 3 2" xfId="25884"/>
    <cellStyle name="20% - Accent4 2 2 5 6 4" xfId="25885"/>
    <cellStyle name="20% - Accent4 2 2 5 6 5" xfId="47101"/>
    <cellStyle name="20% - Accent4 2 2 5 7" xfId="7672"/>
    <cellStyle name="20% - Accent4 2 2 5 7 2" xfId="25886"/>
    <cellStyle name="20% - Accent4 2 2 5 7 3" xfId="47102"/>
    <cellStyle name="20% - Accent4 2 2 5 7 4" xfId="47103"/>
    <cellStyle name="20% - Accent4 2 2 5 8" xfId="3133"/>
    <cellStyle name="20% - Accent4 2 2 5 8 2" xfId="25887"/>
    <cellStyle name="20% - Accent4 2 2 5 8 3" xfId="47104"/>
    <cellStyle name="20% - Accent4 2 2 5 9" xfId="10563"/>
    <cellStyle name="20% - Accent4 2 2 5 9 2" xfId="25888"/>
    <cellStyle name="20% - Accent4 2 2 5 9 3" xfId="47105"/>
    <cellStyle name="20% - Accent4 2 2 6" xfId="152"/>
    <cellStyle name="20% - Accent4 2 2 6 10" xfId="47106"/>
    <cellStyle name="20% - Accent4 2 2 6 2" xfId="1890"/>
    <cellStyle name="20% - Accent4 2 2 6 2 2" xfId="6485"/>
    <cellStyle name="20% - Accent4 2 2 6 2 2 2" xfId="15158"/>
    <cellStyle name="20% - Accent4 2 2 6 2 2 2 2" xfId="25889"/>
    <cellStyle name="20% - Accent4 2 2 6 2 2 2 3" xfId="47107"/>
    <cellStyle name="20% - Accent4 2 2 6 2 2 3" xfId="20941"/>
    <cellStyle name="20% - Accent4 2 2 6 2 2 3 2" xfId="25890"/>
    <cellStyle name="20% - Accent4 2 2 6 2 2 4" xfId="25891"/>
    <cellStyle name="20% - Accent4 2 2 6 2 2 5" xfId="47108"/>
    <cellStyle name="20% - Accent4 2 2 6 2 3" xfId="9376"/>
    <cellStyle name="20% - Accent4 2 2 6 2 3 2" xfId="25892"/>
    <cellStyle name="20% - Accent4 2 2 6 2 3 3" xfId="47109"/>
    <cellStyle name="20% - Accent4 2 2 6 2 3 4" xfId="47110"/>
    <cellStyle name="20% - Accent4 2 2 6 2 4" xfId="3593"/>
    <cellStyle name="20% - Accent4 2 2 6 2 4 2" xfId="25893"/>
    <cellStyle name="20% - Accent4 2 2 6 2 4 3" xfId="47111"/>
    <cellStyle name="20% - Accent4 2 2 6 2 5" xfId="12267"/>
    <cellStyle name="20% - Accent4 2 2 6 2 5 2" xfId="25894"/>
    <cellStyle name="20% - Accent4 2 2 6 2 5 3" xfId="47112"/>
    <cellStyle name="20% - Accent4 2 2 6 2 6" xfId="18050"/>
    <cellStyle name="20% - Accent4 2 2 6 2 6 2" xfId="25895"/>
    <cellStyle name="20% - Accent4 2 2 6 2 7" xfId="25896"/>
    <cellStyle name="20% - Accent4 2 2 6 2 8" xfId="47113"/>
    <cellStyle name="20% - Accent4 2 2 6 3" xfId="1421"/>
    <cellStyle name="20% - Accent4 2 2 6 3 2" xfId="8907"/>
    <cellStyle name="20% - Accent4 2 2 6 3 2 2" xfId="14689"/>
    <cellStyle name="20% - Accent4 2 2 6 3 2 2 2" xfId="25897"/>
    <cellStyle name="20% - Accent4 2 2 6 3 2 2 3" xfId="47114"/>
    <cellStyle name="20% - Accent4 2 2 6 3 2 3" xfId="20472"/>
    <cellStyle name="20% - Accent4 2 2 6 3 2 3 2" xfId="25898"/>
    <cellStyle name="20% - Accent4 2 2 6 3 2 4" xfId="25899"/>
    <cellStyle name="20% - Accent4 2 2 6 3 2 5" xfId="47115"/>
    <cellStyle name="20% - Accent4 2 2 6 3 3" xfId="6016"/>
    <cellStyle name="20% - Accent4 2 2 6 3 3 2" xfId="25900"/>
    <cellStyle name="20% - Accent4 2 2 6 3 3 3" xfId="47116"/>
    <cellStyle name="20% - Accent4 2 2 6 3 4" xfId="11798"/>
    <cellStyle name="20% - Accent4 2 2 6 3 4 2" xfId="25901"/>
    <cellStyle name="20% - Accent4 2 2 6 3 4 3" xfId="47117"/>
    <cellStyle name="20% - Accent4 2 2 6 3 5" xfId="17581"/>
    <cellStyle name="20% - Accent4 2 2 6 3 5 2" xfId="25902"/>
    <cellStyle name="20% - Accent4 2 2 6 3 6" xfId="25903"/>
    <cellStyle name="20% - Accent4 2 2 6 3 7" xfId="47118"/>
    <cellStyle name="20% - Accent4 2 2 6 4" xfId="4782"/>
    <cellStyle name="20% - Accent4 2 2 6 4 2" xfId="13456"/>
    <cellStyle name="20% - Accent4 2 2 6 4 2 2" xfId="25904"/>
    <cellStyle name="20% - Accent4 2 2 6 4 2 3" xfId="47119"/>
    <cellStyle name="20% - Accent4 2 2 6 4 3" xfId="19239"/>
    <cellStyle name="20% - Accent4 2 2 6 4 3 2" xfId="25905"/>
    <cellStyle name="20% - Accent4 2 2 6 4 4" xfId="25906"/>
    <cellStyle name="20% - Accent4 2 2 6 4 5" xfId="47120"/>
    <cellStyle name="20% - Accent4 2 2 6 5" xfId="7674"/>
    <cellStyle name="20% - Accent4 2 2 6 5 2" xfId="25907"/>
    <cellStyle name="20% - Accent4 2 2 6 5 3" xfId="47121"/>
    <cellStyle name="20% - Accent4 2 2 6 5 4" xfId="47122"/>
    <cellStyle name="20% - Accent4 2 2 6 6" xfId="3124"/>
    <cellStyle name="20% - Accent4 2 2 6 6 2" xfId="25908"/>
    <cellStyle name="20% - Accent4 2 2 6 6 3" xfId="47123"/>
    <cellStyle name="20% - Accent4 2 2 6 7" xfId="10565"/>
    <cellStyle name="20% - Accent4 2 2 6 7 2" xfId="25909"/>
    <cellStyle name="20% - Accent4 2 2 6 7 3" xfId="47124"/>
    <cellStyle name="20% - Accent4 2 2 6 8" xfId="16348"/>
    <cellStyle name="20% - Accent4 2 2 6 8 2" xfId="25910"/>
    <cellStyle name="20% - Accent4 2 2 6 9" xfId="25911"/>
    <cellStyle name="20% - Accent4 2 2 7" xfId="865"/>
    <cellStyle name="20% - Accent4 2 2 7 2" xfId="2571"/>
    <cellStyle name="20% - Accent4 2 2 7 2 2" xfId="10057"/>
    <cellStyle name="20% - Accent4 2 2 7 2 2 2" xfId="15839"/>
    <cellStyle name="20% - Accent4 2 2 7 2 2 2 2" xfId="25912"/>
    <cellStyle name="20% - Accent4 2 2 7 2 2 2 3" xfId="47125"/>
    <cellStyle name="20% - Accent4 2 2 7 2 2 3" xfId="21622"/>
    <cellStyle name="20% - Accent4 2 2 7 2 2 3 2" xfId="25913"/>
    <cellStyle name="20% - Accent4 2 2 7 2 2 4" xfId="25914"/>
    <cellStyle name="20% - Accent4 2 2 7 2 2 5" xfId="47126"/>
    <cellStyle name="20% - Accent4 2 2 7 2 3" xfId="7166"/>
    <cellStyle name="20% - Accent4 2 2 7 2 3 2" xfId="25915"/>
    <cellStyle name="20% - Accent4 2 2 7 2 3 3" xfId="47127"/>
    <cellStyle name="20% - Accent4 2 2 7 2 4" xfId="12948"/>
    <cellStyle name="20% - Accent4 2 2 7 2 4 2" xfId="25916"/>
    <cellStyle name="20% - Accent4 2 2 7 2 4 3" xfId="47128"/>
    <cellStyle name="20% - Accent4 2 2 7 2 5" xfId="18731"/>
    <cellStyle name="20% - Accent4 2 2 7 2 5 2" xfId="25917"/>
    <cellStyle name="20% - Accent4 2 2 7 2 6" xfId="25918"/>
    <cellStyle name="20% - Accent4 2 2 7 2 7" xfId="47129"/>
    <cellStyle name="20% - Accent4 2 2 7 3" xfId="5463"/>
    <cellStyle name="20% - Accent4 2 2 7 3 2" xfId="14137"/>
    <cellStyle name="20% - Accent4 2 2 7 3 2 2" xfId="25919"/>
    <cellStyle name="20% - Accent4 2 2 7 3 2 3" xfId="47130"/>
    <cellStyle name="20% - Accent4 2 2 7 3 3" xfId="19920"/>
    <cellStyle name="20% - Accent4 2 2 7 3 3 2" xfId="25920"/>
    <cellStyle name="20% - Accent4 2 2 7 3 4" xfId="25921"/>
    <cellStyle name="20% - Accent4 2 2 7 3 5" xfId="47131"/>
    <cellStyle name="20% - Accent4 2 2 7 4" xfId="8355"/>
    <cellStyle name="20% - Accent4 2 2 7 4 2" xfId="25922"/>
    <cellStyle name="20% - Accent4 2 2 7 4 3" xfId="47132"/>
    <cellStyle name="20% - Accent4 2 2 7 4 4" xfId="47133"/>
    <cellStyle name="20% - Accent4 2 2 7 5" xfId="4274"/>
    <cellStyle name="20% - Accent4 2 2 7 5 2" xfId="25923"/>
    <cellStyle name="20% - Accent4 2 2 7 5 3" xfId="47134"/>
    <cellStyle name="20% - Accent4 2 2 7 6" xfId="11246"/>
    <cellStyle name="20% - Accent4 2 2 7 6 2" xfId="25924"/>
    <cellStyle name="20% - Accent4 2 2 7 6 3" xfId="47135"/>
    <cellStyle name="20% - Accent4 2 2 7 7" xfId="17029"/>
    <cellStyle name="20% - Accent4 2 2 7 7 2" xfId="25925"/>
    <cellStyle name="20% - Accent4 2 2 7 8" xfId="25926"/>
    <cellStyle name="20% - Accent4 2 2 7 9" xfId="47136"/>
    <cellStyle name="20% - Accent4 2 2 8" xfId="1871"/>
    <cellStyle name="20% - Accent4 2 2 8 2" xfId="6466"/>
    <cellStyle name="20% - Accent4 2 2 8 2 2" xfId="15139"/>
    <cellStyle name="20% - Accent4 2 2 8 2 2 2" xfId="25927"/>
    <cellStyle name="20% - Accent4 2 2 8 2 2 3" xfId="47137"/>
    <cellStyle name="20% - Accent4 2 2 8 2 3" xfId="20922"/>
    <cellStyle name="20% - Accent4 2 2 8 2 3 2" xfId="25928"/>
    <cellStyle name="20% - Accent4 2 2 8 2 4" xfId="25929"/>
    <cellStyle name="20% - Accent4 2 2 8 2 5" xfId="47138"/>
    <cellStyle name="20% - Accent4 2 2 8 3" xfId="9357"/>
    <cellStyle name="20% - Accent4 2 2 8 3 2" xfId="25930"/>
    <cellStyle name="20% - Accent4 2 2 8 3 3" xfId="47139"/>
    <cellStyle name="20% - Accent4 2 2 8 3 4" xfId="47140"/>
    <cellStyle name="20% - Accent4 2 2 8 4" xfId="3574"/>
    <cellStyle name="20% - Accent4 2 2 8 4 2" xfId="25931"/>
    <cellStyle name="20% - Accent4 2 2 8 4 3" xfId="47141"/>
    <cellStyle name="20% - Accent4 2 2 8 5" xfId="12248"/>
    <cellStyle name="20% - Accent4 2 2 8 5 2" xfId="25932"/>
    <cellStyle name="20% - Accent4 2 2 8 5 3" xfId="47142"/>
    <cellStyle name="20% - Accent4 2 2 8 6" xfId="18031"/>
    <cellStyle name="20% - Accent4 2 2 8 6 2" xfId="25933"/>
    <cellStyle name="20% - Accent4 2 2 8 7" xfId="25934"/>
    <cellStyle name="20% - Accent4 2 2 8 8" xfId="47143"/>
    <cellStyle name="20% - Accent4 2 2 9" xfId="1295"/>
    <cellStyle name="20% - Accent4 2 2 9 2" xfId="8781"/>
    <cellStyle name="20% - Accent4 2 2 9 2 2" xfId="14563"/>
    <cellStyle name="20% - Accent4 2 2 9 2 2 2" xfId="25935"/>
    <cellStyle name="20% - Accent4 2 2 9 2 2 3" xfId="47144"/>
    <cellStyle name="20% - Accent4 2 2 9 2 3" xfId="20346"/>
    <cellStyle name="20% - Accent4 2 2 9 2 3 2" xfId="25936"/>
    <cellStyle name="20% - Accent4 2 2 9 2 4" xfId="25937"/>
    <cellStyle name="20% - Accent4 2 2 9 2 5" xfId="47145"/>
    <cellStyle name="20% - Accent4 2 2 9 3" xfId="5890"/>
    <cellStyle name="20% - Accent4 2 2 9 3 2" xfId="25938"/>
    <cellStyle name="20% - Accent4 2 2 9 3 3" xfId="47146"/>
    <cellStyle name="20% - Accent4 2 2 9 4" xfId="11672"/>
    <cellStyle name="20% - Accent4 2 2 9 4 2" xfId="25939"/>
    <cellStyle name="20% - Accent4 2 2 9 4 3" xfId="47147"/>
    <cellStyle name="20% - Accent4 2 2 9 5" xfId="17455"/>
    <cellStyle name="20% - Accent4 2 2 9 5 2" xfId="25940"/>
    <cellStyle name="20% - Accent4 2 2 9 6" xfId="25941"/>
    <cellStyle name="20% - Accent4 2 2 9 7" xfId="47148"/>
    <cellStyle name="20% - Accent4 2 3" xfId="153"/>
    <cellStyle name="20% - Accent4 2 3 10" xfId="7675"/>
    <cellStyle name="20% - Accent4 2 3 10 2" xfId="25942"/>
    <cellStyle name="20% - Accent4 2 3 10 3" xfId="47149"/>
    <cellStyle name="20% - Accent4 2 3 10 4" xfId="47150"/>
    <cellStyle name="20% - Accent4 2 3 11" xfId="3000"/>
    <cellStyle name="20% - Accent4 2 3 11 2" xfId="25943"/>
    <cellStyle name="20% - Accent4 2 3 11 3" xfId="47151"/>
    <cellStyle name="20% - Accent4 2 3 12" xfId="10566"/>
    <cellStyle name="20% - Accent4 2 3 12 2" xfId="25944"/>
    <cellStyle name="20% - Accent4 2 3 12 3" xfId="47152"/>
    <cellStyle name="20% - Accent4 2 3 13" xfId="16349"/>
    <cellStyle name="20% - Accent4 2 3 13 2" xfId="25945"/>
    <cellStyle name="20% - Accent4 2 3 14" xfId="25946"/>
    <cellStyle name="20% - Accent4 2 3 15" xfId="47153"/>
    <cellStyle name="20% - Accent4 2 3 2" xfId="154"/>
    <cellStyle name="20% - Accent4 2 3 2 10" xfId="10567"/>
    <cellStyle name="20% - Accent4 2 3 2 10 2" xfId="25947"/>
    <cellStyle name="20% - Accent4 2 3 2 10 3" xfId="47154"/>
    <cellStyle name="20% - Accent4 2 3 2 11" xfId="16350"/>
    <cellStyle name="20% - Accent4 2 3 2 11 2" xfId="25948"/>
    <cellStyle name="20% - Accent4 2 3 2 12" xfId="25949"/>
    <cellStyle name="20% - Accent4 2 3 2 13" xfId="47155"/>
    <cellStyle name="20% - Accent4 2 3 2 2" xfId="155"/>
    <cellStyle name="20% - Accent4 2 3 2 2 10" xfId="16351"/>
    <cellStyle name="20% - Accent4 2 3 2 2 10 2" xfId="25950"/>
    <cellStyle name="20% - Accent4 2 3 2 2 11" xfId="25951"/>
    <cellStyle name="20% - Accent4 2 3 2 2 12" xfId="47156"/>
    <cellStyle name="20% - Accent4 2 3 2 2 2" xfId="156"/>
    <cellStyle name="20% - Accent4 2 3 2 2 2 2" xfId="1894"/>
    <cellStyle name="20% - Accent4 2 3 2 2 2 2 2" xfId="9380"/>
    <cellStyle name="20% - Accent4 2 3 2 2 2 2 2 2" xfId="15162"/>
    <cellStyle name="20% - Accent4 2 3 2 2 2 2 2 2 2" xfId="25952"/>
    <cellStyle name="20% - Accent4 2 3 2 2 2 2 2 2 3" xfId="47157"/>
    <cellStyle name="20% - Accent4 2 3 2 2 2 2 2 3" xfId="20945"/>
    <cellStyle name="20% - Accent4 2 3 2 2 2 2 2 3 2" xfId="25953"/>
    <cellStyle name="20% - Accent4 2 3 2 2 2 2 2 4" xfId="25954"/>
    <cellStyle name="20% - Accent4 2 3 2 2 2 2 2 5" xfId="47158"/>
    <cellStyle name="20% - Accent4 2 3 2 2 2 2 3" xfId="6489"/>
    <cellStyle name="20% - Accent4 2 3 2 2 2 2 3 2" xfId="25955"/>
    <cellStyle name="20% - Accent4 2 3 2 2 2 2 3 3" xfId="47159"/>
    <cellStyle name="20% - Accent4 2 3 2 2 2 2 4" xfId="12271"/>
    <cellStyle name="20% - Accent4 2 3 2 2 2 2 4 2" xfId="25956"/>
    <cellStyle name="20% - Accent4 2 3 2 2 2 2 4 3" xfId="47160"/>
    <cellStyle name="20% - Accent4 2 3 2 2 2 2 5" xfId="18054"/>
    <cellStyle name="20% - Accent4 2 3 2 2 2 2 5 2" xfId="25957"/>
    <cellStyle name="20% - Accent4 2 3 2 2 2 2 6" xfId="25958"/>
    <cellStyle name="20% - Accent4 2 3 2 2 2 2 7" xfId="47161"/>
    <cellStyle name="20% - Accent4 2 3 2 2 2 3" xfId="4786"/>
    <cellStyle name="20% - Accent4 2 3 2 2 2 3 2" xfId="13460"/>
    <cellStyle name="20% - Accent4 2 3 2 2 2 3 2 2" xfId="25959"/>
    <cellStyle name="20% - Accent4 2 3 2 2 2 3 2 3" xfId="47162"/>
    <cellStyle name="20% - Accent4 2 3 2 2 2 3 3" xfId="19243"/>
    <cellStyle name="20% - Accent4 2 3 2 2 2 3 3 2" xfId="25960"/>
    <cellStyle name="20% - Accent4 2 3 2 2 2 3 4" xfId="25961"/>
    <cellStyle name="20% - Accent4 2 3 2 2 2 3 5" xfId="47163"/>
    <cellStyle name="20% - Accent4 2 3 2 2 2 4" xfId="7678"/>
    <cellStyle name="20% - Accent4 2 3 2 2 2 4 2" xfId="25962"/>
    <cellStyle name="20% - Accent4 2 3 2 2 2 4 3" xfId="47164"/>
    <cellStyle name="20% - Accent4 2 3 2 2 2 4 4" xfId="47165"/>
    <cellStyle name="20% - Accent4 2 3 2 2 2 5" xfId="3597"/>
    <cellStyle name="20% - Accent4 2 3 2 2 2 5 2" xfId="25963"/>
    <cellStyle name="20% - Accent4 2 3 2 2 2 5 3" xfId="47166"/>
    <cellStyle name="20% - Accent4 2 3 2 2 2 6" xfId="10569"/>
    <cellStyle name="20% - Accent4 2 3 2 2 2 6 2" xfId="25964"/>
    <cellStyle name="20% - Accent4 2 3 2 2 2 6 3" xfId="47167"/>
    <cellStyle name="20% - Accent4 2 3 2 2 2 7" xfId="16352"/>
    <cellStyle name="20% - Accent4 2 3 2 2 2 7 2" xfId="25965"/>
    <cellStyle name="20% - Accent4 2 3 2 2 2 8" xfId="25966"/>
    <cellStyle name="20% - Accent4 2 3 2 2 2 9" xfId="47168"/>
    <cellStyle name="20% - Accent4 2 3 2 2 3" xfId="974"/>
    <cellStyle name="20% - Accent4 2 3 2 2 3 2" xfId="2678"/>
    <cellStyle name="20% - Accent4 2 3 2 2 3 2 2" xfId="10164"/>
    <cellStyle name="20% - Accent4 2 3 2 2 3 2 2 2" xfId="15946"/>
    <cellStyle name="20% - Accent4 2 3 2 2 3 2 2 2 2" xfId="25967"/>
    <cellStyle name="20% - Accent4 2 3 2 2 3 2 2 2 3" xfId="47169"/>
    <cellStyle name="20% - Accent4 2 3 2 2 3 2 2 3" xfId="21729"/>
    <cellStyle name="20% - Accent4 2 3 2 2 3 2 2 3 2" xfId="25968"/>
    <cellStyle name="20% - Accent4 2 3 2 2 3 2 2 4" xfId="25969"/>
    <cellStyle name="20% - Accent4 2 3 2 2 3 2 2 5" xfId="47170"/>
    <cellStyle name="20% - Accent4 2 3 2 2 3 2 3" xfId="7273"/>
    <cellStyle name="20% - Accent4 2 3 2 2 3 2 3 2" xfId="25970"/>
    <cellStyle name="20% - Accent4 2 3 2 2 3 2 3 3" xfId="47171"/>
    <cellStyle name="20% - Accent4 2 3 2 2 3 2 4" xfId="13055"/>
    <cellStyle name="20% - Accent4 2 3 2 2 3 2 4 2" xfId="25971"/>
    <cellStyle name="20% - Accent4 2 3 2 2 3 2 4 3" xfId="47172"/>
    <cellStyle name="20% - Accent4 2 3 2 2 3 2 5" xfId="18838"/>
    <cellStyle name="20% - Accent4 2 3 2 2 3 2 5 2" xfId="25972"/>
    <cellStyle name="20% - Accent4 2 3 2 2 3 2 6" xfId="25973"/>
    <cellStyle name="20% - Accent4 2 3 2 2 3 2 7" xfId="47173"/>
    <cellStyle name="20% - Accent4 2 3 2 2 3 3" xfId="5570"/>
    <cellStyle name="20% - Accent4 2 3 2 2 3 3 2" xfId="14244"/>
    <cellStyle name="20% - Accent4 2 3 2 2 3 3 2 2" xfId="25974"/>
    <cellStyle name="20% - Accent4 2 3 2 2 3 3 2 3" xfId="47174"/>
    <cellStyle name="20% - Accent4 2 3 2 2 3 3 3" xfId="20027"/>
    <cellStyle name="20% - Accent4 2 3 2 2 3 3 3 2" xfId="25975"/>
    <cellStyle name="20% - Accent4 2 3 2 2 3 3 4" xfId="25976"/>
    <cellStyle name="20% - Accent4 2 3 2 2 3 3 5" xfId="47175"/>
    <cellStyle name="20% - Accent4 2 3 2 2 3 4" xfId="8462"/>
    <cellStyle name="20% - Accent4 2 3 2 2 3 4 2" xfId="25977"/>
    <cellStyle name="20% - Accent4 2 3 2 2 3 4 3" xfId="47176"/>
    <cellStyle name="20% - Accent4 2 3 2 2 3 4 4" xfId="47177"/>
    <cellStyle name="20% - Accent4 2 3 2 2 3 5" xfId="4381"/>
    <cellStyle name="20% - Accent4 2 3 2 2 3 5 2" xfId="25978"/>
    <cellStyle name="20% - Accent4 2 3 2 2 3 5 3" xfId="47178"/>
    <cellStyle name="20% - Accent4 2 3 2 2 3 6" xfId="11353"/>
    <cellStyle name="20% - Accent4 2 3 2 2 3 6 2" xfId="25979"/>
    <cellStyle name="20% - Accent4 2 3 2 2 3 6 3" xfId="47179"/>
    <cellStyle name="20% - Accent4 2 3 2 2 3 7" xfId="17136"/>
    <cellStyle name="20% - Accent4 2 3 2 2 3 7 2" xfId="25980"/>
    <cellStyle name="20% - Accent4 2 3 2 2 3 8" xfId="25981"/>
    <cellStyle name="20% - Accent4 2 3 2 2 3 9" xfId="47180"/>
    <cellStyle name="20% - Accent4 2 3 2 2 4" xfId="1893"/>
    <cellStyle name="20% - Accent4 2 3 2 2 4 2" xfId="6488"/>
    <cellStyle name="20% - Accent4 2 3 2 2 4 2 2" xfId="15161"/>
    <cellStyle name="20% - Accent4 2 3 2 2 4 2 2 2" xfId="25982"/>
    <cellStyle name="20% - Accent4 2 3 2 2 4 2 2 3" xfId="47181"/>
    <cellStyle name="20% - Accent4 2 3 2 2 4 2 3" xfId="20944"/>
    <cellStyle name="20% - Accent4 2 3 2 2 4 2 3 2" xfId="25983"/>
    <cellStyle name="20% - Accent4 2 3 2 2 4 2 4" xfId="25984"/>
    <cellStyle name="20% - Accent4 2 3 2 2 4 2 5" xfId="47182"/>
    <cellStyle name="20% - Accent4 2 3 2 2 4 3" xfId="9379"/>
    <cellStyle name="20% - Accent4 2 3 2 2 4 3 2" xfId="25985"/>
    <cellStyle name="20% - Accent4 2 3 2 2 4 3 3" xfId="47183"/>
    <cellStyle name="20% - Accent4 2 3 2 2 4 3 4" xfId="47184"/>
    <cellStyle name="20% - Accent4 2 3 2 2 4 4" xfId="3596"/>
    <cellStyle name="20% - Accent4 2 3 2 2 4 4 2" xfId="25986"/>
    <cellStyle name="20% - Accent4 2 3 2 2 4 4 3" xfId="47185"/>
    <cellStyle name="20% - Accent4 2 3 2 2 4 5" xfId="12270"/>
    <cellStyle name="20% - Accent4 2 3 2 2 4 5 2" xfId="25987"/>
    <cellStyle name="20% - Accent4 2 3 2 2 4 5 3" xfId="47186"/>
    <cellStyle name="20% - Accent4 2 3 2 2 4 6" xfId="18053"/>
    <cellStyle name="20% - Accent4 2 3 2 2 4 6 2" xfId="25988"/>
    <cellStyle name="20% - Accent4 2 3 2 2 4 7" xfId="25989"/>
    <cellStyle name="20% - Accent4 2 3 2 2 4 8" xfId="47187"/>
    <cellStyle name="20% - Accent4 2 3 2 2 5" xfId="1433"/>
    <cellStyle name="20% - Accent4 2 3 2 2 5 2" xfId="8919"/>
    <cellStyle name="20% - Accent4 2 3 2 2 5 2 2" xfId="14701"/>
    <cellStyle name="20% - Accent4 2 3 2 2 5 2 2 2" xfId="25990"/>
    <cellStyle name="20% - Accent4 2 3 2 2 5 2 2 3" xfId="47188"/>
    <cellStyle name="20% - Accent4 2 3 2 2 5 2 3" xfId="20484"/>
    <cellStyle name="20% - Accent4 2 3 2 2 5 2 3 2" xfId="25991"/>
    <cellStyle name="20% - Accent4 2 3 2 2 5 2 4" xfId="25992"/>
    <cellStyle name="20% - Accent4 2 3 2 2 5 2 5" xfId="47189"/>
    <cellStyle name="20% - Accent4 2 3 2 2 5 3" xfId="6028"/>
    <cellStyle name="20% - Accent4 2 3 2 2 5 3 2" xfId="25993"/>
    <cellStyle name="20% - Accent4 2 3 2 2 5 3 3" xfId="47190"/>
    <cellStyle name="20% - Accent4 2 3 2 2 5 4" xfId="11810"/>
    <cellStyle name="20% - Accent4 2 3 2 2 5 4 2" xfId="25994"/>
    <cellStyle name="20% - Accent4 2 3 2 2 5 4 3" xfId="47191"/>
    <cellStyle name="20% - Accent4 2 3 2 2 5 5" xfId="17593"/>
    <cellStyle name="20% - Accent4 2 3 2 2 5 5 2" xfId="25995"/>
    <cellStyle name="20% - Accent4 2 3 2 2 5 6" xfId="25996"/>
    <cellStyle name="20% - Accent4 2 3 2 2 5 7" xfId="47192"/>
    <cellStyle name="20% - Accent4 2 3 2 2 6" xfId="4785"/>
    <cellStyle name="20% - Accent4 2 3 2 2 6 2" xfId="13459"/>
    <cellStyle name="20% - Accent4 2 3 2 2 6 2 2" xfId="25997"/>
    <cellStyle name="20% - Accent4 2 3 2 2 6 2 3" xfId="47193"/>
    <cellStyle name="20% - Accent4 2 3 2 2 6 3" xfId="19242"/>
    <cellStyle name="20% - Accent4 2 3 2 2 6 3 2" xfId="25998"/>
    <cellStyle name="20% - Accent4 2 3 2 2 6 4" xfId="25999"/>
    <cellStyle name="20% - Accent4 2 3 2 2 6 5" xfId="47194"/>
    <cellStyle name="20% - Accent4 2 3 2 2 7" xfId="7677"/>
    <cellStyle name="20% - Accent4 2 3 2 2 7 2" xfId="26000"/>
    <cellStyle name="20% - Accent4 2 3 2 2 7 3" xfId="47195"/>
    <cellStyle name="20% - Accent4 2 3 2 2 7 4" xfId="47196"/>
    <cellStyle name="20% - Accent4 2 3 2 2 8" xfId="3136"/>
    <cellStyle name="20% - Accent4 2 3 2 2 8 2" xfId="26001"/>
    <cellStyle name="20% - Accent4 2 3 2 2 8 3" xfId="47197"/>
    <cellStyle name="20% - Accent4 2 3 2 2 9" xfId="10568"/>
    <cellStyle name="20% - Accent4 2 3 2 2 9 2" xfId="26002"/>
    <cellStyle name="20% - Accent4 2 3 2 2 9 3" xfId="47198"/>
    <cellStyle name="20% - Accent4 2 3 2 3" xfId="157"/>
    <cellStyle name="20% - Accent4 2 3 2 3 2" xfId="1895"/>
    <cellStyle name="20% - Accent4 2 3 2 3 2 2" xfId="9381"/>
    <cellStyle name="20% - Accent4 2 3 2 3 2 2 2" xfId="15163"/>
    <cellStyle name="20% - Accent4 2 3 2 3 2 2 2 2" xfId="26003"/>
    <cellStyle name="20% - Accent4 2 3 2 3 2 2 2 3" xfId="47199"/>
    <cellStyle name="20% - Accent4 2 3 2 3 2 2 3" xfId="20946"/>
    <cellStyle name="20% - Accent4 2 3 2 3 2 2 3 2" xfId="26004"/>
    <cellStyle name="20% - Accent4 2 3 2 3 2 2 4" xfId="26005"/>
    <cellStyle name="20% - Accent4 2 3 2 3 2 2 5" xfId="47200"/>
    <cellStyle name="20% - Accent4 2 3 2 3 2 3" xfId="6490"/>
    <cellStyle name="20% - Accent4 2 3 2 3 2 3 2" xfId="26006"/>
    <cellStyle name="20% - Accent4 2 3 2 3 2 3 3" xfId="47201"/>
    <cellStyle name="20% - Accent4 2 3 2 3 2 4" xfId="12272"/>
    <cellStyle name="20% - Accent4 2 3 2 3 2 4 2" xfId="26007"/>
    <cellStyle name="20% - Accent4 2 3 2 3 2 4 3" xfId="47202"/>
    <cellStyle name="20% - Accent4 2 3 2 3 2 5" xfId="18055"/>
    <cellStyle name="20% - Accent4 2 3 2 3 2 5 2" xfId="26008"/>
    <cellStyle name="20% - Accent4 2 3 2 3 2 6" xfId="26009"/>
    <cellStyle name="20% - Accent4 2 3 2 3 2 7" xfId="47203"/>
    <cellStyle name="20% - Accent4 2 3 2 3 3" xfId="4787"/>
    <cellStyle name="20% - Accent4 2 3 2 3 3 2" xfId="13461"/>
    <cellStyle name="20% - Accent4 2 3 2 3 3 2 2" xfId="26010"/>
    <cellStyle name="20% - Accent4 2 3 2 3 3 2 3" xfId="47204"/>
    <cellStyle name="20% - Accent4 2 3 2 3 3 3" xfId="19244"/>
    <cellStyle name="20% - Accent4 2 3 2 3 3 3 2" xfId="26011"/>
    <cellStyle name="20% - Accent4 2 3 2 3 3 4" xfId="26012"/>
    <cellStyle name="20% - Accent4 2 3 2 3 3 5" xfId="47205"/>
    <cellStyle name="20% - Accent4 2 3 2 3 4" xfId="7679"/>
    <cellStyle name="20% - Accent4 2 3 2 3 4 2" xfId="26013"/>
    <cellStyle name="20% - Accent4 2 3 2 3 4 3" xfId="47206"/>
    <cellStyle name="20% - Accent4 2 3 2 3 4 4" xfId="47207"/>
    <cellStyle name="20% - Accent4 2 3 2 3 5" xfId="3598"/>
    <cellStyle name="20% - Accent4 2 3 2 3 5 2" xfId="26014"/>
    <cellStyle name="20% - Accent4 2 3 2 3 5 3" xfId="47208"/>
    <cellStyle name="20% - Accent4 2 3 2 3 6" xfId="10570"/>
    <cellStyle name="20% - Accent4 2 3 2 3 6 2" xfId="26015"/>
    <cellStyle name="20% - Accent4 2 3 2 3 6 3" xfId="47209"/>
    <cellStyle name="20% - Accent4 2 3 2 3 7" xfId="16353"/>
    <cellStyle name="20% - Accent4 2 3 2 3 7 2" xfId="26016"/>
    <cellStyle name="20% - Accent4 2 3 2 3 8" xfId="26017"/>
    <cellStyle name="20% - Accent4 2 3 2 3 9" xfId="47210"/>
    <cellStyle name="20% - Accent4 2 3 2 4" xfId="973"/>
    <cellStyle name="20% - Accent4 2 3 2 4 2" xfId="2677"/>
    <cellStyle name="20% - Accent4 2 3 2 4 2 2" xfId="10163"/>
    <cellStyle name="20% - Accent4 2 3 2 4 2 2 2" xfId="15945"/>
    <cellStyle name="20% - Accent4 2 3 2 4 2 2 2 2" xfId="26018"/>
    <cellStyle name="20% - Accent4 2 3 2 4 2 2 2 3" xfId="47211"/>
    <cellStyle name="20% - Accent4 2 3 2 4 2 2 3" xfId="21728"/>
    <cellStyle name="20% - Accent4 2 3 2 4 2 2 3 2" xfId="26019"/>
    <cellStyle name="20% - Accent4 2 3 2 4 2 2 4" xfId="26020"/>
    <cellStyle name="20% - Accent4 2 3 2 4 2 2 5" xfId="47212"/>
    <cellStyle name="20% - Accent4 2 3 2 4 2 3" xfId="7272"/>
    <cellStyle name="20% - Accent4 2 3 2 4 2 3 2" xfId="26021"/>
    <cellStyle name="20% - Accent4 2 3 2 4 2 3 3" xfId="47213"/>
    <cellStyle name="20% - Accent4 2 3 2 4 2 4" xfId="13054"/>
    <cellStyle name="20% - Accent4 2 3 2 4 2 4 2" xfId="26022"/>
    <cellStyle name="20% - Accent4 2 3 2 4 2 4 3" xfId="47214"/>
    <cellStyle name="20% - Accent4 2 3 2 4 2 5" xfId="18837"/>
    <cellStyle name="20% - Accent4 2 3 2 4 2 5 2" xfId="26023"/>
    <cellStyle name="20% - Accent4 2 3 2 4 2 6" xfId="26024"/>
    <cellStyle name="20% - Accent4 2 3 2 4 2 7" xfId="47215"/>
    <cellStyle name="20% - Accent4 2 3 2 4 3" xfId="5569"/>
    <cellStyle name="20% - Accent4 2 3 2 4 3 2" xfId="14243"/>
    <cellStyle name="20% - Accent4 2 3 2 4 3 2 2" xfId="26025"/>
    <cellStyle name="20% - Accent4 2 3 2 4 3 2 3" xfId="47216"/>
    <cellStyle name="20% - Accent4 2 3 2 4 3 3" xfId="20026"/>
    <cellStyle name="20% - Accent4 2 3 2 4 3 3 2" xfId="26026"/>
    <cellStyle name="20% - Accent4 2 3 2 4 3 4" xfId="26027"/>
    <cellStyle name="20% - Accent4 2 3 2 4 3 5" xfId="47217"/>
    <cellStyle name="20% - Accent4 2 3 2 4 4" xfId="8461"/>
    <cellStyle name="20% - Accent4 2 3 2 4 4 2" xfId="26028"/>
    <cellStyle name="20% - Accent4 2 3 2 4 4 3" xfId="47218"/>
    <cellStyle name="20% - Accent4 2 3 2 4 4 4" xfId="47219"/>
    <cellStyle name="20% - Accent4 2 3 2 4 5" xfId="4380"/>
    <cellStyle name="20% - Accent4 2 3 2 4 5 2" xfId="26029"/>
    <cellStyle name="20% - Accent4 2 3 2 4 5 3" xfId="47220"/>
    <cellStyle name="20% - Accent4 2 3 2 4 6" xfId="11352"/>
    <cellStyle name="20% - Accent4 2 3 2 4 6 2" xfId="26030"/>
    <cellStyle name="20% - Accent4 2 3 2 4 6 3" xfId="47221"/>
    <cellStyle name="20% - Accent4 2 3 2 4 7" xfId="17135"/>
    <cellStyle name="20% - Accent4 2 3 2 4 7 2" xfId="26031"/>
    <cellStyle name="20% - Accent4 2 3 2 4 8" xfId="26032"/>
    <cellStyle name="20% - Accent4 2 3 2 4 9" xfId="47222"/>
    <cellStyle name="20% - Accent4 2 3 2 5" xfId="1892"/>
    <cellStyle name="20% - Accent4 2 3 2 5 2" xfId="6487"/>
    <cellStyle name="20% - Accent4 2 3 2 5 2 2" xfId="15160"/>
    <cellStyle name="20% - Accent4 2 3 2 5 2 2 2" xfId="26033"/>
    <cellStyle name="20% - Accent4 2 3 2 5 2 2 3" xfId="47223"/>
    <cellStyle name="20% - Accent4 2 3 2 5 2 3" xfId="20943"/>
    <cellStyle name="20% - Accent4 2 3 2 5 2 3 2" xfId="26034"/>
    <cellStyle name="20% - Accent4 2 3 2 5 2 4" xfId="26035"/>
    <cellStyle name="20% - Accent4 2 3 2 5 2 5" xfId="47224"/>
    <cellStyle name="20% - Accent4 2 3 2 5 3" xfId="9378"/>
    <cellStyle name="20% - Accent4 2 3 2 5 3 2" xfId="26036"/>
    <cellStyle name="20% - Accent4 2 3 2 5 3 3" xfId="47225"/>
    <cellStyle name="20% - Accent4 2 3 2 5 3 4" xfId="47226"/>
    <cellStyle name="20% - Accent4 2 3 2 5 4" xfId="3595"/>
    <cellStyle name="20% - Accent4 2 3 2 5 4 2" xfId="26037"/>
    <cellStyle name="20% - Accent4 2 3 2 5 4 3" xfId="47227"/>
    <cellStyle name="20% - Accent4 2 3 2 5 5" xfId="12269"/>
    <cellStyle name="20% - Accent4 2 3 2 5 5 2" xfId="26038"/>
    <cellStyle name="20% - Accent4 2 3 2 5 5 3" xfId="47228"/>
    <cellStyle name="20% - Accent4 2 3 2 5 6" xfId="18052"/>
    <cellStyle name="20% - Accent4 2 3 2 5 6 2" xfId="26039"/>
    <cellStyle name="20% - Accent4 2 3 2 5 7" xfId="26040"/>
    <cellStyle name="20% - Accent4 2 3 2 5 8" xfId="47229"/>
    <cellStyle name="20% - Accent4 2 3 2 6" xfId="1432"/>
    <cellStyle name="20% - Accent4 2 3 2 6 2" xfId="8918"/>
    <cellStyle name="20% - Accent4 2 3 2 6 2 2" xfId="14700"/>
    <cellStyle name="20% - Accent4 2 3 2 6 2 2 2" xfId="26041"/>
    <cellStyle name="20% - Accent4 2 3 2 6 2 2 3" xfId="47230"/>
    <cellStyle name="20% - Accent4 2 3 2 6 2 3" xfId="20483"/>
    <cellStyle name="20% - Accent4 2 3 2 6 2 3 2" xfId="26042"/>
    <cellStyle name="20% - Accent4 2 3 2 6 2 4" xfId="26043"/>
    <cellStyle name="20% - Accent4 2 3 2 6 2 5" xfId="47231"/>
    <cellStyle name="20% - Accent4 2 3 2 6 3" xfId="6027"/>
    <cellStyle name="20% - Accent4 2 3 2 6 3 2" xfId="26044"/>
    <cellStyle name="20% - Accent4 2 3 2 6 3 3" xfId="47232"/>
    <cellStyle name="20% - Accent4 2 3 2 6 4" xfId="11809"/>
    <cellStyle name="20% - Accent4 2 3 2 6 4 2" xfId="26045"/>
    <cellStyle name="20% - Accent4 2 3 2 6 4 3" xfId="47233"/>
    <cellStyle name="20% - Accent4 2 3 2 6 5" xfId="17592"/>
    <cellStyle name="20% - Accent4 2 3 2 6 5 2" xfId="26046"/>
    <cellStyle name="20% - Accent4 2 3 2 6 6" xfId="26047"/>
    <cellStyle name="20% - Accent4 2 3 2 6 7" xfId="47234"/>
    <cellStyle name="20% - Accent4 2 3 2 7" xfId="4784"/>
    <cellStyle name="20% - Accent4 2 3 2 7 2" xfId="13458"/>
    <cellStyle name="20% - Accent4 2 3 2 7 2 2" xfId="26048"/>
    <cellStyle name="20% - Accent4 2 3 2 7 2 3" xfId="47235"/>
    <cellStyle name="20% - Accent4 2 3 2 7 3" xfId="19241"/>
    <cellStyle name="20% - Accent4 2 3 2 7 3 2" xfId="26049"/>
    <cellStyle name="20% - Accent4 2 3 2 7 4" xfId="26050"/>
    <cellStyle name="20% - Accent4 2 3 2 7 5" xfId="47236"/>
    <cellStyle name="20% - Accent4 2 3 2 8" xfId="7676"/>
    <cellStyle name="20% - Accent4 2 3 2 8 2" xfId="26051"/>
    <cellStyle name="20% - Accent4 2 3 2 8 3" xfId="47237"/>
    <cellStyle name="20% - Accent4 2 3 2 8 4" xfId="47238"/>
    <cellStyle name="20% - Accent4 2 3 2 9" xfId="3135"/>
    <cellStyle name="20% - Accent4 2 3 2 9 2" xfId="26052"/>
    <cellStyle name="20% - Accent4 2 3 2 9 3" xfId="47239"/>
    <cellStyle name="20% - Accent4 2 3 3" xfId="158"/>
    <cellStyle name="20% - Accent4 2 3 3 10" xfId="16354"/>
    <cellStyle name="20% - Accent4 2 3 3 10 2" xfId="26053"/>
    <cellStyle name="20% - Accent4 2 3 3 11" xfId="26054"/>
    <cellStyle name="20% - Accent4 2 3 3 12" xfId="47240"/>
    <cellStyle name="20% - Accent4 2 3 3 2" xfId="159"/>
    <cellStyle name="20% - Accent4 2 3 3 2 2" xfId="1897"/>
    <cellStyle name="20% - Accent4 2 3 3 2 2 2" xfId="9383"/>
    <cellStyle name="20% - Accent4 2 3 3 2 2 2 2" xfId="15165"/>
    <cellStyle name="20% - Accent4 2 3 3 2 2 2 2 2" xfId="26055"/>
    <cellStyle name="20% - Accent4 2 3 3 2 2 2 2 3" xfId="47241"/>
    <cellStyle name="20% - Accent4 2 3 3 2 2 2 3" xfId="20948"/>
    <cellStyle name="20% - Accent4 2 3 3 2 2 2 3 2" xfId="26056"/>
    <cellStyle name="20% - Accent4 2 3 3 2 2 2 4" xfId="26057"/>
    <cellStyle name="20% - Accent4 2 3 3 2 2 2 5" xfId="47242"/>
    <cellStyle name="20% - Accent4 2 3 3 2 2 3" xfId="6492"/>
    <cellStyle name="20% - Accent4 2 3 3 2 2 3 2" xfId="26058"/>
    <cellStyle name="20% - Accent4 2 3 3 2 2 3 3" xfId="47243"/>
    <cellStyle name="20% - Accent4 2 3 3 2 2 4" xfId="12274"/>
    <cellStyle name="20% - Accent4 2 3 3 2 2 4 2" xfId="26059"/>
    <cellStyle name="20% - Accent4 2 3 3 2 2 4 3" xfId="47244"/>
    <cellStyle name="20% - Accent4 2 3 3 2 2 5" xfId="18057"/>
    <cellStyle name="20% - Accent4 2 3 3 2 2 5 2" xfId="26060"/>
    <cellStyle name="20% - Accent4 2 3 3 2 2 6" xfId="26061"/>
    <cellStyle name="20% - Accent4 2 3 3 2 2 7" xfId="47245"/>
    <cellStyle name="20% - Accent4 2 3 3 2 3" xfId="4789"/>
    <cellStyle name="20% - Accent4 2 3 3 2 3 2" xfId="13463"/>
    <cellStyle name="20% - Accent4 2 3 3 2 3 2 2" xfId="26062"/>
    <cellStyle name="20% - Accent4 2 3 3 2 3 2 3" xfId="47246"/>
    <cellStyle name="20% - Accent4 2 3 3 2 3 3" xfId="19246"/>
    <cellStyle name="20% - Accent4 2 3 3 2 3 3 2" xfId="26063"/>
    <cellStyle name="20% - Accent4 2 3 3 2 3 4" xfId="26064"/>
    <cellStyle name="20% - Accent4 2 3 3 2 3 5" xfId="47247"/>
    <cellStyle name="20% - Accent4 2 3 3 2 4" xfId="7681"/>
    <cellStyle name="20% - Accent4 2 3 3 2 4 2" xfId="26065"/>
    <cellStyle name="20% - Accent4 2 3 3 2 4 3" xfId="47248"/>
    <cellStyle name="20% - Accent4 2 3 3 2 4 4" xfId="47249"/>
    <cellStyle name="20% - Accent4 2 3 3 2 5" xfId="3600"/>
    <cellStyle name="20% - Accent4 2 3 3 2 5 2" xfId="26066"/>
    <cellStyle name="20% - Accent4 2 3 3 2 5 3" xfId="47250"/>
    <cellStyle name="20% - Accent4 2 3 3 2 6" xfId="10572"/>
    <cellStyle name="20% - Accent4 2 3 3 2 6 2" xfId="26067"/>
    <cellStyle name="20% - Accent4 2 3 3 2 6 3" xfId="47251"/>
    <cellStyle name="20% - Accent4 2 3 3 2 7" xfId="16355"/>
    <cellStyle name="20% - Accent4 2 3 3 2 7 2" xfId="26068"/>
    <cellStyle name="20% - Accent4 2 3 3 2 8" xfId="26069"/>
    <cellStyle name="20% - Accent4 2 3 3 2 9" xfId="47252"/>
    <cellStyle name="20% - Accent4 2 3 3 3" xfId="975"/>
    <cellStyle name="20% - Accent4 2 3 3 3 2" xfId="2679"/>
    <cellStyle name="20% - Accent4 2 3 3 3 2 2" xfId="10165"/>
    <cellStyle name="20% - Accent4 2 3 3 3 2 2 2" xfId="15947"/>
    <cellStyle name="20% - Accent4 2 3 3 3 2 2 2 2" xfId="26070"/>
    <cellStyle name="20% - Accent4 2 3 3 3 2 2 2 3" xfId="47253"/>
    <cellStyle name="20% - Accent4 2 3 3 3 2 2 3" xfId="21730"/>
    <cellStyle name="20% - Accent4 2 3 3 3 2 2 3 2" xfId="26071"/>
    <cellStyle name="20% - Accent4 2 3 3 3 2 2 4" xfId="26072"/>
    <cellStyle name="20% - Accent4 2 3 3 3 2 2 5" xfId="47254"/>
    <cellStyle name="20% - Accent4 2 3 3 3 2 3" xfId="7274"/>
    <cellStyle name="20% - Accent4 2 3 3 3 2 3 2" xfId="26073"/>
    <cellStyle name="20% - Accent4 2 3 3 3 2 3 3" xfId="47255"/>
    <cellStyle name="20% - Accent4 2 3 3 3 2 4" xfId="13056"/>
    <cellStyle name="20% - Accent4 2 3 3 3 2 4 2" xfId="26074"/>
    <cellStyle name="20% - Accent4 2 3 3 3 2 4 3" xfId="47256"/>
    <cellStyle name="20% - Accent4 2 3 3 3 2 5" xfId="18839"/>
    <cellStyle name="20% - Accent4 2 3 3 3 2 5 2" xfId="26075"/>
    <cellStyle name="20% - Accent4 2 3 3 3 2 6" xfId="26076"/>
    <cellStyle name="20% - Accent4 2 3 3 3 2 7" xfId="47257"/>
    <cellStyle name="20% - Accent4 2 3 3 3 3" xfId="5571"/>
    <cellStyle name="20% - Accent4 2 3 3 3 3 2" xfId="14245"/>
    <cellStyle name="20% - Accent4 2 3 3 3 3 2 2" xfId="26077"/>
    <cellStyle name="20% - Accent4 2 3 3 3 3 2 3" xfId="47258"/>
    <cellStyle name="20% - Accent4 2 3 3 3 3 3" xfId="20028"/>
    <cellStyle name="20% - Accent4 2 3 3 3 3 3 2" xfId="26078"/>
    <cellStyle name="20% - Accent4 2 3 3 3 3 4" xfId="26079"/>
    <cellStyle name="20% - Accent4 2 3 3 3 3 5" xfId="47259"/>
    <cellStyle name="20% - Accent4 2 3 3 3 4" xfId="8463"/>
    <cellStyle name="20% - Accent4 2 3 3 3 4 2" xfId="26080"/>
    <cellStyle name="20% - Accent4 2 3 3 3 4 3" xfId="47260"/>
    <cellStyle name="20% - Accent4 2 3 3 3 4 4" xfId="47261"/>
    <cellStyle name="20% - Accent4 2 3 3 3 5" xfId="4382"/>
    <cellStyle name="20% - Accent4 2 3 3 3 5 2" xfId="26081"/>
    <cellStyle name="20% - Accent4 2 3 3 3 5 3" xfId="47262"/>
    <cellStyle name="20% - Accent4 2 3 3 3 6" xfId="11354"/>
    <cellStyle name="20% - Accent4 2 3 3 3 6 2" xfId="26082"/>
    <cellStyle name="20% - Accent4 2 3 3 3 6 3" xfId="47263"/>
    <cellStyle name="20% - Accent4 2 3 3 3 7" xfId="17137"/>
    <cellStyle name="20% - Accent4 2 3 3 3 7 2" xfId="26083"/>
    <cellStyle name="20% - Accent4 2 3 3 3 8" xfId="26084"/>
    <cellStyle name="20% - Accent4 2 3 3 3 9" xfId="47264"/>
    <cellStyle name="20% - Accent4 2 3 3 4" xfId="1896"/>
    <cellStyle name="20% - Accent4 2 3 3 4 2" xfId="6491"/>
    <cellStyle name="20% - Accent4 2 3 3 4 2 2" xfId="15164"/>
    <cellStyle name="20% - Accent4 2 3 3 4 2 2 2" xfId="26085"/>
    <cellStyle name="20% - Accent4 2 3 3 4 2 2 3" xfId="47265"/>
    <cellStyle name="20% - Accent4 2 3 3 4 2 3" xfId="20947"/>
    <cellStyle name="20% - Accent4 2 3 3 4 2 3 2" xfId="26086"/>
    <cellStyle name="20% - Accent4 2 3 3 4 2 4" xfId="26087"/>
    <cellStyle name="20% - Accent4 2 3 3 4 2 5" xfId="47266"/>
    <cellStyle name="20% - Accent4 2 3 3 4 3" xfId="9382"/>
    <cellStyle name="20% - Accent4 2 3 3 4 3 2" xfId="26088"/>
    <cellStyle name="20% - Accent4 2 3 3 4 3 3" xfId="47267"/>
    <cellStyle name="20% - Accent4 2 3 3 4 3 4" xfId="47268"/>
    <cellStyle name="20% - Accent4 2 3 3 4 4" xfId="3599"/>
    <cellStyle name="20% - Accent4 2 3 3 4 4 2" xfId="26089"/>
    <cellStyle name="20% - Accent4 2 3 3 4 4 3" xfId="47269"/>
    <cellStyle name="20% - Accent4 2 3 3 4 5" xfId="12273"/>
    <cellStyle name="20% - Accent4 2 3 3 4 5 2" xfId="26090"/>
    <cellStyle name="20% - Accent4 2 3 3 4 5 3" xfId="47270"/>
    <cellStyle name="20% - Accent4 2 3 3 4 6" xfId="18056"/>
    <cellStyle name="20% - Accent4 2 3 3 4 6 2" xfId="26091"/>
    <cellStyle name="20% - Accent4 2 3 3 4 7" xfId="26092"/>
    <cellStyle name="20% - Accent4 2 3 3 4 8" xfId="47271"/>
    <cellStyle name="20% - Accent4 2 3 3 5" xfId="1434"/>
    <cellStyle name="20% - Accent4 2 3 3 5 2" xfId="8920"/>
    <cellStyle name="20% - Accent4 2 3 3 5 2 2" xfId="14702"/>
    <cellStyle name="20% - Accent4 2 3 3 5 2 2 2" xfId="26093"/>
    <cellStyle name="20% - Accent4 2 3 3 5 2 2 3" xfId="47272"/>
    <cellStyle name="20% - Accent4 2 3 3 5 2 3" xfId="20485"/>
    <cellStyle name="20% - Accent4 2 3 3 5 2 3 2" xfId="26094"/>
    <cellStyle name="20% - Accent4 2 3 3 5 2 4" xfId="26095"/>
    <cellStyle name="20% - Accent4 2 3 3 5 2 5" xfId="47273"/>
    <cellStyle name="20% - Accent4 2 3 3 5 3" xfId="6029"/>
    <cellStyle name="20% - Accent4 2 3 3 5 3 2" xfId="26096"/>
    <cellStyle name="20% - Accent4 2 3 3 5 3 3" xfId="47274"/>
    <cellStyle name="20% - Accent4 2 3 3 5 4" xfId="11811"/>
    <cellStyle name="20% - Accent4 2 3 3 5 4 2" xfId="26097"/>
    <cellStyle name="20% - Accent4 2 3 3 5 4 3" xfId="47275"/>
    <cellStyle name="20% - Accent4 2 3 3 5 5" xfId="17594"/>
    <cellStyle name="20% - Accent4 2 3 3 5 5 2" xfId="26098"/>
    <cellStyle name="20% - Accent4 2 3 3 5 6" xfId="26099"/>
    <cellStyle name="20% - Accent4 2 3 3 5 7" xfId="47276"/>
    <cellStyle name="20% - Accent4 2 3 3 6" xfId="4788"/>
    <cellStyle name="20% - Accent4 2 3 3 6 2" xfId="13462"/>
    <cellStyle name="20% - Accent4 2 3 3 6 2 2" xfId="26100"/>
    <cellStyle name="20% - Accent4 2 3 3 6 2 3" xfId="47277"/>
    <cellStyle name="20% - Accent4 2 3 3 6 3" xfId="19245"/>
    <cellStyle name="20% - Accent4 2 3 3 6 3 2" xfId="26101"/>
    <cellStyle name="20% - Accent4 2 3 3 6 4" xfId="26102"/>
    <cellStyle name="20% - Accent4 2 3 3 6 5" xfId="47278"/>
    <cellStyle name="20% - Accent4 2 3 3 7" xfId="7680"/>
    <cellStyle name="20% - Accent4 2 3 3 7 2" xfId="26103"/>
    <cellStyle name="20% - Accent4 2 3 3 7 3" xfId="47279"/>
    <cellStyle name="20% - Accent4 2 3 3 7 4" xfId="47280"/>
    <cellStyle name="20% - Accent4 2 3 3 8" xfId="3137"/>
    <cellStyle name="20% - Accent4 2 3 3 8 2" xfId="26104"/>
    <cellStyle name="20% - Accent4 2 3 3 8 3" xfId="47281"/>
    <cellStyle name="20% - Accent4 2 3 3 9" xfId="10571"/>
    <cellStyle name="20% - Accent4 2 3 3 9 2" xfId="26105"/>
    <cellStyle name="20% - Accent4 2 3 3 9 3" xfId="47282"/>
    <cellStyle name="20% - Accent4 2 3 4" xfId="160"/>
    <cellStyle name="20% - Accent4 2 3 4 10" xfId="16356"/>
    <cellStyle name="20% - Accent4 2 3 4 10 2" xfId="26106"/>
    <cellStyle name="20% - Accent4 2 3 4 11" xfId="26107"/>
    <cellStyle name="20% - Accent4 2 3 4 12" xfId="47283"/>
    <cellStyle name="20% - Accent4 2 3 4 2" xfId="161"/>
    <cellStyle name="20% - Accent4 2 3 4 2 2" xfId="1899"/>
    <cellStyle name="20% - Accent4 2 3 4 2 2 2" xfId="9385"/>
    <cellStyle name="20% - Accent4 2 3 4 2 2 2 2" xfId="15167"/>
    <cellStyle name="20% - Accent4 2 3 4 2 2 2 2 2" xfId="26108"/>
    <cellStyle name="20% - Accent4 2 3 4 2 2 2 2 3" xfId="47284"/>
    <cellStyle name="20% - Accent4 2 3 4 2 2 2 3" xfId="20950"/>
    <cellStyle name="20% - Accent4 2 3 4 2 2 2 3 2" xfId="26109"/>
    <cellStyle name="20% - Accent4 2 3 4 2 2 2 4" xfId="26110"/>
    <cellStyle name="20% - Accent4 2 3 4 2 2 2 5" xfId="47285"/>
    <cellStyle name="20% - Accent4 2 3 4 2 2 3" xfId="6494"/>
    <cellStyle name="20% - Accent4 2 3 4 2 2 3 2" xfId="26111"/>
    <cellStyle name="20% - Accent4 2 3 4 2 2 3 3" xfId="47286"/>
    <cellStyle name="20% - Accent4 2 3 4 2 2 4" xfId="12276"/>
    <cellStyle name="20% - Accent4 2 3 4 2 2 4 2" xfId="26112"/>
    <cellStyle name="20% - Accent4 2 3 4 2 2 4 3" xfId="47287"/>
    <cellStyle name="20% - Accent4 2 3 4 2 2 5" xfId="18059"/>
    <cellStyle name="20% - Accent4 2 3 4 2 2 5 2" xfId="26113"/>
    <cellStyle name="20% - Accent4 2 3 4 2 2 6" xfId="26114"/>
    <cellStyle name="20% - Accent4 2 3 4 2 2 7" xfId="47288"/>
    <cellStyle name="20% - Accent4 2 3 4 2 3" xfId="4791"/>
    <cellStyle name="20% - Accent4 2 3 4 2 3 2" xfId="13465"/>
    <cellStyle name="20% - Accent4 2 3 4 2 3 2 2" xfId="26115"/>
    <cellStyle name="20% - Accent4 2 3 4 2 3 2 3" xfId="47289"/>
    <cellStyle name="20% - Accent4 2 3 4 2 3 3" xfId="19248"/>
    <cellStyle name="20% - Accent4 2 3 4 2 3 3 2" xfId="26116"/>
    <cellStyle name="20% - Accent4 2 3 4 2 3 4" xfId="26117"/>
    <cellStyle name="20% - Accent4 2 3 4 2 3 5" xfId="47290"/>
    <cellStyle name="20% - Accent4 2 3 4 2 4" xfId="7683"/>
    <cellStyle name="20% - Accent4 2 3 4 2 4 2" xfId="26118"/>
    <cellStyle name="20% - Accent4 2 3 4 2 4 3" xfId="47291"/>
    <cellStyle name="20% - Accent4 2 3 4 2 4 4" xfId="47292"/>
    <cellStyle name="20% - Accent4 2 3 4 2 5" xfId="3602"/>
    <cellStyle name="20% - Accent4 2 3 4 2 5 2" xfId="26119"/>
    <cellStyle name="20% - Accent4 2 3 4 2 5 3" xfId="47293"/>
    <cellStyle name="20% - Accent4 2 3 4 2 6" xfId="10574"/>
    <cellStyle name="20% - Accent4 2 3 4 2 6 2" xfId="26120"/>
    <cellStyle name="20% - Accent4 2 3 4 2 6 3" xfId="47294"/>
    <cellStyle name="20% - Accent4 2 3 4 2 7" xfId="16357"/>
    <cellStyle name="20% - Accent4 2 3 4 2 7 2" xfId="26121"/>
    <cellStyle name="20% - Accent4 2 3 4 2 8" xfId="26122"/>
    <cellStyle name="20% - Accent4 2 3 4 2 9" xfId="47295"/>
    <cellStyle name="20% - Accent4 2 3 4 3" xfId="976"/>
    <cellStyle name="20% - Accent4 2 3 4 3 2" xfId="2680"/>
    <cellStyle name="20% - Accent4 2 3 4 3 2 2" xfId="10166"/>
    <cellStyle name="20% - Accent4 2 3 4 3 2 2 2" xfId="15948"/>
    <cellStyle name="20% - Accent4 2 3 4 3 2 2 2 2" xfId="26123"/>
    <cellStyle name="20% - Accent4 2 3 4 3 2 2 2 3" xfId="47296"/>
    <cellStyle name="20% - Accent4 2 3 4 3 2 2 3" xfId="21731"/>
    <cellStyle name="20% - Accent4 2 3 4 3 2 2 3 2" xfId="26124"/>
    <cellStyle name="20% - Accent4 2 3 4 3 2 2 4" xfId="26125"/>
    <cellStyle name="20% - Accent4 2 3 4 3 2 2 5" xfId="47297"/>
    <cellStyle name="20% - Accent4 2 3 4 3 2 3" xfId="7275"/>
    <cellStyle name="20% - Accent4 2 3 4 3 2 3 2" xfId="26126"/>
    <cellStyle name="20% - Accent4 2 3 4 3 2 3 3" xfId="47298"/>
    <cellStyle name="20% - Accent4 2 3 4 3 2 4" xfId="13057"/>
    <cellStyle name="20% - Accent4 2 3 4 3 2 4 2" xfId="26127"/>
    <cellStyle name="20% - Accent4 2 3 4 3 2 4 3" xfId="47299"/>
    <cellStyle name="20% - Accent4 2 3 4 3 2 5" xfId="18840"/>
    <cellStyle name="20% - Accent4 2 3 4 3 2 5 2" xfId="26128"/>
    <cellStyle name="20% - Accent4 2 3 4 3 2 6" xfId="26129"/>
    <cellStyle name="20% - Accent4 2 3 4 3 2 7" xfId="47300"/>
    <cellStyle name="20% - Accent4 2 3 4 3 3" xfId="5572"/>
    <cellStyle name="20% - Accent4 2 3 4 3 3 2" xfId="14246"/>
    <cellStyle name="20% - Accent4 2 3 4 3 3 2 2" xfId="26130"/>
    <cellStyle name="20% - Accent4 2 3 4 3 3 2 3" xfId="47301"/>
    <cellStyle name="20% - Accent4 2 3 4 3 3 3" xfId="20029"/>
    <cellStyle name="20% - Accent4 2 3 4 3 3 3 2" xfId="26131"/>
    <cellStyle name="20% - Accent4 2 3 4 3 3 4" xfId="26132"/>
    <cellStyle name="20% - Accent4 2 3 4 3 3 5" xfId="47302"/>
    <cellStyle name="20% - Accent4 2 3 4 3 4" xfId="8464"/>
    <cellStyle name="20% - Accent4 2 3 4 3 4 2" xfId="26133"/>
    <cellStyle name="20% - Accent4 2 3 4 3 4 3" xfId="47303"/>
    <cellStyle name="20% - Accent4 2 3 4 3 4 4" xfId="47304"/>
    <cellStyle name="20% - Accent4 2 3 4 3 5" xfId="4383"/>
    <cellStyle name="20% - Accent4 2 3 4 3 5 2" xfId="26134"/>
    <cellStyle name="20% - Accent4 2 3 4 3 5 3" xfId="47305"/>
    <cellStyle name="20% - Accent4 2 3 4 3 6" xfId="11355"/>
    <cellStyle name="20% - Accent4 2 3 4 3 6 2" xfId="26135"/>
    <cellStyle name="20% - Accent4 2 3 4 3 6 3" xfId="47306"/>
    <cellStyle name="20% - Accent4 2 3 4 3 7" xfId="17138"/>
    <cellStyle name="20% - Accent4 2 3 4 3 7 2" xfId="26136"/>
    <cellStyle name="20% - Accent4 2 3 4 3 8" xfId="26137"/>
    <cellStyle name="20% - Accent4 2 3 4 3 9" xfId="47307"/>
    <cellStyle name="20% - Accent4 2 3 4 4" xfId="1898"/>
    <cellStyle name="20% - Accent4 2 3 4 4 2" xfId="6493"/>
    <cellStyle name="20% - Accent4 2 3 4 4 2 2" xfId="15166"/>
    <cellStyle name="20% - Accent4 2 3 4 4 2 2 2" xfId="26138"/>
    <cellStyle name="20% - Accent4 2 3 4 4 2 2 3" xfId="47308"/>
    <cellStyle name="20% - Accent4 2 3 4 4 2 3" xfId="20949"/>
    <cellStyle name="20% - Accent4 2 3 4 4 2 3 2" xfId="26139"/>
    <cellStyle name="20% - Accent4 2 3 4 4 2 4" xfId="26140"/>
    <cellStyle name="20% - Accent4 2 3 4 4 2 5" xfId="47309"/>
    <cellStyle name="20% - Accent4 2 3 4 4 3" xfId="9384"/>
    <cellStyle name="20% - Accent4 2 3 4 4 3 2" xfId="26141"/>
    <cellStyle name="20% - Accent4 2 3 4 4 3 3" xfId="47310"/>
    <cellStyle name="20% - Accent4 2 3 4 4 3 4" xfId="47311"/>
    <cellStyle name="20% - Accent4 2 3 4 4 4" xfId="3601"/>
    <cellStyle name="20% - Accent4 2 3 4 4 4 2" xfId="26142"/>
    <cellStyle name="20% - Accent4 2 3 4 4 4 3" xfId="47312"/>
    <cellStyle name="20% - Accent4 2 3 4 4 5" xfId="12275"/>
    <cellStyle name="20% - Accent4 2 3 4 4 5 2" xfId="26143"/>
    <cellStyle name="20% - Accent4 2 3 4 4 5 3" xfId="47313"/>
    <cellStyle name="20% - Accent4 2 3 4 4 6" xfId="18058"/>
    <cellStyle name="20% - Accent4 2 3 4 4 6 2" xfId="26144"/>
    <cellStyle name="20% - Accent4 2 3 4 4 7" xfId="26145"/>
    <cellStyle name="20% - Accent4 2 3 4 4 8" xfId="47314"/>
    <cellStyle name="20% - Accent4 2 3 4 5" xfId="1435"/>
    <cellStyle name="20% - Accent4 2 3 4 5 2" xfId="8921"/>
    <cellStyle name="20% - Accent4 2 3 4 5 2 2" xfId="14703"/>
    <cellStyle name="20% - Accent4 2 3 4 5 2 2 2" xfId="26146"/>
    <cellStyle name="20% - Accent4 2 3 4 5 2 2 3" xfId="47315"/>
    <cellStyle name="20% - Accent4 2 3 4 5 2 3" xfId="20486"/>
    <cellStyle name="20% - Accent4 2 3 4 5 2 3 2" xfId="26147"/>
    <cellStyle name="20% - Accent4 2 3 4 5 2 4" xfId="26148"/>
    <cellStyle name="20% - Accent4 2 3 4 5 2 5" xfId="47316"/>
    <cellStyle name="20% - Accent4 2 3 4 5 3" xfId="6030"/>
    <cellStyle name="20% - Accent4 2 3 4 5 3 2" xfId="26149"/>
    <cellStyle name="20% - Accent4 2 3 4 5 3 3" xfId="47317"/>
    <cellStyle name="20% - Accent4 2 3 4 5 4" xfId="11812"/>
    <cellStyle name="20% - Accent4 2 3 4 5 4 2" xfId="26150"/>
    <cellStyle name="20% - Accent4 2 3 4 5 4 3" xfId="47318"/>
    <cellStyle name="20% - Accent4 2 3 4 5 5" xfId="17595"/>
    <cellStyle name="20% - Accent4 2 3 4 5 5 2" xfId="26151"/>
    <cellStyle name="20% - Accent4 2 3 4 5 6" xfId="26152"/>
    <cellStyle name="20% - Accent4 2 3 4 5 7" xfId="47319"/>
    <cellStyle name="20% - Accent4 2 3 4 6" xfId="4790"/>
    <cellStyle name="20% - Accent4 2 3 4 6 2" xfId="13464"/>
    <cellStyle name="20% - Accent4 2 3 4 6 2 2" xfId="26153"/>
    <cellStyle name="20% - Accent4 2 3 4 6 2 3" xfId="47320"/>
    <cellStyle name="20% - Accent4 2 3 4 6 3" xfId="19247"/>
    <cellStyle name="20% - Accent4 2 3 4 6 3 2" xfId="26154"/>
    <cellStyle name="20% - Accent4 2 3 4 6 4" xfId="26155"/>
    <cellStyle name="20% - Accent4 2 3 4 6 5" xfId="47321"/>
    <cellStyle name="20% - Accent4 2 3 4 7" xfId="7682"/>
    <cellStyle name="20% - Accent4 2 3 4 7 2" xfId="26156"/>
    <cellStyle name="20% - Accent4 2 3 4 7 3" xfId="47322"/>
    <cellStyle name="20% - Accent4 2 3 4 7 4" xfId="47323"/>
    <cellStyle name="20% - Accent4 2 3 4 8" xfId="3138"/>
    <cellStyle name="20% - Accent4 2 3 4 8 2" xfId="26157"/>
    <cellStyle name="20% - Accent4 2 3 4 8 3" xfId="47324"/>
    <cellStyle name="20% - Accent4 2 3 4 9" xfId="10573"/>
    <cellStyle name="20% - Accent4 2 3 4 9 2" xfId="26158"/>
    <cellStyle name="20% - Accent4 2 3 4 9 3" xfId="47325"/>
    <cellStyle name="20% - Accent4 2 3 5" xfId="162"/>
    <cellStyle name="20% - Accent4 2 3 5 10" xfId="47326"/>
    <cellStyle name="20% - Accent4 2 3 5 2" xfId="1900"/>
    <cellStyle name="20% - Accent4 2 3 5 2 2" xfId="6495"/>
    <cellStyle name="20% - Accent4 2 3 5 2 2 2" xfId="15168"/>
    <cellStyle name="20% - Accent4 2 3 5 2 2 2 2" xfId="26159"/>
    <cellStyle name="20% - Accent4 2 3 5 2 2 2 3" xfId="47327"/>
    <cellStyle name="20% - Accent4 2 3 5 2 2 3" xfId="20951"/>
    <cellStyle name="20% - Accent4 2 3 5 2 2 3 2" xfId="26160"/>
    <cellStyle name="20% - Accent4 2 3 5 2 2 4" xfId="26161"/>
    <cellStyle name="20% - Accent4 2 3 5 2 2 5" xfId="47328"/>
    <cellStyle name="20% - Accent4 2 3 5 2 3" xfId="9386"/>
    <cellStyle name="20% - Accent4 2 3 5 2 3 2" xfId="26162"/>
    <cellStyle name="20% - Accent4 2 3 5 2 3 3" xfId="47329"/>
    <cellStyle name="20% - Accent4 2 3 5 2 3 4" xfId="47330"/>
    <cellStyle name="20% - Accent4 2 3 5 2 4" xfId="3603"/>
    <cellStyle name="20% - Accent4 2 3 5 2 4 2" xfId="26163"/>
    <cellStyle name="20% - Accent4 2 3 5 2 4 3" xfId="47331"/>
    <cellStyle name="20% - Accent4 2 3 5 2 5" xfId="12277"/>
    <cellStyle name="20% - Accent4 2 3 5 2 5 2" xfId="26164"/>
    <cellStyle name="20% - Accent4 2 3 5 2 5 3" xfId="47332"/>
    <cellStyle name="20% - Accent4 2 3 5 2 6" xfId="18060"/>
    <cellStyle name="20% - Accent4 2 3 5 2 6 2" xfId="26165"/>
    <cellStyle name="20% - Accent4 2 3 5 2 7" xfId="26166"/>
    <cellStyle name="20% - Accent4 2 3 5 2 8" xfId="47333"/>
    <cellStyle name="20% - Accent4 2 3 5 3" xfId="1431"/>
    <cellStyle name="20% - Accent4 2 3 5 3 2" xfId="8917"/>
    <cellStyle name="20% - Accent4 2 3 5 3 2 2" xfId="14699"/>
    <cellStyle name="20% - Accent4 2 3 5 3 2 2 2" xfId="26167"/>
    <cellStyle name="20% - Accent4 2 3 5 3 2 2 3" xfId="47334"/>
    <cellStyle name="20% - Accent4 2 3 5 3 2 3" xfId="20482"/>
    <cellStyle name="20% - Accent4 2 3 5 3 2 3 2" xfId="26168"/>
    <cellStyle name="20% - Accent4 2 3 5 3 2 4" xfId="26169"/>
    <cellStyle name="20% - Accent4 2 3 5 3 2 5" xfId="47335"/>
    <cellStyle name="20% - Accent4 2 3 5 3 3" xfId="6026"/>
    <cellStyle name="20% - Accent4 2 3 5 3 3 2" xfId="26170"/>
    <cellStyle name="20% - Accent4 2 3 5 3 3 3" xfId="47336"/>
    <cellStyle name="20% - Accent4 2 3 5 3 4" xfId="11808"/>
    <cellStyle name="20% - Accent4 2 3 5 3 4 2" xfId="26171"/>
    <cellStyle name="20% - Accent4 2 3 5 3 4 3" xfId="47337"/>
    <cellStyle name="20% - Accent4 2 3 5 3 5" xfId="17591"/>
    <cellStyle name="20% - Accent4 2 3 5 3 5 2" xfId="26172"/>
    <cellStyle name="20% - Accent4 2 3 5 3 6" xfId="26173"/>
    <cellStyle name="20% - Accent4 2 3 5 3 7" xfId="47338"/>
    <cellStyle name="20% - Accent4 2 3 5 4" xfId="4792"/>
    <cellStyle name="20% - Accent4 2 3 5 4 2" xfId="13466"/>
    <cellStyle name="20% - Accent4 2 3 5 4 2 2" xfId="26174"/>
    <cellStyle name="20% - Accent4 2 3 5 4 2 3" xfId="47339"/>
    <cellStyle name="20% - Accent4 2 3 5 4 3" xfId="19249"/>
    <cellStyle name="20% - Accent4 2 3 5 4 3 2" xfId="26175"/>
    <cellStyle name="20% - Accent4 2 3 5 4 4" xfId="26176"/>
    <cellStyle name="20% - Accent4 2 3 5 4 5" xfId="47340"/>
    <cellStyle name="20% - Accent4 2 3 5 5" xfId="7684"/>
    <cellStyle name="20% - Accent4 2 3 5 5 2" xfId="26177"/>
    <cellStyle name="20% - Accent4 2 3 5 5 3" xfId="47341"/>
    <cellStyle name="20% - Accent4 2 3 5 5 4" xfId="47342"/>
    <cellStyle name="20% - Accent4 2 3 5 6" xfId="3134"/>
    <cellStyle name="20% - Accent4 2 3 5 6 2" xfId="26178"/>
    <cellStyle name="20% - Accent4 2 3 5 6 3" xfId="47343"/>
    <cellStyle name="20% - Accent4 2 3 5 7" xfId="10575"/>
    <cellStyle name="20% - Accent4 2 3 5 7 2" xfId="26179"/>
    <cellStyle name="20% - Accent4 2 3 5 7 3" xfId="47344"/>
    <cellStyle name="20% - Accent4 2 3 5 8" xfId="16358"/>
    <cellStyle name="20% - Accent4 2 3 5 8 2" xfId="26180"/>
    <cellStyle name="20% - Accent4 2 3 5 9" xfId="26181"/>
    <cellStyle name="20% - Accent4 2 3 6" xfId="884"/>
    <cellStyle name="20% - Accent4 2 3 6 2" xfId="2590"/>
    <cellStyle name="20% - Accent4 2 3 6 2 2" xfId="10076"/>
    <cellStyle name="20% - Accent4 2 3 6 2 2 2" xfId="15858"/>
    <cellStyle name="20% - Accent4 2 3 6 2 2 2 2" xfId="26182"/>
    <cellStyle name="20% - Accent4 2 3 6 2 2 2 3" xfId="47345"/>
    <cellStyle name="20% - Accent4 2 3 6 2 2 3" xfId="21641"/>
    <cellStyle name="20% - Accent4 2 3 6 2 2 3 2" xfId="26183"/>
    <cellStyle name="20% - Accent4 2 3 6 2 2 4" xfId="26184"/>
    <cellStyle name="20% - Accent4 2 3 6 2 2 5" xfId="47346"/>
    <cellStyle name="20% - Accent4 2 3 6 2 3" xfId="7185"/>
    <cellStyle name="20% - Accent4 2 3 6 2 3 2" xfId="26185"/>
    <cellStyle name="20% - Accent4 2 3 6 2 3 3" xfId="47347"/>
    <cellStyle name="20% - Accent4 2 3 6 2 4" xfId="12967"/>
    <cellStyle name="20% - Accent4 2 3 6 2 4 2" xfId="26186"/>
    <cellStyle name="20% - Accent4 2 3 6 2 4 3" xfId="47348"/>
    <cellStyle name="20% - Accent4 2 3 6 2 5" xfId="18750"/>
    <cellStyle name="20% - Accent4 2 3 6 2 5 2" xfId="26187"/>
    <cellStyle name="20% - Accent4 2 3 6 2 6" xfId="26188"/>
    <cellStyle name="20% - Accent4 2 3 6 2 7" xfId="47349"/>
    <cellStyle name="20% - Accent4 2 3 6 3" xfId="5482"/>
    <cellStyle name="20% - Accent4 2 3 6 3 2" xfId="14156"/>
    <cellStyle name="20% - Accent4 2 3 6 3 2 2" xfId="26189"/>
    <cellStyle name="20% - Accent4 2 3 6 3 2 3" xfId="47350"/>
    <cellStyle name="20% - Accent4 2 3 6 3 3" xfId="19939"/>
    <cellStyle name="20% - Accent4 2 3 6 3 3 2" xfId="26190"/>
    <cellStyle name="20% - Accent4 2 3 6 3 4" xfId="26191"/>
    <cellStyle name="20% - Accent4 2 3 6 3 5" xfId="47351"/>
    <cellStyle name="20% - Accent4 2 3 6 4" xfId="8374"/>
    <cellStyle name="20% - Accent4 2 3 6 4 2" xfId="26192"/>
    <cellStyle name="20% - Accent4 2 3 6 4 3" xfId="47352"/>
    <cellStyle name="20% - Accent4 2 3 6 4 4" xfId="47353"/>
    <cellStyle name="20% - Accent4 2 3 6 5" xfId="4293"/>
    <cellStyle name="20% - Accent4 2 3 6 5 2" xfId="26193"/>
    <cellStyle name="20% - Accent4 2 3 6 5 3" xfId="47354"/>
    <cellStyle name="20% - Accent4 2 3 6 6" xfId="11265"/>
    <cellStyle name="20% - Accent4 2 3 6 6 2" xfId="26194"/>
    <cellStyle name="20% - Accent4 2 3 6 6 3" xfId="47355"/>
    <cellStyle name="20% - Accent4 2 3 6 7" xfId="17048"/>
    <cellStyle name="20% - Accent4 2 3 6 7 2" xfId="26195"/>
    <cellStyle name="20% - Accent4 2 3 6 8" xfId="26196"/>
    <cellStyle name="20% - Accent4 2 3 6 9" xfId="47356"/>
    <cellStyle name="20% - Accent4 2 3 7" xfId="1891"/>
    <cellStyle name="20% - Accent4 2 3 7 2" xfId="6486"/>
    <cellStyle name="20% - Accent4 2 3 7 2 2" xfId="15159"/>
    <cellStyle name="20% - Accent4 2 3 7 2 2 2" xfId="26197"/>
    <cellStyle name="20% - Accent4 2 3 7 2 2 3" xfId="47357"/>
    <cellStyle name="20% - Accent4 2 3 7 2 3" xfId="20942"/>
    <cellStyle name="20% - Accent4 2 3 7 2 3 2" xfId="26198"/>
    <cellStyle name="20% - Accent4 2 3 7 2 4" xfId="26199"/>
    <cellStyle name="20% - Accent4 2 3 7 2 5" xfId="47358"/>
    <cellStyle name="20% - Accent4 2 3 7 3" xfId="9377"/>
    <cellStyle name="20% - Accent4 2 3 7 3 2" xfId="26200"/>
    <cellStyle name="20% - Accent4 2 3 7 3 3" xfId="47359"/>
    <cellStyle name="20% - Accent4 2 3 7 3 4" xfId="47360"/>
    <cellStyle name="20% - Accent4 2 3 7 4" xfId="3594"/>
    <cellStyle name="20% - Accent4 2 3 7 4 2" xfId="26201"/>
    <cellStyle name="20% - Accent4 2 3 7 4 3" xfId="47361"/>
    <cellStyle name="20% - Accent4 2 3 7 5" xfId="12268"/>
    <cellStyle name="20% - Accent4 2 3 7 5 2" xfId="26202"/>
    <cellStyle name="20% - Accent4 2 3 7 5 3" xfId="47362"/>
    <cellStyle name="20% - Accent4 2 3 7 6" xfId="18051"/>
    <cellStyle name="20% - Accent4 2 3 7 6 2" xfId="26203"/>
    <cellStyle name="20% - Accent4 2 3 7 7" xfId="26204"/>
    <cellStyle name="20% - Accent4 2 3 7 8" xfId="47363"/>
    <cellStyle name="20% - Accent4 2 3 8" xfId="1297"/>
    <cellStyle name="20% - Accent4 2 3 8 2" xfId="8783"/>
    <cellStyle name="20% - Accent4 2 3 8 2 2" xfId="14565"/>
    <cellStyle name="20% - Accent4 2 3 8 2 2 2" xfId="26205"/>
    <cellStyle name="20% - Accent4 2 3 8 2 2 3" xfId="47364"/>
    <cellStyle name="20% - Accent4 2 3 8 2 3" xfId="20348"/>
    <cellStyle name="20% - Accent4 2 3 8 2 3 2" xfId="26206"/>
    <cellStyle name="20% - Accent4 2 3 8 2 4" xfId="26207"/>
    <cellStyle name="20% - Accent4 2 3 8 2 5" xfId="47365"/>
    <cellStyle name="20% - Accent4 2 3 8 3" xfId="5892"/>
    <cellStyle name="20% - Accent4 2 3 8 3 2" xfId="26208"/>
    <cellStyle name="20% - Accent4 2 3 8 3 3" xfId="47366"/>
    <cellStyle name="20% - Accent4 2 3 8 4" xfId="11674"/>
    <cellStyle name="20% - Accent4 2 3 8 4 2" xfId="26209"/>
    <cellStyle name="20% - Accent4 2 3 8 4 3" xfId="47367"/>
    <cellStyle name="20% - Accent4 2 3 8 5" xfId="17457"/>
    <cellStyle name="20% - Accent4 2 3 8 5 2" xfId="26210"/>
    <cellStyle name="20% - Accent4 2 3 8 6" xfId="26211"/>
    <cellStyle name="20% - Accent4 2 3 8 7" xfId="47368"/>
    <cellStyle name="20% - Accent4 2 3 9" xfId="4783"/>
    <cellStyle name="20% - Accent4 2 3 9 2" xfId="13457"/>
    <cellStyle name="20% - Accent4 2 3 9 2 2" xfId="26212"/>
    <cellStyle name="20% - Accent4 2 3 9 2 3" xfId="47369"/>
    <cellStyle name="20% - Accent4 2 3 9 3" xfId="19240"/>
    <cellStyle name="20% - Accent4 2 3 9 3 2" xfId="26213"/>
    <cellStyle name="20% - Accent4 2 3 9 4" xfId="26214"/>
    <cellStyle name="20% - Accent4 2 3 9 5" xfId="47370"/>
    <cellStyle name="20% - Accent4 2 4" xfId="163"/>
    <cellStyle name="20% - Accent4 2 4 10" xfId="10576"/>
    <cellStyle name="20% - Accent4 2 4 10 2" xfId="26215"/>
    <cellStyle name="20% - Accent4 2 4 10 3" xfId="47371"/>
    <cellStyle name="20% - Accent4 2 4 11" xfId="16359"/>
    <cellStyle name="20% - Accent4 2 4 11 2" xfId="26216"/>
    <cellStyle name="20% - Accent4 2 4 12" xfId="26217"/>
    <cellStyle name="20% - Accent4 2 4 13" xfId="47372"/>
    <cellStyle name="20% - Accent4 2 4 2" xfId="164"/>
    <cellStyle name="20% - Accent4 2 4 2 10" xfId="16360"/>
    <cellStyle name="20% - Accent4 2 4 2 10 2" xfId="26218"/>
    <cellStyle name="20% - Accent4 2 4 2 11" xfId="26219"/>
    <cellStyle name="20% - Accent4 2 4 2 12" xfId="47373"/>
    <cellStyle name="20% - Accent4 2 4 2 2" xfId="165"/>
    <cellStyle name="20% - Accent4 2 4 2 2 2" xfId="1903"/>
    <cellStyle name="20% - Accent4 2 4 2 2 2 2" xfId="9389"/>
    <cellStyle name="20% - Accent4 2 4 2 2 2 2 2" xfId="15171"/>
    <cellStyle name="20% - Accent4 2 4 2 2 2 2 2 2" xfId="26220"/>
    <cellStyle name="20% - Accent4 2 4 2 2 2 2 2 3" xfId="47374"/>
    <cellStyle name="20% - Accent4 2 4 2 2 2 2 3" xfId="20954"/>
    <cellStyle name="20% - Accent4 2 4 2 2 2 2 3 2" xfId="26221"/>
    <cellStyle name="20% - Accent4 2 4 2 2 2 2 4" xfId="26222"/>
    <cellStyle name="20% - Accent4 2 4 2 2 2 2 5" xfId="47375"/>
    <cellStyle name="20% - Accent4 2 4 2 2 2 3" xfId="6498"/>
    <cellStyle name="20% - Accent4 2 4 2 2 2 3 2" xfId="26223"/>
    <cellStyle name="20% - Accent4 2 4 2 2 2 3 3" xfId="47376"/>
    <cellStyle name="20% - Accent4 2 4 2 2 2 4" xfId="12280"/>
    <cellStyle name="20% - Accent4 2 4 2 2 2 4 2" xfId="26224"/>
    <cellStyle name="20% - Accent4 2 4 2 2 2 4 3" xfId="47377"/>
    <cellStyle name="20% - Accent4 2 4 2 2 2 5" xfId="18063"/>
    <cellStyle name="20% - Accent4 2 4 2 2 2 5 2" xfId="26225"/>
    <cellStyle name="20% - Accent4 2 4 2 2 2 6" xfId="26226"/>
    <cellStyle name="20% - Accent4 2 4 2 2 2 7" xfId="47378"/>
    <cellStyle name="20% - Accent4 2 4 2 2 3" xfId="4795"/>
    <cellStyle name="20% - Accent4 2 4 2 2 3 2" xfId="13469"/>
    <cellStyle name="20% - Accent4 2 4 2 2 3 2 2" xfId="26227"/>
    <cellStyle name="20% - Accent4 2 4 2 2 3 2 3" xfId="47379"/>
    <cellStyle name="20% - Accent4 2 4 2 2 3 3" xfId="19252"/>
    <cellStyle name="20% - Accent4 2 4 2 2 3 3 2" xfId="26228"/>
    <cellStyle name="20% - Accent4 2 4 2 2 3 4" xfId="26229"/>
    <cellStyle name="20% - Accent4 2 4 2 2 3 5" xfId="47380"/>
    <cellStyle name="20% - Accent4 2 4 2 2 4" xfId="7687"/>
    <cellStyle name="20% - Accent4 2 4 2 2 4 2" xfId="26230"/>
    <cellStyle name="20% - Accent4 2 4 2 2 4 3" xfId="47381"/>
    <cellStyle name="20% - Accent4 2 4 2 2 4 4" xfId="47382"/>
    <cellStyle name="20% - Accent4 2 4 2 2 5" xfId="3606"/>
    <cellStyle name="20% - Accent4 2 4 2 2 5 2" xfId="26231"/>
    <cellStyle name="20% - Accent4 2 4 2 2 5 3" xfId="47383"/>
    <cellStyle name="20% - Accent4 2 4 2 2 6" xfId="10578"/>
    <cellStyle name="20% - Accent4 2 4 2 2 6 2" xfId="26232"/>
    <cellStyle name="20% - Accent4 2 4 2 2 6 3" xfId="47384"/>
    <cellStyle name="20% - Accent4 2 4 2 2 7" xfId="16361"/>
    <cellStyle name="20% - Accent4 2 4 2 2 7 2" xfId="26233"/>
    <cellStyle name="20% - Accent4 2 4 2 2 8" xfId="26234"/>
    <cellStyle name="20% - Accent4 2 4 2 2 9" xfId="47385"/>
    <cellStyle name="20% - Accent4 2 4 2 3" xfId="978"/>
    <cellStyle name="20% - Accent4 2 4 2 3 2" xfId="2682"/>
    <cellStyle name="20% - Accent4 2 4 2 3 2 2" xfId="10168"/>
    <cellStyle name="20% - Accent4 2 4 2 3 2 2 2" xfId="15950"/>
    <cellStyle name="20% - Accent4 2 4 2 3 2 2 2 2" xfId="26235"/>
    <cellStyle name="20% - Accent4 2 4 2 3 2 2 2 3" xfId="47386"/>
    <cellStyle name="20% - Accent4 2 4 2 3 2 2 3" xfId="21733"/>
    <cellStyle name="20% - Accent4 2 4 2 3 2 2 3 2" xfId="26236"/>
    <cellStyle name="20% - Accent4 2 4 2 3 2 2 4" xfId="26237"/>
    <cellStyle name="20% - Accent4 2 4 2 3 2 2 5" xfId="47387"/>
    <cellStyle name="20% - Accent4 2 4 2 3 2 3" xfId="7277"/>
    <cellStyle name="20% - Accent4 2 4 2 3 2 3 2" xfId="26238"/>
    <cellStyle name="20% - Accent4 2 4 2 3 2 3 3" xfId="47388"/>
    <cellStyle name="20% - Accent4 2 4 2 3 2 4" xfId="13059"/>
    <cellStyle name="20% - Accent4 2 4 2 3 2 4 2" xfId="26239"/>
    <cellStyle name="20% - Accent4 2 4 2 3 2 4 3" xfId="47389"/>
    <cellStyle name="20% - Accent4 2 4 2 3 2 5" xfId="18842"/>
    <cellStyle name="20% - Accent4 2 4 2 3 2 5 2" xfId="26240"/>
    <cellStyle name="20% - Accent4 2 4 2 3 2 6" xfId="26241"/>
    <cellStyle name="20% - Accent4 2 4 2 3 2 7" xfId="47390"/>
    <cellStyle name="20% - Accent4 2 4 2 3 3" xfId="5574"/>
    <cellStyle name="20% - Accent4 2 4 2 3 3 2" xfId="14248"/>
    <cellStyle name="20% - Accent4 2 4 2 3 3 2 2" xfId="26242"/>
    <cellStyle name="20% - Accent4 2 4 2 3 3 2 3" xfId="47391"/>
    <cellStyle name="20% - Accent4 2 4 2 3 3 3" xfId="20031"/>
    <cellStyle name="20% - Accent4 2 4 2 3 3 3 2" xfId="26243"/>
    <cellStyle name="20% - Accent4 2 4 2 3 3 4" xfId="26244"/>
    <cellStyle name="20% - Accent4 2 4 2 3 3 5" xfId="47392"/>
    <cellStyle name="20% - Accent4 2 4 2 3 4" xfId="8466"/>
    <cellStyle name="20% - Accent4 2 4 2 3 4 2" xfId="26245"/>
    <cellStyle name="20% - Accent4 2 4 2 3 4 3" xfId="47393"/>
    <cellStyle name="20% - Accent4 2 4 2 3 4 4" xfId="47394"/>
    <cellStyle name="20% - Accent4 2 4 2 3 5" xfId="4385"/>
    <cellStyle name="20% - Accent4 2 4 2 3 5 2" xfId="26246"/>
    <cellStyle name="20% - Accent4 2 4 2 3 5 3" xfId="47395"/>
    <cellStyle name="20% - Accent4 2 4 2 3 6" xfId="11357"/>
    <cellStyle name="20% - Accent4 2 4 2 3 6 2" xfId="26247"/>
    <cellStyle name="20% - Accent4 2 4 2 3 6 3" xfId="47396"/>
    <cellStyle name="20% - Accent4 2 4 2 3 7" xfId="17140"/>
    <cellStyle name="20% - Accent4 2 4 2 3 7 2" xfId="26248"/>
    <cellStyle name="20% - Accent4 2 4 2 3 8" xfId="26249"/>
    <cellStyle name="20% - Accent4 2 4 2 3 9" xfId="47397"/>
    <cellStyle name="20% - Accent4 2 4 2 4" xfId="1902"/>
    <cellStyle name="20% - Accent4 2 4 2 4 2" xfId="6497"/>
    <cellStyle name="20% - Accent4 2 4 2 4 2 2" xfId="15170"/>
    <cellStyle name="20% - Accent4 2 4 2 4 2 2 2" xfId="26250"/>
    <cellStyle name="20% - Accent4 2 4 2 4 2 2 3" xfId="47398"/>
    <cellStyle name="20% - Accent4 2 4 2 4 2 3" xfId="20953"/>
    <cellStyle name="20% - Accent4 2 4 2 4 2 3 2" xfId="26251"/>
    <cellStyle name="20% - Accent4 2 4 2 4 2 4" xfId="26252"/>
    <cellStyle name="20% - Accent4 2 4 2 4 2 5" xfId="47399"/>
    <cellStyle name="20% - Accent4 2 4 2 4 3" xfId="9388"/>
    <cellStyle name="20% - Accent4 2 4 2 4 3 2" xfId="26253"/>
    <cellStyle name="20% - Accent4 2 4 2 4 3 3" xfId="47400"/>
    <cellStyle name="20% - Accent4 2 4 2 4 3 4" xfId="47401"/>
    <cellStyle name="20% - Accent4 2 4 2 4 4" xfId="3605"/>
    <cellStyle name="20% - Accent4 2 4 2 4 4 2" xfId="26254"/>
    <cellStyle name="20% - Accent4 2 4 2 4 4 3" xfId="47402"/>
    <cellStyle name="20% - Accent4 2 4 2 4 5" xfId="12279"/>
    <cellStyle name="20% - Accent4 2 4 2 4 5 2" xfId="26255"/>
    <cellStyle name="20% - Accent4 2 4 2 4 5 3" xfId="47403"/>
    <cellStyle name="20% - Accent4 2 4 2 4 6" xfId="18062"/>
    <cellStyle name="20% - Accent4 2 4 2 4 6 2" xfId="26256"/>
    <cellStyle name="20% - Accent4 2 4 2 4 7" xfId="26257"/>
    <cellStyle name="20% - Accent4 2 4 2 4 8" xfId="47404"/>
    <cellStyle name="20% - Accent4 2 4 2 5" xfId="1437"/>
    <cellStyle name="20% - Accent4 2 4 2 5 2" xfId="8923"/>
    <cellStyle name="20% - Accent4 2 4 2 5 2 2" xfId="14705"/>
    <cellStyle name="20% - Accent4 2 4 2 5 2 2 2" xfId="26258"/>
    <cellStyle name="20% - Accent4 2 4 2 5 2 2 3" xfId="47405"/>
    <cellStyle name="20% - Accent4 2 4 2 5 2 3" xfId="20488"/>
    <cellStyle name="20% - Accent4 2 4 2 5 2 3 2" xfId="26259"/>
    <cellStyle name="20% - Accent4 2 4 2 5 2 4" xfId="26260"/>
    <cellStyle name="20% - Accent4 2 4 2 5 2 5" xfId="47406"/>
    <cellStyle name="20% - Accent4 2 4 2 5 3" xfId="6032"/>
    <cellStyle name="20% - Accent4 2 4 2 5 3 2" xfId="26261"/>
    <cellStyle name="20% - Accent4 2 4 2 5 3 3" xfId="47407"/>
    <cellStyle name="20% - Accent4 2 4 2 5 4" xfId="11814"/>
    <cellStyle name="20% - Accent4 2 4 2 5 4 2" xfId="26262"/>
    <cellStyle name="20% - Accent4 2 4 2 5 4 3" xfId="47408"/>
    <cellStyle name="20% - Accent4 2 4 2 5 5" xfId="17597"/>
    <cellStyle name="20% - Accent4 2 4 2 5 5 2" xfId="26263"/>
    <cellStyle name="20% - Accent4 2 4 2 5 6" xfId="26264"/>
    <cellStyle name="20% - Accent4 2 4 2 5 7" xfId="47409"/>
    <cellStyle name="20% - Accent4 2 4 2 6" xfId="4794"/>
    <cellStyle name="20% - Accent4 2 4 2 6 2" xfId="13468"/>
    <cellStyle name="20% - Accent4 2 4 2 6 2 2" xfId="26265"/>
    <cellStyle name="20% - Accent4 2 4 2 6 2 3" xfId="47410"/>
    <cellStyle name="20% - Accent4 2 4 2 6 3" xfId="19251"/>
    <cellStyle name="20% - Accent4 2 4 2 6 3 2" xfId="26266"/>
    <cellStyle name="20% - Accent4 2 4 2 6 4" xfId="26267"/>
    <cellStyle name="20% - Accent4 2 4 2 6 5" xfId="47411"/>
    <cellStyle name="20% - Accent4 2 4 2 7" xfId="7686"/>
    <cellStyle name="20% - Accent4 2 4 2 7 2" xfId="26268"/>
    <cellStyle name="20% - Accent4 2 4 2 7 3" xfId="47412"/>
    <cellStyle name="20% - Accent4 2 4 2 7 4" xfId="47413"/>
    <cellStyle name="20% - Accent4 2 4 2 8" xfId="3140"/>
    <cellStyle name="20% - Accent4 2 4 2 8 2" xfId="26269"/>
    <cellStyle name="20% - Accent4 2 4 2 8 3" xfId="47414"/>
    <cellStyle name="20% - Accent4 2 4 2 9" xfId="10577"/>
    <cellStyle name="20% - Accent4 2 4 2 9 2" xfId="26270"/>
    <cellStyle name="20% - Accent4 2 4 2 9 3" xfId="47415"/>
    <cellStyle name="20% - Accent4 2 4 3" xfId="166"/>
    <cellStyle name="20% - Accent4 2 4 3 10" xfId="47416"/>
    <cellStyle name="20% - Accent4 2 4 3 2" xfId="1904"/>
    <cellStyle name="20% - Accent4 2 4 3 2 2" xfId="6499"/>
    <cellStyle name="20% - Accent4 2 4 3 2 2 2" xfId="15172"/>
    <cellStyle name="20% - Accent4 2 4 3 2 2 2 2" xfId="26271"/>
    <cellStyle name="20% - Accent4 2 4 3 2 2 2 3" xfId="47417"/>
    <cellStyle name="20% - Accent4 2 4 3 2 2 3" xfId="20955"/>
    <cellStyle name="20% - Accent4 2 4 3 2 2 3 2" xfId="26272"/>
    <cellStyle name="20% - Accent4 2 4 3 2 2 4" xfId="26273"/>
    <cellStyle name="20% - Accent4 2 4 3 2 2 5" xfId="47418"/>
    <cellStyle name="20% - Accent4 2 4 3 2 3" xfId="9390"/>
    <cellStyle name="20% - Accent4 2 4 3 2 3 2" xfId="26274"/>
    <cellStyle name="20% - Accent4 2 4 3 2 3 3" xfId="47419"/>
    <cellStyle name="20% - Accent4 2 4 3 2 3 4" xfId="47420"/>
    <cellStyle name="20% - Accent4 2 4 3 2 4" xfId="3607"/>
    <cellStyle name="20% - Accent4 2 4 3 2 4 2" xfId="26275"/>
    <cellStyle name="20% - Accent4 2 4 3 2 4 3" xfId="47421"/>
    <cellStyle name="20% - Accent4 2 4 3 2 5" xfId="12281"/>
    <cellStyle name="20% - Accent4 2 4 3 2 5 2" xfId="26276"/>
    <cellStyle name="20% - Accent4 2 4 3 2 5 3" xfId="47422"/>
    <cellStyle name="20% - Accent4 2 4 3 2 6" xfId="18064"/>
    <cellStyle name="20% - Accent4 2 4 3 2 6 2" xfId="26277"/>
    <cellStyle name="20% - Accent4 2 4 3 2 7" xfId="26278"/>
    <cellStyle name="20% - Accent4 2 4 3 2 8" xfId="47423"/>
    <cellStyle name="20% - Accent4 2 4 3 3" xfId="1436"/>
    <cellStyle name="20% - Accent4 2 4 3 3 2" xfId="8922"/>
    <cellStyle name="20% - Accent4 2 4 3 3 2 2" xfId="14704"/>
    <cellStyle name="20% - Accent4 2 4 3 3 2 2 2" xfId="26279"/>
    <cellStyle name="20% - Accent4 2 4 3 3 2 2 3" xfId="47424"/>
    <cellStyle name="20% - Accent4 2 4 3 3 2 3" xfId="20487"/>
    <cellStyle name="20% - Accent4 2 4 3 3 2 3 2" xfId="26280"/>
    <cellStyle name="20% - Accent4 2 4 3 3 2 4" xfId="26281"/>
    <cellStyle name="20% - Accent4 2 4 3 3 2 5" xfId="47425"/>
    <cellStyle name="20% - Accent4 2 4 3 3 3" xfId="6031"/>
    <cellStyle name="20% - Accent4 2 4 3 3 3 2" xfId="26282"/>
    <cellStyle name="20% - Accent4 2 4 3 3 3 3" xfId="47426"/>
    <cellStyle name="20% - Accent4 2 4 3 3 4" xfId="11813"/>
    <cellStyle name="20% - Accent4 2 4 3 3 4 2" xfId="26283"/>
    <cellStyle name="20% - Accent4 2 4 3 3 4 3" xfId="47427"/>
    <cellStyle name="20% - Accent4 2 4 3 3 5" xfId="17596"/>
    <cellStyle name="20% - Accent4 2 4 3 3 5 2" xfId="26284"/>
    <cellStyle name="20% - Accent4 2 4 3 3 6" xfId="26285"/>
    <cellStyle name="20% - Accent4 2 4 3 3 7" xfId="47428"/>
    <cellStyle name="20% - Accent4 2 4 3 4" xfId="4796"/>
    <cellStyle name="20% - Accent4 2 4 3 4 2" xfId="13470"/>
    <cellStyle name="20% - Accent4 2 4 3 4 2 2" xfId="26286"/>
    <cellStyle name="20% - Accent4 2 4 3 4 2 3" xfId="47429"/>
    <cellStyle name="20% - Accent4 2 4 3 4 3" xfId="19253"/>
    <cellStyle name="20% - Accent4 2 4 3 4 3 2" xfId="26287"/>
    <cellStyle name="20% - Accent4 2 4 3 4 4" xfId="26288"/>
    <cellStyle name="20% - Accent4 2 4 3 4 5" xfId="47430"/>
    <cellStyle name="20% - Accent4 2 4 3 5" xfId="7688"/>
    <cellStyle name="20% - Accent4 2 4 3 5 2" xfId="26289"/>
    <cellStyle name="20% - Accent4 2 4 3 5 3" xfId="47431"/>
    <cellStyle name="20% - Accent4 2 4 3 5 4" xfId="47432"/>
    <cellStyle name="20% - Accent4 2 4 3 6" xfId="3139"/>
    <cellStyle name="20% - Accent4 2 4 3 6 2" xfId="26290"/>
    <cellStyle name="20% - Accent4 2 4 3 6 3" xfId="47433"/>
    <cellStyle name="20% - Accent4 2 4 3 7" xfId="10579"/>
    <cellStyle name="20% - Accent4 2 4 3 7 2" xfId="26291"/>
    <cellStyle name="20% - Accent4 2 4 3 7 3" xfId="47434"/>
    <cellStyle name="20% - Accent4 2 4 3 8" xfId="16362"/>
    <cellStyle name="20% - Accent4 2 4 3 8 2" xfId="26292"/>
    <cellStyle name="20% - Accent4 2 4 3 9" xfId="26293"/>
    <cellStyle name="20% - Accent4 2 4 4" xfId="977"/>
    <cellStyle name="20% - Accent4 2 4 4 2" xfId="2681"/>
    <cellStyle name="20% - Accent4 2 4 4 2 2" xfId="10167"/>
    <cellStyle name="20% - Accent4 2 4 4 2 2 2" xfId="15949"/>
    <cellStyle name="20% - Accent4 2 4 4 2 2 2 2" xfId="26294"/>
    <cellStyle name="20% - Accent4 2 4 4 2 2 2 3" xfId="47435"/>
    <cellStyle name="20% - Accent4 2 4 4 2 2 3" xfId="21732"/>
    <cellStyle name="20% - Accent4 2 4 4 2 2 3 2" xfId="26295"/>
    <cellStyle name="20% - Accent4 2 4 4 2 2 4" xfId="26296"/>
    <cellStyle name="20% - Accent4 2 4 4 2 2 5" xfId="47436"/>
    <cellStyle name="20% - Accent4 2 4 4 2 3" xfId="7276"/>
    <cellStyle name="20% - Accent4 2 4 4 2 3 2" xfId="26297"/>
    <cellStyle name="20% - Accent4 2 4 4 2 3 3" xfId="47437"/>
    <cellStyle name="20% - Accent4 2 4 4 2 4" xfId="13058"/>
    <cellStyle name="20% - Accent4 2 4 4 2 4 2" xfId="26298"/>
    <cellStyle name="20% - Accent4 2 4 4 2 4 3" xfId="47438"/>
    <cellStyle name="20% - Accent4 2 4 4 2 5" xfId="18841"/>
    <cellStyle name="20% - Accent4 2 4 4 2 5 2" xfId="26299"/>
    <cellStyle name="20% - Accent4 2 4 4 2 6" xfId="26300"/>
    <cellStyle name="20% - Accent4 2 4 4 2 7" xfId="47439"/>
    <cellStyle name="20% - Accent4 2 4 4 3" xfId="5573"/>
    <cellStyle name="20% - Accent4 2 4 4 3 2" xfId="14247"/>
    <cellStyle name="20% - Accent4 2 4 4 3 2 2" xfId="26301"/>
    <cellStyle name="20% - Accent4 2 4 4 3 2 3" xfId="47440"/>
    <cellStyle name="20% - Accent4 2 4 4 3 3" xfId="20030"/>
    <cellStyle name="20% - Accent4 2 4 4 3 3 2" xfId="26302"/>
    <cellStyle name="20% - Accent4 2 4 4 3 4" xfId="26303"/>
    <cellStyle name="20% - Accent4 2 4 4 3 5" xfId="47441"/>
    <cellStyle name="20% - Accent4 2 4 4 4" xfId="8465"/>
    <cellStyle name="20% - Accent4 2 4 4 4 2" xfId="26304"/>
    <cellStyle name="20% - Accent4 2 4 4 4 3" xfId="47442"/>
    <cellStyle name="20% - Accent4 2 4 4 4 4" xfId="47443"/>
    <cellStyle name="20% - Accent4 2 4 4 5" xfId="4384"/>
    <cellStyle name="20% - Accent4 2 4 4 5 2" xfId="26305"/>
    <cellStyle name="20% - Accent4 2 4 4 5 3" xfId="47444"/>
    <cellStyle name="20% - Accent4 2 4 4 6" xfId="11356"/>
    <cellStyle name="20% - Accent4 2 4 4 6 2" xfId="26306"/>
    <cellStyle name="20% - Accent4 2 4 4 6 3" xfId="47445"/>
    <cellStyle name="20% - Accent4 2 4 4 7" xfId="17139"/>
    <cellStyle name="20% - Accent4 2 4 4 7 2" xfId="26307"/>
    <cellStyle name="20% - Accent4 2 4 4 8" xfId="26308"/>
    <cellStyle name="20% - Accent4 2 4 4 9" xfId="47446"/>
    <cellStyle name="20% - Accent4 2 4 5" xfId="1901"/>
    <cellStyle name="20% - Accent4 2 4 5 2" xfId="6496"/>
    <cellStyle name="20% - Accent4 2 4 5 2 2" xfId="15169"/>
    <cellStyle name="20% - Accent4 2 4 5 2 2 2" xfId="26309"/>
    <cellStyle name="20% - Accent4 2 4 5 2 2 3" xfId="47447"/>
    <cellStyle name="20% - Accent4 2 4 5 2 3" xfId="20952"/>
    <cellStyle name="20% - Accent4 2 4 5 2 3 2" xfId="26310"/>
    <cellStyle name="20% - Accent4 2 4 5 2 4" xfId="26311"/>
    <cellStyle name="20% - Accent4 2 4 5 2 5" xfId="47448"/>
    <cellStyle name="20% - Accent4 2 4 5 3" xfId="9387"/>
    <cellStyle name="20% - Accent4 2 4 5 3 2" xfId="26312"/>
    <cellStyle name="20% - Accent4 2 4 5 3 3" xfId="47449"/>
    <cellStyle name="20% - Accent4 2 4 5 3 4" xfId="47450"/>
    <cellStyle name="20% - Accent4 2 4 5 4" xfId="3604"/>
    <cellStyle name="20% - Accent4 2 4 5 4 2" xfId="26313"/>
    <cellStyle name="20% - Accent4 2 4 5 4 3" xfId="47451"/>
    <cellStyle name="20% - Accent4 2 4 5 5" xfId="12278"/>
    <cellStyle name="20% - Accent4 2 4 5 5 2" xfId="26314"/>
    <cellStyle name="20% - Accent4 2 4 5 5 3" xfId="47452"/>
    <cellStyle name="20% - Accent4 2 4 5 6" xfId="18061"/>
    <cellStyle name="20% - Accent4 2 4 5 6 2" xfId="26315"/>
    <cellStyle name="20% - Accent4 2 4 5 7" xfId="26316"/>
    <cellStyle name="20% - Accent4 2 4 5 8" xfId="47453"/>
    <cellStyle name="20% - Accent4 2 4 6" xfId="1294"/>
    <cellStyle name="20% - Accent4 2 4 6 2" xfId="8780"/>
    <cellStyle name="20% - Accent4 2 4 6 2 2" xfId="14562"/>
    <cellStyle name="20% - Accent4 2 4 6 2 2 2" xfId="26317"/>
    <cellStyle name="20% - Accent4 2 4 6 2 2 3" xfId="47454"/>
    <cellStyle name="20% - Accent4 2 4 6 2 3" xfId="20345"/>
    <cellStyle name="20% - Accent4 2 4 6 2 3 2" xfId="26318"/>
    <cellStyle name="20% - Accent4 2 4 6 2 4" xfId="26319"/>
    <cellStyle name="20% - Accent4 2 4 6 2 5" xfId="47455"/>
    <cellStyle name="20% - Accent4 2 4 6 3" xfId="5889"/>
    <cellStyle name="20% - Accent4 2 4 6 3 2" xfId="26320"/>
    <cellStyle name="20% - Accent4 2 4 6 3 3" xfId="47456"/>
    <cellStyle name="20% - Accent4 2 4 6 4" xfId="11671"/>
    <cellStyle name="20% - Accent4 2 4 6 4 2" xfId="26321"/>
    <cellStyle name="20% - Accent4 2 4 6 4 3" xfId="47457"/>
    <cellStyle name="20% - Accent4 2 4 6 5" xfId="17454"/>
    <cellStyle name="20% - Accent4 2 4 6 5 2" xfId="26322"/>
    <cellStyle name="20% - Accent4 2 4 6 6" xfId="26323"/>
    <cellStyle name="20% - Accent4 2 4 6 7" xfId="47458"/>
    <cellStyle name="20% - Accent4 2 4 7" xfId="4793"/>
    <cellStyle name="20% - Accent4 2 4 7 2" xfId="13467"/>
    <cellStyle name="20% - Accent4 2 4 7 2 2" xfId="26324"/>
    <cellStyle name="20% - Accent4 2 4 7 2 3" xfId="47459"/>
    <cellStyle name="20% - Accent4 2 4 7 3" xfId="19250"/>
    <cellStyle name="20% - Accent4 2 4 7 3 2" xfId="26325"/>
    <cellStyle name="20% - Accent4 2 4 7 4" xfId="26326"/>
    <cellStyle name="20% - Accent4 2 4 7 5" xfId="47460"/>
    <cellStyle name="20% - Accent4 2 4 8" xfId="7685"/>
    <cellStyle name="20% - Accent4 2 4 8 2" xfId="26327"/>
    <cellStyle name="20% - Accent4 2 4 8 3" xfId="47461"/>
    <cellStyle name="20% - Accent4 2 4 8 4" xfId="47462"/>
    <cellStyle name="20% - Accent4 2 4 9" xfId="2997"/>
    <cellStyle name="20% - Accent4 2 4 9 2" xfId="26328"/>
    <cellStyle name="20% - Accent4 2 4 9 3" xfId="47463"/>
    <cellStyle name="20% - Accent4 2 5" xfId="167"/>
    <cellStyle name="20% - Accent4 2 5 10" xfId="16363"/>
    <cellStyle name="20% - Accent4 2 5 10 2" xfId="26329"/>
    <cellStyle name="20% - Accent4 2 5 11" xfId="26330"/>
    <cellStyle name="20% - Accent4 2 5 12" xfId="47464"/>
    <cellStyle name="20% - Accent4 2 5 2" xfId="168"/>
    <cellStyle name="20% - Accent4 2 5 2 2" xfId="1906"/>
    <cellStyle name="20% - Accent4 2 5 2 2 2" xfId="9392"/>
    <cellStyle name="20% - Accent4 2 5 2 2 2 2" xfId="15174"/>
    <cellStyle name="20% - Accent4 2 5 2 2 2 2 2" xfId="26331"/>
    <cellStyle name="20% - Accent4 2 5 2 2 2 2 3" xfId="47465"/>
    <cellStyle name="20% - Accent4 2 5 2 2 2 3" xfId="20957"/>
    <cellStyle name="20% - Accent4 2 5 2 2 2 3 2" xfId="26332"/>
    <cellStyle name="20% - Accent4 2 5 2 2 2 4" xfId="26333"/>
    <cellStyle name="20% - Accent4 2 5 2 2 2 5" xfId="47466"/>
    <cellStyle name="20% - Accent4 2 5 2 2 3" xfId="6501"/>
    <cellStyle name="20% - Accent4 2 5 2 2 3 2" xfId="26334"/>
    <cellStyle name="20% - Accent4 2 5 2 2 3 3" xfId="47467"/>
    <cellStyle name="20% - Accent4 2 5 2 2 4" xfId="12283"/>
    <cellStyle name="20% - Accent4 2 5 2 2 4 2" xfId="26335"/>
    <cellStyle name="20% - Accent4 2 5 2 2 4 3" xfId="47468"/>
    <cellStyle name="20% - Accent4 2 5 2 2 5" xfId="18066"/>
    <cellStyle name="20% - Accent4 2 5 2 2 5 2" xfId="26336"/>
    <cellStyle name="20% - Accent4 2 5 2 2 6" xfId="26337"/>
    <cellStyle name="20% - Accent4 2 5 2 2 7" xfId="47469"/>
    <cellStyle name="20% - Accent4 2 5 2 3" xfId="4798"/>
    <cellStyle name="20% - Accent4 2 5 2 3 2" xfId="13472"/>
    <cellStyle name="20% - Accent4 2 5 2 3 2 2" xfId="26338"/>
    <cellStyle name="20% - Accent4 2 5 2 3 2 3" xfId="47470"/>
    <cellStyle name="20% - Accent4 2 5 2 3 3" xfId="19255"/>
    <cellStyle name="20% - Accent4 2 5 2 3 3 2" xfId="26339"/>
    <cellStyle name="20% - Accent4 2 5 2 3 4" xfId="26340"/>
    <cellStyle name="20% - Accent4 2 5 2 3 5" xfId="47471"/>
    <cellStyle name="20% - Accent4 2 5 2 4" xfId="7690"/>
    <cellStyle name="20% - Accent4 2 5 2 4 2" xfId="26341"/>
    <cellStyle name="20% - Accent4 2 5 2 4 3" xfId="47472"/>
    <cellStyle name="20% - Accent4 2 5 2 4 4" xfId="47473"/>
    <cellStyle name="20% - Accent4 2 5 2 5" xfId="3609"/>
    <cellStyle name="20% - Accent4 2 5 2 5 2" xfId="26342"/>
    <cellStyle name="20% - Accent4 2 5 2 5 3" xfId="47474"/>
    <cellStyle name="20% - Accent4 2 5 2 6" xfId="10581"/>
    <cellStyle name="20% - Accent4 2 5 2 6 2" xfId="26343"/>
    <cellStyle name="20% - Accent4 2 5 2 6 3" xfId="47475"/>
    <cellStyle name="20% - Accent4 2 5 2 7" xfId="16364"/>
    <cellStyle name="20% - Accent4 2 5 2 7 2" xfId="26344"/>
    <cellStyle name="20% - Accent4 2 5 2 8" xfId="26345"/>
    <cellStyle name="20% - Accent4 2 5 2 9" xfId="47476"/>
    <cellStyle name="20% - Accent4 2 5 3" xfId="979"/>
    <cellStyle name="20% - Accent4 2 5 3 2" xfId="2683"/>
    <cellStyle name="20% - Accent4 2 5 3 2 2" xfId="10169"/>
    <cellStyle name="20% - Accent4 2 5 3 2 2 2" xfId="15951"/>
    <cellStyle name="20% - Accent4 2 5 3 2 2 2 2" xfId="26346"/>
    <cellStyle name="20% - Accent4 2 5 3 2 2 2 3" xfId="47477"/>
    <cellStyle name="20% - Accent4 2 5 3 2 2 3" xfId="21734"/>
    <cellStyle name="20% - Accent4 2 5 3 2 2 3 2" xfId="26347"/>
    <cellStyle name="20% - Accent4 2 5 3 2 2 4" xfId="26348"/>
    <cellStyle name="20% - Accent4 2 5 3 2 2 5" xfId="47478"/>
    <cellStyle name="20% - Accent4 2 5 3 2 3" xfId="7278"/>
    <cellStyle name="20% - Accent4 2 5 3 2 3 2" xfId="26349"/>
    <cellStyle name="20% - Accent4 2 5 3 2 3 3" xfId="47479"/>
    <cellStyle name="20% - Accent4 2 5 3 2 4" xfId="13060"/>
    <cellStyle name="20% - Accent4 2 5 3 2 4 2" xfId="26350"/>
    <cellStyle name="20% - Accent4 2 5 3 2 4 3" xfId="47480"/>
    <cellStyle name="20% - Accent4 2 5 3 2 5" xfId="18843"/>
    <cellStyle name="20% - Accent4 2 5 3 2 5 2" xfId="26351"/>
    <cellStyle name="20% - Accent4 2 5 3 2 6" xfId="26352"/>
    <cellStyle name="20% - Accent4 2 5 3 2 7" xfId="47481"/>
    <cellStyle name="20% - Accent4 2 5 3 3" xfId="5575"/>
    <cellStyle name="20% - Accent4 2 5 3 3 2" xfId="14249"/>
    <cellStyle name="20% - Accent4 2 5 3 3 2 2" xfId="26353"/>
    <cellStyle name="20% - Accent4 2 5 3 3 2 3" xfId="47482"/>
    <cellStyle name="20% - Accent4 2 5 3 3 3" xfId="20032"/>
    <cellStyle name="20% - Accent4 2 5 3 3 3 2" xfId="26354"/>
    <cellStyle name="20% - Accent4 2 5 3 3 4" xfId="26355"/>
    <cellStyle name="20% - Accent4 2 5 3 3 5" xfId="47483"/>
    <cellStyle name="20% - Accent4 2 5 3 4" xfId="8467"/>
    <cellStyle name="20% - Accent4 2 5 3 4 2" xfId="26356"/>
    <cellStyle name="20% - Accent4 2 5 3 4 3" xfId="47484"/>
    <cellStyle name="20% - Accent4 2 5 3 4 4" xfId="47485"/>
    <cellStyle name="20% - Accent4 2 5 3 5" xfId="4386"/>
    <cellStyle name="20% - Accent4 2 5 3 5 2" xfId="26357"/>
    <cellStyle name="20% - Accent4 2 5 3 5 3" xfId="47486"/>
    <cellStyle name="20% - Accent4 2 5 3 6" xfId="11358"/>
    <cellStyle name="20% - Accent4 2 5 3 6 2" xfId="26358"/>
    <cellStyle name="20% - Accent4 2 5 3 6 3" xfId="47487"/>
    <cellStyle name="20% - Accent4 2 5 3 7" xfId="17141"/>
    <cellStyle name="20% - Accent4 2 5 3 7 2" xfId="26359"/>
    <cellStyle name="20% - Accent4 2 5 3 8" xfId="26360"/>
    <cellStyle name="20% - Accent4 2 5 3 9" xfId="47488"/>
    <cellStyle name="20% - Accent4 2 5 4" xfId="1905"/>
    <cellStyle name="20% - Accent4 2 5 4 2" xfId="6500"/>
    <cellStyle name="20% - Accent4 2 5 4 2 2" xfId="15173"/>
    <cellStyle name="20% - Accent4 2 5 4 2 2 2" xfId="26361"/>
    <cellStyle name="20% - Accent4 2 5 4 2 2 3" xfId="47489"/>
    <cellStyle name="20% - Accent4 2 5 4 2 3" xfId="20956"/>
    <cellStyle name="20% - Accent4 2 5 4 2 3 2" xfId="26362"/>
    <cellStyle name="20% - Accent4 2 5 4 2 4" xfId="26363"/>
    <cellStyle name="20% - Accent4 2 5 4 2 5" xfId="47490"/>
    <cellStyle name="20% - Accent4 2 5 4 3" xfId="9391"/>
    <cellStyle name="20% - Accent4 2 5 4 3 2" xfId="26364"/>
    <cellStyle name="20% - Accent4 2 5 4 3 3" xfId="47491"/>
    <cellStyle name="20% - Accent4 2 5 4 3 4" xfId="47492"/>
    <cellStyle name="20% - Accent4 2 5 4 4" xfId="3608"/>
    <cellStyle name="20% - Accent4 2 5 4 4 2" xfId="26365"/>
    <cellStyle name="20% - Accent4 2 5 4 4 3" xfId="47493"/>
    <cellStyle name="20% - Accent4 2 5 4 5" xfId="12282"/>
    <cellStyle name="20% - Accent4 2 5 4 5 2" xfId="26366"/>
    <cellStyle name="20% - Accent4 2 5 4 5 3" xfId="47494"/>
    <cellStyle name="20% - Accent4 2 5 4 6" xfId="18065"/>
    <cellStyle name="20% - Accent4 2 5 4 6 2" xfId="26367"/>
    <cellStyle name="20% - Accent4 2 5 4 7" xfId="26368"/>
    <cellStyle name="20% - Accent4 2 5 4 8" xfId="47495"/>
    <cellStyle name="20% - Accent4 2 5 5" xfId="1438"/>
    <cellStyle name="20% - Accent4 2 5 5 2" xfId="8924"/>
    <cellStyle name="20% - Accent4 2 5 5 2 2" xfId="14706"/>
    <cellStyle name="20% - Accent4 2 5 5 2 2 2" xfId="26369"/>
    <cellStyle name="20% - Accent4 2 5 5 2 2 3" xfId="47496"/>
    <cellStyle name="20% - Accent4 2 5 5 2 3" xfId="20489"/>
    <cellStyle name="20% - Accent4 2 5 5 2 3 2" xfId="26370"/>
    <cellStyle name="20% - Accent4 2 5 5 2 4" xfId="26371"/>
    <cellStyle name="20% - Accent4 2 5 5 2 5" xfId="47497"/>
    <cellStyle name="20% - Accent4 2 5 5 3" xfId="6033"/>
    <cellStyle name="20% - Accent4 2 5 5 3 2" xfId="26372"/>
    <cellStyle name="20% - Accent4 2 5 5 3 3" xfId="47498"/>
    <cellStyle name="20% - Accent4 2 5 5 4" xfId="11815"/>
    <cellStyle name="20% - Accent4 2 5 5 4 2" xfId="26373"/>
    <cellStyle name="20% - Accent4 2 5 5 4 3" xfId="47499"/>
    <cellStyle name="20% - Accent4 2 5 5 5" xfId="17598"/>
    <cellStyle name="20% - Accent4 2 5 5 5 2" xfId="26374"/>
    <cellStyle name="20% - Accent4 2 5 5 6" xfId="26375"/>
    <cellStyle name="20% - Accent4 2 5 5 7" xfId="47500"/>
    <cellStyle name="20% - Accent4 2 5 6" xfId="4797"/>
    <cellStyle name="20% - Accent4 2 5 6 2" xfId="13471"/>
    <cellStyle name="20% - Accent4 2 5 6 2 2" xfId="26376"/>
    <cellStyle name="20% - Accent4 2 5 6 2 3" xfId="47501"/>
    <cellStyle name="20% - Accent4 2 5 6 3" xfId="19254"/>
    <cellStyle name="20% - Accent4 2 5 6 3 2" xfId="26377"/>
    <cellStyle name="20% - Accent4 2 5 6 4" xfId="26378"/>
    <cellStyle name="20% - Accent4 2 5 6 5" xfId="47502"/>
    <cellStyle name="20% - Accent4 2 5 7" xfId="7689"/>
    <cellStyle name="20% - Accent4 2 5 7 2" xfId="26379"/>
    <cellStyle name="20% - Accent4 2 5 7 3" xfId="47503"/>
    <cellStyle name="20% - Accent4 2 5 7 4" xfId="47504"/>
    <cellStyle name="20% - Accent4 2 5 8" xfId="3141"/>
    <cellStyle name="20% - Accent4 2 5 8 2" xfId="26380"/>
    <cellStyle name="20% - Accent4 2 5 8 3" xfId="47505"/>
    <cellStyle name="20% - Accent4 2 5 9" xfId="10580"/>
    <cellStyle name="20% - Accent4 2 5 9 2" xfId="26381"/>
    <cellStyle name="20% - Accent4 2 5 9 3" xfId="47506"/>
    <cellStyle name="20% - Accent4 2 6" xfId="169"/>
    <cellStyle name="20% - Accent4 2 6 10" xfId="16365"/>
    <cellStyle name="20% - Accent4 2 6 10 2" xfId="26382"/>
    <cellStyle name="20% - Accent4 2 6 11" xfId="26383"/>
    <cellStyle name="20% - Accent4 2 6 12" xfId="47507"/>
    <cellStyle name="20% - Accent4 2 6 2" xfId="170"/>
    <cellStyle name="20% - Accent4 2 6 2 2" xfId="1908"/>
    <cellStyle name="20% - Accent4 2 6 2 2 2" xfId="9394"/>
    <cellStyle name="20% - Accent4 2 6 2 2 2 2" xfId="15176"/>
    <cellStyle name="20% - Accent4 2 6 2 2 2 2 2" xfId="26384"/>
    <cellStyle name="20% - Accent4 2 6 2 2 2 2 3" xfId="47508"/>
    <cellStyle name="20% - Accent4 2 6 2 2 2 3" xfId="20959"/>
    <cellStyle name="20% - Accent4 2 6 2 2 2 3 2" xfId="26385"/>
    <cellStyle name="20% - Accent4 2 6 2 2 2 4" xfId="26386"/>
    <cellStyle name="20% - Accent4 2 6 2 2 2 5" xfId="47509"/>
    <cellStyle name="20% - Accent4 2 6 2 2 3" xfId="6503"/>
    <cellStyle name="20% - Accent4 2 6 2 2 3 2" xfId="26387"/>
    <cellStyle name="20% - Accent4 2 6 2 2 3 3" xfId="47510"/>
    <cellStyle name="20% - Accent4 2 6 2 2 4" xfId="12285"/>
    <cellStyle name="20% - Accent4 2 6 2 2 4 2" xfId="26388"/>
    <cellStyle name="20% - Accent4 2 6 2 2 4 3" xfId="47511"/>
    <cellStyle name="20% - Accent4 2 6 2 2 5" xfId="18068"/>
    <cellStyle name="20% - Accent4 2 6 2 2 5 2" xfId="26389"/>
    <cellStyle name="20% - Accent4 2 6 2 2 6" xfId="26390"/>
    <cellStyle name="20% - Accent4 2 6 2 2 7" xfId="47512"/>
    <cellStyle name="20% - Accent4 2 6 2 3" xfId="4800"/>
    <cellStyle name="20% - Accent4 2 6 2 3 2" xfId="13474"/>
    <cellStyle name="20% - Accent4 2 6 2 3 2 2" xfId="26391"/>
    <cellStyle name="20% - Accent4 2 6 2 3 2 3" xfId="47513"/>
    <cellStyle name="20% - Accent4 2 6 2 3 3" xfId="19257"/>
    <cellStyle name="20% - Accent4 2 6 2 3 3 2" xfId="26392"/>
    <cellStyle name="20% - Accent4 2 6 2 3 4" xfId="26393"/>
    <cellStyle name="20% - Accent4 2 6 2 3 5" xfId="47514"/>
    <cellStyle name="20% - Accent4 2 6 2 4" xfId="7692"/>
    <cellStyle name="20% - Accent4 2 6 2 4 2" xfId="26394"/>
    <cellStyle name="20% - Accent4 2 6 2 4 3" xfId="47515"/>
    <cellStyle name="20% - Accent4 2 6 2 4 4" xfId="47516"/>
    <cellStyle name="20% - Accent4 2 6 2 5" xfId="3611"/>
    <cellStyle name="20% - Accent4 2 6 2 5 2" xfId="26395"/>
    <cellStyle name="20% - Accent4 2 6 2 5 3" xfId="47517"/>
    <cellStyle name="20% - Accent4 2 6 2 6" xfId="10583"/>
    <cellStyle name="20% - Accent4 2 6 2 6 2" xfId="26396"/>
    <cellStyle name="20% - Accent4 2 6 2 6 3" xfId="47518"/>
    <cellStyle name="20% - Accent4 2 6 2 7" xfId="16366"/>
    <cellStyle name="20% - Accent4 2 6 2 7 2" xfId="26397"/>
    <cellStyle name="20% - Accent4 2 6 2 8" xfId="26398"/>
    <cellStyle name="20% - Accent4 2 6 2 9" xfId="47519"/>
    <cellStyle name="20% - Accent4 2 6 3" xfId="980"/>
    <cellStyle name="20% - Accent4 2 6 3 2" xfId="2684"/>
    <cellStyle name="20% - Accent4 2 6 3 2 2" xfId="10170"/>
    <cellStyle name="20% - Accent4 2 6 3 2 2 2" xfId="15952"/>
    <cellStyle name="20% - Accent4 2 6 3 2 2 2 2" xfId="26399"/>
    <cellStyle name="20% - Accent4 2 6 3 2 2 2 3" xfId="47520"/>
    <cellStyle name="20% - Accent4 2 6 3 2 2 3" xfId="21735"/>
    <cellStyle name="20% - Accent4 2 6 3 2 2 3 2" xfId="26400"/>
    <cellStyle name="20% - Accent4 2 6 3 2 2 4" xfId="26401"/>
    <cellStyle name="20% - Accent4 2 6 3 2 2 5" xfId="47521"/>
    <cellStyle name="20% - Accent4 2 6 3 2 3" xfId="7279"/>
    <cellStyle name="20% - Accent4 2 6 3 2 3 2" xfId="26402"/>
    <cellStyle name="20% - Accent4 2 6 3 2 3 3" xfId="47522"/>
    <cellStyle name="20% - Accent4 2 6 3 2 4" xfId="13061"/>
    <cellStyle name="20% - Accent4 2 6 3 2 4 2" xfId="26403"/>
    <cellStyle name="20% - Accent4 2 6 3 2 4 3" xfId="47523"/>
    <cellStyle name="20% - Accent4 2 6 3 2 5" xfId="18844"/>
    <cellStyle name="20% - Accent4 2 6 3 2 5 2" xfId="26404"/>
    <cellStyle name="20% - Accent4 2 6 3 2 6" xfId="26405"/>
    <cellStyle name="20% - Accent4 2 6 3 2 7" xfId="47524"/>
    <cellStyle name="20% - Accent4 2 6 3 3" xfId="5576"/>
    <cellStyle name="20% - Accent4 2 6 3 3 2" xfId="14250"/>
    <cellStyle name="20% - Accent4 2 6 3 3 2 2" xfId="26406"/>
    <cellStyle name="20% - Accent4 2 6 3 3 2 3" xfId="47525"/>
    <cellStyle name="20% - Accent4 2 6 3 3 3" xfId="20033"/>
    <cellStyle name="20% - Accent4 2 6 3 3 3 2" xfId="26407"/>
    <cellStyle name="20% - Accent4 2 6 3 3 4" xfId="26408"/>
    <cellStyle name="20% - Accent4 2 6 3 3 5" xfId="47526"/>
    <cellStyle name="20% - Accent4 2 6 3 4" xfId="8468"/>
    <cellStyle name="20% - Accent4 2 6 3 4 2" xfId="26409"/>
    <cellStyle name="20% - Accent4 2 6 3 4 3" xfId="47527"/>
    <cellStyle name="20% - Accent4 2 6 3 4 4" xfId="47528"/>
    <cellStyle name="20% - Accent4 2 6 3 5" xfId="4387"/>
    <cellStyle name="20% - Accent4 2 6 3 5 2" xfId="26410"/>
    <cellStyle name="20% - Accent4 2 6 3 5 3" xfId="47529"/>
    <cellStyle name="20% - Accent4 2 6 3 6" xfId="11359"/>
    <cellStyle name="20% - Accent4 2 6 3 6 2" xfId="26411"/>
    <cellStyle name="20% - Accent4 2 6 3 6 3" xfId="47530"/>
    <cellStyle name="20% - Accent4 2 6 3 7" xfId="17142"/>
    <cellStyle name="20% - Accent4 2 6 3 7 2" xfId="26412"/>
    <cellStyle name="20% - Accent4 2 6 3 8" xfId="26413"/>
    <cellStyle name="20% - Accent4 2 6 3 9" xfId="47531"/>
    <cellStyle name="20% - Accent4 2 6 4" xfId="1907"/>
    <cellStyle name="20% - Accent4 2 6 4 2" xfId="6502"/>
    <cellStyle name="20% - Accent4 2 6 4 2 2" xfId="15175"/>
    <cellStyle name="20% - Accent4 2 6 4 2 2 2" xfId="26414"/>
    <cellStyle name="20% - Accent4 2 6 4 2 2 3" xfId="47532"/>
    <cellStyle name="20% - Accent4 2 6 4 2 3" xfId="20958"/>
    <cellStyle name="20% - Accent4 2 6 4 2 3 2" xfId="26415"/>
    <cellStyle name="20% - Accent4 2 6 4 2 4" xfId="26416"/>
    <cellStyle name="20% - Accent4 2 6 4 2 5" xfId="47533"/>
    <cellStyle name="20% - Accent4 2 6 4 3" xfId="9393"/>
    <cellStyle name="20% - Accent4 2 6 4 3 2" xfId="26417"/>
    <cellStyle name="20% - Accent4 2 6 4 3 3" xfId="47534"/>
    <cellStyle name="20% - Accent4 2 6 4 3 4" xfId="47535"/>
    <cellStyle name="20% - Accent4 2 6 4 4" xfId="3610"/>
    <cellStyle name="20% - Accent4 2 6 4 4 2" xfId="26418"/>
    <cellStyle name="20% - Accent4 2 6 4 4 3" xfId="47536"/>
    <cellStyle name="20% - Accent4 2 6 4 5" xfId="12284"/>
    <cellStyle name="20% - Accent4 2 6 4 5 2" xfId="26419"/>
    <cellStyle name="20% - Accent4 2 6 4 5 3" xfId="47537"/>
    <cellStyle name="20% - Accent4 2 6 4 6" xfId="18067"/>
    <cellStyle name="20% - Accent4 2 6 4 6 2" xfId="26420"/>
    <cellStyle name="20% - Accent4 2 6 4 7" xfId="26421"/>
    <cellStyle name="20% - Accent4 2 6 4 8" xfId="47538"/>
    <cellStyle name="20% - Accent4 2 6 5" xfId="1439"/>
    <cellStyle name="20% - Accent4 2 6 5 2" xfId="8925"/>
    <cellStyle name="20% - Accent4 2 6 5 2 2" xfId="14707"/>
    <cellStyle name="20% - Accent4 2 6 5 2 2 2" xfId="26422"/>
    <cellStyle name="20% - Accent4 2 6 5 2 2 3" xfId="47539"/>
    <cellStyle name="20% - Accent4 2 6 5 2 3" xfId="20490"/>
    <cellStyle name="20% - Accent4 2 6 5 2 3 2" xfId="26423"/>
    <cellStyle name="20% - Accent4 2 6 5 2 4" xfId="26424"/>
    <cellStyle name="20% - Accent4 2 6 5 2 5" xfId="47540"/>
    <cellStyle name="20% - Accent4 2 6 5 3" xfId="6034"/>
    <cellStyle name="20% - Accent4 2 6 5 3 2" xfId="26425"/>
    <cellStyle name="20% - Accent4 2 6 5 3 3" xfId="47541"/>
    <cellStyle name="20% - Accent4 2 6 5 4" xfId="11816"/>
    <cellStyle name="20% - Accent4 2 6 5 4 2" xfId="26426"/>
    <cellStyle name="20% - Accent4 2 6 5 4 3" xfId="47542"/>
    <cellStyle name="20% - Accent4 2 6 5 5" xfId="17599"/>
    <cellStyle name="20% - Accent4 2 6 5 5 2" xfId="26427"/>
    <cellStyle name="20% - Accent4 2 6 5 6" xfId="26428"/>
    <cellStyle name="20% - Accent4 2 6 5 7" xfId="47543"/>
    <cellStyle name="20% - Accent4 2 6 6" xfId="4799"/>
    <cellStyle name="20% - Accent4 2 6 6 2" xfId="13473"/>
    <cellStyle name="20% - Accent4 2 6 6 2 2" xfId="26429"/>
    <cellStyle name="20% - Accent4 2 6 6 2 3" xfId="47544"/>
    <cellStyle name="20% - Accent4 2 6 6 3" xfId="19256"/>
    <cellStyle name="20% - Accent4 2 6 6 3 2" xfId="26430"/>
    <cellStyle name="20% - Accent4 2 6 6 4" xfId="26431"/>
    <cellStyle name="20% - Accent4 2 6 6 5" xfId="47545"/>
    <cellStyle name="20% - Accent4 2 6 7" xfId="7691"/>
    <cellStyle name="20% - Accent4 2 6 7 2" xfId="26432"/>
    <cellStyle name="20% - Accent4 2 6 7 3" xfId="47546"/>
    <cellStyle name="20% - Accent4 2 6 7 4" xfId="47547"/>
    <cellStyle name="20% - Accent4 2 6 8" xfId="3142"/>
    <cellStyle name="20% - Accent4 2 6 8 2" xfId="26433"/>
    <cellStyle name="20% - Accent4 2 6 8 3" xfId="47548"/>
    <cellStyle name="20% - Accent4 2 6 9" xfId="10582"/>
    <cellStyle name="20% - Accent4 2 6 9 2" xfId="26434"/>
    <cellStyle name="20% - Accent4 2 6 9 3" xfId="47549"/>
    <cellStyle name="20% - Accent4 2 7" xfId="171"/>
    <cellStyle name="20% - Accent4 2 7 10" xfId="47550"/>
    <cellStyle name="20% - Accent4 2 7 2" xfId="1909"/>
    <cellStyle name="20% - Accent4 2 7 2 2" xfId="6504"/>
    <cellStyle name="20% - Accent4 2 7 2 2 2" xfId="15177"/>
    <cellStyle name="20% - Accent4 2 7 2 2 2 2" xfId="26435"/>
    <cellStyle name="20% - Accent4 2 7 2 2 2 3" xfId="47551"/>
    <cellStyle name="20% - Accent4 2 7 2 2 3" xfId="20960"/>
    <cellStyle name="20% - Accent4 2 7 2 2 3 2" xfId="26436"/>
    <cellStyle name="20% - Accent4 2 7 2 2 4" xfId="26437"/>
    <cellStyle name="20% - Accent4 2 7 2 2 5" xfId="47552"/>
    <cellStyle name="20% - Accent4 2 7 2 3" xfId="9395"/>
    <cellStyle name="20% - Accent4 2 7 2 3 2" xfId="26438"/>
    <cellStyle name="20% - Accent4 2 7 2 3 3" xfId="47553"/>
    <cellStyle name="20% - Accent4 2 7 2 3 4" xfId="47554"/>
    <cellStyle name="20% - Accent4 2 7 2 4" xfId="3612"/>
    <cellStyle name="20% - Accent4 2 7 2 4 2" xfId="26439"/>
    <cellStyle name="20% - Accent4 2 7 2 4 3" xfId="47555"/>
    <cellStyle name="20% - Accent4 2 7 2 5" xfId="12286"/>
    <cellStyle name="20% - Accent4 2 7 2 5 2" xfId="26440"/>
    <cellStyle name="20% - Accent4 2 7 2 5 3" xfId="47556"/>
    <cellStyle name="20% - Accent4 2 7 2 6" xfId="18069"/>
    <cellStyle name="20% - Accent4 2 7 2 6 2" xfId="26441"/>
    <cellStyle name="20% - Accent4 2 7 2 7" xfId="26442"/>
    <cellStyle name="20% - Accent4 2 7 2 8" xfId="47557"/>
    <cellStyle name="20% - Accent4 2 7 3" xfId="1420"/>
    <cellStyle name="20% - Accent4 2 7 3 2" xfId="8906"/>
    <cellStyle name="20% - Accent4 2 7 3 2 2" xfId="14688"/>
    <cellStyle name="20% - Accent4 2 7 3 2 2 2" xfId="26443"/>
    <cellStyle name="20% - Accent4 2 7 3 2 2 3" xfId="47558"/>
    <cellStyle name="20% - Accent4 2 7 3 2 3" xfId="20471"/>
    <cellStyle name="20% - Accent4 2 7 3 2 3 2" xfId="26444"/>
    <cellStyle name="20% - Accent4 2 7 3 2 4" xfId="26445"/>
    <cellStyle name="20% - Accent4 2 7 3 2 5" xfId="47559"/>
    <cellStyle name="20% - Accent4 2 7 3 3" xfId="6015"/>
    <cellStyle name="20% - Accent4 2 7 3 3 2" xfId="26446"/>
    <cellStyle name="20% - Accent4 2 7 3 3 3" xfId="47560"/>
    <cellStyle name="20% - Accent4 2 7 3 4" xfId="11797"/>
    <cellStyle name="20% - Accent4 2 7 3 4 2" xfId="26447"/>
    <cellStyle name="20% - Accent4 2 7 3 4 3" xfId="47561"/>
    <cellStyle name="20% - Accent4 2 7 3 5" xfId="17580"/>
    <cellStyle name="20% - Accent4 2 7 3 5 2" xfId="26448"/>
    <cellStyle name="20% - Accent4 2 7 3 6" xfId="26449"/>
    <cellStyle name="20% - Accent4 2 7 3 7" xfId="47562"/>
    <cellStyle name="20% - Accent4 2 7 4" xfId="4801"/>
    <cellStyle name="20% - Accent4 2 7 4 2" xfId="13475"/>
    <cellStyle name="20% - Accent4 2 7 4 2 2" xfId="26450"/>
    <cellStyle name="20% - Accent4 2 7 4 2 3" xfId="47563"/>
    <cellStyle name="20% - Accent4 2 7 4 3" xfId="19258"/>
    <cellStyle name="20% - Accent4 2 7 4 3 2" xfId="26451"/>
    <cellStyle name="20% - Accent4 2 7 4 4" xfId="26452"/>
    <cellStyle name="20% - Accent4 2 7 4 5" xfId="47564"/>
    <cellStyle name="20% - Accent4 2 7 5" xfId="7693"/>
    <cellStyle name="20% - Accent4 2 7 5 2" xfId="26453"/>
    <cellStyle name="20% - Accent4 2 7 5 3" xfId="47565"/>
    <cellStyle name="20% - Accent4 2 7 5 4" xfId="47566"/>
    <cellStyle name="20% - Accent4 2 7 6" xfId="3123"/>
    <cellStyle name="20% - Accent4 2 7 6 2" xfId="26454"/>
    <cellStyle name="20% - Accent4 2 7 6 3" xfId="47567"/>
    <cellStyle name="20% - Accent4 2 7 7" xfId="10584"/>
    <cellStyle name="20% - Accent4 2 7 7 2" xfId="26455"/>
    <cellStyle name="20% - Accent4 2 7 7 3" xfId="47568"/>
    <cellStyle name="20% - Accent4 2 7 8" xfId="16367"/>
    <cellStyle name="20% - Accent4 2 7 8 2" xfId="26456"/>
    <cellStyle name="20% - Accent4 2 7 9" xfId="26457"/>
    <cellStyle name="20% - Accent4 2 8" xfId="846"/>
    <cellStyle name="20% - Accent4 2 8 2" xfId="2552"/>
    <cellStyle name="20% - Accent4 2 8 2 2" xfId="10038"/>
    <cellStyle name="20% - Accent4 2 8 2 2 2" xfId="15820"/>
    <cellStyle name="20% - Accent4 2 8 2 2 2 2" xfId="26458"/>
    <cellStyle name="20% - Accent4 2 8 2 2 2 3" xfId="47569"/>
    <cellStyle name="20% - Accent4 2 8 2 2 3" xfId="21603"/>
    <cellStyle name="20% - Accent4 2 8 2 2 3 2" xfId="26459"/>
    <cellStyle name="20% - Accent4 2 8 2 2 4" xfId="26460"/>
    <cellStyle name="20% - Accent4 2 8 2 2 5" xfId="47570"/>
    <cellStyle name="20% - Accent4 2 8 2 3" xfId="7147"/>
    <cellStyle name="20% - Accent4 2 8 2 3 2" xfId="26461"/>
    <cellStyle name="20% - Accent4 2 8 2 3 3" xfId="47571"/>
    <cellStyle name="20% - Accent4 2 8 2 4" xfId="12929"/>
    <cellStyle name="20% - Accent4 2 8 2 4 2" xfId="26462"/>
    <cellStyle name="20% - Accent4 2 8 2 4 3" xfId="47572"/>
    <cellStyle name="20% - Accent4 2 8 2 5" xfId="18712"/>
    <cellStyle name="20% - Accent4 2 8 2 5 2" xfId="26463"/>
    <cellStyle name="20% - Accent4 2 8 2 6" xfId="26464"/>
    <cellStyle name="20% - Accent4 2 8 2 7" xfId="47573"/>
    <cellStyle name="20% - Accent4 2 8 3" xfId="5444"/>
    <cellStyle name="20% - Accent4 2 8 3 2" xfId="14118"/>
    <cellStyle name="20% - Accent4 2 8 3 2 2" xfId="26465"/>
    <cellStyle name="20% - Accent4 2 8 3 2 3" xfId="47574"/>
    <cellStyle name="20% - Accent4 2 8 3 3" xfId="19901"/>
    <cellStyle name="20% - Accent4 2 8 3 3 2" xfId="26466"/>
    <cellStyle name="20% - Accent4 2 8 3 4" xfId="26467"/>
    <cellStyle name="20% - Accent4 2 8 3 5" xfId="47575"/>
    <cellStyle name="20% - Accent4 2 8 4" xfId="8336"/>
    <cellStyle name="20% - Accent4 2 8 4 2" xfId="26468"/>
    <cellStyle name="20% - Accent4 2 8 4 3" xfId="47576"/>
    <cellStyle name="20% - Accent4 2 8 4 4" xfId="47577"/>
    <cellStyle name="20% - Accent4 2 8 5" xfId="4255"/>
    <cellStyle name="20% - Accent4 2 8 5 2" xfId="26469"/>
    <cellStyle name="20% - Accent4 2 8 5 3" xfId="47578"/>
    <cellStyle name="20% - Accent4 2 8 6" xfId="11227"/>
    <cellStyle name="20% - Accent4 2 8 6 2" xfId="26470"/>
    <cellStyle name="20% - Accent4 2 8 6 3" xfId="47579"/>
    <cellStyle name="20% - Accent4 2 8 7" xfId="17010"/>
    <cellStyle name="20% - Accent4 2 8 7 2" xfId="26471"/>
    <cellStyle name="20% - Accent4 2 8 8" xfId="26472"/>
    <cellStyle name="20% - Accent4 2 8 9" xfId="47580"/>
    <cellStyle name="20% - Accent4 2 9" xfId="1870"/>
    <cellStyle name="20% - Accent4 2 9 2" xfId="6465"/>
    <cellStyle name="20% - Accent4 2 9 2 2" xfId="15138"/>
    <cellStyle name="20% - Accent4 2 9 2 2 2" xfId="26473"/>
    <cellStyle name="20% - Accent4 2 9 2 2 3" xfId="47581"/>
    <cellStyle name="20% - Accent4 2 9 2 3" xfId="20921"/>
    <cellStyle name="20% - Accent4 2 9 2 3 2" xfId="26474"/>
    <cellStyle name="20% - Accent4 2 9 2 4" xfId="26475"/>
    <cellStyle name="20% - Accent4 2 9 2 5" xfId="47582"/>
    <cellStyle name="20% - Accent4 2 9 3" xfId="9356"/>
    <cellStyle name="20% - Accent4 2 9 3 2" xfId="26476"/>
    <cellStyle name="20% - Accent4 2 9 3 3" xfId="47583"/>
    <cellStyle name="20% - Accent4 2 9 3 4" xfId="47584"/>
    <cellStyle name="20% - Accent4 2 9 4" xfId="3573"/>
    <cellStyle name="20% - Accent4 2 9 4 2" xfId="26477"/>
    <cellStyle name="20% - Accent4 2 9 4 3" xfId="47585"/>
    <cellStyle name="20% - Accent4 2 9 5" xfId="12247"/>
    <cellStyle name="20% - Accent4 2 9 5 2" xfId="26478"/>
    <cellStyle name="20% - Accent4 2 9 5 3" xfId="47586"/>
    <cellStyle name="20% - Accent4 2 9 6" xfId="18030"/>
    <cellStyle name="20% - Accent4 2 9 6 2" xfId="26479"/>
    <cellStyle name="20% - Accent4 2 9 7" xfId="26480"/>
    <cellStyle name="20% - Accent4 2 9 8" xfId="47587"/>
    <cellStyle name="20% - Accent4 3" xfId="1268"/>
    <cellStyle name="20% - Accent4 3 2" xfId="5864"/>
    <cellStyle name="20% - Accent4 3 2 2" xfId="14537"/>
    <cellStyle name="20% - Accent4 3 2 2 2" xfId="26481"/>
    <cellStyle name="20% - Accent4 3 2 2 3" xfId="47588"/>
    <cellStyle name="20% - Accent4 3 2 3" xfId="20320"/>
    <cellStyle name="20% - Accent4 3 2 3 2" xfId="26482"/>
    <cellStyle name="20% - Accent4 3 2 4" xfId="26483"/>
    <cellStyle name="20% - Accent4 3 2 5" xfId="47589"/>
    <cellStyle name="20% - Accent4 3 3" xfId="8755"/>
    <cellStyle name="20% - Accent4 3 3 2" xfId="26484"/>
    <cellStyle name="20% - Accent4 3 3 3" xfId="47590"/>
    <cellStyle name="20% - Accent4 3 3 4" xfId="47591"/>
    <cellStyle name="20% - Accent4 3 4" xfId="2972"/>
    <cellStyle name="20% - Accent4 3 4 2" xfId="26485"/>
    <cellStyle name="20% - Accent4 3 4 3" xfId="47592"/>
    <cellStyle name="20% - Accent4 3 5" xfId="11646"/>
    <cellStyle name="20% - Accent4 3 5 2" xfId="26486"/>
    <cellStyle name="20% - Accent4 3 5 3" xfId="47593"/>
    <cellStyle name="20% - Accent4 3 6" xfId="17429"/>
    <cellStyle name="20% - Accent4 3 6 2" xfId="26487"/>
    <cellStyle name="20% - Accent4 3 7" xfId="26488"/>
    <cellStyle name="20% - Accent4 3 8" xfId="47594"/>
    <cellStyle name="20% - Accent4 4" xfId="2536"/>
    <cellStyle name="20% - Accent4 4 2" xfId="7131"/>
    <cellStyle name="20% - Accent4 4 2 2" xfId="15804"/>
    <cellStyle name="20% - Accent4 4 2 2 2" xfId="26489"/>
    <cellStyle name="20% - Accent4 4 2 2 3" xfId="47595"/>
    <cellStyle name="20% - Accent4 4 2 3" xfId="21587"/>
    <cellStyle name="20% - Accent4 4 2 3 2" xfId="26490"/>
    <cellStyle name="20% - Accent4 4 2 4" xfId="26491"/>
    <cellStyle name="20% - Accent4 4 2 5" xfId="47596"/>
    <cellStyle name="20% - Accent4 4 3" xfId="10022"/>
    <cellStyle name="20% - Accent4 4 3 2" xfId="26492"/>
    <cellStyle name="20% - Accent4 4 3 3" xfId="47597"/>
    <cellStyle name="20% - Accent4 4 3 4" xfId="47598"/>
    <cellStyle name="20% - Accent4 4 4" xfId="4239"/>
    <cellStyle name="20% - Accent4 4 4 2" xfId="26493"/>
    <cellStyle name="20% - Accent4 4 4 3" xfId="47599"/>
    <cellStyle name="20% - Accent4 4 5" xfId="12913"/>
    <cellStyle name="20% - Accent4 4 5 2" xfId="26494"/>
    <cellStyle name="20% - Accent4 4 5 3" xfId="47600"/>
    <cellStyle name="20% - Accent4 4 6" xfId="18696"/>
    <cellStyle name="20% - Accent4 4 6 2" xfId="26495"/>
    <cellStyle name="20% - Accent4 4 7" xfId="26496"/>
    <cellStyle name="20% - Accent4 4 8" xfId="47601"/>
    <cellStyle name="20% - Accent4 5" xfId="1238"/>
    <cellStyle name="20% - Accent4 5 2" xfId="8725"/>
    <cellStyle name="20% - Accent4 5 2 2" xfId="14507"/>
    <cellStyle name="20% - Accent4 5 2 2 2" xfId="26497"/>
    <cellStyle name="20% - Accent4 5 2 2 3" xfId="47602"/>
    <cellStyle name="20% - Accent4 5 2 3" xfId="20290"/>
    <cellStyle name="20% - Accent4 5 2 3 2" xfId="26498"/>
    <cellStyle name="20% - Accent4 5 2 4" xfId="26499"/>
    <cellStyle name="20% - Accent4 5 2 5" xfId="47603"/>
    <cellStyle name="20% - Accent4 5 3" xfId="5834"/>
    <cellStyle name="20% - Accent4 5 3 2" xfId="26500"/>
    <cellStyle name="20% - Accent4 5 3 3" xfId="47604"/>
    <cellStyle name="20% - Accent4 5 4" xfId="11616"/>
    <cellStyle name="20% - Accent4 5 4 2" xfId="26501"/>
    <cellStyle name="20% - Accent4 5 4 3" xfId="47605"/>
    <cellStyle name="20% - Accent4 5 5" xfId="17399"/>
    <cellStyle name="20% - Accent4 5 5 2" xfId="26502"/>
    <cellStyle name="20% - Accent4 5 6" xfId="26503"/>
    <cellStyle name="20% - Accent4 5 7" xfId="47606"/>
    <cellStyle name="20% - Accent4 6" xfId="5428"/>
    <cellStyle name="20% - Accent4 6 2" xfId="14102"/>
    <cellStyle name="20% - Accent4 6 2 2" xfId="26504"/>
    <cellStyle name="20% - Accent4 6 2 3" xfId="47607"/>
    <cellStyle name="20% - Accent4 6 3" xfId="19885"/>
    <cellStyle name="20% - Accent4 6 3 2" xfId="26505"/>
    <cellStyle name="20% - Accent4 6 4" xfId="26506"/>
    <cellStyle name="20% - Accent4 6 5" xfId="47608"/>
    <cellStyle name="20% - Accent4 7" xfId="8320"/>
    <cellStyle name="20% - Accent4 7 2" xfId="26507"/>
    <cellStyle name="20% - Accent4 7 3" xfId="47609"/>
    <cellStyle name="20% - Accent4 7 4" xfId="47610"/>
    <cellStyle name="20% - Accent4 8" xfId="2942"/>
    <cellStyle name="20% - Accent4 8 2" xfId="26508"/>
    <cellStyle name="20% - Accent4 8 3" xfId="47611"/>
    <cellStyle name="20% - Accent4 9" xfId="11211"/>
    <cellStyle name="20% - Accent4 9 2" xfId="26509"/>
    <cellStyle name="20% - Accent4 9 3" xfId="47612"/>
    <cellStyle name="20% - Accent5" xfId="828" builtinId="46" customBuiltin="1"/>
    <cellStyle name="20% - Accent5 10" xfId="16996"/>
    <cellStyle name="20% - Accent5 10 2" xfId="26510"/>
    <cellStyle name="20% - Accent5 11" xfId="26511"/>
    <cellStyle name="20% - Accent5 12" xfId="47613"/>
    <cellStyle name="20% - Accent5 2" xfId="172"/>
    <cellStyle name="20% - Accent5 2 10" xfId="1252"/>
    <cellStyle name="20% - Accent5 2 10 2" xfId="8739"/>
    <cellStyle name="20% - Accent5 2 10 2 2" xfId="14521"/>
    <cellStyle name="20% - Accent5 2 10 2 2 2" xfId="26512"/>
    <cellStyle name="20% - Accent5 2 10 2 2 3" xfId="47614"/>
    <cellStyle name="20% - Accent5 2 10 2 3" xfId="20304"/>
    <cellStyle name="20% - Accent5 2 10 2 3 2" xfId="26513"/>
    <cellStyle name="20% - Accent5 2 10 2 4" xfId="26514"/>
    <cellStyle name="20% - Accent5 2 10 2 5" xfId="47615"/>
    <cellStyle name="20% - Accent5 2 10 3" xfId="5848"/>
    <cellStyle name="20% - Accent5 2 10 3 2" xfId="26515"/>
    <cellStyle name="20% - Accent5 2 10 3 3" xfId="47616"/>
    <cellStyle name="20% - Accent5 2 10 4" xfId="11630"/>
    <cellStyle name="20% - Accent5 2 10 4 2" xfId="26516"/>
    <cellStyle name="20% - Accent5 2 10 4 3" xfId="47617"/>
    <cellStyle name="20% - Accent5 2 10 5" xfId="17413"/>
    <cellStyle name="20% - Accent5 2 10 5 2" xfId="26517"/>
    <cellStyle name="20% - Accent5 2 10 6" xfId="26518"/>
    <cellStyle name="20% - Accent5 2 10 7" xfId="47618"/>
    <cellStyle name="20% - Accent5 2 11" xfId="4802"/>
    <cellStyle name="20% - Accent5 2 11 2" xfId="13476"/>
    <cellStyle name="20% - Accent5 2 11 2 2" xfId="26519"/>
    <cellStyle name="20% - Accent5 2 11 2 3" xfId="47619"/>
    <cellStyle name="20% - Accent5 2 11 3" xfId="19259"/>
    <cellStyle name="20% - Accent5 2 11 3 2" xfId="26520"/>
    <cellStyle name="20% - Accent5 2 11 4" xfId="26521"/>
    <cellStyle name="20% - Accent5 2 11 5" xfId="47620"/>
    <cellStyle name="20% - Accent5 2 12" xfId="7694"/>
    <cellStyle name="20% - Accent5 2 12 2" xfId="26522"/>
    <cellStyle name="20% - Accent5 2 12 3" xfId="47621"/>
    <cellStyle name="20% - Accent5 2 12 4" xfId="47622"/>
    <cellStyle name="20% - Accent5 2 13" xfId="2956"/>
    <cellStyle name="20% - Accent5 2 13 2" xfId="26523"/>
    <cellStyle name="20% - Accent5 2 13 3" xfId="47623"/>
    <cellStyle name="20% - Accent5 2 14" xfId="10585"/>
    <cellStyle name="20% - Accent5 2 14 2" xfId="26524"/>
    <cellStyle name="20% - Accent5 2 14 3" xfId="47624"/>
    <cellStyle name="20% - Accent5 2 15" xfId="16368"/>
    <cellStyle name="20% - Accent5 2 15 2" xfId="26525"/>
    <cellStyle name="20% - Accent5 2 16" xfId="26526"/>
    <cellStyle name="20% - Accent5 2 17" xfId="47625"/>
    <cellStyle name="20% - Accent5 2 2" xfId="173"/>
    <cellStyle name="20% - Accent5 2 2 10" xfId="4803"/>
    <cellStyle name="20% - Accent5 2 2 10 2" xfId="13477"/>
    <cellStyle name="20% - Accent5 2 2 10 2 2" xfId="26527"/>
    <cellStyle name="20% - Accent5 2 2 10 2 3" xfId="47626"/>
    <cellStyle name="20% - Accent5 2 2 10 3" xfId="19260"/>
    <cellStyle name="20% - Accent5 2 2 10 3 2" xfId="26528"/>
    <cellStyle name="20% - Accent5 2 2 10 4" xfId="26529"/>
    <cellStyle name="20% - Accent5 2 2 10 5" xfId="47627"/>
    <cellStyle name="20% - Accent5 2 2 11" xfId="7695"/>
    <cellStyle name="20% - Accent5 2 2 11 2" xfId="26530"/>
    <cellStyle name="20% - Accent5 2 2 11 3" xfId="47628"/>
    <cellStyle name="20% - Accent5 2 2 11 4" xfId="47629"/>
    <cellStyle name="20% - Accent5 2 2 12" xfId="3002"/>
    <cellStyle name="20% - Accent5 2 2 12 2" xfId="26531"/>
    <cellStyle name="20% - Accent5 2 2 12 3" xfId="47630"/>
    <cellStyle name="20% - Accent5 2 2 13" xfId="10586"/>
    <cellStyle name="20% - Accent5 2 2 13 2" xfId="26532"/>
    <cellStyle name="20% - Accent5 2 2 13 3" xfId="47631"/>
    <cellStyle name="20% - Accent5 2 2 14" xfId="16369"/>
    <cellStyle name="20% - Accent5 2 2 14 2" xfId="26533"/>
    <cellStyle name="20% - Accent5 2 2 15" xfId="26534"/>
    <cellStyle name="20% - Accent5 2 2 16" xfId="47632"/>
    <cellStyle name="20% - Accent5 2 2 2" xfId="174"/>
    <cellStyle name="20% - Accent5 2 2 2 10" xfId="7696"/>
    <cellStyle name="20% - Accent5 2 2 2 10 2" xfId="26535"/>
    <cellStyle name="20% - Accent5 2 2 2 10 3" xfId="47633"/>
    <cellStyle name="20% - Accent5 2 2 2 10 4" xfId="47634"/>
    <cellStyle name="20% - Accent5 2 2 2 11" xfId="3003"/>
    <cellStyle name="20% - Accent5 2 2 2 11 2" xfId="26536"/>
    <cellStyle name="20% - Accent5 2 2 2 11 3" xfId="47635"/>
    <cellStyle name="20% - Accent5 2 2 2 12" xfId="10587"/>
    <cellStyle name="20% - Accent5 2 2 2 12 2" xfId="26537"/>
    <cellStyle name="20% - Accent5 2 2 2 12 3" xfId="47636"/>
    <cellStyle name="20% - Accent5 2 2 2 13" xfId="16370"/>
    <cellStyle name="20% - Accent5 2 2 2 13 2" xfId="26538"/>
    <cellStyle name="20% - Accent5 2 2 2 14" xfId="26539"/>
    <cellStyle name="20% - Accent5 2 2 2 15" xfId="47637"/>
    <cellStyle name="20% - Accent5 2 2 2 2" xfId="175"/>
    <cellStyle name="20% - Accent5 2 2 2 2 10" xfId="10588"/>
    <cellStyle name="20% - Accent5 2 2 2 2 10 2" xfId="26540"/>
    <cellStyle name="20% - Accent5 2 2 2 2 10 3" xfId="47638"/>
    <cellStyle name="20% - Accent5 2 2 2 2 11" xfId="16371"/>
    <cellStyle name="20% - Accent5 2 2 2 2 11 2" xfId="26541"/>
    <cellStyle name="20% - Accent5 2 2 2 2 12" xfId="26542"/>
    <cellStyle name="20% - Accent5 2 2 2 2 13" xfId="47639"/>
    <cellStyle name="20% - Accent5 2 2 2 2 2" xfId="176"/>
    <cellStyle name="20% - Accent5 2 2 2 2 2 10" xfId="16372"/>
    <cellStyle name="20% - Accent5 2 2 2 2 2 10 2" xfId="26543"/>
    <cellStyle name="20% - Accent5 2 2 2 2 2 11" xfId="26544"/>
    <cellStyle name="20% - Accent5 2 2 2 2 2 12" xfId="47640"/>
    <cellStyle name="20% - Accent5 2 2 2 2 2 2" xfId="177"/>
    <cellStyle name="20% - Accent5 2 2 2 2 2 2 2" xfId="1915"/>
    <cellStyle name="20% - Accent5 2 2 2 2 2 2 2 2" xfId="9401"/>
    <cellStyle name="20% - Accent5 2 2 2 2 2 2 2 2 2" xfId="15183"/>
    <cellStyle name="20% - Accent5 2 2 2 2 2 2 2 2 2 2" xfId="26545"/>
    <cellStyle name="20% - Accent5 2 2 2 2 2 2 2 2 2 3" xfId="47641"/>
    <cellStyle name="20% - Accent5 2 2 2 2 2 2 2 2 3" xfId="20966"/>
    <cellStyle name="20% - Accent5 2 2 2 2 2 2 2 2 3 2" xfId="26546"/>
    <cellStyle name="20% - Accent5 2 2 2 2 2 2 2 2 4" xfId="26547"/>
    <cellStyle name="20% - Accent5 2 2 2 2 2 2 2 2 5" xfId="47642"/>
    <cellStyle name="20% - Accent5 2 2 2 2 2 2 2 3" xfId="6510"/>
    <cellStyle name="20% - Accent5 2 2 2 2 2 2 2 3 2" xfId="26548"/>
    <cellStyle name="20% - Accent5 2 2 2 2 2 2 2 3 3" xfId="47643"/>
    <cellStyle name="20% - Accent5 2 2 2 2 2 2 2 4" xfId="12292"/>
    <cellStyle name="20% - Accent5 2 2 2 2 2 2 2 4 2" xfId="26549"/>
    <cellStyle name="20% - Accent5 2 2 2 2 2 2 2 4 3" xfId="47644"/>
    <cellStyle name="20% - Accent5 2 2 2 2 2 2 2 5" xfId="18075"/>
    <cellStyle name="20% - Accent5 2 2 2 2 2 2 2 5 2" xfId="26550"/>
    <cellStyle name="20% - Accent5 2 2 2 2 2 2 2 6" xfId="26551"/>
    <cellStyle name="20% - Accent5 2 2 2 2 2 2 2 7" xfId="47645"/>
    <cellStyle name="20% - Accent5 2 2 2 2 2 2 3" xfId="4807"/>
    <cellStyle name="20% - Accent5 2 2 2 2 2 2 3 2" xfId="13481"/>
    <cellStyle name="20% - Accent5 2 2 2 2 2 2 3 2 2" xfId="26552"/>
    <cellStyle name="20% - Accent5 2 2 2 2 2 2 3 2 3" xfId="47646"/>
    <cellStyle name="20% - Accent5 2 2 2 2 2 2 3 3" xfId="19264"/>
    <cellStyle name="20% - Accent5 2 2 2 2 2 2 3 3 2" xfId="26553"/>
    <cellStyle name="20% - Accent5 2 2 2 2 2 2 3 4" xfId="26554"/>
    <cellStyle name="20% - Accent5 2 2 2 2 2 2 3 5" xfId="47647"/>
    <cellStyle name="20% - Accent5 2 2 2 2 2 2 4" xfId="7699"/>
    <cellStyle name="20% - Accent5 2 2 2 2 2 2 4 2" xfId="26555"/>
    <cellStyle name="20% - Accent5 2 2 2 2 2 2 4 3" xfId="47648"/>
    <cellStyle name="20% - Accent5 2 2 2 2 2 2 4 4" xfId="47649"/>
    <cellStyle name="20% - Accent5 2 2 2 2 2 2 5" xfId="3618"/>
    <cellStyle name="20% - Accent5 2 2 2 2 2 2 5 2" xfId="26556"/>
    <cellStyle name="20% - Accent5 2 2 2 2 2 2 5 3" xfId="47650"/>
    <cellStyle name="20% - Accent5 2 2 2 2 2 2 6" xfId="10590"/>
    <cellStyle name="20% - Accent5 2 2 2 2 2 2 6 2" xfId="26557"/>
    <cellStyle name="20% - Accent5 2 2 2 2 2 2 6 3" xfId="47651"/>
    <cellStyle name="20% - Accent5 2 2 2 2 2 2 7" xfId="16373"/>
    <cellStyle name="20% - Accent5 2 2 2 2 2 2 7 2" xfId="26558"/>
    <cellStyle name="20% - Accent5 2 2 2 2 2 2 8" xfId="26559"/>
    <cellStyle name="20% - Accent5 2 2 2 2 2 2 9" xfId="47652"/>
    <cellStyle name="20% - Accent5 2 2 2 2 2 3" xfId="982"/>
    <cellStyle name="20% - Accent5 2 2 2 2 2 3 2" xfId="2686"/>
    <cellStyle name="20% - Accent5 2 2 2 2 2 3 2 2" xfId="10172"/>
    <cellStyle name="20% - Accent5 2 2 2 2 2 3 2 2 2" xfId="15954"/>
    <cellStyle name="20% - Accent5 2 2 2 2 2 3 2 2 2 2" xfId="26560"/>
    <cellStyle name="20% - Accent5 2 2 2 2 2 3 2 2 2 3" xfId="47653"/>
    <cellStyle name="20% - Accent5 2 2 2 2 2 3 2 2 3" xfId="21737"/>
    <cellStyle name="20% - Accent5 2 2 2 2 2 3 2 2 3 2" xfId="26561"/>
    <cellStyle name="20% - Accent5 2 2 2 2 2 3 2 2 4" xfId="26562"/>
    <cellStyle name="20% - Accent5 2 2 2 2 2 3 2 2 5" xfId="47654"/>
    <cellStyle name="20% - Accent5 2 2 2 2 2 3 2 3" xfId="7281"/>
    <cellStyle name="20% - Accent5 2 2 2 2 2 3 2 3 2" xfId="26563"/>
    <cellStyle name="20% - Accent5 2 2 2 2 2 3 2 3 3" xfId="47655"/>
    <cellStyle name="20% - Accent5 2 2 2 2 2 3 2 4" xfId="13063"/>
    <cellStyle name="20% - Accent5 2 2 2 2 2 3 2 4 2" xfId="26564"/>
    <cellStyle name="20% - Accent5 2 2 2 2 2 3 2 4 3" xfId="47656"/>
    <cellStyle name="20% - Accent5 2 2 2 2 2 3 2 5" xfId="18846"/>
    <cellStyle name="20% - Accent5 2 2 2 2 2 3 2 5 2" xfId="26565"/>
    <cellStyle name="20% - Accent5 2 2 2 2 2 3 2 6" xfId="26566"/>
    <cellStyle name="20% - Accent5 2 2 2 2 2 3 2 7" xfId="47657"/>
    <cellStyle name="20% - Accent5 2 2 2 2 2 3 3" xfId="5578"/>
    <cellStyle name="20% - Accent5 2 2 2 2 2 3 3 2" xfId="14252"/>
    <cellStyle name="20% - Accent5 2 2 2 2 2 3 3 2 2" xfId="26567"/>
    <cellStyle name="20% - Accent5 2 2 2 2 2 3 3 2 3" xfId="47658"/>
    <cellStyle name="20% - Accent5 2 2 2 2 2 3 3 3" xfId="20035"/>
    <cellStyle name="20% - Accent5 2 2 2 2 2 3 3 3 2" xfId="26568"/>
    <cellStyle name="20% - Accent5 2 2 2 2 2 3 3 4" xfId="26569"/>
    <cellStyle name="20% - Accent5 2 2 2 2 2 3 3 5" xfId="47659"/>
    <cellStyle name="20% - Accent5 2 2 2 2 2 3 4" xfId="8470"/>
    <cellStyle name="20% - Accent5 2 2 2 2 2 3 4 2" xfId="26570"/>
    <cellStyle name="20% - Accent5 2 2 2 2 2 3 4 3" xfId="47660"/>
    <cellStyle name="20% - Accent5 2 2 2 2 2 3 4 4" xfId="47661"/>
    <cellStyle name="20% - Accent5 2 2 2 2 2 3 5" xfId="4389"/>
    <cellStyle name="20% - Accent5 2 2 2 2 2 3 5 2" xfId="26571"/>
    <cellStyle name="20% - Accent5 2 2 2 2 2 3 5 3" xfId="47662"/>
    <cellStyle name="20% - Accent5 2 2 2 2 2 3 6" xfId="11361"/>
    <cellStyle name="20% - Accent5 2 2 2 2 2 3 6 2" xfId="26572"/>
    <cellStyle name="20% - Accent5 2 2 2 2 2 3 6 3" xfId="47663"/>
    <cellStyle name="20% - Accent5 2 2 2 2 2 3 7" xfId="17144"/>
    <cellStyle name="20% - Accent5 2 2 2 2 2 3 7 2" xfId="26573"/>
    <cellStyle name="20% - Accent5 2 2 2 2 2 3 8" xfId="26574"/>
    <cellStyle name="20% - Accent5 2 2 2 2 2 3 9" xfId="47664"/>
    <cellStyle name="20% - Accent5 2 2 2 2 2 4" xfId="1914"/>
    <cellStyle name="20% - Accent5 2 2 2 2 2 4 2" xfId="6509"/>
    <cellStyle name="20% - Accent5 2 2 2 2 2 4 2 2" xfId="15182"/>
    <cellStyle name="20% - Accent5 2 2 2 2 2 4 2 2 2" xfId="26575"/>
    <cellStyle name="20% - Accent5 2 2 2 2 2 4 2 2 3" xfId="47665"/>
    <cellStyle name="20% - Accent5 2 2 2 2 2 4 2 3" xfId="20965"/>
    <cellStyle name="20% - Accent5 2 2 2 2 2 4 2 3 2" xfId="26576"/>
    <cellStyle name="20% - Accent5 2 2 2 2 2 4 2 4" xfId="26577"/>
    <cellStyle name="20% - Accent5 2 2 2 2 2 4 2 5" xfId="47666"/>
    <cellStyle name="20% - Accent5 2 2 2 2 2 4 3" xfId="9400"/>
    <cellStyle name="20% - Accent5 2 2 2 2 2 4 3 2" xfId="26578"/>
    <cellStyle name="20% - Accent5 2 2 2 2 2 4 3 3" xfId="47667"/>
    <cellStyle name="20% - Accent5 2 2 2 2 2 4 3 4" xfId="47668"/>
    <cellStyle name="20% - Accent5 2 2 2 2 2 4 4" xfId="3617"/>
    <cellStyle name="20% - Accent5 2 2 2 2 2 4 4 2" xfId="26579"/>
    <cellStyle name="20% - Accent5 2 2 2 2 2 4 4 3" xfId="47669"/>
    <cellStyle name="20% - Accent5 2 2 2 2 2 4 5" xfId="12291"/>
    <cellStyle name="20% - Accent5 2 2 2 2 2 4 5 2" xfId="26580"/>
    <cellStyle name="20% - Accent5 2 2 2 2 2 4 5 3" xfId="47670"/>
    <cellStyle name="20% - Accent5 2 2 2 2 2 4 6" xfId="18074"/>
    <cellStyle name="20% - Accent5 2 2 2 2 2 4 6 2" xfId="26581"/>
    <cellStyle name="20% - Accent5 2 2 2 2 2 4 7" xfId="26582"/>
    <cellStyle name="20% - Accent5 2 2 2 2 2 4 8" xfId="47671"/>
    <cellStyle name="20% - Accent5 2 2 2 2 2 5" xfId="1444"/>
    <cellStyle name="20% - Accent5 2 2 2 2 2 5 2" xfId="8930"/>
    <cellStyle name="20% - Accent5 2 2 2 2 2 5 2 2" xfId="14712"/>
    <cellStyle name="20% - Accent5 2 2 2 2 2 5 2 2 2" xfId="26583"/>
    <cellStyle name="20% - Accent5 2 2 2 2 2 5 2 2 3" xfId="47672"/>
    <cellStyle name="20% - Accent5 2 2 2 2 2 5 2 3" xfId="20495"/>
    <cellStyle name="20% - Accent5 2 2 2 2 2 5 2 3 2" xfId="26584"/>
    <cellStyle name="20% - Accent5 2 2 2 2 2 5 2 4" xfId="26585"/>
    <cellStyle name="20% - Accent5 2 2 2 2 2 5 2 5" xfId="47673"/>
    <cellStyle name="20% - Accent5 2 2 2 2 2 5 3" xfId="6039"/>
    <cellStyle name="20% - Accent5 2 2 2 2 2 5 3 2" xfId="26586"/>
    <cellStyle name="20% - Accent5 2 2 2 2 2 5 3 3" xfId="47674"/>
    <cellStyle name="20% - Accent5 2 2 2 2 2 5 4" xfId="11821"/>
    <cellStyle name="20% - Accent5 2 2 2 2 2 5 4 2" xfId="26587"/>
    <cellStyle name="20% - Accent5 2 2 2 2 2 5 4 3" xfId="47675"/>
    <cellStyle name="20% - Accent5 2 2 2 2 2 5 5" xfId="17604"/>
    <cellStyle name="20% - Accent5 2 2 2 2 2 5 5 2" xfId="26588"/>
    <cellStyle name="20% - Accent5 2 2 2 2 2 5 6" xfId="26589"/>
    <cellStyle name="20% - Accent5 2 2 2 2 2 5 7" xfId="47676"/>
    <cellStyle name="20% - Accent5 2 2 2 2 2 6" xfId="4806"/>
    <cellStyle name="20% - Accent5 2 2 2 2 2 6 2" xfId="13480"/>
    <cellStyle name="20% - Accent5 2 2 2 2 2 6 2 2" xfId="26590"/>
    <cellStyle name="20% - Accent5 2 2 2 2 2 6 2 3" xfId="47677"/>
    <cellStyle name="20% - Accent5 2 2 2 2 2 6 3" xfId="19263"/>
    <cellStyle name="20% - Accent5 2 2 2 2 2 6 3 2" xfId="26591"/>
    <cellStyle name="20% - Accent5 2 2 2 2 2 6 4" xfId="26592"/>
    <cellStyle name="20% - Accent5 2 2 2 2 2 6 5" xfId="47678"/>
    <cellStyle name="20% - Accent5 2 2 2 2 2 7" xfId="7698"/>
    <cellStyle name="20% - Accent5 2 2 2 2 2 7 2" xfId="26593"/>
    <cellStyle name="20% - Accent5 2 2 2 2 2 7 3" xfId="47679"/>
    <cellStyle name="20% - Accent5 2 2 2 2 2 7 4" xfId="47680"/>
    <cellStyle name="20% - Accent5 2 2 2 2 2 8" xfId="3147"/>
    <cellStyle name="20% - Accent5 2 2 2 2 2 8 2" xfId="26594"/>
    <cellStyle name="20% - Accent5 2 2 2 2 2 8 3" xfId="47681"/>
    <cellStyle name="20% - Accent5 2 2 2 2 2 9" xfId="10589"/>
    <cellStyle name="20% - Accent5 2 2 2 2 2 9 2" xfId="26595"/>
    <cellStyle name="20% - Accent5 2 2 2 2 2 9 3" xfId="47682"/>
    <cellStyle name="20% - Accent5 2 2 2 2 3" xfId="178"/>
    <cellStyle name="20% - Accent5 2 2 2 2 3 2" xfId="1916"/>
    <cellStyle name="20% - Accent5 2 2 2 2 3 2 2" xfId="9402"/>
    <cellStyle name="20% - Accent5 2 2 2 2 3 2 2 2" xfId="15184"/>
    <cellStyle name="20% - Accent5 2 2 2 2 3 2 2 2 2" xfId="26596"/>
    <cellStyle name="20% - Accent5 2 2 2 2 3 2 2 2 3" xfId="47683"/>
    <cellStyle name="20% - Accent5 2 2 2 2 3 2 2 3" xfId="20967"/>
    <cellStyle name="20% - Accent5 2 2 2 2 3 2 2 3 2" xfId="26597"/>
    <cellStyle name="20% - Accent5 2 2 2 2 3 2 2 4" xfId="26598"/>
    <cellStyle name="20% - Accent5 2 2 2 2 3 2 2 5" xfId="47684"/>
    <cellStyle name="20% - Accent5 2 2 2 2 3 2 3" xfId="6511"/>
    <cellStyle name="20% - Accent5 2 2 2 2 3 2 3 2" xfId="26599"/>
    <cellStyle name="20% - Accent5 2 2 2 2 3 2 3 3" xfId="47685"/>
    <cellStyle name="20% - Accent5 2 2 2 2 3 2 4" xfId="12293"/>
    <cellStyle name="20% - Accent5 2 2 2 2 3 2 4 2" xfId="26600"/>
    <cellStyle name="20% - Accent5 2 2 2 2 3 2 4 3" xfId="47686"/>
    <cellStyle name="20% - Accent5 2 2 2 2 3 2 5" xfId="18076"/>
    <cellStyle name="20% - Accent5 2 2 2 2 3 2 5 2" xfId="26601"/>
    <cellStyle name="20% - Accent5 2 2 2 2 3 2 6" xfId="26602"/>
    <cellStyle name="20% - Accent5 2 2 2 2 3 2 7" xfId="47687"/>
    <cellStyle name="20% - Accent5 2 2 2 2 3 3" xfId="4808"/>
    <cellStyle name="20% - Accent5 2 2 2 2 3 3 2" xfId="13482"/>
    <cellStyle name="20% - Accent5 2 2 2 2 3 3 2 2" xfId="26603"/>
    <cellStyle name="20% - Accent5 2 2 2 2 3 3 2 3" xfId="47688"/>
    <cellStyle name="20% - Accent5 2 2 2 2 3 3 3" xfId="19265"/>
    <cellStyle name="20% - Accent5 2 2 2 2 3 3 3 2" xfId="26604"/>
    <cellStyle name="20% - Accent5 2 2 2 2 3 3 4" xfId="26605"/>
    <cellStyle name="20% - Accent5 2 2 2 2 3 3 5" xfId="47689"/>
    <cellStyle name="20% - Accent5 2 2 2 2 3 4" xfId="7700"/>
    <cellStyle name="20% - Accent5 2 2 2 2 3 4 2" xfId="26606"/>
    <cellStyle name="20% - Accent5 2 2 2 2 3 4 3" xfId="47690"/>
    <cellStyle name="20% - Accent5 2 2 2 2 3 4 4" xfId="47691"/>
    <cellStyle name="20% - Accent5 2 2 2 2 3 5" xfId="3619"/>
    <cellStyle name="20% - Accent5 2 2 2 2 3 5 2" xfId="26607"/>
    <cellStyle name="20% - Accent5 2 2 2 2 3 5 3" xfId="47692"/>
    <cellStyle name="20% - Accent5 2 2 2 2 3 6" xfId="10591"/>
    <cellStyle name="20% - Accent5 2 2 2 2 3 6 2" xfId="26608"/>
    <cellStyle name="20% - Accent5 2 2 2 2 3 6 3" xfId="47693"/>
    <cellStyle name="20% - Accent5 2 2 2 2 3 7" xfId="16374"/>
    <cellStyle name="20% - Accent5 2 2 2 2 3 7 2" xfId="26609"/>
    <cellStyle name="20% - Accent5 2 2 2 2 3 8" xfId="26610"/>
    <cellStyle name="20% - Accent5 2 2 2 2 3 9" xfId="47694"/>
    <cellStyle name="20% - Accent5 2 2 2 2 4" xfId="981"/>
    <cellStyle name="20% - Accent5 2 2 2 2 4 2" xfId="2685"/>
    <cellStyle name="20% - Accent5 2 2 2 2 4 2 2" xfId="10171"/>
    <cellStyle name="20% - Accent5 2 2 2 2 4 2 2 2" xfId="15953"/>
    <cellStyle name="20% - Accent5 2 2 2 2 4 2 2 2 2" xfId="26611"/>
    <cellStyle name="20% - Accent5 2 2 2 2 4 2 2 2 3" xfId="47695"/>
    <cellStyle name="20% - Accent5 2 2 2 2 4 2 2 3" xfId="21736"/>
    <cellStyle name="20% - Accent5 2 2 2 2 4 2 2 3 2" xfId="26612"/>
    <cellStyle name="20% - Accent5 2 2 2 2 4 2 2 4" xfId="26613"/>
    <cellStyle name="20% - Accent5 2 2 2 2 4 2 2 5" xfId="47696"/>
    <cellStyle name="20% - Accent5 2 2 2 2 4 2 3" xfId="7280"/>
    <cellStyle name="20% - Accent5 2 2 2 2 4 2 3 2" xfId="26614"/>
    <cellStyle name="20% - Accent5 2 2 2 2 4 2 3 3" xfId="47697"/>
    <cellStyle name="20% - Accent5 2 2 2 2 4 2 4" xfId="13062"/>
    <cellStyle name="20% - Accent5 2 2 2 2 4 2 4 2" xfId="26615"/>
    <cellStyle name="20% - Accent5 2 2 2 2 4 2 4 3" xfId="47698"/>
    <cellStyle name="20% - Accent5 2 2 2 2 4 2 5" xfId="18845"/>
    <cellStyle name="20% - Accent5 2 2 2 2 4 2 5 2" xfId="26616"/>
    <cellStyle name="20% - Accent5 2 2 2 2 4 2 6" xfId="26617"/>
    <cellStyle name="20% - Accent5 2 2 2 2 4 2 7" xfId="47699"/>
    <cellStyle name="20% - Accent5 2 2 2 2 4 3" xfId="5577"/>
    <cellStyle name="20% - Accent5 2 2 2 2 4 3 2" xfId="14251"/>
    <cellStyle name="20% - Accent5 2 2 2 2 4 3 2 2" xfId="26618"/>
    <cellStyle name="20% - Accent5 2 2 2 2 4 3 2 3" xfId="47700"/>
    <cellStyle name="20% - Accent5 2 2 2 2 4 3 3" xfId="20034"/>
    <cellStyle name="20% - Accent5 2 2 2 2 4 3 3 2" xfId="26619"/>
    <cellStyle name="20% - Accent5 2 2 2 2 4 3 4" xfId="26620"/>
    <cellStyle name="20% - Accent5 2 2 2 2 4 3 5" xfId="47701"/>
    <cellStyle name="20% - Accent5 2 2 2 2 4 4" xfId="8469"/>
    <cellStyle name="20% - Accent5 2 2 2 2 4 4 2" xfId="26621"/>
    <cellStyle name="20% - Accent5 2 2 2 2 4 4 3" xfId="47702"/>
    <cellStyle name="20% - Accent5 2 2 2 2 4 4 4" xfId="47703"/>
    <cellStyle name="20% - Accent5 2 2 2 2 4 5" xfId="4388"/>
    <cellStyle name="20% - Accent5 2 2 2 2 4 5 2" xfId="26622"/>
    <cellStyle name="20% - Accent5 2 2 2 2 4 5 3" xfId="47704"/>
    <cellStyle name="20% - Accent5 2 2 2 2 4 6" xfId="11360"/>
    <cellStyle name="20% - Accent5 2 2 2 2 4 6 2" xfId="26623"/>
    <cellStyle name="20% - Accent5 2 2 2 2 4 6 3" xfId="47705"/>
    <cellStyle name="20% - Accent5 2 2 2 2 4 7" xfId="17143"/>
    <cellStyle name="20% - Accent5 2 2 2 2 4 7 2" xfId="26624"/>
    <cellStyle name="20% - Accent5 2 2 2 2 4 8" xfId="26625"/>
    <cellStyle name="20% - Accent5 2 2 2 2 4 9" xfId="47706"/>
    <cellStyle name="20% - Accent5 2 2 2 2 5" xfId="1913"/>
    <cellStyle name="20% - Accent5 2 2 2 2 5 2" xfId="6508"/>
    <cellStyle name="20% - Accent5 2 2 2 2 5 2 2" xfId="15181"/>
    <cellStyle name="20% - Accent5 2 2 2 2 5 2 2 2" xfId="26626"/>
    <cellStyle name="20% - Accent5 2 2 2 2 5 2 2 3" xfId="47707"/>
    <cellStyle name="20% - Accent5 2 2 2 2 5 2 3" xfId="20964"/>
    <cellStyle name="20% - Accent5 2 2 2 2 5 2 3 2" xfId="26627"/>
    <cellStyle name="20% - Accent5 2 2 2 2 5 2 4" xfId="26628"/>
    <cellStyle name="20% - Accent5 2 2 2 2 5 2 5" xfId="47708"/>
    <cellStyle name="20% - Accent5 2 2 2 2 5 3" xfId="9399"/>
    <cellStyle name="20% - Accent5 2 2 2 2 5 3 2" xfId="26629"/>
    <cellStyle name="20% - Accent5 2 2 2 2 5 3 3" xfId="47709"/>
    <cellStyle name="20% - Accent5 2 2 2 2 5 3 4" xfId="47710"/>
    <cellStyle name="20% - Accent5 2 2 2 2 5 4" xfId="3616"/>
    <cellStyle name="20% - Accent5 2 2 2 2 5 4 2" xfId="26630"/>
    <cellStyle name="20% - Accent5 2 2 2 2 5 4 3" xfId="47711"/>
    <cellStyle name="20% - Accent5 2 2 2 2 5 5" xfId="12290"/>
    <cellStyle name="20% - Accent5 2 2 2 2 5 5 2" xfId="26631"/>
    <cellStyle name="20% - Accent5 2 2 2 2 5 5 3" xfId="47712"/>
    <cellStyle name="20% - Accent5 2 2 2 2 5 6" xfId="18073"/>
    <cellStyle name="20% - Accent5 2 2 2 2 5 6 2" xfId="26632"/>
    <cellStyle name="20% - Accent5 2 2 2 2 5 7" xfId="26633"/>
    <cellStyle name="20% - Accent5 2 2 2 2 5 8" xfId="47713"/>
    <cellStyle name="20% - Accent5 2 2 2 2 6" xfId="1443"/>
    <cellStyle name="20% - Accent5 2 2 2 2 6 2" xfId="8929"/>
    <cellStyle name="20% - Accent5 2 2 2 2 6 2 2" xfId="14711"/>
    <cellStyle name="20% - Accent5 2 2 2 2 6 2 2 2" xfId="26634"/>
    <cellStyle name="20% - Accent5 2 2 2 2 6 2 2 3" xfId="47714"/>
    <cellStyle name="20% - Accent5 2 2 2 2 6 2 3" xfId="20494"/>
    <cellStyle name="20% - Accent5 2 2 2 2 6 2 3 2" xfId="26635"/>
    <cellStyle name="20% - Accent5 2 2 2 2 6 2 4" xfId="26636"/>
    <cellStyle name="20% - Accent5 2 2 2 2 6 2 5" xfId="47715"/>
    <cellStyle name="20% - Accent5 2 2 2 2 6 3" xfId="6038"/>
    <cellStyle name="20% - Accent5 2 2 2 2 6 3 2" xfId="26637"/>
    <cellStyle name="20% - Accent5 2 2 2 2 6 3 3" xfId="47716"/>
    <cellStyle name="20% - Accent5 2 2 2 2 6 4" xfId="11820"/>
    <cellStyle name="20% - Accent5 2 2 2 2 6 4 2" xfId="26638"/>
    <cellStyle name="20% - Accent5 2 2 2 2 6 4 3" xfId="47717"/>
    <cellStyle name="20% - Accent5 2 2 2 2 6 5" xfId="17603"/>
    <cellStyle name="20% - Accent5 2 2 2 2 6 5 2" xfId="26639"/>
    <cellStyle name="20% - Accent5 2 2 2 2 6 6" xfId="26640"/>
    <cellStyle name="20% - Accent5 2 2 2 2 6 7" xfId="47718"/>
    <cellStyle name="20% - Accent5 2 2 2 2 7" xfId="4805"/>
    <cellStyle name="20% - Accent5 2 2 2 2 7 2" xfId="13479"/>
    <cellStyle name="20% - Accent5 2 2 2 2 7 2 2" xfId="26641"/>
    <cellStyle name="20% - Accent5 2 2 2 2 7 2 3" xfId="47719"/>
    <cellStyle name="20% - Accent5 2 2 2 2 7 3" xfId="19262"/>
    <cellStyle name="20% - Accent5 2 2 2 2 7 3 2" xfId="26642"/>
    <cellStyle name="20% - Accent5 2 2 2 2 7 4" xfId="26643"/>
    <cellStyle name="20% - Accent5 2 2 2 2 7 5" xfId="47720"/>
    <cellStyle name="20% - Accent5 2 2 2 2 8" xfId="7697"/>
    <cellStyle name="20% - Accent5 2 2 2 2 8 2" xfId="26644"/>
    <cellStyle name="20% - Accent5 2 2 2 2 8 3" xfId="47721"/>
    <cellStyle name="20% - Accent5 2 2 2 2 8 4" xfId="47722"/>
    <cellStyle name="20% - Accent5 2 2 2 2 9" xfId="3146"/>
    <cellStyle name="20% - Accent5 2 2 2 2 9 2" xfId="26645"/>
    <cellStyle name="20% - Accent5 2 2 2 2 9 3" xfId="47723"/>
    <cellStyle name="20% - Accent5 2 2 2 3" xfId="179"/>
    <cellStyle name="20% - Accent5 2 2 2 3 10" xfId="16375"/>
    <cellStyle name="20% - Accent5 2 2 2 3 10 2" xfId="26646"/>
    <cellStyle name="20% - Accent5 2 2 2 3 11" xfId="26647"/>
    <cellStyle name="20% - Accent5 2 2 2 3 12" xfId="47724"/>
    <cellStyle name="20% - Accent5 2 2 2 3 2" xfId="180"/>
    <cellStyle name="20% - Accent5 2 2 2 3 2 2" xfId="1918"/>
    <cellStyle name="20% - Accent5 2 2 2 3 2 2 2" xfId="9404"/>
    <cellStyle name="20% - Accent5 2 2 2 3 2 2 2 2" xfId="15186"/>
    <cellStyle name="20% - Accent5 2 2 2 3 2 2 2 2 2" xfId="26648"/>
    <cellStyle name="20% - Accent5 2 2 2 3 2 2 2 2 3" xfId="47725"/>
    <cellStyle name="20% - Accent5 2 2 2 3 2 2 2 3" xfId="20969"/>
    <cellStyle name="20% - Accent5 2 2 2 3 2 2 2 3 2" xfId="26649"/>
    <cellStyle name="20% - Accent5 2 2 2 3 2 2 2 4" xfId="26650"/>
    <cellStyle name="20% - Accent5 2 2 2 3 2 2 2 5" xfId="47726"/>
    <cellStyle name="20% - Accent5 2 2 2 3 2 2 3" xfId="6513"/>
    <cellStyle name="20% - Accent5 2 2 2 3 2 2 3 2" xfId="26651"/>
    <cellStyle name="20% - Accent5 2 2 2 3 2 2 3 3" xfId="47727"/>
    <cellStyle name="20% - Accent5 2 2 2 3 2 2 4" xfId="12295"/>
    <cellStyle name="20% - Accent5 2 2 2 3 2 2 4 2" xfId="26652"/>
    <cellStyle name="20% - Accent5 2 2 2 3 2 2 4 3" xfId="47728"/>
    <cellStyle name="20% - Accent5 2 2 2 3 2 2 5" xfId="18078"/>
    <cellStyle name="20% - Accent5 2 2 2 3 2 2 5 2" xfId="26653"/>
    <cellStyle name="20% - Accent5 2 2 2 3 2 2 6" xfId="26654"/>
    <cellStyle name="20% - Accent5 2 2 2 3 2 2 7" xfId="47729"/>
    <cellStyle name="20% - Accent5 2 2 2 3 2 3" xfId="4810"/>
    <cellStyle name="20% - Accent5 2 2 2 3 2 3 2" xfId="13484"/>
    <cellStyle name="20% - Accent5 2 2 2 3 2 3 2 2" xfId="26655"/>
    <cellStyle name="20% - Accent5 2 2 2 3 2 3 2 3" xfId="47730"/>
    <cellStyle name="20% - Accent5 2 2 2 3 2 3 3" xfId="19267"/>
    <cellStyle name="20% - Accent5 2 2 2 3 2 3 3 2" xfId="26656"/>
    <cellStyle name="20% - Accent5 2 2 2 3 2 3 4" xfId="26657"/>
    <cellStyle name="20% - Accent5 2 2 2 3 2 3 5" xfId="47731"/>
    <cellStyle name="20% - Accent5 2 2 2 3 2 4" xfId="7702"/>
    <cellStyle name="20% - Accent5 2 2 2 3 2 4 2" xfId="26658"/>
    <cellStyle name="20% - Accent5 2 2 2 3 2 4 3" xfId="47732"/>
    <cellStyle name="20% - Accent5 2 2 2 3 2 4 4" xfId="47733"/>
    <cellStyle name="20% - Accent5 2 2 2 3 2 5" xfId="3621"/>
    <cellStyle name="20% - Accent5 2 2 2 3 2 5 2" xfId="26659"/>
    <cellStyle name="20% - Accent5 2 2 2 3 2 5 3" xfId="47734"/>
    <cellStyle name="20% - Accent5 2 2 2 3 2 6" xfId="10593"/>
    <cellStyle name="20% - Accent5 2 2 2 3 2 6 2" xfId="26660"/>
    <cellStyle name="20% - Accent5 2 2 2 3 2 6 3" xfId="47735"/>
    <cellStyle name="20% - Accent5 2 2 2 3 2 7" xfId="16376"/>
    <cellStyle name="20% - Accent5 2 2 2 3 2 7 2" xfId="26661"/>
    <cellStyle name="20% - Accent5 2 2 2 3 2 8" xfId="26662"/>
    <cellStyle name="20% - Accent5 2 2 2 3 2 9" xfId="47736"/>
    <cellStyle name="20% - Accent5 2 2 2 3 3" xfId="983"/>
    <cellStyle name="20% - Accent5 2 2 2 3 3 2" xfId="2687"/>
    <cellStyle name="20% - Accent5 2 2 2 3 3 2 2" xfId="10173"/>
    <cellStyle name="20% - Accent5 2 2 2 3 3 2 2 2" xfId="15955"/>
    <cellStyle name="20% - Accent5 2 2 2 3 3 2 2 2 2" xfId="26663"/>
    <cellStyle name="20% - Accent5 2 2 2 3 3 2 2 2 3" xfId="47737"/>
    <cellStyle name="20% - Accent5 2 2 2 3 3 2 2 3" xfId="21738"/>
    <cellStyle name="20% - Accent5 2 2 2 3 3 2 2 3 2" xfId="26664"/>
    <cellStyle name="20% - Accent5 2 2 2 3 3 2 2 4" xfId="26665"/>
    <cellStyle name="20% - Accent5 2 2 2 3 3 2 2 5" xfId="47738"/>
    <cellStyle name="20% - Accent5 2 2 2 3 3 2 3" xfId="7282"/>
    <cellStyle name="20% - Accent5 2 2 2 3 3 2 3 2" xfId="26666"/>
    <cellStyle name="20% - Accent5 2 2 2 3 3 2 3 3" xfId="47739"/>
    <cellStyle name="20% - Accent5 2 2 2 3 3 2 4" xfId="13064"/>
    <cellStyle name="20% - Accent5 2 2 2 3 3 2 4 2" xfId="26667"/>
    <cellStyle name="20% - Accent5 2 2 2 3 3 2 4 3" xfId="47740"/>
    <cellStyle name="20% - Accent5 2 2 2 3 3 2 5" xfId="18847"/>
    <cellStyle name="20% - Accent5 2 2 2 3 3 2 5 2" xfId="26668"/>
    <cellStyle name="20% - Accent5 2 2 2 3 3 2 6" xfId="26669"/>
    <cellStyle name="20% - Accent5 2 2 2 3 3 2 7" xfId="47741"/>
    <cellStyle name="20% - Accent5 2 2 2 3 3 3" xfId="5579"/>
    <cellStyle name="20% - Accent5 2 2 2 3 3 3 2" xfId="14253"/>
    <cellStyle name="20% - Accent5 2 2 2 3 3 3 2 2" xfId="26670"/>
    <cellStyle name="20% - Accent5 2 2 2 3 3 3 2 3" xfId="47742"/>
    <cellStyle name="20% - Accent5 2 2 2 3 3 3 3" xfId="20036"/>
    <cellStyle name="20% - Accent5 2 2 2 3 3 3 3 2" xfId="26671"/>
    <cellStyle name="20% - Accent5 2 2 2 3 3 3 4" xfId="26672"/>
    <cellStyle name="20% - Accent5 2 2 2 3 3 3 5" xfId="47743"/>
    <cellStyle name="20% - Accent5 2 2 2 3 3 4" xfId="8471"/>
    <cellStyle name="20% - Accent5 2 2 2 3 3 4 2" xfId="26673"/>
    <cellStyle name="20% - Accent5 2 2 2 3 3 4 3" xfId="47744"/>
    <cellStyle name="20% - Accent5 2 2 2 3 3 4 4" xfId="47745"/>
    <cellStyle name="20% - Accent5 2 2 2 3 3 5" xfId="4390"/>
    <cellStyle name="20% - Accent5 2 2 2 3 3 5 2" xfId="26674"/>
    <cellStyle name="20% - Accent5 2 2 2 3 3 5 3" xfId="47746"/>
    <cellStyle name="20% - Accent5 2 2 2 3 3 6" xfId="11362"/>
    <cellStyle name="20% - Accent5 2 2 2 3 3 6 2" xfId="26675"/>
    <cellStyle name="20% - Accent5 2 2 2 3 3 6 3" xfId="47747"/>
    <cellStyle name="20% - Accent5 2 2 2 3 3 7" xfId="17145"/>
    <cellStyle name="20% - Accent5 2 2 2 3 3 7 2" xfId="26676"/>
    <cellStyle name="20% - Accent5 2 2 2 3 3 8" xfId="26677"/>
    <cellStyle name="20% - Accent5 2 2 2 3 3 9" xfId="47748"/>
    <cellStyle name="20% - Accent5 2 2 2 3 4" xfId="1917"/>
    <cellStyle name="20% - Accent5 2 2 2 3 4 2" xfId="6512"/>
    <cellStyle name="20% - Accent5 2 2 2 3 4 2 2" xfId="15185"/>
    <cellStyle name="20% - Accent5 2 2 2 3 4 2 2 2" xfId="26678"/>
    <cellStyle name="20% - Accent5 2 2 2 3 4 2 2 3" xfId="47749"/>
    <cellStyle name="20% - Accent5 2 2 2 3 4 2 3" xfId="20968"/>
    <cellStyle name="20% - Accent5 2 2 2 3 4 2 3 2" xfId="26679"/>
    <cellStyle name="20% - Accent5 2 2 2 3 4 2 4" xfId="26680"/>
    <cellStyle name="20% - Accent5 2 2 2 3 4 2 5" xfId="47750"/>
    <cellStyle name="20% - Accent5 2 2 2 3 4 3" xfId="9403"/>
    <cellStyle name="20% - Accent5 2 2 2 3 4 3 2" xfId="26681"/>
    <cellStyle name="20% - Accent5 2 2 2 3 4 3 3" xfId="47751"/>
    <cellStyle name="20% - Accent5 2 2 2 3 4 3 4" xfId="47752"/>
    <cellStyle name="20% - Accent5 2 2 2 3 4 4" xfId="3620"/>
    <cellStyle name="20% - Accent5 2 2 2 3 4 4 2" xfId="26682"/>
    <cellStyle name="20% - Accent5 2 2 2 3 4 4 3" xfId="47753"/>
    <cellStyle name="20% - Accent5 2 2 2 3 4 5" xfId="12294"/>
    <cellStyle name="20% - Accent5 2 2 2 3 4 5 2" xfId="26683"/>
    <cellStyle name="20% - Accent5 2 2 2 3 4 5 3" xfId="47754"/>
    <cellStyle name="20% - Accent5 2 2 2 3 4 6" xfId="18077"/>
    <cellStyle name="20% - Accent5 2 2 2 3 4 6 2" xfId="26684"/>
    <cellStyle name="20% - Accent5 2 2 2 3 4 7" xfId="26685"/>
    <cellStyle name="20% - Accent5 2 2 2 3 4 8" xfId="47755"/>
    <cellStyle name="20% - Accent5 2 2 2 3 5" xfId="1445"/>
    <cellStyle name="20% - Accent5 2 2 2 3 5 2" xfId="8931"/>
    <cellStyle name="20% - Accent5 2 2 2 3 5 2 2" xfId="14713"/>
    <cellStyle name="20% - Accent5 2 2 2 3 5 2 2 2" xfId="26686"/>
    <cellStyle name="20% - Accent5 2 2 2 3 5 2 2 3" xfId="47756"/>
    <cellStyle name="20% - Accent5 2 2 2 3 5 2 3" xfId="20496"/>
    <cellStyle name="20% - Accent5 2 2 2 3 5 2 3 2" xfId="26687"/>
    <cellStyle name="20% - Accent5 2 2 2 3 5 2 4" xfId="26688"/>
    <cellStyle name="20% - Accent5 2 2 2 3 5 2 5" xfId="47757"/>
    <cellStyle name="20% - Accent5 2 2 2 3 5 3" xfId="6040"/>
    <cellStyle name="20% - Accent5 2 2 2 3 5 3 2" xfId="26689"/>
    <cellStyle name="20% - Accent5 2 2 2 3 5 3 3" xfId="47758"/>
    <cellStyle name="20% - Accent5 2 2 2 3 5 4" xfId="11822"/>
    <cellStyle name="20% - Accent5 2 2 2 3 5 4 2" xfId="26690"/>
    <cellStyle name="20% - Accent5 2 2 2 3 5 4 3" xfId="47759"/>
    <cellStyle name="20% - Accent5 2 2 2 3 5 5" xfId="17605"/>
    <cellStyle name="20% - Accent5 2 2 2 3 5 5 2" xfId="26691"/>
    <cellStyle name="20% - Accent5 2 2 2 3 5 6" xfId="26692"/>
    <cellStyle name="20% - Accent5 2 2 2 3 5 7" xfId="47760"/>
    <cellStyle name="20% - Accent5 2 2 2 3 6" xfId="4809"/>
    <cellStyle name="20% - Accent5 2 2 2 3 6 2" xfId="13483"/>
    <cellStyle name="20% - Accent5 2 2 2 3 6 2 2" xfId="26693"/>
    <cellStyle name="20% - Accent5 2 2 2 3 6 2 3" xfId="47761"/>
    <cellStyle name="20% - Accent5 2 2 2 3 6 3" xfId="19266"/>
    <cellStyle name="20% - Accent5 2 2 2 3 6 3 2" xfId="26694"/>
    <cellStyle name="20% - Accent5 2 2 2 3 6 4" xfId="26695"/>
    <cellStyle name="20% - Accent5 2 2 2 3 6 5" xfId="47762"/>
    <cellStyle name="20% - Accent5 2 2 2 3 7" xfId="7701"/>
    <cellStyle name="20% - Accent5 2 2 2 3 7 2" xfId="26696"/>
    <cellStyle name="20% - Accent5 2 2 2 3 7 3" xfId="47763"/>
    <cellStyle name="20% - Accent5 2 2 2 3 7 4" xfId="47764"/>
    <cellStyle name="20% - Accent5 2 2 2 3 8" xfId="3148"/>
    <cellStyle name="20% - Accent5 2 2 2 3 8 2" xfId="26697"/>
    <cellStyle name="20% - Accent5 2 2 2 3 8 3" xfId="47765"/>
    <cellStyle name="20% - Accent5 2 2 2 3 9" xfId="10592"/>
    <cellStyle name="20% - Accent5 2 2 2 3 9 2" xfId="26698"/>
    <cellStyle name="20% - Accent5 2 2 2 3 9 3" xfId="47766"/>
    <cellStyle name="20% - Accent5 2 2 2 4" xfId="181"/>
    <cellStyle name="20% - Accent5 2 2 2 4 10" xfId="16377"/>
    <cellStyle name="20% - Accent5 2 2 2 4 10 2" xfId="26699"/>
    <cellStyle name="20% - Accent5 2 2 2 4 11" xfId="26700"/>
    <cellStyle name="20% - Accent5 2 2 2 4 12" xfId="47767"/>
    <cellStyle name="20% - Accent5 2 2 2 4 2" xfId="182"/>
    <cellStyle name="20% - Accent5 2 2 2 4 2 2" xfId="1920"/>
    <cellStyle name="20% - Accent5 2 2 2 4 2 2 2" xfId="9406"/>
    <cellStyle name="20% - Accent5 2 2 2 4 2 2 2 2" xfId="15188"/>
    <cellStyle name="20% - Accent5 2 2 2 4 2 2 2 2 2" xfId="26701"/>
    <cellStyle name="20% - Accent5 2 2 2 4 2 2 2 2 3" xfId="47768"/>
    <cellStyle name="20% - Accent5 2 2 2 4 2 2 2 3" xfId="20971"/>
    <cellStyle name="20% - Accent5 2 2 2 4 2 2 2 3 2" xfId="26702"/>
    <cellStyle name="20% - Accent5 2 2 2 4 2 2 2 4" xfId="26703"/>
    <cellStyle name="20% - Accent5 2 2 2 4 2 2 2 5" xfId="47769"/>
    <cellStyle name="20% - Accent5 2 2 2 4 2 2 3" xfId="6515"/>
    <cellStyle name="20% - Accent5 2 2 2 4 2 2 3 2" xfId="26704"/>
    <cellStyle name="20% - Accent5 2 2 2 4 2 2 3 3" xfId="47770"/>
    <cellStyle name="20% - Accent5 2 2 2 4 2 2 4" xfId="12297"/>
    <cellStyle name="20% - Accent5 2 2 2 4 2 2 4 2" xfId="26705"/>
    <cellStyle name="20% - Accent5 2 2 2 4 2 2 4 3" xfId="47771"/>
    <cellStyle name="20% - Accent5 2 2 2 4 2 2 5" xfId="18080"/>
    <cellStyle name="20% - Accent5 2 2 2 4 2 2 5 2" xfId="26706"/>
    <cellStyle name="20% - Accent5 2 2 2 4 2 2 6" xfId="26707"/>
    <cellStyle name="20% - Accent5 2 2 2 4 2 2 7" xfId="47772"/>
    <cellStyle name="20% - Accent5 2 2 2 4 2 3" xfId="4812"/>
    <cellStyle name="20% - Accent5 2 2 2 4 2 3 2" xfId="13486"/>
    <cellStyle name="20% - Accent5 2 2 2 4 2 3 2 2" xfId="26708"/>
    <cellStyle name="20% - Accent5 2 2 2 4 2 3 2 3" xfId="47773"/>
    <cellStyle name="20% - Accent5 2 2 2 4 2 3 3" xfId="19269"/>
    <cellStyle name="20% - Accent5 2 2 2 4 2 3 3 2" xfId="26709"/>
    <cellStyle name="20% - Accent5 2 2 2 4 2 3 4" xfId="26710"/>
    <cellStyle name="20% - Accent5 2 2 2 4 2 3 5" xfId="47774"/>
    <cellStyle name="20% - Accent5 2 2 2 4 2 4" xfId="7704"/>
    <cellStyle name="20% - Accent5 2 2 2 4 2 4 2" xfId="26711"/>
    <cellStyle name="20% - Accent5 2 2 2 4 2 4 3" xfId="47775"/>
    <cellStyle name="20% - Accent5 2 2 2 4 2 4 4" xfId="47776"/>
    <cellStyle name="20% - Accent5 2 2 2 4 2 5" xfId="3623"/>
    <cellStyle name="20% - Accent5 2 2 2 4 2 5 2" xfId="26712"/>
    <cellStyle name="20% - Accent5 2 2 2 4 2 5 3" xfId="47777"/>
    <cellStyle name="20% - Accent5 2 2 2 4 2 6" xfId="10595"/>
    <cellStyle name="20% - Accent5 2 2 2 4 2 6 2" xfId="26713"/>
    <cellStyle name="20% - Accent5 2 2 2 4 2 6 3" xfId="47778"/>
    <cellStyle name="20% - Accent5 2 2 2 4 2 7" xfId="16378"/>
    <cellStyle name="20% - Accent5 2 2 2 4 2 7 2" xfId="26714"/>
    <cellStyle name="20% - Accent5 2 2 2 4 2 8" xfId="26715"/>
    <cellStyle name="20% - Accent5 2 2 2 4 2 9" xfId="47779"/>
    <cellStyle name="20% - Accent5 2 2 2 4 3" xfId="984"/>
    <cellStyle name="20% - Accent5 2 2 2 4 3 2" xfId="2688"/>
    <cellStyle name="20% - Accent5 2 2 2 4 3 2 2" xfId="10174"/>
    <cellStyle name="20% - Accent5 2 2 2 4 3 2 2 2" xfId="15956"/>
    <cellStyle name="20% - Accent5 2 2 2 4 3 2 2 2 2" xfId="26716"/>
    <cellStyle name="20% - Accent5 2 2 2 4 3 2 2 2 3" xfId="47780"/>
    <cellStyle name="20% - Accent5 2 2 2 4 3 2 2 3" xfId="21739"/>
    <cellStyle name="20% - Accent5 2 2 2 4 3 2 2 3 2" xfId="26717"/>
    <cellStyle name="20% - Accent5 2 2 2 4 3 2 2 4" xfId="26718"/>
    <cellStyle name="20% - Accent5 2 2 2 4 3 2 2 5" xfId="47781"/>
    <cellStyle name="20% - Accent5 2 2 2 4 3 2 3" xfId="7283"/>
    <cellStyle name="20% - Accent5 2 2 2 4 3 2 3 2" xfId="26719"/>
    <cellStyle name="20% - Accent5 2 2 2 4 3 2 3 3" xfId="47782"/>
    <cellStyle name="20% - Accent5 2 2 2 4 3 2 4" xfId="13065"/>
    <cellStyle name="20% - Accent5 2 2 2 4 3 2 4 2" xfId="26720"/>
    <cellStyle name="20% - Accent5 2 2 2 4 3 2 4 3" xfId="47783"/>
    <cellStyle name="20% - Accent5 2 2 2 4 3 2 5" xfId="18848"/>
    <cellStyle name="20% - Accent5 2 2 2 4 3 2 5 2" xfId="26721"/>
    <cellStyle name="20% - Accent5 2 2 2 4 3 2 6" xfId="26722"/>
    <cellStyle name="20% - Accent5 2 2 2 4 3 2 7" xfId="47784"/>
    <cellStyle name="20% - Accent5 2 2 2 4 3 3" xfId="5580"/>
    <cellStyle name="20% - Accent5 2 2 2 4 3 3 2" xfId="14254"/>
    <cellStyle name="20% - Accent5 2 2 2 4 3 3 2 2" xfId="26723"/>
    <cellStyle name="20% - Accent5 2 2 2 4 3 3 2 3" xfId="47785"/>
    <cellStyle name="20% - Accent5 2 2 2 4 3 3 3" xfId="20037"/>
    <cellStyle name="20% - Accent5 2 2 2 4 3 3 3 2" xfId="26724"/>
    <cellStyle name="20% - Accent5 2 2 2 4 3 3 4" xfId="26725"/>
    <cellStyle name="20% - Accent5 2 2 2 4 3 3 5" xfId="47786"/>
    <cellStyle name="20% - Accent5 2 2 2 4 3 4" xfId="8472"/>
    <cellStyle name="20% - Accent5 2 2 2 4 3 4 2" xfId="26726"/>
    <cellStyle name="20% - Accent5 2 2 2 4 3 4 3" xfId="47787"/>
    <cellStyle name="20% - Accent5 2 2 2 4 3 4 4" xfId="47788"/>
    <cellStyle name="20% - Accent5 2 2 2 4 3 5" xfId="4391"/>
    <cellStyle name="20% - Accent5 2 2 2 4 3 5 2" xfId="26727"/>
    <cellStyle name="20% - Accent5 2 2 2 4 3 5 3" xfId="47789"/>
    <cellStyle name="20% - Accent5 2 2 2 4 3 6" xfId="11363"/>
    <cellStyle name="20% - Accent5 2 2 2 4 3 6 2" xfId="26728"/>
    <cellStyle name="20% - Accent5 2 2 2 4 3 6 3" xfId="47790"/>
    <cellStyle name="20% - Accent5 2 2 2 4 3 7" xfId="17146"/>
    <cellStyle name="20% - Accent5 2 2 2 4 3 7 2" xfId="26729"/>
    <cellStyle name="20% - Accent5 2 2 2 4 3 8" xfId="26730"/>
    <cellStyle name="20% - Accent5 2 2 2 4 3 9" xfId="47791"/>
    <cellStyle name="20% - Accent5 2 2 2 4 4" xfId="1919"/>
    <cellStyle name="20% - Accent5 2 2 2 4 4 2" xfId="6514"/>
    <cellStyle name="20% - Accent5 2 2 2 4 4 2 2" xfId="15187"/>
    <cellStyle name="20% - Accent5 2 2 2 4 4 2 2 2" xfId="26731"/>
    <cellStyle name="20% - Accent5 2 2 2 4 4 2 2 3" xfId="47792"/>
    <cellStyle name="20% - Accent5 2 2 2 4 4 2 3" xfId="20970"/>
    <cellStyle name="20% - Accent5 2 2 2 4 4 2 3 2" xfId="26732"/>
    <cellStyle name="20% - Accent5 2 2 2 4 4 2 4" xfId="26733"/>
    <cellStyle name="20% - Accent5 2 2 2 4 4 2 5" xfId="47793"/>
    <cellStyle name="20% - Accent5 2 2 2 4 4 3" xfId="9405"/>
    <cellStyle name="20% - Accent5 2 2 2 4 4 3 2" xfId="26734"/>
    <cellStyle name="20% - Accent5 2 2 2 4 4 3 3" xfId="47794"/>
    <cellStyle name="20% - Accent5 2 2 2 4 4 3 4" xfId="47795"/>
    <cellStyle name="20% - Accent5 2 2 2 4 4 4" xfId="3622"/>
    <cellStyle name="20% - Accent5 2 2 2 4 4 4 2" xfId="26735"/>
    <cellStyle name="20% - Accent5 2 2 2 4 4 4 3" xfId="47796"/>
    <cellStyle name="20% - Accent5 2 2 2 4 4 5" xfId="12296"/>
    <cellStyle name="20% - Accent5 2 2 2 4 4 5 2" xfId="26736"/>
    <cellStyle name="20% - Accent5 2 2 2 4 4 5 3" xfId="47797"/>
    <cellStyle name="20% - Accent5 2 2 2 4 4 6" xfId="18079"/>
    <cellStyle name="20% - Accent5 2 2 2 4 4 6 2" xfId="26737"/>
    <cellStyle name="20% - Accent5 2 2 2 4 4 7" xfId="26738"/>
    <cellStyle name="20% - Accent5 2 2 2 4 4 8" xfId="47798"/>
    <cellStyle name="20% - Accent5 2 2 2 4 5" xfId="1446"/>
    <cellStyle name="20% - Accent5 2 2 2 4 5 2" xfId="8932"/>
    <cellStyle name="20% - Accent5 2 2 2 4 5 2 2" xfId="14714"/>
    <cellStyle name="20% - Accent5 2 2 2 4 5 2 2 2" xfId="26739"/>
    <cellStyle name="20% - Accent5 2 2 2 4 5 2 2 3" xfId="47799"/>
    <cellStyle name="20% - Accent5 2 2 2 4 5 2 3" xfId="20497"/>
    <cellStyle name="20% - Accent5 2 2 2 4 5 2 3 2" xfId="26740"/>
    <cellStyle name="20% - Accent5 2 2 2 4 5 2 4" xfId="26741"/>
    <cellStyle name="20% - Accent5 2 2 2 4 5 2 5" xfId="47800"/>
    <cellStyle name="20% - Accent5 2 2 2 4 5 3" xfId="6041"/>
    <cellStyle name="20% - Accent5 2 2 2 4 5 3 2" xfId="26742"/>
    <cellStyle name="20% - Accent5 2 2 2 4 5 3 3" xfId="47801"/>
    <cellStyle name="20% - Accent5 2 2 2 4 5 4" xfId="11823"/>
    <cellStyle name="20% - Accent5 2 2 2 4 5 4 2" xfId="26743"/>
    <cellStyle name="20% - Accent5 2 2 2 4 5 4 3" xfId="47802"/>
    <cellStyle name="20% - Accent5 2 2 2 4 5 5" xfId="17606"/>
    <cellStyle name="20% - Accent5 2 2 2 4 5 5 2" xfId="26744"/>
    <cellStyle name="20% - Accent5 2 2 2 4 5 6" xfId="26745"/>
    <cellStyle name="20% - Accent5 2 2 2 4 5 7" xfId="47803"/>
    <cellStyle name="20% - Accent5 2 2 2 4 6" xfId="4811"/>
    <cellStyle name="20% - Accent5 2 2 2 4 6 2" xfId="13485"/>
    <cellStyle name="20% - Accent5 2 2 2 4 6 2 2" xfId="26746"/>
    <cellStyle name="20% - Accent5 2 2 2 4 6 2 3" xfId="47804"/>
    <cellStyle name="20% - Accent5 2 2 2 4 6 3" xfId="19268"/>
    <cellStyle name="20% - Accent5 2 2 2 4 6 3 2" xfId="26747"/>
    <cellStyle name="20% - Accent5 2 2 2 4 6 4" xfId="26748"/>
    <cellStyle name="20% - Accent5 2 2 2 4 6 5" xfId="47805"/>
    <cellStyle name="20% - Accent5 2 2 2 4 7" xfId="7703"/>
    <cellStyle name="20% - Accent5 2 2 2 4 7 2" xfId="26749"/>
    <cellStyle name="20% - Accent5 2 2 2 4 7 3" xfId="47806"/>
    <cellStyle name="20% - Accent5 2 2 2 4 7 4" xfId="47807"/>
    <cellStyle name="20% - Accent5 2 2 2 4 8" xfId="3149"/>
    <cellStyle name="20% - Accent5 2 2 2 4 8 2" xfId="26750"/>
    <cellStyle name="20% - Accent5 2 2 2 4 8 3" xfId="47808"/>
    <cellStyle name="20% - Accent5 2 2 2 4 9" xfId="10594"/>
    <cellStyle name="20% - Accent5 2 2 2 4 9 2" xfId="26751"/>
    <cellStyle name="20% - Accent5 2 2 2 4 9 3" xfId="47809"/>
    <cellStyle name="20% - Accent5 2 2 2 5" xfId="183"/>
    <cellStyle name="20% - Accent5 2 2 2 5 10" xfId="47810"/>
    <cellStyle name="20% - Accent5 2 2 2 5 2" xfId="1921"/>
    <cellStyle name="20% - Accent5 2 2 2 5 2 2" xfId="6516"/>
    <cellStyle name="20% - Accent5 2 2 2 5 2 2 2" xfId="15189"/>
    <cellStyle name="20% - Accent5 2 2 2 5 2 2 2 2" xfId="26752"/>
    <cellStyle name="20% - Accent5 2 2 2 5 2 2 2 3" xfId="47811"/>
    <cellStyle name="20% - Accent5 2 2 2 5 2 2 3" xfId="20972"/>
    <cellStyle name="20% - Accent5 2 2 2 5 2 2 3 2" xfId="26753"/>
    <cellStyle name="20% - Accent5 2 2 2 5 2 2 4" xfId="26754"/>
    <cellStyle name="20% - Accent5 2 2 2 5 2 2 5" xfId="47812"/>
    <cellStyle name="20% - Accent5 2 2 2 5 2 3" xfId="9407"/>
    <cellStyle name="20% - Accent5 2 2 2 5 2 3 2" xfId="26755"/>
    <cellStyle name="20% - Accent5 2 2 2 5 2 3 3" xfId="47813"/>
    <cellStyle name="20% - Accent5 2 2 2 5 2 3 4" xfId="47814"/>
    <cellStyle name="20% - Accent5 2 2 2 5 2 4" xfId="3624"/>
    <cellStyle name="20% - Accent5 2 2 2 5 2 4 2" xfId="26756"/>
    <cellStyle name="20% - Accent5 2 2 2 5 2 4 3" xfId="47815"/>
    <cellStyle name="20% - Accent5 2 2 2 5 2 5" xfId="12298"/>
    <cellStyle name="20% - Accent5 2 2 2 5 2 5 2" xfId="26757"/>
    <cellStyle name="20% - Accent5 2 2 2 5 2 5 3" xfId="47816"/>
    <cellStyle name="20% - Accent5 2 2 2 5 2 6" xfId="18081"/>
    <cellStyle name="20% - Accent5 2 2 2 5 2 6 2" xfId="26758"/>
    <cellStyle name="20% - Accent5 2 2 2 5 2 7" xfId="26759"/>
    <cellStyle name="20% - Accent5 2 2 2 5 2 8" xfId="47817"/>
    <cellStyle name="20% - Accent5 2 2 2 5 3" xfId="1442"/>
    <cellStyle name="20% - Accent5 2 2 2 5 3 2" xfId="8928"/>
    <cellStyle name="20% - Accent5 2 2 2 5 3 2 2" xfId="14710"/>
    <cellStyle name="20% - Accent5 2 2 2 5 3 2 2 2" xfId="26760"/>
    <cellStyle name="20% - Accent5 2 2 2 5 3 2 2 3" xfId="47818"/>
    <cellStyle name="20% - Accent5 2 2 2 5 3 2 3" xfId="20493"/>
    <cellStyle name="20% - Accent5 2 2 2 5 3 2 3 2" xfId="26761"/>
    <cellStyle name="20% - Accent5 2 2 2 5 3 2 4" xfId="26762"/>
    <cellStyle name="20% - Accent5 2 2 2 5 3 2 5" xfId="47819"/>
    <cellStyle name="20% - Accent5 2 2 2 5 3 3" xfId="6037"/>
    <cellStyle name="20% - Accent5 2 2 2 5 3 3 2" xfId="26763"/>
    <cellStyle name="20% - Accent5 2 2 2 5 3 3 3" xfId="47820"/>
    <cellStyle name="20% - Accent5 2 2 2 5 3 4" xfId="11819"/>
    <cellStyle name="20% - Accent5 2 2 2 5 3 4 2" xfId="26764"/>
    <cellStyle name="20% - Accent5 2 2 2 5 3 4 3" xfId="47821"/>
    <cellStyle name="20% - Accent5 2 2 2 5 3 5" xfId="17602"/>
    <cellStyle name="20% - Accent5 2 2 2 5 3 5 2" xfId="26765"/>
    <cellStyle name="20% - Accent5 2 2 2 5 3 6" xfId="26766"/>
    <cellStyle name="20% - Accent5 2 2 2 5 3 7" xfId="47822"/>
    <cellStyle name="20% - Accent5 2 2 2 5 4" xfId="4813"/>
    <cellStyle name="20% - Accent5 2 2 2 5 4 2" xfId="13487"/>
    <cellStyle name="20% - Accent5 2 2 2 5 4 2 2" xfId="26767"/>
    <cellStyle name="20% - Accent5 2 2 2 5 4 2 3" xfId="47823"/>
    <cellStyle name="20% - Accent5 2 2 2 5 4 3" xfId="19270"/>
    <cellStyle name="20% - Accent5 2 2 2 5 4 3 2" xfId="26768"/>
    <cellStyle name="20% - Accent5 2 2 2 5 4 4" xfId="26769"/>
    <cellStyle name="20% - Accent5 2 2 2 5 4 5" xfId="47824"/>
    <cellStyle name="20% - Accent5 2 2 2 5 5" xfId="7705"/>
    <cellStyle name="20% - Accent5 2 2 2 5 5 2" xfId="26770"/>
    <cellStyle name="20% - Accent5 2 2 2 5 5 3" xfId="47825"/>
    <cellStyle name="20% - Accent5 2 2 2 5 5 4" xfId="47826"/>
    <cellStyle name="20% - Accent5 2 2 2 5 6" xfId="3145"/>
    <cellStyle name="20% - Accent5 2 2 2 5 6 2" xfId="26771"/>
    <cellStyle name="20% - Accent5 2 2 2 5 6 3" xfId="47827"/>
    <cellStyle name="20% - Accent5 2 2 2 5 7" xfId="10596"/>
    <cellStyle name="20% - Accent5 2 2 2 5 7 2" xfId="26772"/>
    <cellStyle name="20% - Accent5 2 2 2 5 7 3" xfId="47828"/>
    <cellStyle name="20% - Accent5 2 2 2 5 8" xfId="16379"/>
    <cellStyle name="20% - Accent5 2 2 2 5 8 2" xfId="26773"/>
    <cellStyle name="20% - Accent5 2 2 2 5 9" xfId="26774"/>
    <cellStyle name="20% - Accent5 2 2 2 6" xfId="904"/>
    <cellStyle name="20% - Accent5 2 2 2 6 2" xfId="2610"/>
    <cellStyle name="20% - Accent5 2 2 2 6 2 2" xfId="10096"/>
    <cellStyle name="20% - Accent5 2 2 2 6 2 2 2" xfId="15878"/>
    <cellStyle name="20% - Accent5 2 2 2 6 2 2 2 2" xfId="26775"/>
    <cellStyle name="20% - Accent5 2 2 2 6 2 2 2 3" xfId="47829"/>
    <cellStyle name="20% - Accent5 2 2 2 6 2 2 3" xfId="21661"/>
    <cellStyle name="20% - Accent5 2 2 2 6 2 2 3 2" xfId="26776"/>
    <cellStyle name="20% - Accent5 2 2 2 6 2 2 4" xfId="26777"/>
    <cellStyle name="20% - Accent5 2 2 2 6 2 2 5" xfId="47830"/>
    <cellStyle name="20% - Accent5 2 2 2 6 2 3" xfId="7205"/>
    <cellStyle name="20% - Accent5 2 2 2 6 2 3 2" xfId="26778"/>
    <cellStyle name="20% - Accent5 2 2 2 6 2 3 3" xfId="47831"/>
    <cellStyle name="20% - Accent5 2 2 2 6 2 4" xfId="12987"/>
    <cellStyle name="20% - Accent5 2 2 2 6 2 4 2" xfId="26779"/>
    <cellStyle name="20% - Accent5 2 2 2 6 2 4 3" xfId="47832"/>
    <cellStyle name="20% - Accent5 2 2 2 6 2 5" xfId="18770"/>
    <cellStyle name="20% - Accent5 2 2 2 6 2 5 2" xfId="26780"/>
    <cellStyle name="20% - Accent5 2 2 2 6 2 6" xfId="26781"/>
    <cellStyle name="20% - Accent5 2 2 2 6 2 7" xfId="47833"/>
    <cellStyle name="20% - Accent5 2 2 2 6 3" xfId="5502"/>
    <cellStyle name="20% - Accent5 2 2 2 6 3 2" xfId="14176"/>
    <cellStyle name="20% - Accent5 2 2 2 6 3 2 2" xfId="26782"/>
    <cellStyle name="20% - Accent5 2 2 2 6 3 2 3" xfId="47834"/>
    <cellStyle name="20% - Accent5 2 2 2 6 3 3" xfId="19959"/>
    <cellStyle name="20% - Accent5 2 2 2 6 3 3 2" xfId="26783"/>
    <cellStyle name="20% - Accent5 2 2 2 6 3 4" xfId="26784"/>
    <cellStyle name="20% - Accent5 2 2 2 6 3 5" xfId="47835"/>
    <cellStyle name="20% - Accent5 2 2 2 6 4" xfId="8394"/>
    <cellStyle name="20% - Accent5 2 2 2 6 4 2" xfId="26785"/>
    <cellStyle name="20% - Accent5 2 2 2 6 4 3" xfId="47836"/>
    <cellStyle name="20% - Accent5 2 2 2 6 4 4" xfId="47837"/>
    <cellStyle name="20% - Accent5 2 2 2 6 5" xfId="4313"/>
    <cellStyle name="20% - Accent5 2 2 2 6 5 2" xfId="26786"/>
    <cellStyle name="20% - Accent5 2 2 2 6 5 3" xfId="47838"/>
    <cellStyle name="20% - Accent5 2 2 2 6 6" xfId="11285"/>
    <cellStyle name="20% - Accent5 2 2 2 6 6 2" xfId="26787"/>
    <cellStyle name="20% - Accent5 2 2 2 6 6 3" xfId="47839"/>
    <cellStyle name="20% - Accent5 2 2 2 6 7" xfId="17068"/>
    <cellStyle name="20% - Accent5 2 2 2 6 7 2" xfId="26788"/>
    <cellStyle name="20% - Accent5 2 2 2 6 8" xfId="26789"/>
    <cellStyle name="20% - Accent5 2 2 2 6 9" xfId="47840"/>
    <cellStyle name="20% - Accent5 2 2 2 7" xfId="1912"/>
    <cellStyle name="20% - Accent5 2 2 2 7 2" xfId="6507"/>
    <cellStyle name="20% - Accent5 2 2 2 7 2 2" xfId="15180"/>
    <cellStyle name="20% - Accent5 2 2 2 7 2 2 2" xfId="26790"/>
    <cellStyle name="20% - Accent5 2 2 2 7 2 2 3" xfId="47841"/>
    <cellStyle name="20% - Accent5 2 2 2 7 2 3" xfId="20963"/>
    <cellStyle name="20% - Accent5 2 2 2 7 2 3 2" xfId="26791"/>
    <cellStyle name="20% - Accent5 2 2 2 7 2 4" xfId="26792"/>
    <cellStyle name="20% - Accent5 2 2 2 7 2 5" xfId="47842"/>
    <cellStyle name="20% - Accent5 2 2 2 7 3" xfId="9398"/>
    <cellStyle name="20% - Accent5 2 2 2 7 3 2" xfId="26793"/>
    <cellStyle name="20% - Accent5 2 2 2 7 3 3" xfId="47843"/>
    <cellStyle name="20% - Accent5 2 2 2 7 3 4" xfId="47844"/>
    <cellStyle name="20% - Accent5 2 2 2 7 4" xfId="3615"/>
    <cellStyle name="20% - Accent5 2 2 2 7 4 2" xfId="26794"/>
    <cellStyle name="20% - Accent5 2 2 2 7 4 3" xfId="47845"/>
    <cellStyle name="20% - Accent5 2 2 2 7 5" xfId="12289"/>
    <cellStyle name="20% - Accent5 2 2 2 7 5 2" xfId="26795"/>
    <cellStyle name="20% - Accent5 2 2 2 7 5 3" xfId="47846"/>
    <cellStyle name="20% - Accent5 2 2 2 7 6" xfId="18072"/>
    <cellStyle name="20% - Accent5 2 2 2 7 6 2" xfId="26796"/>
    <cellStyle name="20% - Accent5 2 2 2 7 7" xfId="26797"/>
    <cellStyle name="20% - Accent5 2 2 2 7 8" xfId="47847"/>
    <cellStyle name="20% - Accent5 2 2 2 8" xfId="1300"/>
    <cellStyle name="20% - Accent5 2 2 2 8 2" xfId="8786"/>
    <cellStyle name="20% - Accent5 2 2 2 8 2 2" xfId="14568"/>
    <cellStyle name="20% - Accent5 2 2 2 8 2 2 2" xfId="26798"/>
    <cellStyle name="20% - Accent5 2 2 2 8 2 2 3" xfId="47848"/>
    <cellStyle name="20% - Accent5 2 2 2 8 2 3" xfId="20351"/>
    <cellStyle name="20% - Accent5 2 2 2 8 2 3 2" xfId="26799"/>
    <cellStyle name="20% - Accent5 2 2 2 8 2 4" xfId="26800"/>
    <cellStyle name="20% - Accent5 2 2 2 8 2 5" xfId="47849"/>
    <cellStyle name="20% - Accent5 2 2 2 8 3" xfId="5895"/>
    <cellStyle name="20% - Accent5 2 2 2 8 3 2" xfId="26801"/>
    <cellStyle name="20% - Accent5 2 2 2 8 3 3" xfId="47850"/>
    <cellStyle name="20% - Accent5 2 2 2 8 4" xfId="11677"/>
    <cellStyle name="20% - Accent5 2 2 2 8 4 2" xfId="26802"/>
    <cellStyle name="20% - Accent5 2 2 2 8 4 3" xfId="47851"/>
    <cellStyle name="20% - Accent5 2 2 2 8 5" xfId="17460"/>
    <cellStyle name="20% - Accent5 2 2 2 8 5 2" xfId="26803"/>
    <cellStyle name="20% - Accent5 2 2 2 8 6" xfId="26804"/>
    <cellStyle name="20% - Accent5 2 2 2 8 7" xfId="47852"/>
    <cellStyle name="20% - Accent5 2 2 2 9" xfId="4804"/>
    <cellStyle name="20% - Accent5 2 2 2 9 2" xfId="13478"/>
    <cellStyle name="20% - Accent5 2 2 2 9 2 2" xfId="26805"/>
    <cellStyle name="20% - Accent5 2 2 2 9 2 3" xfId="47853"/>
    <cellStyle name="20% - Accent5 2 2 2 9 3" xfId="19261"/>
    <cellStyle name="20% - Accent5 2 2 2 9 3 2" xfId="26806"/>
    <cellStyle name="20% - Accent5 2 2 2 9 4" xfId="26807"/>
    <cellStyle name="20% - Accent5 2 2 2 9 5" xfId="47854"/>
    <cellStyle name="20% - Accent5 2 2 3" xfId="184"/>
    <cellStyle name="20% - Accent5 2 2 3 10" xfId="10597"/>
    <cellStyle name="20% - Accent5 2 2 3 10 2" xfId="26808"/>
    <cellStyle name="20% - Accent5 2 2 3 10 3" xfId="47855"/>
    <cellStyle name="20% - Accent5 2 2 3 11" xfId="16380"/>
    <cellStyle name="20% - Accent5 2 2 3 11 2" xfId="26809"/>
    <cellStyle name="20% - Accent5 2 2 3 12" xfId="26810"/>
    <cellStyle name="20% - Accent5 2 2 3 13" xfId="47856"/>
    <cellStyle name="20% - Accent5 2 2 3 2" xfId="185"/>
    <cellStyle name="20% - Accent5 2 2 3 2 10" xfId="16381"/>
    <cellStyle name="20% - Accent5 2 2 3 2 10 2" xfId="26811"/>
    <cellStyle name="20% - Accent5 2 2 3 2 11" xfId="26812"/>
    <cellStyle name="20% - Accent5 2 2 3 2 12" xfId="47857"/>
    <cellStyle name="20% - Accent5 2 2 3 2 2" xfId="186"/>
    <cellStyle name="20% - Accent5 2 2 3 2 2 2" xfId="1924"/>
    <cellStyle name="20% - Accent5 2 2 3 2 2 2 2" xfId="9410"/>
    <cellStyle name="20% - Accent5 2 2 3 2 2 2 2 2" xfId="15192"/>
    <cellStyle name="20% - Accent5 2 2 3 2 2 2 2 2 2" xfId="26813"/>
    <cellStyle name="20% - Accent5 2 2 3 2 2 2 2 2 3" xfId="47858"/>
    <cellStyle name="20% - Accent5 2 2 3 2 2 2 2 3" xfId="20975"/>
    <cellStyle name="20% - Accent5 2 2 3 2 2 2 2 3 2" xfId="26814"/>
    <cellStyle name="20% - Accent5 2 2 3 2 2 2 2 4" xfId="26815"/>
    <cellStyle name="20% - Accent5 2 2 3 2 2 2 2 5" xfId="47859"/>
    <cellStyle name="20% - Accent5 2 2 3 2 2 2 3" xfId="6519"/>
    <cellStyle name="20% - Accent5 2 2 3 2 2 2 3 2" xfId="26816"/>
    <cellStyle name="20% - Accent5 2 2 3 2 2 2 3 3" xfId="47860"/>
    <cellStyle name="20% - Accent5 2 2 3 2 2 2 4" xfId="12301"/>
    <cellStyle name="20% - Accent5 2 2 3 2 2 2 4 2" xfId="26817"/>
    <cellStyle name="20% - Accent5 2 2 3 2 2 2 4 3" xfId="47861"/>
    <cellStyle name="20% - Accent5 2 2 3 2 2 2 5" xfId="18084"/>
    <cellStyle name="20% - Accent5 2 2 3 2 2 2 5 2" xfId="26818"/>
    <cellStyle name="20% - Accent5 2 2 3 2 2 2 6" xfId="26819"/>
    <cellStyle name="20% - Accent5 2 2 3 2 2 2 7" xfId="47862"/>
    <cellStyle name="20% - Accent5 2 2 3 2 2 3" xfId="4816"/>
    <cellStyle name="20% - Accent5 2 2 3 2 2 3 2" xfId="13490"/>
    <cellStyle name="20% - Accent5 2 2 3 2 2 3 2 2" xfId="26820"/>
    <cellStyle name="20% - Accent5 2 2 3 2 2 3 2 3" xfId="47863"/>
    <cellStyle name="20% - Accent5 2 2 3 2 2 3 3" xfId="19273"/>
    <cellStyle name="20% - Accent5 2 2 3 2 2 3 3 2" xfId="26821"/>
    <cellStyle name="20% - Accent5 2 2 3 2 2 3 4" xfId="26822"/>
    <cellStyle name="20% - Accent5 2 2 3 2 2 3 5" xfId="47864"/>
    <cellStyle name="20% - Accent5 2 2 3 2 2 4" xfId="7708"/>
    <cellStyle name="20% - Accent5 2 2 3 2 2 4 2" xfId="26823"/>
    <cellStyle name="20% - Accent5 2 2 3 2 2 4 3" xfId="47865"/>
    <cellStyle name="20% - Accent5 2 2 3 2 2 4 4" xfId="47866"/>
    <cellStyle name="20% - Accent5 2 2 3 2 2 5" xfId="3627"/>
    <cellStyle name="20% - Accent5 2 2 3 2 2 5 2" xfId="26824"/>
    <cellStyle name="20% - Accent5 2 2 3 2 2 5 3" xfId="47867"/>
    <cellStyle name="20% - Accent5 2 2 3 2 2 6" xfId="10599"/>
    <cellStyle name="20% - Accent5 2 2 3 2 2 6 2" xfId="26825"/>
    <cellStyle name="20% - Accent5 2 2 3 2 2 6 3" xfId="47868"/>
    <cellStyle name="20% - Accent5 2 2 3 2 2 7" xfId="16382"/>
    <cellStyle name="20% - Accent5 2 2 3 2 2 7 2" xfId="26826"/>
    <cellStyle name="20% - Accent5 2 2 3 2 2 8" xfId="26827"/>
    <cellStyle name="20% - Accent5 2 2 3 2 2 9" xfId="47869"/>
    <cellStyle name="20% - Accent5 2 2 3 2 3" xfId="986"/>
    <cellStyle name="20% - Accent5 2 2 3 2 3 2" xfId="2690"/>
    <cellStyle name="20% - Accent5 2 2 3 2 3 2 2" xfId="10176"/>
    <cellStyle name="20% - Accent5 2 2 3 2 3 2 2 2" xfId="15958"/>
    <cellStyle name="20% - Accent5 2 2 3 2 3 2 2 2 2" xfId="26828"/>
    <cellStyle name="20% - Accent5 2 2 3 2 3 2 2 2 3" xfId="47870"/>
    <cellStyle name="20% - Accent5 2 2 3 2 3 2 2 3" xfId="21741"/>
    <cellStyle name="20% - Accent5 2 2 3 2 3 2 2 3 2" xfId="26829"/>
    <cellStyle name="20% - Accent5 2 2 3 2 3 2 2 4" xfId="26830"/>
    <cellStyle name="20% - Accent5 2 2 3 2 3 2 2 5" xfId="47871"/>
    <cellStyle name="20% - Accent5 2 2 3 2 3 2 3" xfId="7285"/>
    <cellStyle name="20% - Accent5 2 2 3 2 3 2 3 2" xfId="26831"/>
    <cellStyle name="20% - Accent5 2 2 3 2 3 2 3 3" xfId="47872"/>
    <cellStyle name="20% - Accent5 2 2 3 2 3 2 4" xfId="13067"/>
    <cellStyle name="20% - Accent5 2 2 3 2 3 2 4 2" xfId="26832"/>
    <cellStyle name="20% - Accent5 2 2 3 2 3 2 4 3" xfId="47873"/>
    <cellStyle name="20% - Accent5 2 2 3 2 3 2 5" xfId="18850"/>
    <cellStyle name="20% - Accent5 2 2 3 2 3 2 5 2" xfId="26833"/>
    <cellStyle name="20% - Accent5 2 2 3 2 3 2 6" xfId="26834"/>
    <cellStyle name="20% - Accent5 2 2 3 2 3 2 7" xfId="47874"/>
    <cellStyle name="20% - Accent5 2 2 3 2 3 3" xfId="5582"/>
    <cellStyle name="20% - Accent5 2 2 3 2 3 3 2" xfId="14256"/>
    <cellStyle name="20% - Accent5 2 2 3 2 3 3 2 2" xfId="26835"/>
    <cellStyle name="20% - Accent5 2 2 3 2 3 3 2 3" xfId="47875"/>
    <cellStyle name="20% - Accent5 2 2 3 2 3 3 3" xfId="20039"/>
    <cellStyle name="20% - Accent5 2 2 3 2 3 3 3 2" xfId="26836"/>
    <cellStyle name="20% - Accent5 2 2 3 2 3 3 4" xfId="26837"/>
    <cellStyle name="20% - Accent5 2 2 3 2 3 3 5" xfId="47876"/>
    <cellStyle name="20% - Accent5 2 2 3 2 3 4" xfId="8474"/>
    <cellStyle name="20% - Accent5 2 2 3 2 3 4 2" xfId="26838"/>
    <cellStyle name="20% - Accent5 2 2 3 2 3 4 3" xfId="47877"/>
    <cellStyle name="20% - Accent5 2 2 3 2 3 4 4" xfId="47878"/>
    <cellStyle name="20% - Accent5 2 2 3 2 3 5" xfId="4393"/>
    <cellStyle name="20% - Accent5 2 2 3 2 3 5 2" xfId="26839"/>
    <cellStyle name="20% - Accent5 2 2 3 2 3 5 3" xfId="47879"/>
    <cellStyle name="20% - Accent5 2 2 3 2 3 6" xfId="11365"/>
    <cellStyle name="20% - Accent5 2 2 3 2 3 6 2" xfId="26840"/>
    <cellStyle name="20% - Accent5 2 2 3 2 3 6 3" xfId="47880"/>
    <cellStyle name="20% - Accent5 2 2 3 2 3 7" xfId="17148"/>
    <cellStyle name="20% - Accent5 2 2 3 2 3 7 2" xfId="26841"/>
    <cellStyle name="20% - Accent5 2 2 3 2 3 8" xfId="26842"/>
    <cellStyle name="20% - Accent5 2 2 3 2 3 9" xfId="47881"/>
    <cellStyle name="20% - Accent5 2 2 3 2 4" xfId="1923"/>
    <cellStyle name="20% - Accent5 2 2 3 2 4 2" xfId="6518"/>
    <cellStyle name="20% - Accent5 2 2 3 2 4 2 2" xfId="15191"/>
    <cellStyle name="20% - Accent5 2 2 3 2 4 2 2 2" xfId="26843"/>
    <cellStyle name="20% - Accent5 2 2 3 2 4 2 2 3" xfId="47882"/>
    <cellStyle name="20% - Accent5 2 2 3 2 4 2 3" xfId="20974"/>
    <cellStyle name="20% - Accent5 2 2 3 2 4 2 3 2" xfId="26844"/>
    <cellStyle name="20% - Accent5 2 2 3 2 4 2 4" xfId="26845"/>
    <cellStyle name="20% - Accent5 2 2 3 2 4 2 5" xfId="47883"/>
    <cellStyle name="20% - Accent5 2 2 3 2 4 3" xfId="9409"/>
    <cellStyle name="20% - Accent5 2 2 3 2 4 3 2" xfId="26846"/>
    <cellStyle name="20% - Accent5 2 2 3 2 4 3 3" xfId="47884"/>
    <cellStyle name="20% - Accent5 2 2 3 2 4 3 4" xfId="47885"/>
    <cellStyle name="20% - Accent5 2 2 3 2 4 4" xfId="3626"/>
    <cellStyle name="20% - Accent5 2 2 3 2 4 4 2" xfId="26847"/>
    <cellStyle name="20% - Accent5 2 2 3 2 4 4 3" xfId="47886"/>
    <cellStyle name="20% - Accent5 2 2 3 2 4 5" xfId="12300"/>
    <cellStyle name="20% - Accent5 2 2 3 2 4 5 2" xfId="26848"/>
    <cellStyle name="20% - Accent5 2 2 3 2 4 5 3" xfId="47887"/>
    <cellStyle name="20% - Accent5 2 2 3 2 4 6" xfId="18083"/>
    <cellStyle name="20% - Accent5 2 2 3 2 4 6 2" xfId="26849"/>
    <cellStyle name="20% - Accent5 2 2 3 2 4 7" xfId="26850"/>
    <cellStyle name="20% - Accent5 2 2 3 2 4 8" xfId="47888"/>
    <cellStyle name="20% - Accent5 2 2 3 2 5" xfId="1448"/>
    <cellStyle name="20% - Accent5 2 2 3 2 5 2" xfId="8934"/>
    <cellStyle name="20% - Accent5 2 2 3 2 5 2 2" xfId="14716"/>
    <cellStyle name="20% - Accent5 2 2 3 2 5 2 2 2" xfId="26851"/>
    <cellStyle name="20% - Accent5 2 2 3 2 5 2 2 3" xfId="47889"/>
    <cellStyle name="20% - Accent5 2 2 3 2 5 2 3" xfId="20499"/>
    <cellStyle name="20% - Accent5 2 2 3 2 5 2 3 2" xfId="26852"/>
    <cellStyle name="20% - Accent5 2 2 3 2 5 2 4" xfId="26853"/>
    <cellStyle name="20% - Accent5 2 2 3 2 5 2 5" xfId="47890"/>
    <cellStyle name="20% - Accent5 2 2 3 2 5 3" xfId="6043"/>
    <cellStyle name="20% - Accent5 2 2 3 2 5 3 2" xfId="26854"/>
    <cellStyle name="20% - Accent5 2 2 3 2 5 3 3" xfId="47891"/>
    <cellStyle name="20% - Accent5 2 2 3 2 5 4" xfId="11825"/>
    <cellStyle name="20% - Accent5 2 2 3 2 5 4 2" xfId="26855"/>
    <cellStyle name="20% - Accent5 2 2 3 2 5 4 3" xfId="47892"/>
    <cellStyle name="20% - Accent5 2 2 3 2 5 5" xfId="17608"/>
    <cellStyle name="20% - Accent5 2 2 3 2 5 5 2" xfId="26856"/>
    <cellStyle name="20% - Accent5 2 2 3 2 5 6" xfId="26857"/>
    <cellStyle name="20% - Accent5 2 2 3 2 5 7" xfId="47893"/>
    <cellStyle name="20% - Accent5 2 2 3 2 6" xfId="4815"/>
    <cellStyle name="20% - Accent5 2 2 3 2 6 2" xfId="13489"/>
    <cellStyle name="20% - Accent5 2 2 3 2 6 2 2" xfId="26858"/>
    <cellStyle name="20% - Accent5 2 2 3 2 6 2 3" xfId="47894"/>
    <cellStyle name="20% - Accent5 2 2 3 2 6 3" xfId="19272"/>
    <cellStyle name="20% - Accent5 2 2 3 2 6 3 2" xfId="26859"/>
    <cellStyle name="20% - Accent5 2 2 3 2 6 4" xfId="26860"/>
    <cellStyle name="20% - Accent5 2 2 3 2 6 5" xfId="47895"/>
    <cellStyle name="20% - Accent5 2 2 3 2 7" xfId="7707"/>
    <cellStyle name="20% - Accent5 2 2 3 2 7 2" xfId="26861"/>
    <cellStyle name="20% - Accent5 2 2 3 2 7 3" xfId="47896"/>
    <cellStyle name="20% - Accent5 2 2 3 2 7 4" xfId="47897"/>
    <cellStyle name="20% - Accent5 2 2 3 2 8" xfId="3151"/>
    <cellStyle name="20% - Accent5 2 2 3 2 8 2" xfId="26862"/>
    <cellStyle name="20% - Accent5 2 2 3 2 8 3" xfId="47898"/>
    <cellStyle name="20% - Accent5 2 2 3 2 9" xfId="10598"/>
    <cellStyle name="20% - Accent5 2 2 3 2 9 2" xfId="26863"/>
    <cellStyle name="20% - Accent5 2 2 3 2 9 3" xfId="47899"/>
    <cellStyle name="20% - Accent5 2 2 3 3" xfId="187"/>
    <cellStyle name="20% - Accent5 2 2 3 3 2" xfId="1925"/>
    <cellStyle name="20% - Accent5 2 2 3 3 2 2" xfId="9411"/>
    <cellStyle name="20% - Accent5 2 2 3 3 2 2 2" xfId="15193"/>
    <cellStyle name="20% - Accent5 2 2 3 3 2 2 2 2" xfId="26864"/>
    <cellStyle name="20% - Accent5 2 2 3 3 2 2 2 3" xfId="47900"/>
    <cellStyle name="20% - Accent5 2 2 3 3 2 2 3" xfId="20976"/>
    <cellStyle name="20% - Accent5 2 2 3 3 2 2 3 2" xfId="26865"/>
    <cellStyle name="20% - Accent5 2 2 3 3 2 2 4" xfId="26866"/>
    <cellStyle name="20% - Accent5 2 2 3 3 2 2 5" xfId="47901"/>
    <cellStyle name="20% - Accent5 2 2 3 3 2 3" xfId="6520"/>
    <cellStyle name="20% - Accent5 2 2 3 3 2 3 2" xfId="26867"/>
    <cellStyle name="20% - Accent5 2 2 3 3 2 3 3" xfId="47902"/>
    <cellStyle name="20% - Accent5 2 2 3 3 2 4" xfId="12302"/>
    <cellStyle name="20% - Accent5 2 2 3 3 2 4 2" xfId="26868"/>
    <cellStyle name="20% - Accent5 2 2 3 3 2 4 3" xfId="47903"/>
    <cellStyle name="20% - Accent5 2 2 3 3 2 5" xfId="18085"/>
    <cellStyle name="20% - Accent5 2 2 3 3 2 5 2" xfId="26869"/>
    <cellStyle name="20% - Accent5 2 2 3 3 2 6" xfId="26870"/>
    <cellStyle name="20% - Accent5 2 2 3 3 2 7" xfId="47904"/>
    <cellStyle name="20% - Accent5 2 2 3 3 3" xfId="4817"/>
    <cellStyle name="20% - Accent5 2 2 3 3 3 2" xfId="13491"/>
    <cellStyle name="20% - Accent5 2 2 3 3 3 2 2" xfId="26871"/>
    <cellStyle name="20% - Accent5 2 2 3 3 3 2 3" xfId="47905"/>
    <cellStyle name="20% - Accent5 2 2 3 3 3 3" xfId="19274"/>
    <cellStyle name="20% - Accent5 2 2 3 3 3 3 2" xfId="26872"/>
    <cellStyle name="20% - Accent5 2 2 3 3 3 4" xfId="26873"/>
    <cellStyle name="20% - Accent5 2 2 3 3 3 5" xfId="47906"/>
    <cellStyle name="20% - Accent5 2 2 3 3 4" xfId="7709"/>
    <cellStyle name="20% - Accent5 2 2 3 3 4 2" xfId="26874"/>
    <cellStyle name="20% - Accent5 2 2 3 3 4 3" xfId="47907"/>
    <cellStyle name="20% - Accent5 2 2 3 3 4 4" xfId="47908"/>
    <cellStyle name="20% - Accent5 2 2 3 3 5" xfId="3628"/>
    <cellStyle name="20% - Accent5 2 2 3 3 5 2" xfId="26875"/>
    <cellStyle name="20% - Accent5 2 2 3 3 5 3" xfId="47909"/>
    <cellStyle name="20% - Accent5 2 2 3 3 6" xfId="10600"/>
    <cellStyle name="20% - Accent5 2 2 3 3 6 2" xfId="26876"/>
    <cellStyle name="20% - Accent5 2 2 3 3 6 3" xfId="47910"/>
    <cellStyle name="20% - Accent5 2 2 3 3 7" xfId="16383"/>
    <cellStyle name="20% - Accent5 2 2 3 3 7 2" xfId="26877"/>
    <cellStyle name="20% - Accent5 2 2 3 3 8" xfId="26878"/>
    <cellStyle name="20% - Accent5 2 2 3 3 9" xfId="47911"/>
    <cellStyle name="20% - Accent5 2 2 3 4" xfId="985"/>
    <cellStyle name="20% - Accent5 2 2 3 4 2" xfId="2689"/>
    <cellStyle name="20% - Accent5 2 2 3 4 2 2" xfId="10175"/>
    <cellStyle name="20% - Accent5 2 2 3 4 2 2 2" xfId="15957"/>
    <cellStyle name="20% - Accent5 2 2 3 4 2 2 2 2" xfId="26879"/>
    <cellStyle name="20% - Accent5 2 2 3 4 2 2 2 3" xfId="47912"/>
    <cellStyle name="20% - Accent5 2 2 3 4 2 2 3" xfId="21740"/>
    <cellStyle name="20% - Accent5 2 2 3 4 2 2 3 2" xfId="26880"/>
    <cellStyle name="20% - Accent5 2 2 3 4 2 2 4" xfId="26881"/>
    <cellStyle name="20% - Accent5 2 2 3 4 2 2 5" xfId="47913"/>
    <cellStyle name="20% - Accent5 2 2 3 4 2 3" xfId="7284"/>
    <cellStyle name="20% - Accent5 2 2 3 4 2 3 2" xfId="26882"/>
    <cellStyle name="20% - Accent5 2 2 3 4 2 3 3" xfId="47914"/>
    <cellStyle name="20% - Accent5 2 2 3 4 2 4" xfId="13066"/>
    <cellStyle name="20% - Accent5 2 2 3 4 2 4 2" xfId="26883"/>
    <cellStyle name="20% - Accent5 2 2 3 4 2 4 3" xfId="47915"/>
    <cellStyle name="20% - Accent5 2 2 3 4 2 5" xfId="18849"/>
    <cellStyle name="20% - Accent5 2 2 3 4 2 5 2" xfId="26884"/>
    <cellStyle name="20% - Accent5 2 2 3 4 2 6" xfId="26885"/>
    <cellStyle name="20% - Accent5 2 2 3 4 2 7" xfId="47916"/>
    <cellStyle name="20% - Accent5 2 2 3 4 3" xfId="5581"/>
    <cellStyle name="20% - Accent5 2 2 3 4 3 2" xfId="14255"/>
    <cellStyle name="20% - Accent5 2 2 3 4 3 2 2" xfId="26886"/>
    <cellStyle name="20% - Accent5 2 2 3 4 3 2 3" xfId="47917"/>
    <cellStyle name="20% - Accent5 2 2 3 4 3 3" xfId="20038"/>
    <cellStyle name="20% - Accent5 2 2 3 4 3 3 2" xfId="26887"/>
    <cellStyle name="20% - Accent5 2 2 3 4 3 4" xfId="26888"/>
    <cellStyle name="20% - Accent5 2 2 3 4 3 5" xfId="47918"/>
    <cellStyle name="20% - Accent5 2 2 3 4 4" xfId="8473"/>
    <cellStyle name="20% - Accent5 2 2 3 4 4 2" xfId="26889"/>
    <cellStyle name="20% - Accent5 2 2 3 4 4 3" xfId="47919"/>
    <cellStyle name="20% - Accent5 2 2 3 4 4 4" xfId="47920"/>
    <cellStyle name="20% - Accent5 2 2 3 4 5" xfId="4392"/>
    <cellStyle name="20% - Accent5 2 2 3 4 5 2" xfId="26890"/>
    <cellStyle name="20% - Accent5 2 2 3 4 5 3" xfId="47921"/>
    <cellStyle name="20% - Accent5 2 2 3 4 6" xfId="11364"/>
    <cellStyle name="20% - Accent5 2 2 3 4 6 2" xfId="26891"/>
    <cellStyle name="20% - Accent5 2 2 3 4 6 3" xfId="47922"/>
    <cellStyle name="20% - Accent5 2 2 3 4 7" xfId="17147"/>
    <cellStyle name="20% - Accent5 2 2 3 4 7 2" xfId="26892"/>
    <cellStyle name="20% - Accent5 2 2 3 4 8" xfId="26893"/>
    <cellStyle name="20% - Accent5 2 2 3 4 9" xfId="47923"/>
    <cellStyle name="20% - Accent5 2 2 3 5" xfId="1922"/>
    <cellStyle name="20% - Accent5 2 2 3 5 2" xfId="6517"/>
    <cellStyle name="20% - Accent5 2 2 3 5 2 2" xfId="15190"/>
    <cellStyle name="20% - Accent5 2 2 3 5 2 2 2" xfId="26894"/>
    <cellStyle name="20% - Accent5 2 2 3 5 2 2 3" xfId="47924"/>
    <cellStyle name="20% - Accent5 2 2 3 5 2 3" xfId="20973"/>
    <cellStyle name="20% - Accent5 2 2 3 5 2 3 2" xfId="26895"/>
    <cellStyle name="20% - Accent5 2 2 3 5 2 4" xfId="26896"/>
    <cellStyle name="20% - Accent5 2 2 3 5 2 5" xfId="47925"/>
    <cellStyle name="20% - Accent5 2 2 3 5 3" xfId="9408"/>
    <cellStyle name="20% - Accent5 2 2 3 5 3 2" xfId="26897"/>
    <cellStyle name="20% - Accent5 2 2 3 5 3 3" xfId="47926"/>
    <cellStyle name="20% - Accent5 2 2 3 5 3 4" xfId="47927"/>
    <cellStyle name="20% - Accent5 2 2 3 5 4" xfId="3625"/>
    <cellStyle name="20% - Accent5 2 2 3 5 4 2" xfId="26898"/>
    <cellStyle name="20% - Accent5 2 2 3 5 4 3" xfId="47928"/>
    <cellStyle name="20% - Accent5 2 2 3 5 5" xfId="12299"/>
    <cellStyle name="20% - Accent5 2 2 3 5 5 2" xfId="26899"/>
    <cellStyle name="20% - Accent5 2 2 3 5 5 3" xfId="47929"/>
    <cellStyle name="20% - Accent5 2 2 3 5 6" xfId="18082"/>
    <cellStyle name="20% - Accent5 2 2 3 5 6 2" xfId="26900"/>
    <cellStyle name="20% - Accent5 2 2 3 5 7" xfId="26901"/>
    <cellStyle name="20% - Accent5 2 2 3 5 8" xfId="47930"/>
    <cellStyle name="20% - Accent5 2 2 3 6" xfId="1447"/>
    <cellStyle name="20% - Accent5 2 2 3 6 2" xfId="8933"/>
    <cellStyle name="20% - Accent5 2 2 3 6 2 2" xfId="14715"/>
    <cellStyle name="20% - Accent5 2 2 3 6 2 2 2" xfId="26902"/>
    <cellStyle name="20% - Accent5 2 2 3 6 2 2 3" xfId="47931"/>
    <cellStyle name="20% - Accent5 2 2 3 6 2 3" xfId="20498"/>
    <cellStyle name="20% - Accent5 2 2 3 6 2 3 2" xfId="26903"/>
    <cellStyle name="20% - Accent5 2 2 3 6 2 4" xfId="26904"/>
    <cellStyle name="20% - Accent5 2 2 3 6 2 5" xfId="47932"/>
    <cellStyle name="20% - Accent5 2 2 3 6 3" xfId="6042"/>
    <cellStyle name="20% - Accent5 2 2 3 6 3 2" xfId="26905"/>
    <cellStyle name="20% - Accent5 2 2 3 6 3 3" xfId="47933"/>
    <cellStyle name="20% - Accent5 2 2 3 6 4" xfId="11824"/>
    <cellStyle name="20% - Accent5 2 2 3 6 4 2" xfId="26906"/>
    <cellStyle name="20% - Accent5 2 2 3 6 4 3" xfId="47934"/>
    <cellStyle name="20% - Accent5 2 2 3 6 5" xfId="17607"/>
    <cellStyle name="20% - Accent5 2 2 3 6 5 2" xfId="26907"/>
    <cellStyle name="20% - Accent5 2 2 3 6 6" xfId="26908"/>
    <cellStyle name="20% - Accent5 2 2 3 6 7" xfId="47935"/>
    <cellStyle name="20% - Accent5 2 2 3 7" xfId="4814"/>
    <cellStyle name="20% - Accent5 2 2 3 7 2" xfId="13488"/>
    <cellStyle name="20% - Accent5 2 2 3 7 2 2" xfId="26909"/>
    <cellStyle name="20% - Accent5 2 2 3 7 2 3" xfId="47936"/>
    <cellStyle name="20% - Accent5 2 2 3 7 3" xfId="19271"/>
    <cellStyle name="20% - Accent5 2 2 3 7 3 2" xfId="26910"/>
    <cellStyle name="20% - Accent5 2 2 3 7 4" xfId="26911"/>
    <cellStyle name="20% - Accent5 2 2 3 7 5" xfId="47937"/>
    <cellStyle name="20% - Accent5 2 2 3 8" xfId="7706"/>
    <cellStyle name="20% - Accent5 2 2 3 8 2" xfId="26912"/>
    <cellStyle name="20% - Accent5 2 2 3 8 3" xfId="47938"/>
    <cellStyle name="20% - Accent5 2 2 3 8 4" xfId="47939"/>
    <cellStyle name="20% - Accent5 2 2 3 9" xfId="3150"/>
    <cellStyle name="20% - Accent5 2 2 3 9 2" xfId="26913"/>
    <cellStyle name="20% - Accent5 2 2 3 9 3" xfId="47940"/>
    <cellStyle name="20% - Accent5 2 2 4" xfId="188"/>
    <cellStyle name="20% - Accent5 2 2 4 10" xfId="16384"/>
    <cellStyle name="20% - Accent5 2 2 4 10 2" xfId="26914"/>
    <cellStyle name="20% - Accent5 2 2 4 11" xfId="26915"/>
    <cellStyle name="20% - Accent5 2 2 4 12" xfId="47941"/>
    <cellStyle name="20% - Accent5 2 2 4 2" xfId="189"/>
    <cellStyle name="20% - Accent5 2 2 4 2 2" xfId="1927"/>
    <cellStyle name="20% - Accent5 2 2 4 2 2 2" xfId="9413"/>
    <cellStyle name="20% - Accent5 2 2 4 2 2 2 2" xfId="15195"/>
    <cellStyle name="20% - Accent5 2 2 4 2 2 2 2 2" xfId="26916"/>
    <cellStyle name="20% - Accent5 2 2 4 2 2 2 2 3" xfId="47942"/>
    <cellStyle name="20% - Accent5 2 2 4 2 2 2 3" xfId="20978"/>
    <cellStyle name="20% - Accent5 2 2 4 2 2 2 3 2" xfId="26917"/>
    <cellStyle name="20% - Accent5 2 2 4 2 2 2 4" xfId="26918"/>
    <cellStyle name="20% - Accent5 2 2 4 2 2 2 5" xfId="47943"/>
    <cellStyle name="20% - Accent5 2 2 4 2 2 3" xfId="6522"/>
    <cellStyle name="20% - Accent5 2 2 4 2 2 3 2" xfId="26919"/>
    <cellStyle name="20% - Accent5 2 2 4 2 2 3 3" xfId="47944"/>
    <cellStyle name="20% - Accent5 2 2 4 2 2 4" xfId="12304"/>
    <cellStyle name="20% - Accent5 2 2 4 2 2 4 2" xfId="26920"/>
    <cellStyle name="20% - Accent5 2 2 4 2 2 4 3" xfId="47945"/>
    <cellStyle name="20% - Accent5 2 2 4 2 2 5" xfId="18087"/>
    <cellStyle name="20% - Accent5 2 2 4 2 2 5 2" xfId="26921"/>
    <cellStyle name="20% - Accent5 2 2 4 2 2 6" xfId="26922"/>
    <cellStyle name="20% - Accent5 2 2 4 2 2 7" xfId="47946"/>
    <cellStyle name="20% - Accent5 2 2 4 2 3" xfId="4819"/>
    <cellStyle name="20% - Accent5 2 2 4 2 3 2" xfId="13493"/>
    <cellStyle name="20% - Accent5 2 2 4 2 3 2 2" xfId="26923"/>
    <cellStyle name="20% - Accent5 2 2 4 2 3 2 3" xfId="47947"/>
    <cellStyle name="20% - Accent5 2 2 4 2 3 3" xfId="19276"/>
    <cellStyle name="20% - Accent5 2 2 4 2 3 3 2" xfId="26924"/>
    <cellStyle name="20% - Accent5 2 2 4 2 3 4" xfId="26925"/>
    <cellStyle name="20% - Accent5 2 2 4 2 3 5" xfId="47948"/>
    <cellStyle name="20% - Accent5 2 2 4 2 4" xfId="7711"/>
    <cellStyle name="20% - Accent5 2 2 4 2 4 2" xfId="26926"/>
    <cellStyle name="20% - Accent5 2 2 4 2 4 3" xfId="47949"/>
    <cellStyle name="20% - Accent5 2 2 4 2 4 4" xfId="47950"/>
    <cellStyle name="20% - Accent5 2 2 4 2 5" xfId="3630"/>
    <cellStyle name="20% - Accent5 2 2 4 2 5 2" xfId="26927"/>
    <cellStyle name="20% - Accent5 2 2 4 2 5 3" xfId="47951"/>
    <cellStyle name="20% - Accent5 2 2 4 2 6" xfId="10602"/>
    <cellStyle name="20% - Accent5 2 2 4 2 6 2" xfId="26928"/>
    <cellStyle name="20% - Accent5 2 2 4 2 6 3" xfId="47952"/>
    <cellStyle name="20% - Accent5 2 2 4 2 7" xfId="16385"/>
    <cellStyle name="20% - Accent5 2 2 4 2 7 2" xfId="26929"/>
    <cellStyle name="20% - Accent5 2 2 4 2 8" xfId="26930"/>
    <cellStyle name="20% - Accent5 2 2 4 2 9" xfId="47953"/>
    <cellStyle name="20% - Accent5 2 2 4 3" xfId="987"/>
    <cellStyle name="20% - Accent5 2 2 4 3 2" xfId="2691"/>
    <cellStyle name="20% - Accent5 2 2 4 3 2 2" xfId="10177"/>
    <cellStyle name="20% - Accent5 2 2 4 3 2 2 2" xfId="15959"/>
    <cellStyle name="20% - Accent5 2 2 4 3 2 2 2 2" xfId="26931"/>
    <cellStyle name="20% - Accent5 2 2 4 3 2 2 2 3" xfId="47954"/>
    <cellStyle name="20% - Accent5 2 2 4 3 2 2 3" xfId="21742"/>
    <cellStyle name="20% - Accent5 2 2 4 3 2 2 3 2" xfId="26932"/>
    <cellStyle name="20% - Accent5 2 2 4 3 2 2 4" xfId="26933"/>
    <cellStyle name="20% - Accent5 2 2 4 3 2 2 5" xfId="47955"/>
    <cellStyle name="20% - Accent5 2 2 4 3 2 3" xfId="7286"/>
    <cellStyle name="20% - Accent5 2 2 4 3 2 3 2" xfId="26934"/>
    <cellStyle name="20% - Accent5 2 2 4 3 2 3 3" xfId="47956"/>
    <cellStyle name="20% - Accent5 2 2 4 3 2 4" xfId="13068"/>
    <cellStyle name="20% - Accent5 2 2 4 3 2 4 2" xfId="26935"/>
    <cellStyle name="20% - Accent5 2 2 4 3 2 4 3" xfId="47957"/>
    <cellStyle name="20% - Accent5 2 2 4 3 2 5" xfId="18851"/>
    <cellStyle name="20% - Accent5 2 2 4 3 2 5 2" xfId="26936"/>
    <cellStyle name="20% - Accent5 2 2 4 3 2 6" xfId="26937"/>
    <cellStyle name="20% - Accent5 2 2 4 3 2 7" xfId="47958"/>
    <cellStyle name="20% - Accent5 2 2 4 3 3" xfId="5583"/>
    <cellStyle name="20% - Accent5 2 2 4 3 3 2" xfId="14257"/>
    <cellStyle name="20% - Accent5 2 2 4 3 3 2 2" xfId="26938"/>
    <cellStyle name="20% - Accent5 2 2 4 3 3 2 3" xfId="47959"/>
    <cellStyle name="20% - Accent5 2 2 4 3 3 3" xfId="20040"/>
    <cellStyle name="20% - Accent5 2 2 4 3 3 3 2" xfId="26939"/>
    <cellStyle name="20% - Accent5 2 2 4 3 3 4" xfId="26940"/>
    <cellStyle name="20% - Accent5 2 2 4 3 3 5" xfId="47960"/>
    <cellStyle name="20% - Accent5 2 2 4 3 4" xfId="8475"/>
    <cellStyle name="20% - Accent5 2 2 4 3 4 2" xfId="26941"/>
    <cellStyle name="20% - Accent5 2 2 4 3 4 3" xfId="47961"/>
    <cellStyle name="20% - Accent5 2 2 4 3 4 4" xfId="47962"/>
    <cellStyle name="20% - Accent5 2 2 4 3 5" xfId="4394"/>
    <cellStyle name="20% - Accent5 2 2 4 3 5 2" xfId="26942"/>
    <cellStyle name="20% - Accent5 2 2 4 3 5 3" xfId="47963"/>
    <cellStyle name="20% - Accent5 2 2 4 3 6" xfId="11366"/>
    <cellStyle name="20% - Accent5 2 2 4 3 6 2" xfId="26943"/>
    <cellStyle name="20% - Accent5 2 2 4 3 6 3" xfId="47964"/>
    <cellStyle name="20% - Accent5 2 2 4 3 7" xfId="17149"/>
    <cellStyle name="20% - Accent5 2 2 4 3 7 2" xfId="26944"/>
    <cellStyle name="20% - Accent5 2 2 4 3 8" xfId="26945"/>
    <cellStyle name="20% - Accent5 2 2 4 3 9" xfId="47965"/>
    <cellStyle name="20% - Accent5 2 2 4 4" xfId="1926"/>
    <cellStyle name="20% - Accent5 2 2 4 4 2" xfId="6521"/>
    <cellStyle name="20% - Accent5 2 2 4 4 2 2" xfId="15194"/>
    <cellStyle name="20% - Accent5 2 2 4 4 2 2 2" xfId="26946"/>
    <cellStyle name="20% - Accent5 2 2 4 4 2 2 3" xfId="47966"/>
    <cellStyle name="20% - Accent5 2 2 4 4 2 3" xfId="20977"/>
    <cellStyle name="20% - Accent5 2 2 4 4 2 3 2" xfId="26947"/>
    <cellStyle name="20% - Accent5 2 2 4 4 2 4" xfId="26948"/>
    <cellStyle name="20% - Accent5 2 2 4 4 2 5" xfId="47967"/>
    <cellStyle name="20% - Accent5 2 2 4 4 3" xfId="9412"/>
    <cellStyle name="20% - Accent5 2 2 4 4 3 2" xfId="26949"/>
    <cellStyle name="20% - Accent5 2 2 4 4 3 3" xfId="47968"/>
    <cellStyle name="20% - Accent5 2 2 4 4 3 4" xfId="47969"/>
    <cellStyle name="20% - Accent5 2 2 4 4 4" xfId="3629"/>
    <cellStyle name="20% - Accent5 2 2 4 4 4 2" xfId="26950"/>
    <cellStyle name="20% - Accent5 2 2 4 4 4 3" xfId="47970"/>
    <cellStyle name="20% - Accent5 2 2 4 4 5" xfId="12303"/>
    <cellStyle name="20% - Accent5 2 2 4 4 5 2" xfId="26951"/>
    <cellStyle name="20% - Accent5 2 2 4 4 5 3" xfId="47971"/>
    <cellStyle name="20% - Accent5 2 2 4 4 6" xfId="18086"/>
    <cellStyle name="20% - Accent5 2 2 4 4 6 2" xfId="26952"/>
    <cellStyle name="20% - Accent5 2 2 4 4 7" xfId="26953"/>
    <cellStyle name="20% - Accent5 2 2 4 4 8" xfId="47972"/>
    <cellStyle name="20% - Accent5 2 2 4 5" xfId="1449"/>
    <cellStyle name="20% - Accent5 2 2 4 5 2" xfId="8935"/>
    <cellStyle name="20% - Accent5 2 2 4 5 2 2" xfId="14717"/>
    <cellStyle name="20% - Accent5 2 2 4 5 2 2 2" xfId="26954"/>
    <cellStyle name="20% - Accent5 2 2 4 5 2 2 3" xfId="47973"/>
    <cellStyle name="20% - Accent5 2 2 4 5 2 3" xfId="20500"/>
    <cellStyle name="20% - Accent5 2 2 4 5 2 3 2" xfId="26955"/>
    <cellStyle name="20% - Accent5 2 2 4 5 2 4" xfId="26956"/>
    <cellStyle name="20% - Accent5 2 2 4 5 2 5" xfId="47974"/>
    <cellStyle name="20% - Accent5 2 2 4 5 3" xfId="6044"/>
    <cellStyle name="20% - Accent5 2 2 4 5 3 2" xfId="26957"/>
    <cellStyle name="20% - Accent5 2 2 4 5 3 3" xfId="47975"/>
    <cellStyle name="20% - Accent5 2 2 4 5 4" xfId="11826"/>
    <cellStyle name="20% - Accent5 2 2 4 5 4 2" xfId="26958"/>
    <cellStyle name="20% - Accent5 2 2 4 5 4 3" xfId="47976"/>
    <cellStyle name="20% - Accent5 2 2 4 5 5" xfId="17609"/>
    <cellStyle name="20% - Accent5 2 2 4 5 5 2" xfId="26959"/>
    <cellStyle name="20% - Accent5 2 2 4 5 6" xfId="26960"/>
    <cellStyle name="20% - Accent5 2 2 4 5 7" xfId="47977"/>
    <cellStyle name="20% - Accent5 2 2 4 6" xfId="4818"/>
    <cellStyle name="20% - Accent5 2 2 4 6 2" xfId="13492"/>
    <cellStyle name="20% - Accent5 2 2 4 6 2 2" xfId="26961"/>
    <cellStyle name="20% - Accent5 2 2 4 6 2 3" xfId="47978"/>
    <cellStyle name="20% - Accent5 2 2 4 6 3" xfId="19275"/>
    <cellStyle name="20% - Accent5 2 2 4 6 3 2" xfId="26962"/>
    <cellStyle name="20% - Accent5 2 2 4 6 4" xfId="26963"/>
    <cellStyle name="20% - Accent5 2 2 4 6 5" xfId="47979"/>
    <cellStyle name="20% - Accent5 2 2 4 7" xfId="7710"/>
    <cellStyle name="20% - Accent5 2 2 4 7 2" xfId="26964"/>
    <cellStyle name="20% - Accent5 2 2 4 7 3" xfId="47980"/>
    <cellStyle name="20% - Accent5 2 2 4 7 4" xfId="47981"/>
    <cellStyle name="20% - Accent5 2 2 4 8" xfId="3152"/>
    <cellStyle name="20% - Accent5 2 2 4 8 2" xfId="26965"/>
    <cellStyle name="20% - Accent5 2 2 4 8 3" xfId="47982"/>
    <cellStyle name="20% - Accent5 2 2 4 9" xfId="10601"/>
    <cellStyle name="20% - Accent5 2 2 4 9 2" xfId="26966"/>
    <cellStyle name="20% - Accent5 2 2 4 9 3" xfId="47983"/>
    <cellStyle name="20% - Accent5 2 2 5" xfId="190"/>
    <cellStyle name="20% - Accent5 2 2 5 10" xfId="16386"/>
    <cellStyle name="20% - Accent5 2 2 5 10 2" xfId="26967"/>
    <cellStyle name="20% - Accent5 2 2 5 11" xfId="26968"/>
    <cellStyle name="20% - Accent5 2 2 5 12" xfId="47984"/>
    <cellStyle name="20% - Accent5 2 2 5 2" xfId="191"/>
    <cellStyle name="20% - Accent5 2 2 5 2 2" xfId="1929"/>
    <cellStyle name="20% - Accent5 2 2 5 2 2 2" xfId="9415"/>
    <cellStyle name="20% - Accent5 2 2 5 2 2 2 2" xfId="15197"/>
    <cellStyle name="20% - Accent5 2 2 5 2 2 2 2 2" xfId="26969"/>
    <cellStyle name="20% - Accent5 2 2 5 2 2 2 2 3" xfId="47985"/>
    <cellStyle name="20% - Accent5 2 2 5 2 2 2 3" xfId="20980"/>
    <cellStyle name="20% - Accent5 2 2 5 2 2 2 3 2" xfId="26970"/>
    <cellStyle name="20% - Accent5 2 2 5 2 2 2 4" xfId="26971"/>
    <cellStyle name="20% - Accent5 2 2 5 2 2 2 5" xfId="47986"/>
    <cellStyle name="20% - Accent5 2 2 5 2 2 3" xfId="6524"/>
    <cellStyle name="20% - Accent5 2 2 5 2 2 3 2" xfId="26972"/>
    <cellStyle name="20% - Accent5 2 2 5 2 2 3 3" xfId="47987"/>
    <cellStyle name="20% - Accent5 2 2 5 2 2 4" xfId="12306"/>
    <cellStyle name="20% - Accent5 2 2 5 2 2 4 2" xfId="26973"/>
    <cellStyle name="20% - Accent5 2 2 5 2 2 4 3" xfId="47988"/>
    <cellStyle name="20% - Accent5 2 2 5 2 2 5" xfId="18089"/>
    <cellStyle name="20% - Accent5 2 2 5 2 2 5 2" xfId="26974"/>
    <cellStyle name="20% - Accent5 2 2 5 2 2 6" xfId="26975"/>
    <cellStyle name="20% - Accent5 2 2 5 2 2 7" xfId="47989"/>
    <cellStyle name="20% - Accent5 2 2 5 2 3" xfId="4821"/>
    <cellStyle name="20% - Accent5 2 2 5 2 3 2" xfId="13495"/>
    <cellStyle name="20% - Accent5 2 2 5 2 3 2 2" xfId="26976"/>
    <cellStyle name="20% - Accent5 2 2 5 2 3 2 3" xfId="47990"/>
    <cellStyle name="20% - Accent5 2 2 5 2 3 3" xfId="19278"/>
    <cellStyle name="20% - Accent5 2 2 5 2 3 3 2" xfId="26977"/>
    <cellStyle name="20% - Accent5 2 2 5 2 3 4" xfId="26978"/>
    <cellStyle name="20% - Accent5 2 2 5 2 3 5" xfId="47991"/>
    <cellStyle name="20% - Accent5 2 2 5 2 4" xfId="7713"/>
    <cellStyle name="20% - Accent5 2 2 5 2 4 2" xfId="26979"/>
    <cellStyle name="20% - Accent5 2 2 5 2 4 3" xfId="47992"/>
    <cellStyle name="20% - Accent5 2 2 5 2 4 4" xfId="47993"/>
    <cellStyle name="20% - Accent5 2 2 5 2 5" xfId="3632"/>
    <cellStyle name="20% - Accent5 2 2 5 2 5 2" xfId="26980"/>
    <cellStyle name="20% - Accent5 2 2 5 2 5 3" xfId="47994"/>
    <cellStyle name="20% - Accent5 2 2 5 2 6" xfId="10604"/>
    <cellStyle name="20% - Accent5 2 2 5 2 6 2" xfId="26981"/>
    <cellStyle name="20% - Accent5 2 2 5 2 6 3" xfId="47995"/>
    <cellStyle name="20% - Accent5 2 2 5 2 7" xfId="16387"/>
    <cellStyle name="20% - Accent5 2 2 5 2 7 2" xfId="26982"/>
    <cellStyle name="20% - Accent5 2 2 5 2 8" xfId="26983"/>
    <cellStyle name="20% - Accent5 2 2 5 2 9" xfId="47996"/>
    <cellStyle name="20% - Accent5 2 2 5 3" xfId="988"/>
    <cellStyle name="20% - Accent5 2 2 5 3 2" xfId="2692"/>
    <cellStyle name="20% - Accent5 2 2 5 3 2 2" xfId="10178"/>
    <cellStyle name="20% - Accent5 2 2 5 3 2 2 2" xfId="15960"/>
    <cellStyle name="20% - Accent5 2 2 5 3 2 2 2 2" xfId="26984"/>
    <cellStyle name="20% - Accent5 2 2 5 3 2 2 2 3" xfId="47997"/>
    <cellStyle name="20% - Accent5 2 2 5 3 2 2 3" xfId="21743"/>
    <cellStyle name="20% - Accent5 2 2 5 3 2 2 3 2" xfId="26985"/>
    <cellStyle name="20% - Accent5 2 2 5 3 2 2 4" xfId="26986"/>
    <cellStyle name="20% - Accent5 2 2 5 3 2 2 5" xfId="47998"/>
    <cellStyle name="20% - Accent5 2 2 5 3 2 3" xfId="7287"/>
    <cellStyle name="20% - Accent5 2 2 5 3 2 3 2" xfId="26987"/>
    <cellStyle name="20% - Accent5 2 2 5 3 2 3 3" xfId="47999"/>
    <cellStyle name="20% - Accent5 2 2 5 3 2 4" xfId="13069"/>
    <cellStyle name="20% - Accent5 2 2 5 3 2 4 2" xfId="26988"/>
    <cellStyle name="20% - Accent5 2 2 5 3 2 4 3" xfId="48000"/>
    <cellStyle name="20% - Accent5 2 2 5 3 2 5" xfId="18852"/>
    <cellStyle name="20% - Accent5 2 2 5 3 2 5 2" xfId="26989"/>
    <cellStyle name="20% - Accent5 2 2 5 3 2 6" xfId="26990"/>
    <cellStyle name="20% - Accent5 2 2 5 3 2 7" xfId="48001"/>
    <cellStyle name="20% - Accent5 2 2 5 3 3" xfId="5584"/>
    <cellStyle name="20% - Accent5 2 2 5 3 3 2" xfId="14258"/>
    <cellStyle name="20% - Accent5 2 2 5 3 3 2 2" xfId="26991"/>
    <cellStyle name="20% - Accent5 2 2 5 3 3 2 3" xfId="48002"/>
    <cellStyle name="20% - Accent5 2 2 5 3 3 3" xfId="20041"/>
    <cellStyle name="20% - Accent5 2 2 5 3 3 3 2" xfId="26992"/>
    <cellStyle name="20% - Accent5 2 2 5 3 3 4" xfId="26993"/>
    <cellStyle name="20% - Accent5 2 2 5 3 3 5" xfId="48003"/>
    <cellStyle name="20% - Accent5 2 2 5 3 4" xfId="8476"/>
    <cellStyle name="20% - Accent5 2 2 5 3 4 2" xfId="26994"/>
    <cellStyle name="20% - Accent5 2 2 5 3 4 3" xfId="48004"/>
    <cellStyle name="20% - Accent5 2 2 5 3 4 4" xfId="48005"/>
    <cellStyle name="20% - Accent5 2 2 5 3 5" xfId="4395"/>
    <cellStyle name="20% - Accent5 2 2 5 3 5 2" xfId="26995"/>
    <cellStyle name="20% - Accent5 2 2 5 3 5 3" xfId="48006"/>
    <cellStyle name="20% - Accent5 2 2 5 3 6" xfId="11367"/>
    <cellStyle name="20% - Accent5 2 2 5 3 6 2" xfId="26996"/>
    <cellStyle name="20% - Accent5 2 2 5 3 6 3" xfId="48007"/>
    <cellStyle name="20% - Accent5 2 2 5 3 7" xfId="17150"/>
    <cellStyle name="20% - Accent5 2 2 5 3 7 2" xfId="26997"/>
    <cellStyle name="20% - Accent5 2 2 5 3 8" xfId="26998"/>
    <cellStyle name="20% - Accent5 2 2 5 3 9" xfId="48008"/>
    <cellStyle name="20% - Accent5 2 2 5 4" xfId="1928"/>
    <cellStyle name="20% - Accent5 2 2 5 4 2" xfId="6523"/>
    <cellStyle name="20% - Accent5 2 2 5 4 2 2" xfId="15196"/>
    <cellStyle name="20% - Accent5 2 2 5 4 2 2 2" xfId="26999"/>
    <cellStyle name="20% - Accent5 2 2 5 4 2 2 3" xfId="48009"/>
    <cellStyle name="20% - Accent5 2 2 5 4 2 3" xfId="20979"/>
    <cellStyle name="20% - Accent5 2 2 5 4 2 3 2" xfId="27000"/>
    <cellStyle name="20% - Accent5 2 2 5 4 2 4" xfId="27001"/>
    <cellStyle name="20% - Accent5 2 2 5 4 2 5" xfId="48010"/>
    <cellStyle name="20% - Accent5 2 2 5 4 3" xfId="9414"/>
    <cellStyle name="20% - Accent5 2 2 5 4 3 2" xfId="27002"/>
    <cellStyle name="20% - Accent5 2 2 5 4 3 3" xfId="48011"/>
    <cellStyle name="20% - Accent5 2 2 5 4 3 4" xfId="48012"/>
    <cellStyle name="20% - Accent5 2 2 5 4 4" xfId="3631"/>
    <cellStyle name="20% - Accent5 2 2 5 4 4 2" xfId="27003"/>
    <cellStyle name="20% - Accent5 2 2 5 4 4 3" xfId="48013"/>
    <cellStyle name="20% - Accent5 2 2 5 4 5" xfId="12305"/>
    <cellStyle name="20% - Accent5 2 2 5 4 5 2" xfId="27004"/>
    <cellStyle name="20% - Accent5 2 2 5 4 5 3" xfId="48014"/>
    <cellStyle name="20% - Accent5 2 2 5 4 6" xfId="18088"/>
    <cellStyle name="20% - Accent5 2 2 5 4 6 2" xfId="27005"/>
    <cellStyle name="20% - Accent5 2 2 5 4 7" xfId="27006"/>
    <cellStyle name="20% - Accent5 2 2 5 4 8" xfId="48015"/>
    <cellStyle name="20% - Accent5 2 2 5 5" xfId="1450"/>
    <cellStyle name="20% - Accent5 2 2 5 5 2" xfId="8936"/>
    <cellStyle name="20% - Accent5 2 2 5 5 2 2" xfId="14718"/>
    <cellStyle name="20% - Accent5 2 2 5 5 2 2 2" xfId="27007"/>
    <cellStyle name="20% - Accent5 2 2 5 5 2 2 3" xfId="48016"/>
    <cellStyle name="20% - Accent5 2 2 5 5 2 3" xfId="20501"/>
    <cellStyle name="20% - Accent5 2 2 5 5 2 3 2" xfId="27008"/>
    <cellStyle name="20% - Accent5 2 2 5 5 2 4" xfId="27009"/>
    <cellStyle name="20% - Accent5 2 2 5 5 2 5" xfId="48017"/>
    <cellStyle name="20% - Accent5 2 2 5 5 3" xfId="6045"/>
    <cellStyle name="20% - Accent5 2 2 5 5 3 2" xfId="27010"/>
    <cellStyle name="20% - Accent5 2 2 5 5 3 3" xfId="48018"/>
    <cellStyle name="20% - Accent5 2 2 5 5 4" xfId="11827"/>
    <cellStyle name="20% - Accent5 2 2 5 5 4 2" xfId="27011"/>
    <cellStyle name="20% - Accent5 2 2 5 5 4 3" xfId="48019"/>
    <cellStyle name="20% - Accent5 2 2 5 5 5" xfId="17610"/>
    <cellStyle name="20% - Accent5 2 2 5 5 5 2" xfId="27012"/>
    <cellStyle name="20% - Accent5 2 2 5 5 6" xfId="27013"/>
    <cellStyle name="20% - Accent5 2 2 5 5 7" xfId="48020"/>
    <cellStyle name="20% - Accent5 2 2 5 6" xfId="4820"/>
    <cellStyle name="20% - Accent5 2 2 5 6 2" xfId="13494"/>
    <cellStyle name="20% - Accent5 2 2 5 6 2 2" xfId="27014"/>
    <cellStyle name="20% - Accent5 2 2 5 6 2 3" xfId="48021"/>
    <cellStyle name="20% - Accent5 2 2 5 6 3" xfId="19277"/>
    <cellStyle name="20% - Accent5 2 2 5 6 3 2" xfId="27015"/>
    <cellStyle name="20% - Accent5 2 2 5 6 4" xfId="27016"/>
    <cellStyle name="20% - Accent5 2 2 5 6 5" xfId="48022"/>
    <cellStyle name="20% - Accent5 2 2 5 7" xfId="7712"/>
    <cellStyle name="20% - Accent5 2 2 5 7 2" xfId="27017"/>
    <cellStyle name="20% - Accent5 2 2 5 7 3" xfId="48023"/>
    <cellStyle name="20% - Accent5 2 2 5 7 4" xfId="48024"/>
    <cellStyle name="20% - Accent5 2 2 5 8" xfId="3153"/>
    <cellStyle name="20% - Accent5 2 2 5 8 2" xfId="27018"/>
    <cellStyle name="20% - Accent5 2 2 5 8 3" xfId="48025"/>
    <cellStyle name="20% - Accent5 2 2 5 9" xfId="10603"/>
    <cellStyle name="20% - Accent5 2 2 5 9 2" xfId="27019"/>
    <cellStyle name="20% - Accent5 2 2 5 9 3" xfId="48026"/>
    <cellStyle name="20% - Accent5 2 2 6" xfId="192"/>
    <cellStyle name="20% - Accent5 2 2 6 10" xfId="48027"/>
    <cellStyle name="20% - Accent5 2 2 6 2" xfId="1930"/>
    <cellStyle name="20% - Accent5 2 2 6 2 2" xfId="6525"/>
    <cellStyle name="20% - Accent5 2 2 6 2 2 2" xfId="15198"/>
    <cellStyle name="20% - Accent5 2 2 6 2 2 2 2" xfId="27020"/>
    <cellStyle name="20% - Accent5 2 2 6 2 2 2 3" xfId="48028"/>
    <cellStyle name="20% - Accent5 2 2 6 2 2 3" xfId="20981"/>
    <cellStyle name="20% - Accent5 2 2 6 2 2 3 2" xfId="27021"/>
    <cellStyle name="20% - Accent5 2 2 6 2 2 4" xfId="27022"/>
    <cellStyle name="20% - Accent5 2 2 6 2 2 5" xfId="48029"/>
    <cellStyle name="20% - Accent5 2 2 6 2 3" xfId="9416"/>
    <cellStyle name="20% - Accent5 2 2 6 2 3 2" xfId="27023"/>
    <cellStyle name="20% - Accent5 2 2 6 2 3 3" xfId="48030"/>
    <cellStyle name="20% - Accent5 2 2 6 2 3 4" xfId="48031"/>
    <cellStyle name="20% - Accent5 2 2 6 2 4" xfId="3633"/>
    <cellStyle name="20% - Accent5 2 2 6 2 4 2" xfId="27024"/>
    <cellStyle name="20% - Accent5 2 2 6 2 4 3" xfId="48032"/>
    <cellStyle name="20% - Accent5 2 2 6 2 5" xfId="12307"/>
    <cellStyle name="20% - Accent5 2 2 6 2 5 2" xfId="27025"/>
    <cellStyle name="20% - Accent5 2 2 6 2 5 3" xfId="48033"/>
    <cellStyle name="20% - Accent5 2 2 6 2 6" xfId="18090"/>
    <cellStyle name="20% - Accent5 2 2 6 2 6 2" xfId="27026"/>
    <cellStyle name="20% - Accent5 2 2 6 2 7" xfId="27027"/>
    <cellStyle name="20% - Accent5 2 2 6 2 8" xfId="48034"/>
    <cellStyle name="20% - Accent5 2 2 6 3" xfId="1441"/>
    <cellStyle name="20% - Accent5 2 2 6 3 2" xfId="8927"/>
    <cellStyle name="20% - Accent5 2 2 6 3 2 2" xfId="14709"/>
    <cellStyle name="20% - Accent5 2 2 6 3 2 2 2" xfId="27028"/>
    <cellStyle name="20% - Accent5 2 2 6 3 2 2 3" xfId="48035"/>
    <cellStyle name="20% - Accent5 2 2 6 3 2 3" xfId="20492"/>
    <cellStyle name="20% - Accent5 2 2 6 3 2 3 2" xfId="27029"/>
    <cellStyle name="20% - Accent5 2 2 6 3 2 4" xfId="27030"/>
    <cellStyle name="20% - Accent5 2 2 6 3 2 5" xfId="48036"/>
    <cellStyle name="20% - Accent5 2 2 6 3 3" xfId="6036"/>
    <cellStyle name="20% - Accent5 2 2 6 3 3 2" xfId="27031"/>
    <cellStyle name="20% - Accent5 2 2 6 3 3 3" xfId="48037"/>
    <cellStyle name="20% - Accent5 2 2 6 3 4" xfId="11818"/>
    <cellStyle name="20% - Accent5 2 2 6 3 4 2" xfId="27032"/>
    <cellStyle name="20% - Accent5 2 2 6 3 4 3" xfId="48038"/>
    <cellStyle name="20% - Accent5 2 2 6 3 5" xfId="17601"/>
    <cellStyle name="20% - Accent5 2 2 6 3 5 2" xfId="27033"/>
    <cellStyle name="20% - Accent5 2 2 6 3 6" xfId="27034"/>
    <cellStyle name="20% - Accent5 2 2 6 3 7" xfId="48039"/>
    <cellStyle name="20% - Accent5 2 2 6 4" xfId="4822"/>
    <cellStyle name="20% - Accent5 2 2 6 4 2" xfId="13496"/>
    <cellStyle name="20% - Accent5 2 2 6 4 2 2" xfId="27035"/>
    <cellStyle name="20% - Accent5 2 2 6 4 2 3" xfId="48040"/>
    <cellStyle name="20% - Accent5 2 2 6 4 3" xfId="19279"/>
    <cellStyle name="20% - Accent5 2 2 6 4 3 2" xfId="27036"/>
    <cellStyle name="20% - Accent5 2 2 6 4 4" xfId="27037"/>
    <cellStyle name="20% - Accent5 2 2 6 4 5" xfId="48041"/>
    <cellStyle name="20% - Accent5 2 2 6 5" xfId="7714"/>
    <cellStyle name="20% - Accent5 2 2 6 5 2" xfId="27038"/>
    <cellStyle name="20% - Accent5 2 2 6 5 3" xfId="48042"/>
    <cellStyle name="20% - Accent5 2 2 6 5 4" xfId="48043"/>
    <cellStyle name="20% - Accent5 2 2 6 6" xfId="3144"/>
    <cellStyle name="20% - Accent5 2 2 6 6 2" xfId="27039"/>
    <cellStyle name="20% - Accent5 2 2 6 6 3" xfId="48044"/>
    <cellStyle name="20% - Accent5 2 2 6 7" xfId="10605"/>
    <cellStyle name="20% - Accent5 2 2 6 7 2" xfId="27040"/>
    <cellStyle name="20% - Accent5 2 2 6 7 3" xfId="48045"/>
    <cellStyle name="20% - Accent5 2 2 6 8" xfId="16388"/>
    <cellStyle name="20% - Accent5 2 2 6 8 2" xfId="27041"/>
    <cellStyle name="20% - Accent5 2 2 6 9" xfId="27042"/>
    <cellStyle name="20% - Accent5 2 2 7" xfId="866"/>
    <cellStyle name="20% - Accent5 2 2 7 2" xfId="2572"/>
    <cellStyle name="20% - Accent5 2 2 7 2 2" xfId="10058"/>
    <cellStyle name="20% - Accent5 2 2 7 2 2 2" xfId="15840"/>
    <cellStyle name="20% - Accent5 2 2 7 2 2 2 2" xfId="27043"/>
    <cellStyle name="20% - Accent5 2 2 7 2 2 2 3" xfId="48046"/>
    <cellStyle name="20% - Accent5 2 2 7 2 2 3" xfId="21623"/>
    <cellStyle name="20% - Accent5 2 2 7 2 2 3 2" xfId="27044"/>
    <cellStyle name="20% - Accent5 2 2 7 2 2 4" xfId="27045"/>
    <cellStyle name="20% - Accent5 2 2 7 2 2 5" xfId="48047"/>
    <cellStyle name="20% - Accent5 2 2 7 2 3" xfId="7167"/>
    <cellStyle name="20% - Accent5 2 2 7 2 3 2" xfId="27046"/>
    <cellStyle name="20% - Accent5 2 2 7 2 3 3" xfId="48048"/>
    <cellStyle name="20% - Accent5 2 2 7 2 4" xfId="12949"/>
    <cellStyle name="20% - Accent5 2 2 7 2 4 2" xfId="27047"/>
    <cellStyle name="20% - Accent5 2 2 7 2 4 3" xfId="48049"/>
    <cellStyle name="20% - Accent5 2 2 7 2 5" xfId="18732"/>
    <cellStyle name="20% - Accent5 2 2 7 2 5 2" xfId="27048"/>
    <cellStyle name="20% - Accent5 2 2 7 2 6" xfId="27049"/>
    <cellStyle name="20% - Accent5 2 2 7 2 7" xfId="48050"/>
    <cellStyle name="20% - Accent5 2 2 7 3" xfId="5464"/>
    <cellStyle name="20% - Accent5 2 2 7 3 2" xfId="14138"/>
    <cellStyle name="20% - Accent5 2 2 7 3 2 2" xfId="27050"/>
    <cellStyle name="20% - Accent5 2 2 7 3 2 3" xfId="48051"/>
    <cellStyle name="20% - Accent5 2 2 7 3 3" xfId="19921"/>
    <cellStyle name="20% - Accent5 2 2 7 3 3 2" xfId="27051"/>
    <cellStyle name="20% - Accent5 2 2 7 3 4" xfId="27052"/>
    <cellStyle name="20% - Accent5 2 2 7 3 5" xfId="48052"/>
    <cellStyle name="20% - Accent5 2 2 7 4" xfId="8356"/>
    <cellStyle name="20% - Accent5 2 2 7 4 2" xfId="27053"/>
    <cellStyle name="20% - Accent5 2 2 7 4 3" xfId="48053"/>
    <cellStyle name="20% - Accent5 2 2 7 4 4" xfId="48054"/>
    <cellStyle name="20% - Accent5 2 2 7 5" xfId="4275"/>
    <cellStyle name="20% - Accent5 2 2 7 5 2" xfId="27054"/>
    <cellStyle name="20% - Accent5 2 2 7 5 3" xfId="48055"/>
    <cellStyle name="20% - Accent5 2 2 7 6" xfId="11247"/>
    <cellStyle name="20% - Accent5 2 2 7 6 2" xfId="27055"/>
    <cellStyle name="20% - Accent5 2 2 7 6 3" xfId="48056"/>
    <cellStyle name="20% - Accent5 2 2 7 7" xfId="17030"/>
    <cellStyle name="20% - Accent5 2 2 7 7 2" xfId="27056"/>
    <cellStyle name="20% - Accent5 2 2 7 8" xfId="27057"/>
    <cellStyle name="20% - Accent5 2 2 7 9" xfId="48057"/>
    <cellStyle name="20% - Accent5 2 2 8" xfId="1911"/>
    <cellStyle name="20% - Accent5 2 2 8 2" xfId="6506"/>
    <cellStyle name="20% - Accent5 2 2 8 2 2" xfId="15179"/>
    <cellStyle name="20% - Accent5 2 2 8 2 2 2" xfId="27058"/>
    <cellStyle name="20% - Accent5 2 2 8 2 2 3" xfId="48058"/>
    <cellStyle name="20% - Accent5 2 2 8 2 3" xfId="20962"/>
    <cellStyle name="20% - Accent5 2 2 8 2 3 2" xfId="27059"/>
    <cellStyle name="20% - Accent5 2 2 8 2 4" xfId="27060"/>
    <cellStyle name="20% - Accent5 2 2 8 2 5" xfId="48059"/>
    <cellStyle name="20% - Accent5 2 2 8 3" xfId="9397"/>
    <cellStyle name="20% - Accent5 2 2 8 3 2" xfId="27061"/>
    <cellStyle name="20% - Accent5 2 2 8 3 3" xfId="48060"/>
    <cellStyle name="20% - Accent5 2 2 8 3 4" xfId="48061"/>
    <cellStyle name="20% - Accent5 2 2 8 4" xfId="3614"/>
    <cellStyle name="20% - Accent5 2 2 8 4 2" xfId="27062"/>
    <cellStyle name="20% - Accent5 2 2 8 4 3" xfId="48062"/>
    <cellStyle name="20% - Accent5 2 2 8 5" xfId="12288"/>
    <cellStyle name="20% - Accent5 2 2 8 5 2" xfId="27063"/>
    <cellStyle name="20% - Accent5 2 2 8 5 3" xfId="48063"/>
    <cellStyle name="20% - Accent5 2 2 8 6" xfId="18071"/>
    <cellStyle name="20% - Accent5 2 2 8 6 2" xfId="27064"/>
    <cellStyle name="20% - Accent5 2 2 8 7" xfId="27065"/>
    <cellStyle name="20% - Accent5 2 2 8 8" xfId="48064"/>
    <cellStyle name="20% - Accent5 2 2 9" xfId="1299"/>
    <cellStyle name="20% - Accent5 2 2 9 2" xfId="8785"/>
    <cellStyle name="20% - Accent5 2 2 9 2 2" xfId="14567"/>
    <cellStyle name="20% - Accent5 2 2 9 2 2 2" xfId="27066"/>
    <cellStyle name="20% - Accent5 2 2 9 2 2 3" xfId="48065"/>
    <cellStyle name="20% - Accent5 2 2 9 2 3" xfId="20350"/>
    <cellStyle name="20% - Accent5 2 2 9 2 3 2" xfId="27067"/>
    <cellStyle name="20% - Accent5 2 2 9 2 4" xfId="27068"/>
    <cellStyle name="20% - Accent5 2 2 9 2 5" xfId="48066"/>
    <cellStyle name="20% - Accent5 2 2 9 3" xfId="5894"/>
    <cellStyle name="20% - Accent5 2 2 9 3 2" xfId="27069"/>
    <cellStyle name="20% - Accent5 2 2 9 3 3" xfId="48067"/>
    <cellStyle name="20% - Accent5 2 2 9 4" xfId="11676"/>
    <cellStyle name="20% - Accent5 2 2 9 4 2" xfId="27070"/>
    <cellStyle name="20% - Accent5 2 2 9 4 3" xfId="48068"/>
    <cellStyle name="20% - Accent5 2 2 9 5" xfId="17459"/>
    <cellStyle name="20% - Accent5 2 2 9 5 2" xfId="27071"/>
    <cellStyle name="20% - Accent5 2 2 9 6" xfId="27072"/>
    <cellStyle name="20% - Accent5 2 2 9 7" xfId="48069"/>
    <cellStyle name="20% - Accent5 2 3" xfId="193"/>
    <cellStyle name="20% - Accent5 2 3 10" xfId="7715"/>
    <cellStyle name="20% - Accent5 2 3 10 2" xfId="27073"/>
    <cellStyle name="20% - Accent5 2 3 10 3" xfId="48070"/>
    <cellStyle name="20% - Accent5 2 3 10 4" xfId="48071"/>
    <cellStyle name="20% - Accent5 2 3 11" xfId="3004"/>
    <cellStyle name="20% - Accent5 2 3 11 2" xfId="27074"/>
    <cellStyle name="20% - Accent5 2 3 11 3" xfId="48072"/>
    <cellStyle name="20% - Accent5 2 3 12" xfId="10606"/>
    <cellStyle name="20% - Accent5 2 3 12 2" xfId="27075"/>
    <cellStyle name="20% - Accent5 2 3 12 3" xfId="48073"/>
    <cellStyle name="20% - Accent5 2 3 13" xfId="16389"/>
    <cellStyle name="20% - Accent5 2 3 13 2" xfId="27076"/>
    <cellStyle name="20% - Accent5 2 3 14" xfId="27077"/>
    <cellStyle name="20% - Accent5 2 3 15" xfId="48074"/>
    <cellStyle name="20% - Accent5 2 3 2" xfId="194"/>
    <cellStyle name="20% - Accent5 2 3 2 10" xfId="10607"/>
    <cellStyle name="20% - Accent5 2 3 2 10 2" xfId="27078"/>
    <cellStyle name="20% - Accent5 2 3 2 10 3" xfId="48075"/>
    <cellStyle name="20% - Accent5 2 3 2 11" xfId="16390"/>
    <cellStyle name="20% - Accent5 2 3 2 11 2" xfId="27079"/>
    <cellStyle name="20% - Accent5 2 3 2 12" xfId="27080"/>
    <cellStyle name="20% - Accent5 2 3 2 13" xfId="48076"/>
    <cellStyle name="20% - Accent5 2 3 2 2" xfId="195"/>
    <cellStyle name="20% - Accent5 2 3 2 2 10" xfId="16391"/>
    <cellStyle name="20% - Accent5 2 3 2 2 10 2" xfId="27081"/>
    <cellStyle name="20% - Accent5 2 3 2 2 11" xfId="27082"/>
    <cellStyle name="20% - Accent5 2 3 2 2 12" xfId="48077"/>
    <cellStyle name="20% - Accent5 2 3 2 2 2" xfId="196"/>
    <cellStyle name="20% - Accent5 2 3 2 2 2 2" xfId="1934"/>
    <cellStyle name="20% - Accent5 2 3 2 2 2 2 2" xfId="9420"/>
    <cellStyle name="20% - Accent5 2 3 2 2 2 2 2 2" xfId="15202"/>
    <cellStyle name="20% - Accent5 2 3 2 2 2 2 2 2 2" xfId="27083"/>
    <cellStyle name="20% - Accent5 2 3 2 2 2 2 2 2 3" xfId="48078"/>
    <cellStyle name="20% - Accent5 2 3 2 2 2 2 2 3" xfId="20985"/>
    <cellStyle name="20% - Accent5 2 3 2 2 2 2 2 3 2" xfId="27084"/>
    <cellStyle name="20% - Accent5 2 3 2 2 2 2 2 4" xfId="27085"/>
    <cellStyle name="20% - Accent5 2 3 2 2 2 2 2 5" xfId="48079"/>
    <cellStyle name="20% - Accent5 2 3 2 2 2 2 3" xfId="6529"/>
    <cellStyle name="20% - Accent5 2 3 2 2 2 2 3 2" xfId="27086"/>
    <cellStyle name="20% - Accent5 2 3 2 2 2 2 3 3" xfId="48080"/>
    <cellStyle name="20% - Accent5 2 3 2 2 2 2 4" xfId="12311"/>
    <cellStyle name="20% - Accent5 2 3 2 2 2 2 4 2" xfId="27087"/>
    <cellStyle name="20% - Accent5 2 3 2 2 2 2 4 3" xfId="48081"/>
    <cellStyle name="20% - Accent5 2 3 2 2 2 2 5" xfId="18094"/>
    <cellStyle name="20% - Accent5 2 3 2 2 2 2 5 2" xfId="27088"/>
    <cellStyle name="20% - Accent5 2 3 2 2 2 2 6" xfId="27089"/>
    <cellStyle name="20% - Accent5 2 3 2 2 2 2 7" xfId="48082"/>
    <cellStyle name="20% - Accent5 2 3 2 2 2 3" xfId="4826"/>
    <cellStyle name="20% - Accent5 2 3 2 2 2 3 2" xfId="13500"/>
    <cellStyle name="20% - Accent5 2 3 2 2 2 3 2 2" xfId="27090"/>
    <cellStyle name="20% - Accent5 2 3 2 2 2 3 2 3" xfId="48083"/>
    <cellStyle name="20% - Accent5 2 3 2 2 2 3 3" xfId="19283"/>
    <cellStyle name="20% - Accent5 2 3 2 2 2 3 3 2" xfId="27091"/>
    <cellStyle name="20% - Accent5 2 3 2 2 2 3 4" xfId="27092"/>
    <cellStyle name="20% - Accent5 2 3 2 2 2 3 5" xfId="48084"/>
    <cellStyle name="20% - Accent5 2 3 2 2 2 4" xfId="7718"/>
    <cellStyle name="20% - Accent5 2 3 2 2 2 4 2" xfId="27093"/>
    <cellStyle name="20% - Accent5 2 3 2 2 2 4 3" xfId="48085"/>
    <cellStyle name="20% - Accent5 2 3 2 2 2 4 4" xfId="48086"/>
    <cellStyle name="20% - Accent5 2 3 2 2 2 5" xfId="3637"/>
    <cellStyle name="20% - Accent5 2 3 2 2 2 5 2" xfId="27094"/>
    <cellStyle name="20% - Accent5 2 3 2 2 2 5 3" xfId="48087"/>
    <cellStyle name="20% - Accent5 2 3 2 2 2 6" xfId="10609"/>
    <cellStyle name="20% - Accent5 2 3 2 2 2 6 2" xfId="27095"/>
    <cellStyle name="20% - Accent5 2 3 2 2 2 6 3" xfId="48088"/>
    <cellStyle name="20% - Accent5 2 3 2 2 2 7" xfId="16392"/>
    <cellStyle name="20% - Accent5 2 3 2 2 2 7 2" xfId="27096"/>
    <cellStyle name="20% - Accent5 2 3 2 2 2 8" xfId="27097"/>
    <cellStyle name="20% - Accent5 2 3 2 2 2 9" xfId="48089"/>
    <cellStyle name="20% - Accent5 2 3 2 2 3" xfId="990"/>
    <cellStyle name="20% - Accent5 2 3 2 2 3 2" xfId="2694"/>
    <cellStyle name="20% - Accent5 2 3 2 2 3 2 2" xfId="10180"/>
    <cellStyle name="20% - Accent5 2 3 2 2 3 2 2 2" xfId="15962"/>
    <cellStyle name="20% - Accent5 2 3 2 2 3 2 2 2 2" xfId="27098"/>
    <cellStyle name="20% - Accent5 2 3 2 2 3 2 2 2 3" xfId="48090"/>
    <cellStyle name="20% - Accent5 2 3 2 2 3 2 2 3" xfId="21745"/>
    <cellStyle name="20% - Accent5 2 3 2 2 3 2 2 3 2" xfId="27099"/>
    <cellStyle name="20% - Accent5 2 3 2 2 3 2 2 4" xfId="27100"/>
    <cellStyle name="20% - Accent5 2 3 2 2 3 2 2 5" xfId="48091"/>
    <cellStyle name="20% - Accent5 2 3 2 2 3 2 3" xfId="7289"/>
    <cellStyle name="20% - Accent5 2 3 2 2 3 2 3 2" xfId="27101"/>
    <cellStyle name="20% - Accent5 2 3 2 2 3 2 3 3" xfId="48092"/>
    <cellStyle name="20% - Accent5 2 3 2 2 3 2 4" xfId="13071"/>
    <cellStyle name="20% - Accent5 2 3 2 2 3 2 4 2" xfId="27102"/>
    <cellStyle name="20% - Accent5 2 3 2 2 3 2 4 3" xfId="48093"/>
    <cellStyle name="20% - Accent5 2 3 2 2 3 2 5" xfId="18854"/>
    <cellStyle name="20% - Accent5 2 3 2 2 3 2 5 2" xfId="27103"/>
    <cellStyle name="20% - Accent5 2 3 2 2 3 2 6" xfId="27104"/>
    <cellStyle name="20% - Accent5 2 3 2 2 3 2 7" xfId="48094"/>
    <cellStyle name="20% - Accent5 2 3 2 2 3 3" xfId="5586"/>
    <cellStyle name="20% - Accent5 2 3 2 2 3 3 2" xfId="14260"/>
    <cellStyle name="20% - Accent5 2 3 2 2 3 3 2 2" xfId="27105"/>
    <cellStyle name="20% - Accent5 2 3 2 2 3 3 2 3" xfId="48095"/>
    <cellStyle name="20% - Accent5 2 3 2 2 3 3 3" xfId="20043"/>
    <cellStyle name="20% - Accent5 2 3 2 2 3 3 3 2" xfId="27106"/>
    <cellStyle name="20% - Accent5 2 3 2 2 3 3 4" xfId="27107"/>
    <cellStyle name="20% - Accent5 2 3 2 2 3 3 5" xfId="48096"/>
    <cellStyle name="20% - Accent5 2 3 2 2 3 4" xfId="8478"/>
    <cellStyle name="20% - Accent5 2 3 2 2 3 4 2" xfId="27108"/>
    <cellStyle name="20% - Accent5 2 3 2 2 3 4 3" xfId="48097"/>
    <cellStyle name="20% - Accent5 2 3 2 2 3 4 4" xfId="48098"/>
    <cellStyle name="20% - Accent5 2 3 2 2 3 5" xfId="4397"/>
    <cellStyle name="20% - Accent5 2 3 2 2 3 5 2" xfId="27109"/>
    <cellStyle name="20% - Accent5 2 3 2 2 3 5 3" xfId="48099"/>
    <cellStyle name="20% - Accent5 2 3 2 2 3 6" xfId="11369"/>
    <cellStyle name="20% - Accent5 2 3 2 2 3 6 2" xfId="27110"/>
    <cellStyle name="20% - Accent5 2 3 2 2 3 6 3" xfId="48100"/>
    <cellStyle name="20% - Accent5 2 3 2 2 3 7" xfId="17152"/>
    <cellStyle name="20% - Accent5 2 3 2 2 3 7 2" xfId="27111"/>
    <cellStyle name="20% - Accent5 2 3 2 2 3 8" xfId="27112"/>
    <cellStyle name="20% - Accent5 2 3 2 2 3 9" xfId="48101"/>
    <cellStyle name="20% - Accent5 2 3 2 2 4" xfId="1933"/>
    <cellStyle name="20% - Accent5 2 3 2 2 4 2" xfId="6528"/>
    <cellStyle name="20% - Accent5 2 3 2 2 4 2 2" xfId="15201"/>
    <cellStyle name="20% - Accent5 2 3 2 2 4 2 2 2" xfId="27113"/>
    <cellStyle name="20% - Accent5 2 3 2 2 4 2 2 3" xfId="48102"/>
    <cellStyle name="20% - Accent5 2 3 2 2 4 2 3" xfId="20984"/>
    <cellStyle name="20% - Accent5 2 3 2 2 4 2 3 2" xfId="27114"/>
    <cellStyle name="20% - Accent5 2 3 2 2 4 2 4" xfId="27115"/>
    <cellStyle name="20% - Accent5 2 3 2 2 4 2 5" xfId="48103"/>
    <cellStyle name="20% - Accent5 2 3 2 2 4 3" xfId="9419"/>
    <cellStyle name="20% - Accent5 2 3 2 2 4 3 2" xfId="27116"/>
    <cellStyle name="20% - Accent5 2 3 2 2 4 3 3" xfId="48104"/>
    <cellStyle name="20% - Accent5 2 3 2 2 4 3 4" xfId="48105"/>
    <cellStyle name="20% - Accent5 2 3 2 2 4 4" xfId="3636"/>
    <cellStyle name="20% - Accent5 2 3 2 2 4 4 2" xfId="27117"/>
    <cellStyle name="20% - Accent5 2 3 2 2 4 4 3" xfId="48106"/>
    <cellStyle name="20% - Accent5 2 3 2 2 4 5" xfId="12310"/>
    <cellStyle name="20% - Accent5 2 3 2 2 4 5 2" xfId="27118"/>
    <cellStyle name="20% - Accent5 2 3 2 2 4 5 3" xfId="48107"/>
    <cellStyle name="20% - Accent5 2 3 2 2 4 6" xfId="18093"/>
    <cellStyle name="20% - Accent5 2 3 2 2 4 6 2" xfId="27119"/>
    <cellStyle name="20% - Accent5 2 3 2 2 4 7" xfId="27120"/>
    <cellStyle name="20% - Accent5 2 3 2 2 4 8" xfId="48108"/>
    <cellStyle name="20% - Accent5 2 3 2 2 5" xfId="1453"/>
    <cellStyle name="20% - Accent5 2 3 2 2 5 2" xfId="8939"/>
    <cellStyle name="20% - Accent5 2 3 2 2 5 2 2" xfId="14721"/>
    <cellStyle name="20% - Accent5 2 3 2 2 5 2 2 2" xfId="27121"/>
    <cellStyle name="20% - Accent5 2 3 2 2 5 2 2 3" xfId="48109"/>
    <cellStyle name="20% - Accent5 2 3 2 2 5 2 3" xfId="20504"/>
    <cellStyle name="20% - Accent5 2 3 2 2 5 2 3 2" xfId="27122"/>
    <cellStyle name="20% - Accent5 2 3 2 2 5 2 4" xfId="27123"/>
    <cellStyle name="20% - Accent5 2 3 2 2 5 2 5" xfId="48110"/>
    <cellStyle name="20% - Accent5 2 3 2 2 5 3" xfId="6048"/>
    <cellStyle name="20% - Accent5 2 3 2 2 5 3 2" xfId="27124"/>
    <cellStyle name="20% - Accent5 2 3 2 2 5 3 3" xfId="48111"/>
    <cellStyle name="20% - Accent5 2 3 2 2 5 4" xfId="11830"/>
    <cellStyle name="20% - Accent5 2 3 2 2 5 4 2" xfId="27125"/>
    <cellStyle name="20% - Accent5 2 3 2 2 5 4 3" xfId="48112"/>
    <cellStyle name="20% - Accent5 2 3 2 2 5 5" xfId="17613"/>
    <cellStyle name="20% - Accent5 2 3 2 2 5 5 2" xfId="27126"/>
    <cellStyle name="20% - Accent5 2 3 2 2 5 6" xfId="27127"/>
    <cellStyle name="20% - Accent5 2 3 2 2 5 7" xfId="48113"/>
    <cellStyle name="20% - Accent5 2 3 2 2 6" xfId="4825"/>
    <cellStyle name="20% - Accent5 2 3 2 2 6 2" xfId="13499"/>
    <cellStyle name="20% - Accent5 2 3 2 2 6 2 2" xfId="27128"/>
    <cellStyle name="20% - Accent5 2 3 2 2 6 2 3" xfId="48114"/>
    <cellStyle name="20% - Accent5 2 3 2 2 6 3" xfId="19282"/>
    <cellStyle name="20% - Accent5 2 3 2 2 6 3 2" xfId="27129"/>
    <cellStyle name="20% - Accent5 2 3 2 2 6 4" xfId="27130"/>
    <cellStyle name="20% - Accent5 2 3 2 2 6 5" xfId="48115"/>
    <cellStyle name="20% - Accent5 2 3 2 2 7" xfId="7717"/>
    <cellStyle name="20% - Accent5 2 3 2 2 7 2" xfId="27131"/>
    <cellStyle name="20% - Accent5 2 3 2 2 7 3" xfId="48116"/>
    <cellStyle name="20% - Accent5 2 3 2 2 7 4" xfId="48117"/>
    <cellStyle name="20% - Accent5 2 3 2 2 8" xfId="3156"/>
    <cellStyle name="20% - Accent5 2 3 2 2 8 2" xfId="27132"/>
    <cellStyle name="20% - Accent5 2 3 2 2 8 3" xfId="48118"/>
    <cellStyle name="20% - Accent5 2 3 2 2 9" xfId="10608"/>
    <cellStyle name="20% - Accent5 2 3 2 2 9 2" xfId="27133"/>
    <cellStyle name="20% - Accent5 2 3 2 2 9 3" xfId="48119"/>
    <cellStyle name="20% - Accent5 2 3 2 3" xfId="197"/>
    <cellStyle name="20% - Accent5 2 3 2 3 2" xfId="1935"/>
    <cellStyle name="20% - Accent5 2 3 2 3 2 2" xfId="9421"/>
    <cellStyle name="20% - Accent5 2 3 2 3 2 2 2" xfId="15203"/>
    <cellStyle name="20% - Accent5 2 3 2 3 2 2 2 2" xfId="27134"/>
    <cellStyle name="20% - Accent5 2 3 2 3 2 2 2 3" xfId="48120"/>
    <cellStyle name="20% - Accent5 2 3 2 3 2 2 3" xfId="20986"/>
    <cellStyle name="20% - Accent5 2 3 2 3 2 2 3 2" xfId="27135"/>
    <cellStyle name="20% - Accent5 2 3 2 3 2 2 4" xfId="27136"/>
    <cellStyle name="20% - Accent5 2 3 2 3 2 2 5" xfId="48121"/>
    <cellStyle name="20% - Accent5 2 3 2 3 2 3" xfId="6530"/>
    <cellStyle name="20% - Accent5 2 3 2 3 2 3 2" xfId="27137"/>
    <cellStyle name="20% - Accent5 2 3 2 3 2 3 3" xfId="48122"/>
    <cellStyle name="20% - Accent5 2 3 2 3 2 4" xfId="12312"/>
    <cellStyle name="20% - Accent5 2 3 2 3 2 4 2" xfId="27138"/>
    <cellStyle name="20% - Accent5 2 3 2 3 2 4 3" xfId="48123"/>
    <cellStyle name="20% - Accent5 2 3 2 3 2 5" xfId="18095"/>
    <cellStyle name="20% - Accent5 2 3 2 3 2 5 2" xfId="27139"/>
    <cellStyle name="20% - Accent5 2 3 2 3 2 6" xfId="27140"/>
    <cellStyle name="20% - Accent5 2 3 2 3 2 7" xfId="48124"/>
    <cellStyle name="20% - Accent5 2 3 2 3 3" xfId="4827"/>
    <cellStyle name="20% - Accent5 2 3 2 3 3 2" xfId="13501"/>
    <cellStyle name="20% - Accent5 2 3 2 3 3 2 2" xfId="27141"/>
    <cellStyle name="20% - Accent5 2 3 2 3 3 2 3" xfId="48125"/>
    <cellStyle name="20% - Accent5 2 3 2 3 3 3" xfId="19284"/>
    <cellStyle name="20% - Accent5 2 3 2 3 3 3 2" xfId="27142"/>
    <cellStyle name="20% - Accent5 2 3 2 3 3 4" xfId="27143"/>
    <cellStyle name="20% - Accent5 2 3 2 3 3 5" xfId="48126"/>
    <cellStyle name="20% - Accent5 2 3 2 3 4" xfId="7719"/>
    <cellStyle name="20% - Accent5 2 3 2 3 4 2" xfId="27144"/>
    <cellStyle name="20% - Accent5 2 3 2 3 4 3" xfId="48127"/>
    <cellStyle name="20% - Accent5 2 3 2 3 4 4" xfId="48128"/>
    <cellStyle name="20% - Accent5 2 3 2 3 5" xfId="3638"/>
    <cellStyle name="20% - Accent5 2 3 2 3 5 2" xfId="27145"/>
    <cellStyle name="20% - Accent5 2 3 2 3 5 3" xfId="48129"/>
    <cellStyle name="20% - Accent5 2 3 2 3 6" xfId="10610"/>
    <cellStyle name="20% - Accent5 2 3 2 3 6 2" xfId="27146"/>
    <cellStyle name="20% - Accent5 2 3 2 3 6 3" xfId="48130"/>
    <cellStyle name="20% - Accent5 2 3 2 3 7" xfId="16393"/>
    <cellStyle name="20% - Accent5 2 3 2 3 7 2" xfId="27147"/>
    <cellStyle name="20% - Accent5 2 3 2 3 8" xfId="27148"/>
    <cellStyle name="20% - Accent5 2 3 2 3 9" xfId="48131"/>
    <cellStyle name="20% - Accent5 2 3 2 4" xfId="989"/>
    <cellStyle name="20% - Accent5 2 3 2 4 2" xfId="2693"/>
    <cellStyle name="20% - Accent5 2 3 2 4 2 2" xfId="10179"/>
    <cellStyle name="20% - Accent5 2 3 2 4 2 2 2" xfId="15961"/>
    <cellStyle name="20% - Accent5 2 3 2 4 2 2 2 2" xfId="27149"/>
    <cellStyle name="20% - Accent5 2 3 2 4 2 2 2 3" xfId="48132"/>
    <cellStyle name="20% - Accent5 2 3 2 4 2 2 3" xfId="21744"/>
    <cellStyle name="20% - Accent5 2 3 2 4 2 2 3 2" xfId="27150"/>
    <cellStyle name="20% - Accent5 2 3 2 4 2 2 4" xfId="27151"/>
    <cellStyle name="20% - Accent5 2 3 2 4 2 2 5" xfId="48133"/>
    <cellStyle name="20% - Accent5 2 3 2 4 2 3" xfId="7288"/>
    <cellStyle name="20% - Accent5 2 3 2 4 2 3 2" xfId="27152"/>
    <cellStyle name="20% - Accent5 2 3 2 4 2 3 3" xfId="48134"/>
    <cellStyle name="20% - Accent5 2 3 2 4 2 4" xfId="13070"/>
    <cellStyle name="20% - Accent5 2 3 2 4 2 4 2" xfId="27153"/>
    <cellStyle name="20% - Accent5 2 3 2 4 2 4 3" xfId="48135"/>
    <cellStyle name="20% - Accent5 2 3 2 4 2 5" xfId="18853"/>
    <cellStyle name="20% - Accent5 2 3 2 4 2 5 2" xfId="27154"/>
    <cellStyle name="20% - Accent5 2 3 2 4 2 6" xfId="27155"/>
    <cellStyle name="20% - Accent5 2 3 2 4 2 7" xfId="48136"/>
    <cellStyle name="20% - Accent5 2 3 2 4 3" xfId="5585"/>
    <cellStyle name="20% - Accent5 2 3 2 4 3 2" xfId="14259"/>
    <cellStyle name="20% - Accent5 2 3 2 4 3 2 2" xfId="27156"/>
    <cellStyle name="20% - Accent5 2 3 2 4 3 2 3" xfId="48137"/>
    <cellStyle name="20% - Accent5 2 3 2 4 3 3" xfId="20042"/>
    <cellStyle name="20% - Accent5 2 3 2 4 3 3 2" xfId="27157"/>
    <cellStyle name="20% - Accent5 2 3 2 4 3 4" xfId="27158"/>
    <cellStyle name="20% - Accent5 2 3 2 4 3 5" xfId="48138"/>
    <cellStyle name="20% - Accent5 2 3 2 4 4" xfId="8477"/>
    <cellStyle name="20% - Accent5 2 3 2 4 4 2" xfId="27159"/>
    <cellStyle name="20% - Accent5 2 3 2 4 4 3" xfId="48139"/>
    <cellStyle name="20% - Accent5 2 3 2 4 4 4" xfId="48140"/>
    <cellStyle name="20% - Accent5 2 3 2 4 5" xfId="4396"/>
    <cellStyle name="20% - Accent5 2 3 2 4 5 2" xfId="27160"/>
    <cellStyle name="20% - Accent5 2 3 2 4 5 3" xfId="48141"/>
    <cellStyle name="20% - Accent5 2 3 2 4 6" xfId="11368"/>
    <cellStyle name="20% - Accent5 2 3 2 4 6 2" xfId="27161"/>
    <cellStyle name="20% - Accent5 2 3 2 4 6 3" xfId="48142"/>
    <cellStyle name="20% - Accent5 2 3 2 4 7" xfId="17151"/>
    <cellStyle name="20% - Accent5 2 3 2 4 7 2" xfId="27162"/>
    <cellStyle name="20% - Accent5 2 3 2 4 8" xfId="27163"/>
    <cellStyle name="20% - Accent5 2 3 2 4 9" xfId="48143"/>
    <cellStyle name="20% - Accent5 2 3 2 5" xfId="1932"/>
    <cellStyle name="20% - Accent5 2 3 2 5 2" xfId="6527"/>
    <cellStyle name="20% - Accent5 2 3 2 5 2 2" xfId="15200"/>
    <cellStyle name="20% - Accent5 2 3 2 5 2 2 2" xfId="27164"/>
    <cellStyle name="20% - Accent5 2 3 2 5 2 2 3" xfId="48144"/>
    <cellStyle name="20% - Accent5 2 3 2 5 2 3" xfId="20983"/>
    <cellStyle name="20% - Accent5 2 3 2 5 2 3 2" xfId="27165"/>
    <cellStyle name="20% - Accent5 2 3 2 5 2 4" xfId="27166"/>
    <cellStyle name="20% - Accent5 2 3 2 5 2 5" xfId="48145"/>
    <cellStyle name="20% - Accent5 2 3 2 5 3" xfId="9418"/>
    <cellStyle name="20% - Accent5 2 3 2 5 3 2" xfId="27167"/>
    <cellStyle name="20% - Accent5 2 3 2 5 3 3" xfId="48146"/>
    <cellStyle name="20% - Accent5 2 3 2 5 3 4" xfId="48147"/>
    <cellStyle name="20% - Accent5 2 3 2 5 4" xfId="3635"/>
    <cellStyle name="20% - Accent5 2 3 2 5 4 2" xfId="27168"/>
    <cellStyle name="20% - Accent5 2 3 2 5 4 3" xfId="48148"/>
    <cellStyle name="20% - Accent5 2 3 2 5 5" xfId="12309"/>
    <cellStyle name="20% - Accent5 2 3 2 5 5 2" xfId="27169"/>
    <cellStyle name="20% - Accent5 2 3 2 5 5 3" xfId="48149"/>
    <cellStyle name="20% - Accent5 2 3 2 5 6" xfId="18092"/>
    <cellStyle name="20% - Accent5 2 3 2 5 6 2" xfId="27170"/>
    <cellStyle name="20% - Accent5 2 3 2 5 7" xfId="27171"/>
    <cellStyle name="20% - Accent5 2 3 2 5 8" xfId="48150"/>
    <cellStyle name="20% - Accent5 2 3 2 6" xfId="1452"/>
    <cellStyle name="20% - Accent5 2 3 2 6 2" xfId="8938"/>
    <cellStyle name="20% - Accent5 2 3 2 6 2 2" xfId="14720"/>
    <cellStyle name="20% - Accent5 2 3 2 6 2 2 2" xfId="27172"/>
    <cellStyle name="20% - Accent5 2 3 2 6 2 2 3" xfId="48151"/>
    <cellStyle name="20% - Accent5 2 3 2 6 2 3" xfId="20503"/>
    <cellStyle name="20% - Accent5 2 3 2 6 2 3 2" xfId="27173"/>
    <cellStyle name="20% - Accent5 2 3 2 6 2 4" xfId="27174"/>
    <cellStyle name="20% - Accent5 2 3 2 6 2 5" xfId="48152"/>
    <cellStyle name="20% - Accent5 2 3 2 6 3" xfId="6047"/>
    <cellStyle name="20% - Accent5 2 3 2 6 3 2" xfId="27175"/>
    <cellStyle name="20% - Accent5 2 3 2 6 3 3" xfId="48153"/>
    <cellStyle name="20% - Accent5 2 3 2 6 4" xfId="11829"/>
    <cellStyle name="20% - Accent5 2 3 2 6 4 2" xfId="27176"/>
    <cellStyle name="20% - Accent5 2 3 2 6 4 3" xfId="48154"/>
    <cellStyle name="20% - Accent5 2 3 2 6 5" xfId="17612"/>
    <cellStyle name="20% - Accent5 2 3 2 6 5 2" xfId="27177"/>
    <cellStyle name="20% - Accent5 2 3 2 6 6" xfId="27178"/>
    <cellStyle name="20% - Accent5 2 3 2 6 7" xfId="48155"/>
    <cellStyle name="20% - Accent5 2 3 2 7" xfId="4824"/>
    <cellStyle name="20% - Accent5 2 3 2 7 2" xfId="13498"/>
    <cellStyle name="20% - Accent5 2 3 2 7 2 2" xfId="27179"/>
    <cellStyle name="20% - Accent5 2 3 2 7 2 3" xfId="48156"/>
    <cellStyle name="20% - Accent5 2 3 2 7 3" xfId="19281"/>
    <cellStyle name="20% - Accent5 2 3 2 7 3 2" xfId="27180"/>
    <cellStyle name="20% - Accent5 2 3 2 7 4" xfId="27181"/>
    <cellStyle name="20% - Accent5 2 3 2 7 5" xfId="48157"/>
    <cellStyle name="20% - Accent5 2 3 2 8" xfId="7716"/>
    <cellStyle name="20% - Accent5 2 3 2 8 2" xfId="27182"/>
    <cellStyle name="20% - Accent5 2 3 2 8 3" xfId="48158"/>
    <cellStyle name="20% - Accent5 2 3 2 8 4" xfId="48159"/>
    <cellStyle name="20% - Accent5 2 3 2 9" xfId="3155"/>
    <cellStyle name="20% - Accent5 2 3 2 9 2" xfId="27183"/>
    <cellStyle name="20% - Accent5 2 3 2 9 3" xfId="48160"/>
    <cellStyle name="20% - Accent5 2 3 3" xfId="198"/>
    <cellStyle name="20% - Accent5 2 3 3 10" xfId="16394"/>
    <cellStyle name="20% - Accent5 2 3 3 10 2" xfId="27184"/>
    <cellStyle name="20% - Accent5 2 3 3 11" xfId="27185"/>
    <cellStyle name="20% - Accent5 2 3 3 12" xfId="48161"/>
    <cellStyle name="20% - Accent5 2 3 3 2" xfId="199"/>
    <cellStyle name="20% - Accent5 2 3 3 2 2" xfId="1937"/>
    <cellStyle name="20% - Accent5 2 3 3 2 2 2" xfId="9423"/>
    <cellStyle name="20% - Accent5 2 3 3 2 2 2 2" xfId="15205"/>
    <cellStyle name="20% - Accent5 2 3 3 2 2 2 2 2" xfId="27186"/>
    <cellStyle name="20% - Accent5 2 3 3 2 2 2 2 3" xfId="48162"/>
    <cellStyle name="20% - Accent5 2 3 3 2 2 2 3" xfId="20988"/>
    <cellStyle name="20% - Accent5 2 3 3 2 2 2 3 2" xfId="27187"/>
    <cellStyle name="20% - Accent5 2 3 3 2 2 2 4" xfId="27188"/>
    <cellStyle name="20% - Accent5 2 3 3 2 2 2 5" xfId="48163"/>
    <cellStyle name="20% - Accent5 2 3 3 2 2 3" xfId="6532"/>
    <cellStyle name="20% - Accent5 2 3 3 2 2 3 2" xfId="27189"/>
    <cellStyle name="20% - Accent5 2 3 3 2 2 3 3" xfId="48164"/>
    <cellStyle name="20% - Accent5 2 3 3 2 2 4" xfId="12314"/>
    <cellStyle name="20% - Accent5 2 3 3 2 2 4 2" xfId="27190"/>
    <cellStyle name="20% - Accent5 2 3 3 2 2 4 3" xfId="48165"/>
    <cellStyle name="20% - Accent5 2 3 3 2 2 5" xfId="18097"/>
    <cellStyle name="20% - Accent5 2 3 3 2 2 5 2" xfId="27191"/>
    <cellStyle name="20% - Accent5 2 3 3 2 2 6" xfId="27192"/>
    <cellStyle name="20% - Accent5 2 3 3 2 2 7" xfId="48166"/>
    <cellStyle name="20% - Accent5 2 3 3 2 3" xfId="4829"/>
    <cellStyle name="20% - Accent5 2 3 3 2 3 2" xfId="13503"/>
    <cellStyle name="20% - Accent5 2 3 3 2 3 2 2" xfId="27193"/>
    <cellStyle name="20% - Accent5 2 3 3 2 3 2 3" xfId="48167"/>
    <cellStyle name="20% - Accent5 2 3 3 2 3 3" xfId="19286"/>
    <cellStyle name="20% - Accent5 2 3 3 2 3 3 2" xfId="27194"/>
    <cellStyle name="20% - Accent5 2 3 3 2 3 4" xfId="27195"/>
    <cellStyle name="20% - Accent5 2 3 3 2 3 5" xfId="48168"/>
    <cellStyle name="20% - Accent5 2 3 3 2 4" xfId="7721"/>
    <cellStyle name="20% - Accent5 2 3 3 2 4 2" xfId="27196"/>
    <cellStyle name="20% - Accent5 2 3 3 2 4 3" xfId="48169"/>
    <cellStyle name="20% - Accent5 2 3 3 2 4 4" xfId="48170"/>
    <cellStyle name="20% - Accent5 2 3 3 2 5" xfId="3640"/>
    <cellStyle name="20% - Accent5 2 3 3 2 5 2" xfId="27197"/>
    <cellStyle name="20% - Accent5 2 3 3 2 5 3" xfId="48171"/>
    <cellStyle name="20% - Accent5 2 3 3 2 6" xfId="10612"/>
    <cellStyle name="20% - Accent5 2 3 3 2 6 2" xfId="27198"/>
    <cellStyle name="20% - Accent5 2 3 3 2 6 3" xfId="48172"/>
    <cellStyle name="20% - Accent5 2 3 3 2 7" xfId="16395"/>
    <cellStyle name="20% - Accent5 2 3 3 2 7 2" xfId="27199"/>
    <cellStyle name="20% - Accent5 2 3 3 2 8" xfId="27200"/>
    <cellStyle name="20% - Accent5 2 3 3 2 9" xfId="48173"/>
    <cellStyle name="20% - Accent5 2 3 3 3" xfId="991"/>
    <cellStyle name="20% - Accent5 2 3 3 3 2" xfId="2695"/>
    <cellStyle name="20% - Accent5 2 3 3 3 2 2" xfId="10181"/>
    <cellStyle name="20% - Accent5 2 3 3 3 2 2 2" xfId="15963"/>
    <cellStyle name="20% - Accent5 2 3 3 3 2 2 2 2" xfId="27201"/>
    <cellStyle name="20% - Accent5 2 3 3 3 2 2 2 3" xfId="48174"/>
    <cellStyle name="20% - Accent5 2 3 3 3 2 2 3" xfId="21746"/>
    <cellStyle name="20% - Accent5 2 3 3 3 2 2 3 2" xfId="27202"/>
    <cellStyle name="20% - Accent5 2 3 3 3 2 2 4" xfId="27203"/>
    <cellStyle name="20% - Accent5 2 3 3 3 2 2 5" xfId="48175"/>
    <cellStyle name="20% - Accent5 2 3 3 3 2 3" xfId="7290"/>
    <cellStyle name="20% - Accent5 2 3 3 3 2 3 2" xfId="27204"/>
    <cellStyle name="20% - Accent5 2 3 3 3 2 3 3" xfId="48176"/>
    <cellStyle name="20% - Accent5 2 3 3 3 2 4" xfId="13072"/>
    <cellStyle name="20% - Accent5 2 3 3 3 2 4 2" xfId="27205"/>
    <cellStyle name="20% - Accent5 2 3 3 3 2 4 3" xfId="48177"/>
    <cellStyle name="20% - Accent5 2 3 3 3 2 5" xfId="18855"/>
    <cellStyle name="20% - Accent5 2 3 3 3 2 5 2" xfId="27206"/>
    <cellStyle name="20% - Accent5 2 3 3 3 2 6" xfId="27207"/>
    <cellStyle name="20% - Accent5 2 3 3 3 2 7" xfId="48178"/>
    <cellStyle name="20% - Accent5 2 3 3 3 3" xfId="5587"/>
    <cellStyle name="20% - Accent5 2 3 3 3 3 2" xfId="14261"/>
    <cellStyle name="20% - Accent5 2 3 3 3 3 2 2" xfId="27208"/>
    <cellStyle name="20% - Accent5 2 3 3 3 3 2 3" xfId="48179"/>
    <cellStyle name="20% - Accent5 2 3 3 3 3 3" xfId="20044"/>
    <cellStyle name="20% - Accent5 2 3 3 3 3 3 2" xfId="27209"/>
    <cellStyle name="20% - Accent5 2 3 3 3 3 4" xfId="27210"/>
    <cellStyle name="20% - Accent5 2 3 3 3 3 5" xfId="48180"/>
    <cellStyle name="20% - Accent5 2 3 3 3 4" xfId="8479"/>
    <cellStyle name="20% - Accent5 2 3 3 3 4 2" xfId="27211"/>
    <cellStyle name="20% - Accent5 2 3 3 3 4 3" xfId="48181"/>
    <cellStyle name="20% - Accent5 2 3 3 3 4 4" xfId="48182"/>
    <cellStyle name="20% - Accent5 2 3 3 3 5" xfId="4398"/>
    <cellStyle name="20% - Accent5 2 3 3 3 5 2" xfId="27212"/>
    <cellStyle name="20% - Accent5 2 3 3 3 5 3" xfId="48183"/>
    <cellStyle name="20% - Accent5 2 3 3 3 6" xfId="11370"/>
    <cellStyle name="20% - Accent5 2 3 3 3 6 2" xfId="27213"/>
    <cellStyle name="20% - Accent5 2 3 3 3 6 3" xfId="48184"/>
    <cellStyle name="20% - Accent5 2 3 3 3 7" xfId="17153"/>
    <cellStyle name="20% - Accent5 2 3 3 3 7 2" xfId="27214"/>
    <cellStyle name="20% - Accent5 2 3 3 3 8" xfId="27215"/>
    <cellStyle name="20% - Accent5 2 3 3 3 9" xfId="48185"/>
    <cellStyle name="20% - Accent5 2 3 3 4" xfId="1936"/>
    <cellStyle name="20% - Accent5 2 3 3 4 2" xfId="6531"/>
    <cellStyle name="20% - Accent5 2 3 3 4 2 2" xfId="15204"/>
    <cellStyle name="20% - Accent5 2 3 3 4 2 2 2" xfId="27216"/>
    <cellStyle name="20% - Accent5 2 3 3 4 2 2 3" xfId="48186"/>
    <cellStyle name="20% - Accent5 2 3 3 4 2 3" xfId="20987"/>
    <cellStyle name="20% - Accent5 2 3 3 4 2 3 2" xfId="27217"/>
    <cellStyle name="20% - Accent5 2 3 3 4 2 4" xfId="27218"/>
    <cellStyle name="20% - Accent5 2 3 3 4 2 5" xfId="48187"/>
    <cellStyle name="20% - Accent5 2 3 3 4 3" xfId="9422"/>
    <cellStyle name="20% - Accent5 2 3 3 4 3 2" xfId="27219"/>
    <cellStyle name="20% - Accent5 2 3 3 4 3 3" xfId="48188"/>
    <cellStyle name="20% - Accent5 2 3 3 4 3 4" xfId="48189"/>
    <cellStyle name="20% - Accent5 2 3 3 4 4" xfId="3639"/>
    <cellStyle name="20% - Accent5 2 3 3 4 4 2" xfId="27220"/>
    <cellStyle name="20% - Accent5 2 3 3 4 4 3" xfId="48190"/>
    <cellStyle name="20% - Accent5 2 3 3 4 5" xfId="12313"/>
    <cellStyle name="20% - Accent5 2 3 3 4 5 2" xfId="27221"/>
    <cellStyle name="20% - Accent5 2 3 3 4 5 3" xfId="48191"/>
    <cellStyle name="20% - Accent5 2 3 3 4 6" xfId="18096"/>
    <cellStyle name="20% - Accent5 2 3 3 4 6 2" xfId="27222"/>
    <cellStyle name="20% - Accent5 2 3 3 4 7" xfId="27223"/>
    <cellStyle name="20% - Accent5 2 3 3 4 8" xfId="48192"/>
    <cellStyle name="20% - Accent5 2 3 3 5" xfId="1454"/>
    <cellStyle name="20% - Accent5 2 3 3 5 2" xfId="8940"/>
    <cellStyle name="20% - Accent5 2 3 3 5 2 2" xfId="14722"/>
    <cellStyle name="20% - Accent5 2 3 3 5 2 2 2" xfId="27224"/>
    <cellStyle name="20% - Accent5 2 3 3 5 2 2 3" xfId="48193"/>
    <cellStyle name="20% - Accent5 2 3 3 5 2 3" xfId="20505"/>
    <cellStyle name="20% - Accent5 2 3 3 5 2 3 2" xfId="27225"/>
    <cellStyle name="20% - Accent5 2 3 3 5 2 4" xfId="27226"/>
    <cellStyle name="20% - Accent5 2 3 3 5 2 5" xfId="48194"/>
    <cellStyle name="20% - Accent5 2 3 3 5 3" xfId="6049"/>
    <cellStyle name="20% - Accent5 2 3 3 5 3 2" xfId="27227"/>
    <cellStyle name="20% - Accent5 2 3 3 5 3 3" xfId="48195"/>
    <cellStyle name="20% - Accent5 2 3 3 5 4" xfId="11831"/>
    <cellStyle name="20% - Accent5 2 3 3 5 4 2" xfId="27228"/>
    <cellStyle name="20% - Accent5 2 3 3 5 4 3" xfId="48196"/>
    <cellStyle name="20% - Accent5 2 3 3 5 5" xfId="17614"/>
    <cellStyle name="20% - Accent5 2 3 3 5 5 2" xfId="27229"/>
    <cellStyle name="20% - Accent5 2 3 3 5 6" xfId="27230"/>
    <cellStyle name="20% - Accent5 2 3 3 5 7" xfId="48197"/>
    <cellStyle name="20% - Accent5 2 3 3 6" xfId="4828"/>
    <cellStyle name="20% - Accent5 2 3 3 6 2" xfId="13502"/>
    <cellStyle name="20% - Accent5 2 3 3 6 2 2" xfId="27231"/>
    <cellStyle name="20% - Accent5 2 3 3 6 2 3" xfId="48198"/>
    <cellStyle name="20% - Accent5 2 3 3 6 3" xfId="19285"/>
    <cellStyle name="20% - Accent5 2 3 3 6 3 2" xfId="27232"/>
    <cellStyle name="20% - Accent5 2 3 3 6 4" xfId="27233"/>
    <cellStyle name="20% - Accent5 2 3 3 6 5" xfId="48199"/>
    <cellStyle name="20% - Accent5 2 3 3 7" xfId="7720"/>
    <cellStyle name="20% - Accent5 2 3 3 7 2" xfId="27234"/>
    <cellStyle name="20% - Accent5 2 3 3 7 3" xfId="48200"/>
    <cellStyle name="20% - Accent5 2 3 3 7 4" xfId="48201"/>
    <cellStyle name="20% - Accent5 2 3 3 8" xfId="3157"/>
    <cellStyle name="20% - Accent5 2 3 3 8 2" xfId="27235"/>
    <cellStyle name="20% - Accent5 2 3 3 8 3" xfId="48202"/>
    <cellStyle name="20% - Accent5 2 3 3 9" xfId="10611"/>
    <cellStyle name="20% - Accent5 2 3 3 9 2" xfId="27236"/>
    <cellStyle name="20% - Accent5 2 3 3 9 3" xfId="48203"/>
    <cellStyle name="20% - Accent5 2 3 4" xfId="200"/>
    <cellStyle name="20% - Accent5 2 3 4 10" xfId="16396"/>
    <cellStyle name="20% - Accent5 2 3 4 10 2" xfId="27237"/>
    <cellStyle name="20% - Accent5 2 3 4 11" xfId="27238"/>
    <cellStyle name="20% - Accent5 2 3 4 12" xfId="48204"/>
    <cellStyle name="20% - Accent5 2 3 4 2" xfId="201"/>
    <cellStyle name="20% - Accent5 2 3 4 2 2" xfId="1939"/>
    <cellStyle name="20% - Accent5 2 3 4 2 2 2" xfId="9425"/>
    <cellStyle name="20% - Accent5 2 3 4 2 2 2 2" xfId="15207"/>
    <cellStyle name="20% - Accent5 2 3 4 2 2 2 2 2" xfId="27239"/>
    <cellStyle name="20% - Accent5 2 3 4 2 2 2 2 3" xfId="48205"/>
    <cellStyle name="20% - Accent5 2 3 4 2 2 2 3" xfId="20990"/>
    <cellStyle name="20% - Accent5 2 3 4 2 2 2 3 2" xfId="27240"/>
    <cellStyle name="20% - Accent5 2 3 4 2 2 2 4" xfId="27241"/>
    <cellStyle name="20% - Accent5 2 3 4 2 2 2 5" xfId="48206"/>
    <cellStyle name="20% - Accent5 2 3 4 2 2 3" xfId="6534"/>
    <cellStyle name="20% - Accent5 2 3 4 2 2 3 2" xfId="27242"/>
    <cellStyle name="20% - Accent5 2 3 4 2 2 3 3" xfId="48207"/>
    <cellStyle name="20% - Accent5 2 3 4 2 2 4" xfId="12316"/>
    <cellStyle name="20% - Accent5 2 3 4 2 2 4 2" xfId="27243"/>
    <cellStyle name="20% - Accent5 2 3 4 2 2 4 3" xfId="48208"/>
    <cellStyle name="20% - Accent5 2 3 4 2 2 5" xfId="18099"/>
    <cellStyle name="20% - Accent5 2 3 4 2 2 5 2" xfId="27244"/>
    <cellStyle name="20% - Accent5 2 3 4 2 2 6" xfId="27245"/>
    <cellStyle name="20% - Accent5 2 3 4 2 2 7" xfId="48209"/>
    <cellStyle name="20% - Accent5 2 3 4 2 3" xfId="4831"/>
    <cellStyle name="20% - Accent5 2 3 4 2 3 2" xfId="13505"/>
    <cellStyle name="20% - Accent5 2 3 4 2 3 2 2" xfId="27246"/>
    <cellStyle name="20% - Accent5 2 3 4 2 3 2 3" xfId="48210"/>
    <cellStyle name="20% - Accent5 2 3 4 2 3 3" xfId="19288"/>
    <cellStyle name="20% - Accent5 2 3 4 2 3 3 2" xfId="27247"/>
    <cellStyle name="20% - Accent5 2 3 4 2 3 4" xfId="27248"/>
    <cellStyle name="20% - Accent5 2 3 4 2 3 5" xfId="48211"/>
    <cellStyle name="20% - Accent5 2 3 4 2 4" xfId="7723"/>
    <cellStyle name="20% - Accent5 2 3 4 2 4 2" xfId="27249"/>
    <cellStyle name="20% - Accent5 2 3 4 2 4 3" xfId="48212"/>
    <cellStyle name="20% - Accent5 2 3 4 2 4 4" xfId="48213"/>
    <cellStyle name="20% - Accent5 2 3 4 2 5" xfId="3642"/>
    <cellStyle name="20% - Accent5 2 3 4 2 5 2" xfId="27250"/>
    <cellStyle name="20% - Accent5 2 3 4 2 5 3" xfId="48214"/>
    <cellStyle name="20% - Accent5 2 3 4 2 6" xfId="10614"/>
    <cellStyle name="20% - Accent5 2 3 4 2 6 2" xfId="27251"/>
    <cellStyle name="20% - Accent5 2 3 4 2 6 3" xfId="48215"/>
    <cellStyle name="20% - Accent5 2 3 4 2 7" xfId="16397"/>
    <cellStyle name="20% - Accent5 2 3 4 2 7 2" xfId="27252"/>
    <cellStyle name="20% - Accent5 2 3 4 2 8" xfId="27253"/>
    <cellStyle name="20% - Accent5 2 3 4 2 9" xfId="48216"/>
    <cellStyle name="20% - Accent5 2 3 4 3" xfId="992"/>
    <cellStyle name="20% - Accent5 2 3 4 3 2" xfId="2696"/>
    <cellStyle name="20% - Accent5 2 3 4 3 2 2" xfId="10182"/>
    <cellStyle name="20% - Accent5 2 3 4 3 2 2 2" xfId="15964"/>
    <cellStyle name="20% - Accent5 2 3 4 3 2 2 2 2" xfId="27254"/>
    <cellStyle name="20% - Accent5 2 3 4 3 2 2 2 3" xfId="48217"/>
    <cellStyle name="20% - Accent5 2 3 4 3 2 2 3" xfId="21747"/>
    <cellStyle name="20% - Accent5 2 3 4 3 2 2 3 2" xfId="27255"/>
    <cellStyle name="20% - Accent5 2 3 4 3 2 2 4" xfId="27256"/>
    <cellStyle name="20% - Accent5 2 3 4 3 2 2 5" xfId="48218"/>
    <cellStyle name="20% - Accent5 2 3 4 3 2 3" xfId="7291"/>
    <cellStyle name="20% - Accent5 2 3 4 3 2 3 2" xfId="27257"/>
    <cellStyle name="20% - Accent5 2 3 4 3 2 3 3" xfId="48219"/>
    <cellStyle name="20% - Accent5 2 3 4 3 2 4" xfId="13073"/>
    <cellStyle name="20% - Accent5 2 3 4 3 2 4 2" xfId="27258"/>
    <cellStyle name="20% - Accent5 2 3 4 3 2 4 3" xfId="48220"/>
    <cellStyle name="20% - Accent5 2 3 4 3 2 5" xfId="18856"/>
    <cellStyle name="20% - Accent5 2 3 4 3 2 5 2" xfId="27259"/>
    <cellStyle name="20% - Accent5 2 3 4 3 2 6" xfId="27260"/>
    <cellStyle name="20% - Accent5 2 3 4 3 2 7" xfId="48221"/>
    <cellStyle name="20% - Accent5 2 3 4 3 3" xfId="5588"/>
    <cellStyle name="20% - Accent5 2 3 4 3 3 2" xfId="14262"/>
    <cellStyle name="20% - Accent5 2 3 4 3 3 2 2" xfId="27261"/>
    <cellStyle name="20% - Accent5 2 3 4 3 3 2 3" xfId="48222"/>
    <cellStyle name="20% - Accent5 2 3 4 3 3 3" xfId="20045"/>
    <cellStyle name="20% - Accent5 2 3 4 3 3 3 2" xfId="27262"/>
    <cellStyle name="20% - Accent5 2 3 4 3 3 4" xfId="27263"/>
    <cellStyle name="20% - Accent5 2 3 4 3 3 5" xfId="48223"/>
    <cellStyle name="20% - Accent5 2 3 4 3 4" xfId="8480"/>
    <cellStyle name="20% - Accent5 2 3 4 3 4 2" xfId="27264"/>
    <cellStyle name="20% - Accent5 2 3 4 3 4 3" xfId="48224"/>
    <cellStyle name="20% - Accent5 2 3 4 3 4 4" xfId="48225"/>
    <cellStyle name="20% - Accent5 2 3 4 3 5" xfId="4399"/>
    <cellStyle name="20% - Accent5 2 3 4 3 5 2" xfId="27265"/>
    <cellStyle name="20% - Accent5 2 3 4 3 5 3" xfId="48226"/>
    <cellStyle name="20% - Accent5 2 3 4 3 6" xfId="11371"/>
    <cellStyle name="20% - Accent5 2 3 4 3 6 2" xfId="27266"/>
    <cellStyle name="20% - Accent5 2 3 4 3 6 3" xfId="48227"/>
    <cellStyle name="20% - Accent5 2 3 4 3 7" xfId="17154"/>
    <cellStyle name="20% - Accent5 2 3 4 3 7 2" xfId="27267"/>
    <cellStyle name="20% - Accent5 2 3 4 3 8" xfId="27268"/>
    <cellStyle name="20% - Accent5 2 3 4 3 9" xfId="48228"/>
    <cellStyle name="20% - Accent5 2 3 4 4" xfId="1938"/>
    <cellStyle name="20% - Accent5 2 3 4 4 2" xfId="6533"/>
    <cellStyle name="20% - Accent5 2 3 4 4 2 2" xfId="15206"/>
    <cellStyle name="20% - Accent5 2 3 4 4 2 2 2" xfId="27269"/>
    <cellStyle name="20% - Accent5 2 3 4 4 2 2 3" xfId="48229"/>
    <cellStyle name="20% - Accent5 2 3 4 4 2 3" xfId="20989"/>
    <cellStyle name="20% - Accent5 2 3 4 4 2 3 2" xfId="27270"/>
    <cellStyle name="20% - Accent5 2 3 4 4 2 4" xfId="27271"/>
    <cellStyle name="20% - Accent5 2 3 4 4 2 5" xfId="48230"/>
    <cellStyle name="20% - Accent5 2 3 4 4 3" xfId="9424"/>
    <cellStyle name="20% - Accent5 2 3 4 4 3 2" xfId="27272"/>
    <cellStyle name="20% - Accent5 2 3 4 4 3 3" xfId="48231"/>
    <cellStyle name="20% - Accent5 2 3 4 4 3 4" xfId="48232"/>
    <cellStyle name="20% - Accent5 2 3 4 4 4" xfId="3641"/>
    <cellStyle name="20% - Accent5 2 3 4 4 4 2" xfId="27273"/>
    <cellStyle name="20% - Accent5 2 3 4 4 4 3" xfId="48233"/>
    <cellStyle name="20% - Accent5 2 3 4 4 5" xfId="12315"/>
    <cellStyle name="20% - Accent5 2 3 4 4 5 2" xfId="27274"/>
    <cellStyle name="20% - Accent5 2 3 4 4 5 3" xfId="48234"/>
    <cellStyle name="20% - Accent5 2 3 4 4 6" xfId="18098"/>
    <cellStyle name="20% - Accent5 2 3 4 4 6 2" xfId="27275"/>
    <cellStyle name="20% - Accent5 2 3 4 4 7" xfId="27276"/>
    <cellStyle name="20% - Accent5 2 3 4 4 8" xfId="48235"/>
    <cellStyle name="20% - Accent5 2 3 4 5" xfId="1455"/>
    <cellStyle name="20% - Accent5 2 3 4 5 2" xfId="8941"/>
    <cellStyle name="20% - Accent5 2 3 4 5 2 2" xfId="14723"/>
    <cellStyle name="20% - Accent5 2 3 4 5 2 2 2" xfId="27277"/>
    <cellStyle name="20% - Accent5 2 3 4 5 2 2 3" xfId="48236"/>
    <cellStyle name="20% - Accent5 2 3 4 5 2 3" xfId="20506"/>
    <cellStyle name="20% - Accent5 2 3 4 5 2 3 2" xfId="27278"/>
    <cellStyle name="20% - Accent5 2 3 4 5 2 4" xfId="27279"/>
    <cellStyle name="20% - Accent5 2 3 4 5 2 5" xfId="48237"/>
    <cellStyle name="20% - Accent5 2 3 4 5 3" xfId="6050"/>
    <cellStyle name="20% - Accent5 2 3 4 5 3 2" xfId="27280"/>
    <cellStyle name="20% - Accent5 2 3 4 5 3 3" xfId="48238"/>
    <cellStyle name="20% - Accent5 2 3 4 5 4" xfId="11832"/>
    <cellStyle name="20% - Accent5 2 3 4 5 4 2" xfId="27281"/>
    <cellStyle name="20% - Accent5 2 3 4 5 4 3" xfId="48239"/>
    <cellStyle name="20% - Accent5 2 3 4 5 5" xfId="17615"/>
    <cellStyle name="20% - Accent5 2 3 4 5 5 2" xfId="27282"/>
    <cellStyle name="20% - Accent5 2 3 4 5 6" xfId="27283"/>
    <cellStyle name="20% - Accent5 2 3 4 5 7" xfId="48240"/>
    <cellStyle name="20% - Accent5 2 3 4 6" xfId="4830"/>
    <cellStyle name="20% - Accent5 2 3 4 6 2" xfId="13504"/>
    <cellStyle name="20% - Accent5 2 3 4 6 2 2" xfId="27284"/>
    <cellStyle name="20% - Accent5 2 3 4 6 2 3" xfId="48241"/>
    <cellStyle name="20% - Accent5 2 3 4 6 3" xfId="19287"/>
    <cellStyle name="20% - Accent5 2 3 4 6 3 2" xfId="27285"/>
    <cellStyle name="20% - Accent5 2 3 4 6 4" xfId="27286"/>
    <cellStyle name="20% - Accent5 2 3 4 6 5" xfId="48242"/>
    <cellStyle name="20% - Accent5 2 3 4 7" xfId="7722"/>
    <cellStyle name="20% - Accent5 2 3 4 7 2" xfId="27287"/>
    <cellStyle name="20% - Accent5 2 3 4 7 3" xfId="48243"/>
    <cellStyle name="20% - Accent5 2 3 4 7 4" xfId="48244"/>
    <cellStyle name="20% - Accent5 2 3 4 8" xfId="3158"/>
    <cellStyle name="20% - Accent5 2 3 4 8 2" xfId="27288"/>
    <cellStyle name="20% - Accent5 2 3 4 8 3" xfId="48245"/>
    <cellStyle name="20% - Accent5 2 3 4 9" xfId="10613"/>
    <cellStyle name="20% - Accent5 2 3 4 9 2" xfId="27289"/>
    <cellStyle name="20% - Accent5 2 3 4 9 3" xfId="48246"/>
    <cellStyle name="20% - Accent5 2 3 5" xfId="202"/>
    <cellStyle name="20% - Accent5 2 3 5 10" xfId="48247"/>
    <cellStyle name="20% - Accent5 2 3 5 2" xfId="1940"/>
    <cellStyle name="20% - Accent5 2 3 5 2 2" xfId="6535"/>
    <cellStyle name="20% - Accent5 2 3 5 2 2 2" xfId="15208"/>
    <cellStyle name="20% - Accent5 2 3 5 2 2 2 2" xfId="27290"/>
    <cellStyle name="20% - Accent5 2 3 5 2 2 2 3" xfId="48248"/>
    <cellStyle name="20% - Accent5 2 3 5 2 2 3" xfId="20991"/>
    <cellStyle name="20% - Accent5 2 3 5 2 2 3 2" xfId="27291"/>
    <cellStyle name="20% - Accent5 2 3 5 2 2 4" xfId="27292"/>
    <cellStyle name="20% - Accent5 2 3 5 2 2 5" xfId="48249"/>
    <cellStyle name="20% - Accent5 2 3 5 2 3" xfId="9426"/>
    <cellStyle name="20% - Accent5 2 3 5 2 3 2" xfId="27293"/>
    <cellStyle name="20% - Accent5 2 3 5 2 3 3" xfId="48250"/>
    <cellStyle name="20% - Accent5 2 3 5 2 3 4" xfId="48251"/>
    <cellStyle name="20% - Accent5 2 3 5 2 4" xfId="3643"/>
    <cellStyle name="20% - Accent5 2 3 5 2 4 2" xfId="27294"/>
    <cellStyle name="20% - Accent5 2 3 5 2 4 3" xfId="48252"/>
    <cellStyle name="20% - Accent5 2 3 5 2 5" xfId="12317"/>
    <cellStyle name="20% - Accent5 2 3 5 2 5 2" xfId="27295"/>
    <cellStyle name="20% - Accent5 2 3 5 2 5 3" xfId="48253"/>
    <cellStyle name="20% - Accent5 2 3 5 2 6" xfId="18100"/>
    <cellStyle name="20% - Accent5 2 3 5 2 6 2" xfId="27296"/>
    <cellStyle name="20% - Accent5 2 3 5 2 7" xfId="27297"/>
    <cellStyle name="20% - Accent5 2 3 5 2 8" xfId="48254"/>
    <cellStyle name="20% - Accent5 2 3 5 3" xfId="1451"/>
    <cellStyle name="20% - Accent5 2 3 5 3 2" xfId="8937"/>
    <cellStyle name="20% - Accent5 2 3 5 3 2 2" xfId="14719"/>
    <cellStyle name="20% - Accent5 2 3 5 3 2 2 2" xfId="27298"/>
    <cellStyle name="20% - Accent5 2 3 5 3 2 2 3" xfId="48255"/>
    <cellStyle name="20% - Accent5 2 3 5 3 2 3" xfId="20502"/>
    <cellStyle name="20% - Accent5 2 3 5 3 2 3 2" xfId="27299"/>
    <cellStyle name="20% - Accent5 2 3 5 3 2 4" xfId="27300"/>
    <cellStyle name="20% - Accent5 2 3 5 3 2 5" xfId="48256"/>
    <cellStyle name="20% - Accent5 2 3 5 3 3" xfId="6046"/>
    <cellStyle name="20% - Accent5 2 3 5 3 3 2" xfId="27301"/>
    <cellStyle name="20% - Accent5 2 3 5 3 3 3" xfId="48257"/>
    <cellStyle name="20% - Accent5 2 3 5 3 4" xfId="11828"/>
    <cellStyle name="20% - Accent5 2 3 5 3 4 2" xfId="27302"/>
    <cellStyle name="20% - Accent5 2 3 5 3 4 3" xfId="48258"/>
    <cellStyle name="20% - Accent5 2 3 5 3 5" xfId="17611"/>
    <cellStyle name="20% - Accent5 2 3 5 3 5 2" xfId="27303"/>
    <cellStyle name="20% - Accent5 2 3 5 3 6" xfId="27304"/>
    <cellStyle name="20% - Accent5 2 3 5 3 7" xfId="48259"/>
    <cellStyle name="20% - Accent5 2 3 5 4" xfId="4832"/>
    <cellStyle name="20% - Accent5 2 3 5 4 2" xfId="13506"/>
    <cellStyle name="20% - Accent5 2 3 5 4 2 2" xfId="27305"/>
    <cellStyle name="20% - Accent5 2 3 5 4 2 3" xfId="48260"/>
    <cellStyle name="20% - Accent5 2 3 5 4 3" xfId="19289"/>
    <cellStyle name="20% - Accent5 2 3 5 4 3 2" xfId="27306"/>
    <cellStyle name="20% - Accent5 2 3 5 4 4" xfId="27307"/>
    <cellStyle name="20% - Accent5 2 3 5 4 5" xfId="48261"/>
    <cellStyle name="20% - Accent5 2 3 5 5" xfId="7724"/>
    <cellStyle name="20% - Accent5 2 3 5 5 2" xfId="27308"/>
    <cellStyle name="20% - Accent5 2 3 5 5 3" xfId="48262"/>
    <cellStyle name="20% - Accent5 2 3 5 5 4" xfId="48263"/>
    <cellStyle name="20% - Accent5 2 3 5 6" xfId="3154"/>
    <cellStyle name="20% - Accent5 2 3 5 6 2" xfId="27309"/>
    <cellStyle name="20% - Accent5 2 3 5 6 3" xfId="48264"/>
    <cellStyle name="20% - Accent5 2 3 5 7" xfId="10615"/>
    <cellStyle name="20% - Accent5 2 3 5 7 2" xfId="27310"/>
    <cellStyle name="20% - Accent5 2 3 5 7 3" xfId="48265"/>
    <cellStyle name="20% - Accent5 2 3 5 8" xfId="16398"/>
    <cellStyle name="20% - Accent5 2 3 5 8 2" xfId="27311"/>
    <cellStyle name="20% - Accent5 2 3 5 9" xfId="27312"/>
    <cellStyle name="20% - Accent5 2 3 6" xfId="885"/>
    <cellStyle name="20% - Accent5 2 3 6 2" xfId="2591"/>
    <cellStyle name="20% - Accent5 2 3 6 2 2" xfId="10077"/>
    <cellStyle name="20% - Accent5 2 3 6 2 2 2" xfId="15859"/>
    <cellStyle name="20% - Accent5 2 3 6 2 2 2 2" xfId="27313"/>
    <cellStyle name="20% - Accent5 2 3 6 2 2 2 3" xfId="48266"/>
    <cellStyle name="20% - Accent5 2 3 6 2 2 3" xfId="21642"/>
    <cellStyle name="20% - Accent5 2 3 6 2 2 3 2" xfId="27314"/>
    <cellStyle name="20% - Accent5 2 3 6 2 2 4" xfId="27315"/>
    <cellStyle name="20% - Accent5 2 3 6 2 2 5" xfId="48267"/>
    <cellStyle name="20% - Accent5 2 3 6 2 3" xfId="7186"/>
    <cellStyle name="20% - Accent5 2 3 6 2 3 2" xfId="27316"/>
    <cellStyle name="20% - Accent5 2 3 6 2 3 3" xfId="48268"/>
    <cellStyle name="20% - Accent5 2 3 6 2 4" xfId="12968"/>
    <cellStyle name="20% - Accent5 2 3 6 2 4 2" xfId="27317"/>
    <cellStyle name="20% - Accent5 2 3 6 2 4 3" xfId="48269"/>
    <cellStyle name="20% - Accent5 2 3 6 2 5" xfId="18751"/>
    <cellStyle name="20% - Accent5 2 3 6 2 5 2" xfId="27318"/>
    <cellStyle name="20% - Accent5 2 3 6 2 6" xfId="27319"/>
    <cellStyle name="20% - Accent5 2 3 6 2 7" xfId="48270"/>
    <cellStyle name="20% - Accent5 2 3 6 3" xfId="5483"/>
    <cellStyle name="20% - Accent5 2 3 6 3 2" xfId="14157"/>
    <cellStyle name="20% - Accent5 2 3 6 3 2 2" xfId="27320"/>
    <cellStyle name="20% - Accent5 2 3 6 3 2 3" xfId="48271"/>
    <cellStyle name="20% - Accent5 2 3 6 3 3" xfId="19940"/>
    <cellStyle name="20% - Accent5 2 3 6 3 3 2" xfId="27321"/>
    <cellStyle name="20% - Accent5 2 3 6 3 4" xfId="27322"/>
    <cellStyle name="20% - Accent5 2 3 6 3 5" xfId="48272"/>
    <cellStyle name="20% - Accent5 2 3 6 4" xfId="8375"/>
    <cellStyle name="20% - Accent5 2 3 6 4 2" xfId="27323"/>
    <cellStyle name="20% - Accent5 2 3 6 4 3" xfId="48273"/>
    <cellStyle name="20% - Accent5 2 3 6 4 4" xfId="48274"/>
    <cellStyle name="20% - Accent5 2 3 6 5" xfId="4294"/>
    <cellStyle name="20% - Accent5 2 3 6 5 2" xfId="27324"/>
    <cellStyle name="20% - Accent5 2 3 6 5 3" xfId="48275"/>
    <cellStyle name="20% - Accent5 2 3 6 6" xfId="11266"/>
    <cellStyle name="20% - Accent5 2 3 6 6 2" xfId="27325"/>
    <cellStyle name="20% - Accent5 2 3 6 6 3" xfId="48276"/>
    <cellStyle name="20% - Accent5 2 3 6 7" xfId="17049"/>
    <cellStyle name="20% - Accent5 2 3 6 7 2" xfId="27326"/>
    <cellStyle name="20% - Accent5 2 3 6 8" xfId="27327"/>
    <cellStyle name="20% - Accent5 2 3 6 9" xfId="48277"/>
    <cellStyle name="20% - Accent5 2 3 7" xfId="1931"/>
    <cellStyle name="20% - Accent5 2 3 7 2" xfId="6526"/>
    <cellStyle name="20% - Accent5 2 3 7 2 2" xfId="15199"/>
    <cellStyle name="20% - Accent5 2 3 7 2 2 2" xfId="27328"/>
    <cellStyle name="20% - Accent5 2 3 7 2 2 3" xfId="48278"/>
    <cellStyle name="20% - Accent5 2 3 7 2 3" xfId="20982"/>
    <cellStyle name="20% - Accent5 2 3 7 2 3 2" xfId="27329"/>
    <cellStyle name="20% - Accent5 2 3 7 2 4" xfId="27330"/>
    <cellStyle name="20% - Accent5 2 3 7 2 5" xfId="48279"/>
    <cellStyle name="20% - Accent5 2 3 7 3" xfId="9417"/>
    <cellStyle name="20% - Accent5 2 3 7 3 2" xfId="27331"/>
    <cellStyle name="20% - Accent5 2 3 7 3 3" xfId="48280"/>
    <cellStyle name="20% - Accent5 2 3 7 3 4" xfId="48281"/>
    <cellStyle name="20% - Accent5 2 3 7 4" xfId="3634"/>
    <cellStyle name="20% - Accent5 2 3 7 4 2" xfId="27332"/>
    <cellStyle name="20% - Accent5 2 3 7 4 3" xfId="48282"/>
    <cellStyle name="20% - Accent5 2 3 7 5" xfId="12308"/>
    <cellStyle name="20% - Accent5 2 3 7 5 2" xfId="27333"/>
    <cellStyle name="20% - Accent5 2 3 7 5 3" xfId="48283"/>
    <cellStyle name="20% - Accent5 2 3 7 6" xfId="18091"/>
    <cellStyle name="20% - Accent5 2 3 7 6 2" xfId="27334"/>
    <cellStyle name="20% - Accent5 2 3 7 7" xfId="27335"/>
    <cellStyle name="20% - Accent5 2 3 7 8" xfId="48284"/>
    <cellStyle name="20% - Accent5 2 3 8" xfId="1301"/>
    <cellStyle name="20% - Accent5 2 3 8 2" xfId="8787"/>
    <cellStyle name="20% - Accent5 2 3 8 2 2" xfId="14569"/>
    <cellStyle name="20% - Accent5 2 3 8 2 2 2" xfId="27336"/>
    <cellStyle name="20% - Accent5 2 3 8 2 2 3" xfId="48285"/>
    <cellStyle name="20% - Accent5 2 3 8 2 3" xfId="20352"/>
    <cellStyle name="20% - Accent5 2 3 8 2 3 2" xfId="27337"/>
    <cellStyle name="20% - Accent5 2 3 8 2 4" xfId="27338"/>
    <cellStyle name="20% - Accent5 2 3 8 2 5" xfId="48286"/>
    <cellStyle name="20% - Accent5 2 3 8 3" xfId="5896"/>
    <cellStyle name="20% - Accent5 2 3 8 3 2" xfId="27339"/>
    <cellStyle name="20% - Accent5 2 3 8 3 3" xfId="48287"/>
    <cellStyle name="20% - Accent5 2 3 8 4" xfId="11678"/>
    <cellStyle name="20% - Accent5 2 3 8 4 2" xfId="27340"/>
    <cellStyle name="20% - Accent5 2 3 8 4 3" xfId="48288"/>
    <cellStyle name="20% - Accent5 2 3 8 5" xfId="17461"/>
    <cellStyle name="20% - Accent5 2 3 8 5 2" xfId="27341"/>
    <cellStyle name="20% - Accent5 2 3 8 6" xfId="27342"/>
    <cellStyle name="20% - Accent5 2 3 8 7" xfId="48289"/>
    <cellStyle name="20% - Accent5 2 3 9" xfId="4823"/>
    <cellStyle name="20% - Accent5 2 3 9 2" xfId="13497"/>
    <cellStyle name="20% - Accent5 2 3 9 2 2" xfId="27343"/>
    <cellStyle name="20% - Accent5 2 3 9 2 3" xfId="48290"/>
    <cellStyle name="20% - Accent5 2 3 9 3" xfId="19280"/>
    <cellStyle name="20% - Accent5 2 3 9 3 2" xfId="27344"/>
    <cellStyle name="20% - Accent5 2 3 9 4" xfId="27345"/>
    <cellStyle name="20% - Accent5 2 3 9 5" xfId="48291"/>
    <cellStyle name="20% - Accent5 2 4" xfId="203"/>
    <cellStyle name="20% - Accent5 2 4 10" xfId="10616"/>
    <cellStyle name="20% - Accent5 2 4 10 2" xfId="27346"/>
    <cellStyle name="20% - Accent5 2 4 10 3" xfId="48292"/>
    <cellStyle name="20% - Accent5 2 4 11" xfId="16399"/>
    <cellStyle name="20% - Accent5 2 4 11 2" xfId="27347"/>
    <cellStyle name="20% - Accent5 2 4 12" xfId="27348"/>
    <cellStyle name="20% - Accent5 2 4 13" xfId="48293"/>
    <cellStyle name="20% - Accent5 2 4 2" xfId="204"/>
    <cellStyle name="20% - Accent5 2 4 2 10" xfId="16400"/>
    <cellStyle name="20% - Accent5 2 4 2 10 2" xfId="27349"/>
    <cellStyle name="20% - Accent5 2 4 2 11" xfId="27350"/>
    <cellStyle name="20% - Accent5 2 4 2 12" xfId="48294"/>
    <cellStyle name="20% - Accent5 2 4 2 2" xfId="205"/>
    <cellStyle name="20% - Accent5 2 4 2 2 2" xfId="1943"/>
    <cellStyle name="20% - Accent5 2 4 2 2 2 2" xfId="9429"/>
    <cellStyle name="20% - Accent5 2 4 2 2 2 2 2" xfId="15211"/>
    <cellStyle name="20% - Accent5 2 4 2 2 2 2 2 2" xfId="27351"/>
    <cellStyle name="20% - Accent5 2 4 2 2 2 2 2 3" xfId="48295"/>
    <cellStyle name="20% - Accent5 2 4 2 2 2 2 3" xfId="20994"/>
    <cellStyle name="20% - Accent5 2 4 2 2 2 2 3 2" xfId="27352"/>
    <cellStyle name="20% - Accent5 2 4 2 2 2 2 4" xfId="27353"/>
    <cellStyle name="20% - Accent5 2 4 2 2 2 2 5" xfId="48296"/>
    <cellStyle name="20% - Accent5 2 4 2 2 2 3" xfId="6538"/>
    <cellStyle name="20% - Accent5 2 4 2 2 2 3 2" xfId="27354"/>
    <cellStyle name="20% - Accent5 2 4 2 2 2 3 3" xfId="48297"/>
    <cellStyle name="20% - Accent5 2 4 2 2 2 4" xfId="12320"/>
    <cellStyle name="20% - Accent5 2 4 2 2 2 4 2" xfId="27355"/>
    <cellStyle name="20% - Accent5 2 4 2 2 2 4 3" xfId="48298"/>
    <cellStyle name="20% - Accent5 2 4 2 2 2 5" xfId="18103"/>
    <cellStyle name="20% - Accent5 2 4 2 2 2 5 2" xfId="27356"/>
    <cellStyle name="20% - Accent5 2 4 2 2 2 6" xfId="27357"/>
    <cellStyle name="20% - Accent5 2 4 2 2 2 7" xfId="48299"/>
    <cellStyle name="20% - Accent5 2 4 2 2 3" xfId="4835"/>
    <cellStyle name="20% - Accent5 2 4 2 2 3 2" xfId="13509"/>
    <cellStyle name="20% - Accent5 2 4 2 2 3 2 2" xfId="27358"/>
    <cellStyle name="20% - Accent5 2 4 2 2 3 2 3" xfId="48300"/>
    <cellStyle name="20% - Accent5 2 4 2 2 3 3" xfId="19292"/>
    <cellStyle name="20% - Accent5 2 4 2 2 3 3 2" xfId="27359"/>
    <cellStyle name="20% - Accent5 2 4 2 2 3 4" xfId="27360"/>
    <cellStyle name="20% - Accent5 2 4 2 2 3 5" xfId="48301"/>
    <cellStyle name="20% - Accent5 2 4 2 2 4" xfId="7727"/>
    <cellStyle name="20% - Accent5 2 4 2 2 4 2" xfId="27361"/>
    <cellStyle name="20% - Accent5 2 4 2 2 4 3" xfId="48302"/>
    <cellStyle name="20% - Accent5 2 4 2 2 4 4" xfId="48303"/>
    <cellStyle name="20% - Accent5 2 4 2 2 5" xfId="3646"/>
    <cellStyle name="20% - Accent5 2 4 2 2 5 2" xfId="27362"/>
    <cellStyle name="20% - Accent5 2 4 2 2 5 3" xfId="48304"/>
    <cellStyle name="20% - Accent5 2 4 2 2 6" xfId="10618"/>
    <cellStyle name="20% - Accent5 2 4 2 2 6 2" xfId="27363"/>
    <cellStyle name="20% - Accent5 2 4 2 2 6 3" xfId="48305"/>
    <cellStyle name="20% - Accent5 2 4 2 2 7" xfId="16401"/>
    <cellStyle name="20% - Accent5 2 4 2 2 7 2" xfId="27364"/>
    <cellStyle name="20% - Accent5 2 4 2 2 8" xfId="27365"/>
    <cellStyle name="20% - Accent5 2 4 2 2 9" xfId="48306"/>
    <cellStyle name="20% - Accent5 2 4 2 3" xfId="994"/>
    <cellStyle name="20% - Accent5 2 4 2 3 2" xfId="2698"/>
    <cellStyle name="20% - Accent5 2 4 2 3 2 2" xfId="10184"/>
    <cellStyle name="20% - Accent5 2 4 2 3 2 2 2" xfId="15966"/>
    <cellStyle name="20% - Accent5 2 4 2 3 2 2 2 2" xfId="27366"/>
    <cellStyle name="20% - Accent5 2 4 2 3 2 2 2 3" xfId="48307"/>
    <cellStyle name="20% - Accent5 2 4 2 3 2 2 3" xfId="21749"/>
    <cellStyle name="20% - Accent5 2 4 2 3 2 2 3 2" xfId="27367"/>
    <cellStyle name="20% - Accent5 2 4 2 3 2 2 4" xfId="27368"/>
    <cellStyle name="20% - Accent5 2 4 2 3 2 2 5" xfId="48308"/>
    <cellStyle name="20% - Accent5 2 4 2 3 2 3" xfId="7293"/>
    <cellStyle name="20% - Accent5 2 4 2 3 2 3 2" xfId="27369"/>
    <cellStyle name="20% - Accent5 2 4 2 3 2 3 3" xfId="48309"/>
    <cellStyle name="20% - Accent5 2 4 2 3 2 4" xfId="13075"/>
    <cellStyle name="20% - Accent5 2 4 2 3 2 4 2" xfId="27370"/>
    <cellStyle name="20% - Accent5 2 4 2 3 2 4 3" xfId="48310"/>
    <cellStyle name="20% - Accent5 2 4 2 3 2 5" xfId="18858"/>
    <cellStyle name="20% - Accent5 2 4 2 3 2 5 2" xfId="27371"/>
    <cellStyle name="20% - Accent5 2 4 2 3 2 6" xfId="27372"/>
    <cellStyle name="20% - Accent5 2 4 2 3 2 7" xfId="48311"/>
    <cellStyle name="20% - Accent5 2 4 2 3 3" xfId="5590"/>
    <cellStyle name="20% - Accent5 2 4 2 3 3 2" xfId="14264"/>
    <cellStyle name="20% - Accent5 2 4 2 3 3 2 2" xfId="27373"/>
    <cellStyle name="20% - Accent5 2 4 2 3 3 2 3" xfId="48312"/>
    <cellStyle name="20% - Accent5 2 4 2 3 3 3" xfId="20047"/>
    <cellStyle name="20% - Accent5 2 4 2 3 3 3 2" xfId="27374"/>
    <cellStyle name="20% - Accent5 2 4 2 3 3 4" xfId="27375"/>
    <cellStyle name="20% - Accent5 2 4 2 3 3 5" xfId="48313"/>
    <cellStyle name="20% - Accent5 2 4 2 3 4" xfId="8482"/>
    <cellStyle name="20% - Accent5 2 4 2 3 4 2" xfId="27376"/>
    <cellStyle name="20% - Accent5 2 4 2 3 4 3" xfId="48314"/>
    <cellStyle name="20% - Accent5 2 4 2 3 4 4" xfId="48315"/>
    <cellStyle name="20% - Accent5 2 4 2 3 5" xfId="4401"/>
    <cellStyle name="20% - Accent5 2 4 2 3 5 2" xfId="27377"/>
    <cellStyle name="20% - Accent5 2 4 2 3 5 3" xfId="48316"/>
    <cellStyle name="20% - Accent5 2 4 2 3 6" xfId="11373"/>
    <cellStyle name="20% - Accent5 2 4 2 3 6 2" xfId="27378"/>
    <cellStyle name="20% - Accent5 2 4 2 3 6 3" xfId="48317"/>
    <cellStyle name="20% - Accent5 2 4 2 3 7" xfId="17156"/>
    <cellStyle name="20% - Accent5 2 4 2 3 7 2" xfId="27379"/>
    <cellStyle name="20% - Accent5 2 4 2 3 8" xfId="27380"/>
    <cellStyle name="20% - Accent5 2 4 2 3 9" xfId="48318"/>
    <cellStyle name="20% - Accent5 2 4 2 4" xfId="1942"/>
    <cellStyle name="20% - Accent5 2 4 2 4 2" xfId="6537"/>
    <cellStyle name="20% - Accent5 2 4 2 4 2 2" xfId="15210"/>
    <cellStyle name="20% - Accent5 2 4 2 4 2 2 2" xfId="27381"/>
    <cellStyle name="20% - Accent5 2 4 2 4 2 2 3" xfId="48319"/>
    <cellStyle name="20% - Accent5 2 4 2 4 2 3" xfId="20993"/>
    <cellStyle name="20% - Accent5 2 4 2 4 2 3 2" xfId="27382"/>
    <cellStyle name="20% - Accent5 2 4 2 4 2 4" xfId="27383"/>
    <cellStyle name="20% - Accent5 2 4 2 4 2 5" xfId="48320"/>
    <cellStyle name="20% - Accent5 2 4 2 4 3" xfId="9428"/>
    <cellStyle name="20% - Accent5 2 4 2 4 3 2" xfId="27384"/>
    <cellStyle name="20% - Accent5 2 4 2 4 3 3" xfId="48321"/>
    <cellStyle name="20% - Accent5 2 4 2 4 3 4" xfId="48322"/>
    <cellStyle name="20% - Accent5 2 4 2 4 4" xfId="3645"/>
    <cellStyle name="20% - Accent5 2 4 2 4 4 2" xfId="27385"/>
    <cellStyle name="20% - Accent5 2 4 2 4 4 3" xfId="48323"/>
    <cellStyle name="20% - Accent5 2 4 2 4 5" xfId="12319"/>
    <cellStyle name="20% - Accent5 2 4 2 4 5 2" xfId="27386"/>
    <cellStyle name="20% - Accent5 2 4 2 4 5 3" xfId="48324"/>
    <cellStyle name="20% - Accent5 2 4 2 4 6" xfId="18102"/>
    <cellStyle name="20% - Accent5 2 4 2 4 6 2" xfId="27387"/>
    <cellStyle name="20% - Accent5 2 4 2 4 7" xfId="27388"/>
    <cellStyle name="20% - Accent5 2 4 2 4 8" xfId="48325"/>
    <cellStyle name="20% - Accent5 2 4 2 5" xfId="1457"/>
    <cellStyle name="20% - Accent5 2 4 2 5 2" xfId="8943"/>
    <cellStyle name="20% - Accent5 2 4 2 5 2 2" xfId="14725"/>
    <cellStyle name="20% - Accent5 2 4 2 5 2 2 2" xfId="27389"/>
    <cellStyle name="20% - Accent5 2 4 2 5 2 2 3" xfId="48326"/>
    <cellStyle name="20% - Accent5 2 4 2 5 2 3" xfId="20508"/>
    <cellStyle name="20% - Accent5 2 4 2 5 2 3 2" xfId="27390"/>
    <cellStyle name="20% - Accent5 2 4 2 5 2 4" xfId="27391"/>
    <cellStyle name="20% - Accent5 2 4 2 5 2 5" xfId="48327"/>
    <cellStyle name="20% - Accent5 2 4 2 5 3" xfId="6052"/>
    <cellStyle name="20% - Accent5 2 4 2 5 3 2" xfId="27392"/>
    <cellStyle name="20% - Accent5 2 4 2 5 3 3" xfId="48328"/>
    <cellStyle name="20% - Accent5 2 4 2 5 4" xfId="11834"/>
    <cellStyle name="20% - Accent5 2 4 2 5 4 2" xfId="27393"/>
    <cellStyle name="20% - Accent5 2 4 2 5 4 3" xfId="48329"/>
    <cellStyle name="20% - Accent5 2 4 2 5 5" xfId="17617"/>
    <cellStyle name="20% - Accent5 2 4 2 5 5 2" xfId="27394"/>
    <cellStyle name="20% - Accent5 2 4 2 5 6" xfId="27395"/>
    <cellStyle name="20% - Accent5 2 4 2 5 7" xfId="48330"/>
    <cellStyle name="20% - Accent5 2 4 2 6" xfId="4834"/>
    <cellStyle name="20% - Accent5 2 4 2 6 2" xfId="13508"/>
    <cellStyle name="20% - Accent5 2 4 2 6 2 2" xfId="27396"/>
    <cellStyle name="20% - Accent5 2 4 2 6 2 3" xfId="48331"/>
    <cellStyle name="20% - Accent5 2 4 2 6 3" xfId="19291"/>
    <cellStyle name="20% - Accent5 2 4 2 6 3 2" xfId="27397"/>
    <cellStyle name="20% - Accent5 2 4 2 6 4" xfId="27398"/>
    <cellStyle name="20% - Accent5 2 4 2 6 5" xfId="48332"/>
    <cellStyle name="20% - Accent5 2 4 2 7" xfId="7726"/>
    <cellStyle name="20% - Accent5 2 4 2 7 2" xfId="27399"/>
    <cellStyle name="20% - Accent5 2 4 2 7 3" xfId="48333"/>
    <cellStyle name="20% - Accent5 2 4 2 7 4" xfId="48334"/>
    <cellStyle name="20% - Accent5 2 4 2 8" xfId="3160"/>
    <cellStyle name="20% - Accent5 2 4 2 8 2" xfId="27400"/>
    <cellStyle name="20% - Accent5 2 4 2 8 3" xfId="48335"/>
    <cellStyle name="20% - Accent5 2 4 2 9" xfId="10617"/>
    <cellStyle name="20% - Accent5 2 4 2 9 2" xfId="27401"/>
    <cellStyle name="20% - Accent5 2 4 2 9 3" xfId="48336"/>
    <cellStyle name="20% - Accent5 2 4 3" xfId="206"/>
    <cellStyle name="20% - Accent5 2 4 3 10" xfId="48337"/>
    <cellStyle name="20% - Accent5 2 4 3 2" xfId="1944"/>
    <cellStyle name="20% - Accent5 2 4 3 2 2" xfId="6539"/>
    <cellStyle name="20% - Accent5 2 4 3 2 2 2" xfId="15212"/>
    <cellStyle name="20% - Accent5 2 4 3 2 2 2 2" xfId="27402"/>
    <cellStyle name="20% - Accent5 2 4 3 2 2 2 3" xfId="48338"/>
    <cellStyle name="20% - Accent5 2 4 3 2 2 3" xfId="20995"/>
    <cellStyle name="20% - Accent5 2 4 3 2 2 3 2" xfId="27403"/>
    <cellStyle name="20% - Accent5 2 4 3 2 2 4" xfId="27404"/>
    <cellStyle name="20% - Accent5 2 4 3 2 2 5" xfId="48339"/>
    <cellStyle name="20% - Accent5 2 4 3 2 3" xfId="9430"/>
    <cellStyle name="20% - Accent5 2 4 3 2 3 2" xfId="27405"/>
    <cellStyle name="20% - Accent5 2 4 3 2 3 3" xfId="48340"/>
    <cellStyle name="20% - Accent5 2 4 3 2 3 4" xfId="48341"/>
    <cellStyle name="20% - Accent5 2 4 3 2 4" xfId="3647"/>
    <cellStyle name="20% - Accent5 2 4 3 2 4 2" xfId="27406"/>
    <cellStyle name="20% - Accent5 2 4 3 2 4 3" xfId="48342"/>
    <cellStyle name="20% - Accent5 2 4 3 2 5" xfId="12321"/>
    <cellStyle name="20% - Accent5 2 4 3 2 5 2" xfId="27407"/>
    <cellStyle name="20% - Accent5 2 4 3 2 5 3" xfId="48343"/>
    <cellStyle name="20% - Accent5 2 4 3 2 6" xfId="18104"/>
    <cellStyle name="20% - Accent5 2 4 3 2 6 2" xfId="27408"/>
    <cellStyle name="20% - Accent5 2 4 3 2 7" xfId="27409"/>
    <cellStyle name="20% - Accent5 2 4 3 2 8" xfId="48344"/>
    <cellStyle name="20% - Accent5 2 4 3 3" xfId="1456"/>
    <cellStyle name="20% - Accent5 2 4 3 3 2" xfId="8942"/>
    <cellStyle name="20% - Accent5 2 4 3 3 2 2" xfId="14724"/>
    <cellStyle name="20% - Accent5 2 4 3 3 2 2 2" xfId="27410"/>
    <cellStyle name="20% - Accent5 2 4 3 3 2 2 3" xfId="48345"/>
    <cellStyle name="20% - Accent5 2 4 3 3 2 3" xfId="20507"/>
    <cellStyle name="20% - Accent5 2 4 3 3 2 3 2" xfId="27411"/>
    <cellStyle name="20% - Accent5 2 4 3 3 2 4" xfId="27412"/>
    <cellStyle name="20% - Accent5 2 4 3 3 2 5" xfId="48346"/>
    <cellStyle name="20% - Accent5 2 4 3 3 3" xfId="6051"/>
    <cellStyle name="20% - Accent5 2 4 3 3 3 2" xfId="27413"/>
    <cellStyle name="20% - Accent5 2 4 3 3 3 3" xfId="48347"/>
    <cellStyle name="20% - Accent5 2 4 3 3 4" xfId="11833"/>
    <cellStyle name="20% - Accent5 2 4 3 3 4 2" xfId="27414"/>
    <cellStyle name="20% - Accent5 2 4 3 3 4 3" xfId="48348"/>
    <cellStyle name="20% - Accent5 2 4 3 3 5" xfId="17616"/>
    <cellStyle name="20% - Accent5 2 4 3 3 5 2" xfId="27415"/>
    <cellStyle name="20% - Accent5 2 4 3 3 6" xfId="27416"/>
    <cellStyle name="20% - Accent5 2 4 3 3 7" xfId="48349"/>
    <cellStyle name="20% - Accent5 2 4 3 4" xfId="4836"/>
    <cellStyle name="20% - Accent5 2 4 3 4 2" xfId="13510"/>
    <cellStyle name="20% - Accent5 2 4 3 4 2 2" xfId="27417"/>
    <cellStyle name="20% - Accent5 2 4 3 4 2 3" xfId="48350"/>
    <cellStyle name="20% - Accent5 2 4 3 4 3" xfId="19293"/>
    <cellStyle name="20% - Accent5 2 4 3 4 3 2" xfId="27418"/>
    <cellStyle name="20% - Accent5 2 4 3 4 4" xfId="27419"/>
    <cellStyle name="20% - Accent5 2 4 3 4 5" xfId="48351"/>
    <cellStyle name="20% - Accent5 2 4 3 5" xfId="7728"/>
    <cellStyle name="20% - Accent5 2 4 3 5 2" xfId="27420"/>
    <cellStyle name="20% - Accent5 2 4 3 5 3" xfId="48352"/>
    <cellStyle name="20% - Accent5 2 4 3 5 4" xfId="48353"/>
    <cellStyle name="20% - Accent5 2 4 3 6" xfId="3159"/>
    <cellStyle name="20% - Accent5 2 4 3 6 2" xfId="27421"/>
    <cellStyle name="20% - Accent5 2 4 3 6 3" xfId="48354"/>
    <cellStyle name="20% - Accent5 2 4 3 7" xfId="10619"/>
    <cellStyle name="20% - Accent5 2 4 3 7 2" xfId="27422"/>
    <cellStyle name="20% - Accent5 2 4 3 7 3" xfId="48355"/>
    <cellStyle name="20% - Accent5 2 4 3 8" xfId="16402"/>
    <cellStyle name="20% - Accent5 2 4 3 8 2" xfId="27423"/>
    <cellStyle name="20% - Accent5 2 4 3 9" xfId="27424"/>
    <cellStyle name="20% - Accent5 2 4 4" xfId="993"/>
    <cellStyle name="20% - Accent5 2 4 4 2" xfId="2697"/>
    <cellStyle name="20% - Accent5 2 4 4 2 2" xfId="10183"/>
    <cellStyle name="20% - Accent5 2 4 4 2 2 2" xfId="15965"/>
    <cellStyle name="20% - Accent5 2 4 4 2 2 2 2" xfId="27425"/>
    <cellStyle name="20% - Accent5 2 4 4 2 2 2 3" xfId="48356"/>
    <cellStyle name="20% - Accent5 2 4 4 2 2 3" xfId="21748"/>
    <cellStyle name="20% - Accent5 2 4 4 2 2 3 2" xfId="27426"/>
    <cellStyle name="20% - Accent5 2 4 4 2 2 4" xfId="27427"/>
    <cellStyle name="20% - Accent5 2 4 4 2 2 5" xfId="48357"/>
    <cellStyle name="20% - Accent5 2 4 4 2 3" xfId="7292"/>
    <cellStyle name="20% - Accent5 2 4 4 2 3 2" xfId="27428"/>
    <cellStyle name="20% - Accent5 2 4 4 2 3 3" xfId="48358"/>
    <cellStyle name="20% - Accent5 2 4 4 2 4" xfId="13074"/>
    <cellStyle name="20% - Accent5 2 4 4 2 4 2" xfId="27429"/>
    <cellStyle name="20% - Accent5 2 4 4 2 4 3" xfId="48359"/>
    <cellStyle name="20% - Accent5 2 4 4 2 5" xfId="18857"/>
    <cellStyle name="20% - Accent5 2 4 4 2 5 2" xfId="27430"/>
    <cellStyle name="20% - Accent5 2 4 4 2 6" xfId="27431"/>
    <cellStyle name="20% - Accent5 2 4 4 2 7" xfId="48360"/>
    <cellStyle name="20% - Accent5 2 4 4 3" xfId="5589"/>
    <cellStyle name="20% - Accent5 2 4 4 3 2" xfId="14263"/>
    <cellStyle name="20% - Accent5 2 4 4 3 2 2" xfId="27432"/>
    <cellStyle name="20% - Accent5 2 4 4 3 2 3" xfId="48361"/>
    <cellStyle name="20% - Accent5 2 4 4 3 3" xfId="20046"/>
    <cellStyle name="20% - Accent5 2 4 4 3 3 2" xfId="27433"/>
    <cellStyle name="20% - Accent5 2 4 4 3 4" xfId="27434"/>
    <cellStyle name="20% - Accent5 2 4 4 3 5" xfId="48362"/>
    <cellStyle name="20% - Accent5 2 4 4 4" xfId="8481"/>
    <cellStyle name="20% - Accent5 2 4 4 4 2" xfId="27435"/>
    <cellStyle name="20% - Accent5 2 4 4 4 3" xfId="48363"/>
    <cellStyle name="20% - Accent5 2 4 4 4 4" xfId="48364"/>
    <cellStyle name="20% - Accent5 2 4 4 5" xfId="4400"/>
    <cellStyle name="20% - Accent5 2 4 4 5 2" xfId="27436"/>
    <cellStyle name="20% - Accent5 2 4 4 5 3" xfId="48365"/>
    <cellStyle name="20% - Accent5 2 4 4 6" xfId="11372"/>
    <cellStyle name="20% - Accent5 2 4 4 6 2" xfId="27437"/>
    <cellStyle name="20% - Accent5 2 4 4 6 3" xfId="48366"/>
    <cellStyle name="20% - Accent5 2 4 4 7" xfId="17155"/>
    <cellStyle name="20% - Accent5 2 4 4 7 2" xfId="27438"/>
    <cellStyle name="20% - Accent5 2 4 4 8" xfId="27439"/>
    <cellStyle name="20% - Accent5 2 4 4 9" xfId="48367"/>
    <cellStyle name="20% - Accent5 2 4 5" xfId="1941"/>
    <cellStyle name="20% - Accent5 2 4 5 2" xfId="6536"/>
    <cellStyle name="20% - Accent5 2 4 5 2 2" xfId="15209"/>
    <cellStyle name="20% - Accent5 2 4 5 2 2 2" xfId="27440"/>
    <cellStyle name="20% - Accent5 2 4 5 2 2 3" xfId="48368"/>
    <cellStyle name="20% - Accent5 2 4 5 2 3" xfId="20992"/>
    <cellStyle name="20% - Accent5 2 4 5 2 3 2" xfId="27441"/>
    <cellStyle name="20% - Accent5 2 4 5 2 4" xfId="27442"/>
    <cellStyle name="20% - Accent5 2 4 5 2 5" xfId="48369"/>
    <cellStyle name="20% - Accent5 2 4 5 3" xfId="9427"/>
    <cellStyle name="20% - Accent5 2 4 5 3 2" xfId="27443"/>
    <cellStyle name="20% - Accent5 2 4 5 3 3" xfId="48370"/>
    <cellStyle name="20% - Accent5 2 4 5 3 4" xfId="48371"/>
    <cellStyle name="20% - Accent5 2 4 5 4" xfId="3644"/>
    <cellStyle name="20% - Accent5 2 4 5 4 2" xfId="27444"/>
    <cellStyle name="20% - Accent5 2 4 5 4 3" xfId="48372"/>
    <cellStyle name="20% - Accent5 2 4 5 5" xfId="12318"/>
    <cellStyle name="20% - Accent5 2 4 5 5 2" xfId="27445"/>
    <cellStyle name="20% - Accent5 2 4 5 5 3" xfId="48373"/>
    <cellStyle name="20% - Accent5 2 4 5 6" xfId="18101"/>
    <cellStyle name="20% - Accent5 2 4 5 6 2" xfId="27446"/>
    <cellStyle name="20% - Accent5 2 4 5 7" xfId="27447"/>
    <cellStyle name="20% - Accent5 2 4 5 8" xfId="48374"/>
    <cellStyle name="20% - Accent5 2 4 6" xfId="1298"/>
    <cellStyle name="20% - Accent5 2 4 6 2" xfId="8784"/>
    <cellStyle name="20% - Accent5 2 4 6 2 2" xfId="14566"/>
    <cellStyle name="20% - Accent5 2 4 6 2 2 2" xfId="27448"/>
    <cellStyle name="20% - Accent5 2 4 6 2 2 3" xfId="48375"/>
    <cellStyle name="20% - Accent5 2 4 6 2 3" xfId="20349"/>
    <cellStyle name="20% - Accent5 2 4 6 2 3 2" xfId="27449"/>
    <cellStyle name="20% - Accent5 2 4 6 2 4" xfId="27450"/>
    <cellStyle name="20% - Accent5 2 4 6 2 5" xfId="48376"/>
    <cellStyle name="20% - Accent5 2 4 6 3" xfId="5893"/>
    <cellStyle name="20% - Accent5 2 4 6 3 2" xfId="27451"/>
    <cellStyle name="20% - Accent5 2 4 6 3 3" xfId="48377"/>
    <cellStyle name="20% - Accent5 2 4 6 4" xfId="11675"/>
    <cellStyle name="20% - Accent5 2 4 6 4 2" xfId="27452"/>
    <cellStyle name="20% - Accent5 2 4 6 4 3" xfId="48378"/>
    <cellStyle name="20% - Accent5 2 4 6 5" xfId="17458"/>
    <cellStyle name="20% - Accent5 2 4 6 5 2" xfId="27453"/>
    <cellStyle name="20% - Accent5 2 4 6 6" xfId="27454"/>
    <cellStyle name="20% - Accent5 2 4 6 7" xfId="48379"/>
    <cellStyle name="20% - Accent5 2 4 7" xfId="4833"/>
    <cellStyle name="20% - Accent5 2 4 7 2" xfId="13507"/>
    <cellStyle name="20% - Accent5 2 4 7 2 2" xfId="27455"/>
    <cellStyle name="20% - Accent5 2 4 7 2 3" xfId="48380"/>
    <cellStyle name="20% - Accent5 2 4 7 3" xfId="19290"/>
    <cellStyle name="20% - Accent5 2 4 7 3 2" xfId="27456"/>
    <cellStyle name="20% - Accent5 2 4 7 4" xfId="27457"/>
    <cellStyle name="20% - Accent5 2 4 7 5" xfId="48381"/>
    <cellStyle name="20% - Accent5 2 4 8" xfId="7725"/>
    <cellStyle name="20% - Accent5 2 4 8 2" xfId="27458"/>
    <cellStyle name="20% - Accent5 2 4 8 3" xfId="48382"/>
    <cellStyle name="20% - Accent5 2 4 8 4" xfId="48383"/>
    <cellStyle name="20% - Accent5 2 4 9" xfId="3001"/>
    <cellStyle name="20% - Accent5 2 4 9 2" xfId="27459"/>
    <cellStyle name="20% - Accent5 2 4 9 3" xfId="48384"/>
    <cellStyle name="20% - Accent5 2 5" xfId="207"/>
    <cellStyle name="20% - Accent5 2 5 10" xfId="16403"/>
    <cellStyle name="20% - Accent5 2 5 10 2" xfId="27460"/>
    <cellStyle name="20% - Accent5 2 5 11" xfId="27461"/>
    <cellStyle name="20% - Accent5 2 5 12" xfId="48385"/>
    <cellStyle name="20% - Accent5 2 5 2" xfId="208"/>
    <cellStyle name="20% - Accent5 2 5 2 2" xfId="1946"/>
    <cellStyle name="20% - Accent5 2 5 2 2 2" xfId="9432"/>
    <cellStyle name="20% - Accent5 2 5 2 2 2 2" xfId="15214"/>
    <cellStyle name="20% - Accent5 2 5 2 2 2 2 2" xfId="27462"/>
    <cellStyle name="20% - Accent5 2 5 2 2 2 2 3" xfId="48386"/>
    <cellStyle name="20% - Accent5 2 5 2 2 2 3" xfId="20997"/>
    <cellStyle name="20% - Accent5 2 5 2 2 2 3 2" xfId="27463"/>
    <cellStyle name="20% - Accent5 2 5 2 2 2 4" xfId="27464"/>
    <cellStyle name="20% - Accent5 2 5 2 2 2 5" xfId="48387"/>
    <cellStyle name="20% - Accent5 2 5 2 2 3" xfId="6541"/>
    <cellStyle name="20% - Accent5 2 5 2 2 3 2" xfId="27465"/>
    <cellStyle name="20% - Accent5 2 5 2 2 3 3" xfId="48388"/>
    <cellStyle name="20% - Accent5 2 5 2 2 4" xfId="12323"/>
    <cellStyle name="20% - Accent5 2 5 2 2 4 2" xfId="27466"/>
    <cellStyle name="20% - Accent5 2 5 2 2 4 3" xfId="48389"/>
    <cellStyle name="20% - Accent5 2 5 2 2 5" xfId="18106"/>
    <cellStyle name="20% - Accent5 2 5 2 2 5 2" xfId="27467"/>
    <cellStyle name="20% - Accent5 2 5 2 2 6" xfId="27468"/>
    <cellStyle name="20% - Accent5 2 5 2 2 7" xfId="48390"/>
    <cellStyle name="20% - Accent5 2 5 2 3" xfId="4838"/>
    <cellStyle name="20% - Accent5 2 5 2 3 2" xfId="13512"/>
    <cellStyle name="20% - Accent5 2 5 2 3 2 2" xfId="27469"/>
    <cellStyle name="20% - Accent5 2 5 2 3 2 3" xfId="48391"/>
    <cellStyle name="20% - Accent5 2 5 2 3 3" xfId="19295"/>
    <cellStyle name="20% - Accent5 2 5 2 3 3 2" xfId="27470"/>
    <cellStyle name="20% - Accent5 2 5 2 3 4" xfId="27471"/>
    <cellStyle name="20% - Accent5 2 5 2 3 5" xfId="48392"/>
    <cellStyle name="20% - Accent5 2 5 2 4" xfId="7730"/>
    <cellStyle name="20% - Accent5 2 5 2 4 2" xfId="27472"/>
    <cellStyle name="20% - Accent5 2 5 2 4 3" xfId="48393"/>
    <cellStyle name="20% - Accent5 2 5 2 4 4" xfId="48394"/>
    <cellStyle name="20% - Accent5 2 5 2 5" xfId="3649"/>
    <cellStyle name="20% - Accent5 2 5 2 5 2" xfId="27473"/>
    <cellStyle name="20% - Accent5 2 5 2 5 3" xfId="48395"/>
    <cellStyle name="20% - Accent5 2 5 2 6" xfId="10621"/>
    <cellStyle name="20% - Accent5 2 5 2 6 2" xfId="27474"/>
    <cellStyle name="20% - Accent5 2 5 2 6 3" xfId="48396"/>
    <cellStyle name="20% - Accent5 2 5 2 7" xfId="16404"/>
    <cellStyle name="20% - Accent5 2 5 2 7 2" xfId="27475"/>
    <cellStyle name="20% - Accent5 2 5 2 8" xfId="27476"/>
    <cellStyle name="20% - Accent5 2 5 2 9" xfId="48397"/>
    <cellStyle name="20% - Accent5 2 5 3" xfId="995"/>
    <cellStyle name="20% - Accent5 2 5 3 2" xfId="2699"/>
    <cellStyle name="20% - Accent5 2 5 3 2 2" xfId="10185"/>
    <cellStyle name="20% - Accent5 2 5 3 2 2 2" xfId="15967"/>
    <cellStyle name="20% - Accent5 2 5 3 2 2 2 2" xfId="27477"/>
    <cellStyle name="20% - Accent5 2 5 3 2 2 2 3" xfId="48398"/>
    <cellStyle name="20% - Accent5 2 5 3 2 2 3" xfId="21750"/>
    <cellStyle name="20% - Accent5 2 5 3 2 2 3 2" xfId="27478"/>
    <cellStyle name="20% - Accent5 2 5 3 2 2 4" xfId="27479"/>
    <cellStyle name="20% - Accent5 2 5 3 2 2 5" xfId="48399"/>
    <cellStyle name="20% - Accent5 2 5 3 2 3" xfId="7294"/>
    <cellStyle name="20% - Accent5 2 5 3 2 3 2" xfId="27480"/>
    <cellStyle name="20% - Accent5 2 5 3 2 3 3" xfId="48400"/>
    <cellStyle name="20% - Accent5 2 5 3 2 4" xfId="13076"/>
    <cellStyle name="20% - Accent5 2 5 3 2 4 2" xfId="27481"/>
    <cellStyle name="20% - Accent5 2 5 3 2 4 3" xfId="48401"/>
    <cellStyle name="20% - Accent5 2 5 3 2 5" xfId="18859"/>
    <cellStyle name="20% - Accent5 2 5 3 2 5 2" xfId="27482"/>
    <cellStyle name="20% - Accent5 2 5 3 2 6" xfId="27483"/>
    <cellStyle name="20% - Accent5 2 5 3 2 7" xfId="48402"/>
    <cellStyle name="20% - Accent5 2 5 3 3" xfId="5591"/>
    <cellStyle name="20% - Accent5 2 5 3 3 2" xfId="14265"/>
    <cellStyle name="20% - Accent5 2 5 3 3 2 2" xfId="27484"/>
    <cellStyle name="20% - Accent5 2 5 3 3 2 3" xfId="48403"/>
    <cellStyle name="20% - Accent5 2 5 3 3 3" xfId="20048"/>
    <cellStyle name="20% - Accent5 2 5 3 3 3 2" xfId="27485"/>
    <cellStyle name="20% - Accent5 2 5 3 3 4" xfId="27486"/>
    <cellStyle name="20% - Accent5 2 5 3 3 5" xfId="48404"/>
    <cellStyle name="20% - Accent5 2 5 3 4" xfId="8483"/>
    <cellStyle name="20% - Accent5 2 5 3 4 2" xfId="27487"/>
    <cellStyle name="20% - Accent5 2 5 3 4 3" xfId="48405"/>
    <cellStyle name="20% - Accent5 2 5 3 4 4" xfId="48406"/>
    <cellStyle name="20% - Accent5 2 5 3 5" xfId="4402"/>
    <cellStyle name="20% - Accent5 2 5 3 5 2" xfId="27488"/>
    <cellStyle name="20% - Accent5 2 5 3 5 3" xfId="48407"/>
    <cellStyle name="20% - Accent5 2 5 3 6" xfId="11374"/>
    <cellStyle name="20% - Accent5 2 5 3 6 2" xfId="27489"/>
    <cellStyle name="20% - Accent5 2 5 3 6 3" xfId="48408"/>
    <cellStyle name="20% - Accent5 2 5 3 7" xfId="17157"/>
    <cellStyle name="20% - Accent5 2 5 3 7 2" xfId="27490"/>
    <cellStyle name="20% - Accent5 2 5 3 8" xfId="27491"/>
    <cellStyle name="20% - Accent5 2 5 3 9" xfId="48409"/>
    <cellStyle name="20% - Accent5 2 5 4" xfId="1945"/>
    <cellStyle name="20% - Accent5 2 5 4 2" xfId="6540"/>
    <cellStyle name="20% - Accent5 2 5 4 2 2" xfId="15213"/>
    <cellStyle name="20% - Accent5 2 5 4 2 2 2" xfId="27492"/>
    <cellStyle name="20% - Accent5 2 5 4 2 2 3" xfId="48410"/>
    <cellStyle name="20% - Accent5 2 5 4 2 3" xfId="20996"/>
    <cellStyle name="20% - Accent5 2 5 4 2 3 2" xfId="27493"/>
    <cellStyle name="20% - Accent5 2 5 4 2 4" xfId="27494"/>
    <cellStyle name="20% - Accent5 2 5 4 2 5" xfId="48411"/>
    <cellStyle name="20% - Accent5 2 5 4 3" xfId="9431"/>
    <cellStyle name="20% - Accent5 2 5 4 3 2" xfId="27495"/>
    <cellStyle name="20% - Accent5 2 5 4 3 3" xfId="48412"/>
    <cellStyle name="20% - Accent5 2 5 4 3 4" xfId="48413"/>
    <cellStyle name="20% - Accent5 2 5 4 4" xfId="3648"/>
    <cellStyle name="20% - Accent5 2 5 4 4 2" xfId="27496"/>
    <cellStyle name="20% - Accent5 2 5 4 4 3" xfId="48414"/>
    <cellStyle name="20% - Accent5 2 5 4 5" xfId="12322"/>
    <cellStyle name="20% - Accent5 2 5 4 5 2" xfId="27497"/>
    <cellStyle name="20% - Accent5 2 5 4 5 3" xfId="48415"/>
    <cellStyle name="20% - Accent5 2 5 4 6" xfId="18105"/>
    <cellStyle name="20% - Accent5 2 5 4 6 2" xfId="27498"/>
    <cellStyle name="20% - Accent5 2 5 4 7" xfId="27499"/>
    <cellStyle name="20% - Accent5 2 5 4 8" xfId="48416"/>
    <cellStyle name="20% - Accent5 2 5 5" xfId="1458"/>
    <cellStyle name="20% - Accent5 2 5 5 2" xfId="8944"/>
    <cellStyle name="20% - Accent5 2 5 5 2 2" xfId="14726"/>
    <cellStyle name="20% - Accent5 2 5 5 2 2 2" xfId="27500"/>
    <cellStyle name="20% - Accent5 2 5 5 2 2 3" xfId="48417"/>
    <cellStyle name="20% - Accent5 2 5 5 2 3" xfId="20509"/>
    <cellStyle name="20% - Accent5 2 5 5 2 3 2" xfId="27501"/>
    <cellStyle name="20% - Accent5 2 5 5 2 4" xfId="27502"/>
    <cellStyle name="20% - Accent5 2 5 5 2 5" xfId="48418"/>
    <cellStyle name="20% - Accent5 2 5 5 3" xfId="6053"/>
    <cellStyle name="20% - Accent5 2 5 5 3 2" xfId="27503"/>
    <cellStyle name="20% - Accent5 2 5 5 3 3" xfId="48419"/>
    <cellStyle name="20% - Accent5 2 5 5 4" xfId="11835"/>
    <cellStyle name="20% - Accent5 2 5 5 4 2" xfId="27504"/>
    <cellStyle name="20% - Accent5 2 5 5 4 3" xfId="48420"/>
    <cellStyle name="20% - Accent5 2 5 5 5" xfId="17618"/>
    <cellStyle name="20% - Accent5 2 5 5 5 2" xfId="27505"/>
    <cellStyle name="20% - Accent5 2 5 5 6" xfId="27506"/>
    <cellStyle name="20% - Accent5 2 5 5 7" xfId="48421"/>
    <cellStyle name="20% - Accent5 2 5 6" xfId="4837"/>
    <cellStyle name="20% - Accent5 2 5 6 2" xfId="13511"/>
    <cellStyle name="20% - Accent5 2 5 6 2 2" xfId="27507"/>
    <cellStyle name="20% - Accent5 2 5 6 2 3" xfId="48422"/>
    <cellStyle name="20% - Accent5 2 5 6 3" xfId="19294"/>
    <cellStyle name="20% - Accent5 2 5 6 3 2" xfId="27508"/>
    <cellStyle name="20% - Accent5 2 5 6 4" xfId="27509"/>
    <cellStyle name="20% - Accent5 2 5 6 5" xfId="48423"/>
    <cellStyle name="20% - Accent5 2 5 7" xfId="7729"/>
    <cellStyle name="20% - Accent5 2 5 7 2" xfId="27510"/>
    <cellStyle name="20% - Accent5 2 5 7 3" xfId="48424"/>
    <cellStyle name="20% - Accent5 2 5 7 4" xfId="48425"/>
    <cellStyle name="20% - Accent5 2 5 8" xfId="3161"/>
    <cellStyle name="20% - Accent5 2 5 8 2" xfId="27511"/>
    <cellStyle name="20% - Accent5 2 5 8 3" xfId="48426"/>
    <cellStyle name="20% - Accent5 2 5 9" xfId="10620"/>
    <cellStyle name="20% - Accent5 2 5 9 2" xfId="27512"/>
    <cellStyle name="20% - Accent5 2 5 9 3" xfId="48427"/>
    <cellStyle name="20% - Accent5 2 6" xfId="209"/>
    <cellStyle name="20% - Accent5 2 6 10" xfId="16405"/>
    <cellStyle name="20% - Accent5 2 6 10 2" xfId="27513"/>
    <cellStyle name="20% - Accent5 2 6 11" xfId="27514"/>
    <cellStyle name="20% - Accent5 2 6 12" xfId="48428"/>
    <cellStyle name="20% - Accent5 2 6 2" xfId="210"/>
    <cellStyle name="20% - Accent5 2 6 2 2" xfId="1948"/>
    <cellStyle name="20% - Accent5 2 6 2 2 2" xfId="9434"/>
    <cellStyle name="20% - Accent5 2 6 2 2 2 2" xfId="15216"/>
    <cellStyle name="20% - Accent5 2 6 2 2 2 2 2" xfId="27515"/>
    <cellStyle name="20% - Accent5 2 6 2 2 2 2 3" xfId="48429"/>
    <cellStyle name="20% - Accent5 2 6 2 2 2 3" xfId="20999"/>
    <cellStyle name="20% - Accent5 2 6 2 2 2 3 2" xfId="27516"/>
    <cellStyle name="20% - Accent5 2 6 2 2 2 4" xfId="27517"/>
    <cellStyle name="20% - Accent5 2 6 2 2 2 5" xfId="48430"/>
    <cellStyle name="20% - Accent5 2 6 2 2 3" xfId="6543"/>
    <cellStyle name="20% - Accent5 2 6 2 2 3 2" xfId="27518"/>
    <cellStyle name="20% - Accent5 2 6 2 2 3 3" xfId="48431"/>
    <cellStyle name="20% - Accent5 2 6 2 2 4" xfId="12325"/>
    <cellStyle name="20% - Accent5 2 6 2 2 4 2" xfId="27519"/>
    <cellStyle name="20% - Accent5 2 6 2 2 4 3" xfId="48432"/>
    <cellStyle name="20% - Accent5 2 6 2 2 5" xfId="18108"/>
    <cellStyle name="20% - Accent5 2 6 2 2 5 2" xfId="27520"/>
    <cellStyle name="20% - Accent5 2 6 2 2 6" xfId="27521"/>
    <cellStyle name="20% - Accent5 2 6 2 2 7" xfId="48433"/>
    <cellStyle name="20% - Accent5 2 6 2 3" xfId="4840"/>
    <cellStyle name="20% - Accent5 2 6 2 3 2" xfId="13514"/>
    <cellStyle name="20% - Accent5 2 6 2 3 2 2" xfId="27522"/>
    <cellStyle name="20% - Accent5 2 6 2 3 2 3" xfId="48434"/>
    <cellStyle name="20% - Accent5 2 6 2 3 3" xfId="19297"/>
    <cellStyle name="20% - Accent5 2 6 2 3 3 2" xfId="27523"/>
    <cellStyle name="20% - Accent5 2 6 2 3 4" xfId="27524"/>
    <cellStyle name="20% - Accent5 2 6 2 3 5" xfId="48435"/>
    <cellStyle name="20% - Accent5 2 6 2 4" xfId="7732"/>
    <cellStyle name="20% - Accent5 2 6 2 4 2" xfId="27525"/>
    <cellStyle name="20% - Accent5 2 6 2 4 3" xfId="48436"/>
    <cellStyle name="20% - Accent5 2 6 2 4 4" xfId="48437"/>
    <cellStyle name="20% - Accent5 2 6 2 5" xfId="3651"/>
    <cellStyle name="20% - Accent5 2 6 2 5 2" xfId="27526"/>
    <cellStyle name="20% - Accent5 2 6 2 5 3" xfId="48438"/>
    <cellStyle name="20% - Accent5 2 6 2 6" xfId="10623"/>
    <cellStyle name="20% - Accent5 2 6 2 6 2" xfId="27527"/>
    <cellStyle name="20% - Accent5 2 6 2 6 3" xfId="48439"/>
    <cellStyle name="20% - Accent5 2 6 2 7" xfId="16406"/>
    <cellStyle name="20% - Accent5 2 6 2 7 2" xfId="27528"/>
    <cellStyle name="20% - Accent5 2 6 2 8" xfId="27529"/>
    <cellStyle name="20% - Accent5 2 6 2 9" xfId="48440"/>
    <cellStyle name="20% - Accent5 2 6 3" xfId="996"/>
    <cellStyle name="20% - Accent5 2 6 3 2" xfId="2700"/>
    <cellStyle name="20% - Accent5 2 6 3 2 2" xfId="10186"/>
    <cellStyle name="20% - Accent5 2 6 3 2 2 2" xfId="15968"/>
    <cellStyle name="20% - Accent5 2 6 3 2 2 2 2" xfId="27530"/>
    <cellStyle name="20% - Accent5 2 6 3 2 2 2 3" xfId="48441"/>
    <cellStyle name="20% - Accent5 2 6 3 2 2 3" xfId="21751"/>
    <cellStyle name="20% - Accent5 2 6 3 2 2 3 2" xfId="27531"/>
    <cellStyle name="20% - Accent5 2 6 3 2 2 4" xfId="27532"/>
    <cellStyle name="20% - Accent5 2 6 3 2 2 5" xfId="48442"/>
    <cellStyle name="20% - Accent5 2 6 3 2 3" xfId="7295"/>
    <cellStyle name="20% - Accent5 2 6 3 2 3 2" xfId="27533"/>
    <cellStyle name="20% - Accent5 2 6 3 2 3 3" xfId="48443"/>
    <cellStyle name="20% - Accent5 2 6 3 2 4" xfId="13077"/>
    <cellStyle name="20% - Accent5 2 6 3 2 4 2" xfId="27534"/>
    <cellStyle name="20% - Accent5 2 6 3 2 4 3" xfId="48444"/>
    <cellStyle name="20% - Accent5 2 6 3 2 5" xfId="18860"/>
    <cellStyle name="20% - Accent5 2 6 3 2 5 2" xfId="27535"/>
    <cellStyle name="20% - Accent5 2 6 3 2 6" xfId="27536"/>
    <cellStyle name="20% - Accent5 2 6 3 2 7" xfId="48445"/>
    <cellStyle name="20% - Accent5 2 6 3 3" xfId="5592"/>
    <cellStyle name="20% - Accent5 2 6 3 3 2" xfId="14266"/>
    <cellStyle name="20% - Accent5 2 6 3 3 2 2" xfId="27537"/>
    <cellStyle name="20% - Accent5 2 6 3 3 2 3" xfId="48446"/>
    <cellStyle name="20% - Accent5 2 6 3 3 3" xfId="20049"/>
    <cellStyle name="20% - Accent5 2 6 3 3 3 2" xfId="27538"/>
    <cellStyle name="20% - Accent5 2 6 3 3 4" xfId="27539"/>
    <cellStyle name="20% - Accent5 2 6 3 3 5" xfId="48447"/>
    <cellStyle name="20% - Accent5 2 6 3 4" xfId="8484"/>
    <cellStyle name="20% - Accent5 2 6 3 4 2" xfId="27540"/>
    <cellStyle name="20% - Accent5 2 6 3 4 3" xfId="48448"/>
    <cellStyle name="20% - Accent5 2 6 3 4 4" xfId="48449"/>
    <cellStyle name="20% - Accent5 2 6 3 5" xfId="4403"/>
    <cellStyle name="20% - Accent5 2 6 3 5 2" xfId="27541"/>
    <cellStyle name="20% - Accent5 2 6 3 5 3" xfId="48450"/>
    <cellStyle name="20% - Accent5 2 6 3 6" xfId="11375"/>
    <cellStyle name="20% - Accent5 2 6 3 6 2" xfId="27542"/>
    <cellStyle name="20% - Accent5 2 6 3 6 3" xfId="48451"/>
    <cellStyle name="20% - Accent5 2 6 3 7" xfId="17158"/>
    <cellStyle name="20% - Accent5 2 6 3 7 2" xfId="27543"/>
    <cellStyle name="20% - Accent5 2 6 3 8" xfId="27544"/>
    <cellStyle name="20% - Accent5 2 6 3 9" xfId="48452"/>
    <cellStyle name="20% - Accent5 2 6 4" xfId="1947"/>
    <cellStyle name="20% - Accent5 2 6 4 2" xfId="6542"/>
    <cellStyle name="20% - Accent5 2 6 4 2 2" xfId="15215"/>
    <cellStyle name="20% - Accent5 2 6 4 2 2 2" xfId="27545"/>
    <cellStyle name="20% - Accent5 2 6 4 2 2 3" xfId="48453"/>
    <cellStyle name="20% - Accent5 2 6 4 2 3" xfId="20998"/>
    <cellStyle name="20% - Accent5 2 6 4 2 3 2" xfId="27546"/>
    <cellStyle name="20% - Accent5 2 6 4 2 4" xfId="27547"/>
    <cellStyle name="20% - Accent5 2 6 4 2 5" xfId="48454"/>
    <cellStyle name="20% - Accent5 2 6 4 3" xfId="9433"/>
    <cellStyle name="20% - Accent5 2 6 4 3 2" xfId="27548"/>
    <cellStyle name="20% - Accent5 2 6 4 3 3" xfId="48455"/>
    <cellStyle name="20% - Accent5 2 6 4 3 4" xfId="48456"/>
    <cellStyle name="20% - Accent5 2 6 4 4" xfId="3650"/>
    <cellStyle name="20% - Accent5 2 6 4 4 2" xfId="27549"/>
    <cellStyle name="20% - Accent5 2 6 4 4 3" xfId="48457"/>
    <cellStyle name="20% - Accent5 2 6 4 5" xfId="12324"/>
    <cellStyle name="20% - Accent5 2 6 4 5 2" xfId="27550"/>
    <cellStyle name="20% - Accent5 2 6 4 5 3" xfId="48458"/>
    <cellStyle name="20% - Accent5 2 6 4 6" xfId="18107"/>
    <cellStyle name="20% - Accent5 2 6 4 6 2" xfId="27551"/>
    <cellStyle name="20% - Accent5 2 6 4 7" xfId="27552"/>
    <cellStyle name="20% - Accent5 2 6 4 8" xfId="48459"/>
    <cellStyle name="20% - Accent5 2 6 5" xfId="1459"/>
    <cellStyle name="20% - Accent5 2 6 5 2" xfId="8945"/>
    <cellStyle name="20% - Accent5 2 6 5 2 2" xfId="14727"/>
    <cellStyle name="20% - Accent5 2 6 5 2 2 2" xfId="27553"/>
    <cellStyle name="20% - Accent5 2 6 5 2 2 3" xfId="48460"/>
    <cellStyle name="20% - Accent5 2 6 5 2 3" xfId="20510"/>
    <cellStyle name="20% - Accent5 2 6 5 2 3 2" xfId="27554"/>
    <cellStyle name="20% - Accent5 2 6 5 2 4" xfId="27555"/>
    <cellStyle name="20% - Accent5 2 6 5 2 5" xfId="48461"/>
    <cellStyle name="20% - Accent5 2 6 5 3" xfId="6054"/>
    <cellStyle name="20% - Accent5 2 6 5 3 2" xfId="27556"/>
    <cellStyle name="20% - Accent5 2 6 5 3 3" xfId="48462"/>
    <cellStyle name="20% - Accent5 2 6 5 4" xfId="11836"/>
    <cellStyle name="20% - Accent5 2 6 5 4 2" xfId="27557"/>
    <cellStyle name="20% - Accent5 2 6 5 4 3" xfId="48463"/>
    <cellStyle name="20% - Accent5 2 6 5 5" xfId="17619"/>
    <cellStyle name="20% - Accent5 2 6 5 5 2" xfId="27558"/>
    <cellStyle name="20% - Accent5 2 6 5 6" xfId="27559"/>
    <cellStyle name="20% - Accent5 2 6 5 7" xfId="48464"/>
    <cellStyle name="20% - Accent5 2 6 6" xfId="4839"/>
    <cellStyle name="20% - Accent5 2 6 6 2" xfId="13513"/>
    <cellStyle name="20% - Accent5 2 6 6 2 2" xfId="27560"/>
    <cellStyle name="20% - Accent5 2 6 6 2 3" xfId="48465"/>
    <cellStyle name="20% - Accent5 2 6 6 3" xfId="19296"/>
    <cellStyle name="20% - Accent5 2 6 6 3 2" xfId="27561"/>
    <cellStyle name="20% - Accent5 2 6 6 4" xfId="27562"/>
    <cellStyle name="20% - Accent5 2 6 6 5" xfId="48466"/>
    <cellStyle name="20% - Accent5 2 6 7" xfId="7731"/>
    <cellStyle name="20% - Accent5 2 6 7 2" xfId="27563"/>
    <cellStyle name="20% - Accent5 2 6 7 3" xfId="48467"/>
    <cellStyle name="20% - Accent5 2 6 7 4" xfId="48468"/>
    <cellStyle name="20% - Accent5 2 6 8" xfId="3162"/>
    <cellStyle name="20% - Accent5 2 6 8 2" xfId="27564"/>
    <cellStyle name="20% - Accent5 2 6 8 3" xfId="48469"/>
    <cellStyle name="20% - Accent5 2 6 9" xfId="10622"/>
    <cellStyle name="20% - Accent5 2 6 9 2" xfId="27565"/>
    <cellStyle name="20% - Accent5 2 6 9 3" xfId="48470"/>
    <cellStyle name="20% - Accent5 2 7" xfId="211"/>
    <cellStyle name="20% - Accent5 2 7 10" xfId="48471"/>
    <cellStyle name="20% - Accent5 2 7 2" xfId="1949"/>
    <cellStyle name="20% - Accent5 2 7 2 2" xfId="6544"/>
    <cellStyle name="20% - Accent5 2 7 2 2 2" xfId="15217"/>
    <cellStyle name="20% - Accent5 2 7 2 2 2 2" xfId="27566"/>
    <cellStyle name="20% - Accent5 2 7 2 2 2 3" xfId="48472"/>
    <cellStyle name="20% - Accent5 2 7 2 2 3" xfId="21000"/>
    <cellStyle name="20% - Accent5 2 7 2 2 3 2" xfId="27567"/>
    <cellStyle name="20% - Accent5 2 7 2 2 4" xfId="27568"/>
    <cellStyle name="20% - Accent5 2 7 2 2 5" xfId="48473"/>
    <cellStyle name="20% - Accent5 2 7 2 3" xfId="9435"/>
    <cellStyle name="20% - Accent5 2 7 2 3 2" xfId="27569"/>
    <cellStyle name="20% - Accent5 2 7 2 3 3" xfId="48474"/>
    <cellStyle name="20% - Accent5 2 7 2 3 4" xfId="48475"/>
    <cellStyle name="20% - Accent5 2 7 2 4" xfId="3652"/>
    <cellStyle name="20% - Accent5 2 7 2 4 2" xfId="27570"/>
    <cellStyle name="20% - Accent5 2 7 2 4 3" xfId="48476"/>
    <cellStyle name="20% - Accent5 2 7 2 5" xfId="12326"/>
    <cellStyle name="20% - Accent5 2 7 2 5 2" xfId="27571"/>
    <cellStyle name="20% - Accent5 2 7 2 5 3" xfId="48477"/>
    <cellStyle name="20% - Accent5 2 7 2 6" xfId="18109"/>
    <cellStyle name="20% - Accent5 2 7 2 6 2" xfId="27572"/>
    <cellStyle name="20% - Accent5 2 7 2 7" xfId="27573"/>
    <cellStyle name="20% - Accent5 2 7 2 8" xfId="48478"/>
    <cellStyle name="20% - Accent5 2 7 3" xfId="1440"/>
    <cellStyle name="20% - Accent5 2 7 3 2" xfId="8926"/>
    <cellStyle name="20% - Accent5 2 7 3 2 2" xfId="14708"/>
    <cellStyle name="20% - Accent5 2 7 3 2 2 2" xfId="27574"/>
    <cellStyle name="20% - Accent5 2 7 3 2 2 3" xfId="48479"/>
    <cellStyle name="20% - Accent5 2 7 3 2 3" xfId="20491"/>
    <cellStyle name="20% - Accent5 2 7 3 2 3 2" xfId="27575"/>
    <cellStyle name="20% - Accent5 2 7 3 2 4" xfId="27576"/>
    <cellStyle name="20% - Accent5 2 7 3 2 5" xfId="48480"/>
    <cellStyle name="20% - Accent5 2 7 3 3" xfId="6035"/>
    <cellStyle name="20% - Accent5 2 7 3 3 2" xfId="27577"/>
    <cellStyle name="20% - Accent5 2 7 3 3 3" xfId="48481"/>
    <cellStyle name="20% - Accent5 2 7 3 4" xfId="11817"/>
    <cellStyle name="20% - Accent5 2 7 3 4 2" xfId="27578"/>
    <cellStyle name="20% - Accent5 2 7 3 4 3" xfId="48482"/>
    <cellStyle name="20% - Accent5 2 7 3 5" xfId="17600"/>
    <cellStyle name="20% - Accent5 2 7 3 5 2" xfId="27579"/>
    <cellStyle name="20% - Accent5 2 7 3 6" xfId="27580"/>
    <cellStyle name="20% - Accent5 2 7 3 7" xfId="48483"/>
    <cellStyle name="20% - Accent5 2 7 4" xfId="4841"/>
    <cellStyle name="20% - Accent5 2 7 4 2" xfId="13515"/>
    <cellStyle name="20% - Accent5 2 7 4 2 2" xfId="27581"/>
    <cellStyle name="20% - Accent5 2 7 4 2 3" xfId="48484"/>
    <cellStyle name="20% - Accent5 2 7 4 3" xfId="19298"/>
    <cellStyle name="20% - Accent5 2 7 4 3 2" xfId="27582"/>
    <cellStyle name="20% - Accent5 2 7 4 4" xfId="27583"/>
    <cellStyle name="20% - Accent5 2 7 4 5" xfId="48485"/>
    <cellStyle name="20% - Accent5 2 7 5" xfId="7733"/>
    <cellStyle name="20% - Accent5 2 7 5 2" xfId="27584"/>
    <cellStyle name="20% - Accent5 2 7 5 3" xfId="48486"/>
    <cellStyle name="20% - Accent5 2 7 5 4" xfId="48487"/>
    <cellStyle name="20% - Accent5 2 7 6" xfId="3143"/>
    <cellStyle name="20% - Accent5 2 7 6 2" xfId="27585"/>
    <cellStyle name="20% - Accent5 2 7 6 3" xfId="48488"/>
    <cellStyle name="20% - Accent5 2 7 7" xfId="10624"/>
    <cellStyle name="20% - Accent5 2 7 7 2" xfId="27586"/>
    <cellStyle name="20% - Accent5 2 7 7 3" xfId="48489"/>
    <cellStyle name="20% - Accent5 2 7 8" xfId="16407"/>
    <cellStyle name="20% - Accent5 2 7 8 2" xfId="27587"/>
    <cellStyle name="20% - Accent5 2 7 9" xfId="27588"/>
    <cellStyle name="20% - Accent5 2 8" xfId="847"/>
    <cellStyle name="20% - Accent5 2 8 2" xfId="2553"/>
    <cellStyle name="20% - Accent5 2 8 2 2" xfId="10039"/>
    <cellStyle name="20% - Accent5 2 8 2 2 2" xfId="15821"/>
    <cellStyle name="20% - Accent5 2 8 2 2 2 2" xfId="27589"/>
    <cellStyle name="20% - Accent5 2 8 2 2 2 3" xfId="48490"/>
    <cellStyle name="20% - Accent5 2 8 2 2 3" xfId="21604"/>
    <cellStyle name="20% - Accent5 2 8 2 2 3 2" xfId="27590"/>
    <cellStyle name="20% - Accent5 2 8 2 2 4" xfId="27591"/>
    <cellStyle name="20% - Accent5 2 8 2 2 5" xfId="48491"/>
    <cellStyle name="20% - Accent5 2 8 2 3" xfId="7148"/>
    <cellStyle name="20% - Accent5 2 8 2 3 2" xfId="27592"/>
    <cellStyle name="20% - Accent5 2 8 2 3 3" xfId="48492"/>
    <cellStyle name="20% - Accent5 2 8 2 4" xfId="12930"/>
    <cellStyle name="20% - Accent5 2 8 2 4 2" xfId="27593"/>
    <cellStyle name="20% - Accent5 2 8 2 4 3" xfId="48493"/>
    <cellStyle name="20% - Accent5 2 8 2 5" xfId="18713"/>
    <cellStyle name="20% - Accent5 2 8 2 5 2" xfId="27594"/>
    <cellStyle name="20% - Accent5 2 8 2 6" xfId="27595"/>
    <cellStyle name="20% - Accent5 2 8 2 7" xfId="48494"/>
    <cellStyle name="20% - Accent5 2 8 3" xfId="5445"/>
    <cellStyle name="20% - Accent5 2 8 3 2" xfId="14119"/>
    <cellStyle name="20% - Accent5 2 8 3 2 2" xfId="27596"/>
    <cellStyle name="20% - Accent5 2 8 3 2 3" xfId="48495"/>
    <cellStyle name="20% - Accent5 2 8 3 3" xfId="19902"/>
    <cellStyle name="20% - Accent5 2 8 3 3 2" xfId="27597"/>
    <cellStyle name="20% - Accent5 2 8 3 4" xfId="27598"/>
    <cellStyle name="20% - Accent5 2 8 3 5" xfId="48496"/>
    <cellStyle name="20% - Accent5 2 8 4" xfId="8337"/>
    <cellStyle name="20% - Accent5 2 8 4 2" xfId="27599"/>
    <cellStyle name="20% - Accent5 2 8 4 3" xfId="48497"/>
    <cellStyle name="20% - Accent5 2 8 4 4" xfId="48498"/>
    <cellStyle name="20% - Accent5 2 8 5" xfId="4256"/>
    <cellStyle name="20% - Accent5 2 8 5 2" xfId="27600"/>
    <cellStyle name="20% - Accent5 2 8 5 3" xfId="48499"/>
    <cellStyle name="20% - Accent5 2 8 6" xfId="11228"/>
    <cellStyle name="20% - Accent5 2 8 6 2" xfId="27601"/>
    <cellStyle name="20% - Accent5 2 8 6 3" xfId="48500"/>
    <cellStyle name="20% - Accent5 2 8 7" xfId="17011"/>
    <cellStyle name="20% - Accent5 2 8 7 2" xfId="27602"/>
    <cellStyle name="20% - Accent5 2 8 8" xfId="27603"/>
    <cellStyle name="20% - Accent5 2 8 9" xfId="48501"/>
    <cellStyle name="20% - Accent5 2 9" xfId="1910"/>
    <cellStyle name="20% - Accent5 2 9 2" xfId="6505"/>
    <cellStyle name="20% - Accent5 2 9 2 2" xfId="15178"/>
    <cellStyle name="20% - Accent5 2 9 2 2 2" xfId="27604"/>
    <cellStyle name="20% - Accent5 2 9 2 2 3" xfId="48502"/>
    <cellStyle name="20% - Accent5 2 9 2 3" xfId="20961"/>
    <cellStyle name="20% - Accent5 2 9 2 3 2" xfId="27605"/>
    <cellStyle name="20% - Accent5 2 9 2 4" xfId="27606"/>
    <cellStyle name="20% - Accent5 2 9 2 5" xfId="48503"/>
    <cellStyle name="20% - Accent5 2 9 3" xfId="9396"/>
    <cellStyle name="20% - Accent5 2 9 3 2" xfId="27607"/>
    <cellStyle name="20% - Accent5 2 9 3 3" xfId="48504"/>
    <cellStyle name="20% - Accent5 2 9 3 4" xfId="48505"/>
    <cellStyle name="20% - Accent5 2 9 4" xfId="3613"/>
    <cellStyle name="20% - Accent5 2 9 4 2" xfId="27608"/>
    <cellStyle name="20% - Accent5 2 9 4 3" xfId="48506"/>
    <cellStyle name="20% - Accent5 2 9 5" xfId="12287"/>
    <cellStyle name="20% - Accent5 2 9 5 2" xfId="27609"/>
    <cellStyle name="20% - Accent5 2 9 5 3" xfId="48507"/>
    <cellStyle name="20% - Accent5 2 9 6" xfId="18070"/>
    <cellStyle name="20% - Accent5 2 9 6 2" xfId="27610"/>
    <cellStyle name="20% - Accent5 2 9 7" xfId="27611"/>
    <cellStyle name="20% - Accent5 2 9 8" xfId="48508"/>
    <cellStyle name="20% - Accent5 3" xfId="1270"/>
    <cellStyle name="20% - Accent5 3 2" xfId="5866"/>
    <cellStyle name="20% - Accent5 3 2 2" xfId="14539"/>
    <cellStyle name="20% - Accent5 3 2 2 2" xfId="27612"/>
    <cellStyle name="20% - Accent5 3 2 2 3" xfId="48509"/>
    <cellStyle name="20% - Accent5 3 2 3" xfId="20322"/>
    <cellStyle name="20% - Accent5 3 2 3 2" xfId="27613"/>
    <cellStyle name="20% - Accent5 3 2 4" xfId="27614"/>
    <cellStyle name="20% - Accent5 3 2 5" xfId="48510"/>
    <cellStyle name="20% - Accent5 3 3" xfId="8757"/>
    <cellStyle name="20% - Accent5 3 3 2" xfId="27615"/>
    <cellStyle name="20% - Accent5 3 3 3" xfId="48511"/>
    <cellStyle name="20% - Accent5 3 3 4" xfId="48512"/>
    <cellStyle name="20% - Accent5 3 4" xfId="2974"/>
    <cellStyle name="20% - Accent5 3 4 2" xfId="27616"/>
    <cellStyle name="20% - Accent5 3 4 3" xfId="48513"/>
    <cellStyle name="20% - Accent5 3 5" xfId="11648"/>
    <cellStyle name="20% - Accent5 3 5 2" xfId="27617"/>
    <cellStyle name="20% - Accent5 3 5 3" xfId="48514"/>
    <cellStyle name="20% - Accent5 3 6" xfId="17431"/>
    <cellStyle name="20% - Accent5 3 6 2" xfId="27618"/>
    <cellStyle name="20% - Accent5 3 7" xfId="27619"/>
    <cellStyle name="20% - Accent5 3 8" xfId="48515"/>
    <cellStyle name="20% - Accent5 4" xfId="2538"/>
    <cellStyle name="20% - Accent5 4 2" xfId="7133"/>
    <cellStyle name="20% - Accent5 4 2 2" xfId="15806"/>
    <cellStyle name="20% - Accent5 4 2 2 2" xfId="27620"/>
    <cellStyle name="20% - Accent5 4 2 2 3" xfId="48516"/>
    <cellStyle name="20% - Accent5 4 2 3" xfId="21589"/>
    <cellStyle name="20% - Accent5 4 2 3 2" xfId="27621"/>
    <cellStyle name="20% - Accent5 4 2 4" xfId="27622"/>
    <cellStyle name="20% - Accent5 4 2 5" xfId="48517"/>
    <cellStyle name="20% - Accent5 4 3" xfId="10024"/>
    <cellStyle name="20% - Accent5 4 3 2" xfId="27623"/>
    <cellStyle name="20% - Accent5 4 3 3" xfId="48518"/>
    <cellStyle name="20% - Accent5 4 3 4" xfId="48519"/>
    <cellStyle name="20% - Accent5 4 4" xfId="4241"/>
    <cellStyle name="20% - Accent5 4 4 2" xfId="27624"/>
    <cellStyle name="20% - Accent5 4 4 3" xfId="48520"/>
    <cellStyle name="20% - Accent5 4 5" xfId="12915"/>
    <cellStyle name="20% - Accent5 4 5 2" xfId="27625"/>
    <cellStyle name="20% - Accent5 4 5 3" xfId="48521"/>
    <cellStyle name="20% - Accent5 4 6" xfId="18698"/>
    <cellStyle name="20% - Accent5 4 6 2" xfId="27626"/>
    <cellStyle name="20% - Accent5 4 7" xfId="27627"/>
    <cellStyle name="20% - Accent5 4 8" xfId="48522"/>
    <cellStyle name="20% - Accent5 5" xfId="1240"/>
    <cellStyle name="20% - Accent5 5 2" xfId="8727"/>
    <cellStyle name="20% - Accent5 5 2 2" xfId="14509"/>
    <cellStyle name="20% - Accent5 5 2 2 2" xfId="27628"/>
    <cellStyle name="20% - Accent5 5 2 2 3" xfId="48523"/>
    <cellStyle name="20% - Accent5 5 2 3" xfId="20292"/>
    <cellStyle name="20% - Accent5 5 2 3 2" xfId="27629"/>
    <cellStyle name="20% - Accent5 5 2 4" xfId="27630"/>
    <cellStyle name="20% - Accent5 5 2 5" xfId="48524"/>
    <cellStyle name="20% - Accent5 5 3" xfId="5836"/>
    <cellStyle name="20% - Accent5 5 3 2" xfId="27631"/>
    <cellStyle name="20% - Accent5 5 3 3" xfId="48525"/>
    <cellStyle name="20% - Accent5 5 4" xfId="11618"/>
    <cellStyle name="20% - Accent5 5 4 2" xfId="27632"/>
    <cellStyle name="20% - Accent5 5 4 3" xfId="48526"/>
    <cellStyle name="20% - Accent5 5 5" xfId="17401"/>
    <cellStyle name="20% - Accent5 5 5 2" xfId="27633"/>
    <cellStyle name="20% - Accent5 5 6" xfId="27634"/>
    <cellStyle name="20% - Accent5 5 7" xfId="48527"/>
    <cellStyle name="20% - Accent5 6" xfId="5430"/>
    <cellStyle name="20% - Accent5 6 2" xfId="14104"/>
    <cellStyle name="20% - Accent5 6 2 2" xfId="27635"/>
    <cellStyle name="20% - Accent5 6 2 3" xfId="48528"/>
    <cellStyle name="20% - Accent5 6 3" xfId="19887"/>
    <cellStyle name="20% - Accent5 6 3 2" xfId="27636"/>
    <cellStyle name="20% - Accent5 6 4" xfId="27637"/>
    <cellStyle name="20% - Accent5 6 5" xfId="48529"/>
    <cellStyle name="20% - Accent5 7" xfId="8322"/>
    <cellStyle name="20% - Accent5 7 2" xfId="27638"/>
    <cellStyle name="20% - Accent5 7 3" xfId="48530"/>
    <cellStyle name="20% - Accent5 7 4" xfId="48531"/>
    <cellStyle name="20% - Accent5 8" xfId="2944"/>
    <cellStyle name="20% - Accent5 8 2" xfId="27639"/>
    <cellStyle name="20% - Accent5 8 3" xfId="48532"/>
    <cellStyle name="20% - Accent5 9" xfId="11213"/>
    <cellStyle name="20% - Accent5 9 2" xfId="27640"/>
    <cellStyle name="20% - Accent5 9 3" xfId="48533"/>
    <cellStyle name="20% - Accent6" xfId="832" builtinId="50" customBuiltin="1"/>
    <cellStyle name="20% - Accent6 10" xfId="16998"/>
    <cellStyle name="20% - Accent6 10 2" xfId="27641"/>
    <cellStyle name="20% - Accent6 11" xfId="27642"/>
    <cellStyle name="20% - Accent6 12" xfId="48534"/>
    <cellStyle name="20% - Accent6 2" xfId="212"/>
    <cellStyle name="20% - Accent6 2 10" xfId="1253"/>
    <cellStyle name="20% - Accent6 2 10 2" xfId="8740"/>
    <cellStyle name="20% - Accent6 2 10 2 2" xfId="14522"/>
    <cellStyle name="20% - Accent6 2 10 2 2 2" xfId="27643"/>
    <cellStyle name="20% - Accent6 2 10 2 2 3" xfId="48535"/>
    <cellStyle name="20% - Accent6 2 10 2 3" xfId="20305"/>
    <cellStyle name="20% - Accent6 2 10 2 3 2" xfId="27644"/>
    <cellStyle name="20% - Accent6 2 10 2 4" xfId="27645"/>
    <cellStyle name="20% - Accent6 2 10 2 5" xfId="48536"/>
    <cellStyle name="20% - Accent6 2 10 3" xfId="5849"/>
    <cellStyle name="20% - Accent6 2 10 3 2" xfId="27646"/>
    <cellStyle name="20% - Accent6 2 10 3 3" xfId="48537"/>
    <cellStyle name="20% - Accent6 2 10 4" xfId="11631"/>
    <cellStyle name="20% - Accent6 2 10 4 2" xfId="27647"/>
    <cellStyle name="20% - Accent6 2 10 4 3" xfId="48538"/>
    <cellStyle name="20% - Accent6 2 10 5" xfId="17414"/>
    <cellStyle name="20% - Accent6 2 10 5 2" xfId="27648"/>
    <cellStyle name="20% - Accent6 2 10 6" xfId="27649"/>
    <cellStyle name="20% - Accent6 2 10 7" xfId="48539"/>
    <cellStyle name="20% - Accent6 2 11" xfId="4842"/>
    <cellStyle name="20% - Accent6 2 11 2" xfId="13516"/>
    <cellStyle name="20% - Accent6 2 11 2 2" xfId="27650"/>
    <cellStyle name="20% - Accent6 2 11 2 3" xfId="48540"/>
    <cellStyle name="20% - Accent6 2 11 3" xfId="19299"/>
    <cellStyle name="20% - Accent6 2 11 3 2" xfId="27651"/>
    <cellStyle name="20% - Accent6 2 11 4" xfId="27652"/>
    <cellStyle name="20% - Accent6 2 11 5" xfId="48541"/>
    <cellStyle name="20% - Accent6 2 12" xfId="7734"/>
    <cellStyle name="20% - Accent6 2 12 2" xfId="27653"/>
    <cellStyle name="20% - Accent6 2 12 3" xfId="48542"/>
    <cellStyle name="20% - Accent6 2 12 4" xfId="48543"/>
    <cellStyle name="20% - Accent6 2 13" xfId="2957"/>
    <cellStyle name="20% - Accent6 2 13 2" xfId="27654"/>
    <cellStyle name="20% - Accent6 2 13 3" xfId="48544"/>
    <cellStyle name="20% - Accent6 2 14" xfId="10625"/>
    <cellStyle name="20% - Accent6 2 14 2" xfId="27655"/>
    <cellStyle name="20% - Accent6 2 14 3" xfId="48545"/>
    <cellStyle name="20% - Accent6 2 15" xfId="16408"/>
    <cellStyle name="20% - Accent6 2 15 2" xfId="27656"/>
    <cellStyle name="20% - Accent6 2 16" xfId="27657"/>
    <cellStyle name="20% - Accent6 2 17" xfId="48546"/>
    <cellStyle name="20% - Accent6 2 2" xfId="213"/>
    <cellStyle name="20% - Accent6 2 2 10" xfId="4843"/>
    <cellStyle name="20% - Accent6 2 2 10 2" xfId="13517"/>
    <cellStyle name="20% - Accent6 2 2 10 2 2" xfId="27658"/>
    <cellStyle name="20% - Accent6 2 2 10 2 3" xfId="48547"/>
    <cellStyle name="20% - Accent6 2 2 10 3" xfId="19300"/>
    <cellStyle name="20% - Accent6 2 2 10 3 2" xfId="27659"/>
    <cellStyle name="20% - Accent6 2 2 10 4" xfId="27660"/>
    <cellStyle name="20% - Accent6 2 2 10 5" xfId="48548"/>
    <cellStyle name="20% - Accent6 2 2 11" xfId="7735"/>
    <cellStyle name="20% - Accent6 2 2 11 2" xfId="27661"/>
    <cellStyle name="20% - Accent6 2 2 11 3" xfId="48549"/>
    <cellStyle name="20% - Accent6 2 2 11 4" xfId="48550"/>
    <cellStyle name="20% - Accent6 2 2 12" xfId="3006"/>
    <cellStyle name="20% - Accent6 2 2 12 2" xfId="27662"/>
    <cellStyle name="20% - Accent6 2 2 12 3" xfId="48551"/>
    <cellStyle name="20% - Accent6 2 2 13" xfId="10626"/>
    <cellStyle name="20% - Accent6 2 2 13 2" xfId="27663"/>
    <cellStyle name="20% - Accent6 2 2 13 3" xfId="48552"/>
    <cellStyle name="20% - Accent6 2 2 14" xfId="16409"/>
    <cellStyle name="20% - Accent6 2 2 14 2" xfId="27664"/>
    <cellStyle name="20% - Accent6 2 2 15" xfId="27665"/>
    <cellStyle name="20% - Accent6 2 2 16" xfId="48553"/>
    <cellStyle name="20% - Accent6 2 2 2" xfId="214"/>
    <cellStyle name="20% - Accent6 2 2 2 10" xfId="7736"/>
    <cellStyle name="20% - Accent6 2 2 2 10 2" xfId="27666"/>
    <cellStyle name="20% - Accent6 2 2 2 10 3" xfId="48554"/>
    <cellStyle name="20% - Accent6 2 2 2 10 4" xfId="48555"/>
    <cellStyle name="20% - Accent6 2 2 2 11" xfId="3007"/>
    <cellStyle name="20% - Accent6 2 2 2 11 2" xfId="27667"/>
    <cellStyle name="20% - Accent6 2 2 2 11 3" xfId="48556"/>
    <cellStyle name="20% - Accent6 2 2 2 12" xfId="10627"/>
    <cellStyle name="20% - Accent6 2 2 2 12 2" xfId="27668"/>
    <cellStyle name="20% - Accent6 2 2 2 12 3" xfId="48557"/>
    <cellStyle name="20% - Accent6 2 2 2 13" xfId="16410"/>
    <cellStyle name="20% - Accent6 2 2 2 13 2" xfId="27669"/>
    <cellStyle name="20% - Accent6 2 2 2 14" xfId="27670"/>
    <cellStyle name="20% - Accent6 2 2 2 15" xfId="48558"/>
    <cellStyle name="20% - Accent6 2 2 2 2" xfId="215"/>
    <cellStyle name="20% - Accent6 2 2 2 2 10" xfId="10628"/>
    <cellStyle name="20% - Accent6 2 2 2 2 10 2" xfId="27671"/>
    <cellStyle name="20% - Accent6 2 2 2 2 10 3" xfId="48559"/>
    <cellStyle name="20% - Accent6 2 2 2 2 11" xfId="16411"/>
    <cellStyle name="20% - Accent6 2 2 2 2 11 2" xfId="27672"/>
    <cellStyle name="20% - Accent6 2 2 2 2 12" xfId="27673"/>
    <cellStyle name="20% - Accent6 2 2 2 2 13" xfId="48560"/>
    <cellStyle name="20% - Accent6 2 2 2 2 2" xfId="216"/>
    <cellStyle name="20% - Accent6 2 2 2 2 2 10" xfId="16412"/>
    <cellStyle name="20% - Accent6 2 2 2 2 2 10 2" xfId="27674"/>
    <cellStyle name="20% - Accent6 2 2 2 2 2 11" xfId="27675"/>
    <cellStyle name="20% - Accent6 2 2 2 2 2 12" xfId="48561"/>
    <cellStyle name="20% - Accent6 2 2 2 2 2 2" xfId="217"/>
    <cellStyle name="20% - Accent6 2 2 2 2 2 2 2" xfId="1955"/>
    <cellStyle name="20% - Accent6 2 2 2 2 2 2 2 2" xfId="9441"/>
    <cellStyle name="20% - Accent6 2 2 2 2 2 2 2 2 2" xfId="15223"/>
    <cellStyle name="20% - Accent6 2 2 2 2 2 2 2 2 2 2" xfId="27676"/>
    <cellStyle name="20% - Accent6 2 2 2 2 2 2 2 2 2 3" xfId="48562"/>
    <cellStyle name="20% - Accent6 2 2 2 2 2 2 2 2 3" xfId="21006"/>
    <cellStyle name="20% - Accent6 2 2 2 2 2 2 2 2 3 2" xfId="27677"/>
    <cellStyle name="20% - Accent6 2 2 2 2 2 2 2 2 4" xfId="27678"/>
    <cellStyle name="20% - Accent6 2 2 2 2 2 2 2 2 5" xfId="48563"/>
    <cellStyle name="20% - Accent6 2 2 2 2 2 2 2 3" xfId="6550"/>
    <cellStyle name="20% - Accent6 2 2 2 2 2 2 2 3 2" xfId="27679"/>
    <cellStyle name="20% - Accent6 2 2 2 2 2 2 2 3 3" xfId="48564"/>
    <cellStyle name="20% - Accent6 2 2 2 2 2 2 2 4" xfId="12332"/>
    <cellStyle name="20% - Accent6 2 2 2 2 2 2 2 4 2" xfId="27680"/>
    <cellStyle name="20% - Accent6 2 2 2 2 2 2 2 4 3" xfId="48565"/>
    <cellStyle name="20% - Accent6 2 2 2 2 2 2 2 5" xfId="18115"/>
    <cellStyle name="20% - Accent6 2 2 2 2 2 2 2 5 2" xfId="27681"/>
    <cellStyle name="20% - Accent6 2 2 2 2 2 2 2 6" xfId="27682"/>
    <cellStyle name="20% - Accent6 2 2 2 2 2 2 2 7" xfId="48566"/>
    <cellStyle name="20% - Accent6 2 2 2 2 2 2 3" xfId="4847"/>
    <cellStyle name="20% - Accent6 2 2 2 2 2 2 3 2" xfId="13521"/>
    <cellStyle name="20% - Accent6 2 2 2 2 2 2 3 2 2" xfId="27683"/>
    <cellStyle name="20% - Accent6 2 2 2 2 2 2 3 2 3" xfId="48567"/>
    <cellStyle name="20% - Accent6 2 2 2 2 2 2 3 3" xfId="19304"/>
    <cellStyle name="20% - Accent6 2 2 2 2 2 2 3 3 2" xfId="27684"/>
    <cellStyle name="20% - Accent6 2 2 2 2 2 2 3 4" xfId="27685"/>
    <cellStyle name="20% - Accent6 2 2 2 2 2 2 3 5" xfId="48568"/>
    <cellStyle name="20% - Accent6 2 2 2 2 2 2 4" xfId="7739"/>
    <cellStyle name="20% - Accent6 2 2 2 2 2 2 4 2" xfId="27686"/>
    <cellStyle name="20% - Accent6 2 2 2 2 2 2 4 3" xfId="48569"/>
    <cellStyle name="20% - Accent6 2 2 2 2 2 2 4 4" xfId="48570"/>
    <cellStyle name="20% - Accent6 2 2 2 2 2 2 5" xfId="3658"/>
    <cellStyle name="20% - Accent6 2 2 2 2 2 2 5 2" xfId="27687"/>
    <cellStyle name="20% - Accent6 2 2 2 2 2 2 5 3" xfId="48571"/>
    <cellStyle name="20% - Accent6 2 2 2 2 2 2 6" xfId="10630"/>
    <cellStyle name="20% - Accent6 2 2 2 2 2 2 6 2" xfId="27688"/>
    <cellStyle name="20% - Accent6 2 2 2 2 2 2 6 3" xfId="48572"/>
    <cellStyle name="20% - Accent6 2 2 2 2 2 2 7" xfId="16413"/>
    <cellStyle name="20% - Accent6 2 2 2 2 2 2 7 2" xfId="27689"/>
    <cellStyle name="20% - Accent6 2 2 2 2 2 2 8" xfId="27690"/>
    <cellStyle name="20% - Accent6 2 2 2 2 2 2 9" xfId="48573"/>
    <cellStyle name="20% - Accent6 2 2 2 2 2 3" xfId="998"/>
    <cellStyle name="20% - Accent6 2 2 2 2 2 3 2" xfId="2702"/>
    <cellStyle name="20% - Accent6 2 2 2 2 2 3 2 2" xfId="10188"/>
    <cellStyle name="20% - Accent6 2 2 2 2 2 3 2 2 2" xfId="15970"/>
    <cellStyle name="20% - Accent6 2 2 2 2 2 3 2 2 2 2" xfId="27691"/>
    <cellStyle name="20% - Accent6 2 2 2 2 2 3 2 2 2 3" xfId="48574"/>
    <cellStyle name="20% - Accent6 2 2 2 2 2 3 2 2 3" xfId="21753"/>
    <cellStyle name="20% - Accent6 2 2 2 2 2 3 2 2 3 2" xfId="27692"/>
    <cellStyle name="20% - Accent6 2 2 2 2 2 3 2 2 4" xfId="27693"/>
    <cellStyle name="20% - Accent6 2 2 2 2 2 3 2 2 5" xfId="48575"/>
    <cellStyle name="20% - Accent6 2 2 2 2 2 3 2 3" xfId="7297"/>
    <cellStyle name="20% - Accent6 2 2 2 2 2 3 2 3 2" xfId="27694"/>
    <cellStyle name="20% - Accent6 2 2 2 2 2 3 2 3 3" xfId="48576"/>
    <cellStyle name="20% - Accent6 2 2 2 2 2 3 2 4" xfId="13079"/>
    <cellStyle name="20% - Accent6 2 2 2 2 2 3 2 4 2" xfId="27695"/>
    <cellStyle name="20% - Accent6 2 2 2 2 2 3 2 4 3" xfId="48577"/>
    <cellStyle name="20% - Accent6 2 2 2 2 2 3 2 5" xfId="18862"/>
    <cellStyle name="20% - Accent6 2 2 2 2 2 3 2 5 2" xfId="27696"/>
    <cellStyle name="20% - Accent6 2 2 2 2 2 3 2 6" xfId="27697"/>
    <cellStyle name="20% - Accent6 2 2 2 2 2 3 2 7" xfId="48578"/>
    <cellStyle name="20% - Accent6 2 2 2 2 2 3 3" xfId="5594"/>
    <cellStyle name="20% - Accent6 2 2 2 2 2 3 3 2" xfId="14268"/>
    <cellStyle name="20% - Accent6 2 2 2 2 2 3 3 2 2" xfId="27698"/>
    <cellStyle name="20% - Accent6 2 2 2 2 2 3 3 2 3" xfId="48579"/>
    <cellStyle name="20% - Accent6 2 2 2 2 2 3 3 3" xfId="20051"/>
    <cellStyle name="20% - Accent6 2 2 2 2 2 3 3 3 2" xfId="27699"/>
    <cellStyle name="20% - Accent6 2 2 2 2 2 3 3 4" xfId="27700"/>
    <cellStyle name="20% - Accent6 2 2 2 2 2 3 3 5" xfId="48580"/>
    <cellStyle name="20% - Accent6 2 2 2 2 2 3 4" xfId="8486"/>
    <cellStyle name="20% - Accent6 2 2 2 2 2 3 4 2" xfId="27701"/>
    <cellStyle name="20% - Accent6 2 2 2 2 2 3 4 3" xfId="48581"/>
    <cellStyle name="20% - Accent6 2 2 2 2 2 3 4 4" xfId="48582"/>
    <cellStyle name="20% - Accent6 2 2 2 2 2 3 5" xfId="4405"/>
    <cellStyle name="20% - Accent6 2 2 2 2 2 3 5 2" xfId="27702"/>
    <cellStyle name="20% - Accent6 2 2 2 2 2 3 5 3" xfId="48583"/>
    <cellStyle name="20% - Accent6 2 2 2 2 2 3 6" xfId="11377"/>
    <cellStyle name="20% - Accent6 2 2 2 2 2 3 6 2" xfId="27703"/>
    <cellStyle name="20% - Accent6 2 2 2 2 2 3 6 3" xfId="48584"/>
    <cellStyle name="20% - Accent6 2 2 2 2 2 3 7" xfId="17160"/>
    <cellStyle name="20% - Accent6 2 2 2 2 2 3 7 2" xfId="27704"/>
    <cellStyle name="20% - Accent6 2 2 2 2 2 3 8" xfId="27705"/>
    <cellStyle name="20% - Accent6 2 2 2 2 2 3 9" xfId="48585"/>
    <cellStyle name="20% - Accent6 2 2 2 2 2 4" xfId="1954"/>
    <cellStyle name="20% - Accent6 2 2 2 2 2 4 2" xfId="6549"/>
    <cellStyle name="20% - Accent6 2 2 2 2 2 4 2 2" xfId="15222"/>
    <cellStyle name="20% - Accent6 2 2 2 2 2 4 2 2 2" xfId="27706"/>
    <cellStyle name="20% - Accent6 2 2 2 2 2 4 2 2 3" xfId="48586"/>
    <cellStyle name="20% - Accent6 2 2 2 2 2 4 2 3" xfId="21005"/>
    <cellStyle name="20% - Accent6 2 2 2 2 2 4 2 3 2" xfId="27707"/>
    <cellStyle name="20% - Accent6 2 2 2 2 2 4 2 4" xfId="27708"/>
    <cellStyle name="20% - Accent6 2 2 2 2 2 4 2 5" xfId="48587"/>
    <cellStyle name="20% - Accent6 2 2 2 2 2 4 3" xfId="9440"/>
    <cellStyle name="20% - Accent6 2 2 2 2 2 4 3 2" xfId="27709"/>
    <cellStyle name="20% - Accent6 2 2 2 2 2 4 3 3" xfId="48588"/>
    <cellStyle name="20% - Accent6 2 2 2 2 2 4 3 4" xfId="48589"/>
    <cellStyle name="20% - Accent6 2 2 2 2 2 4 4" xfId="3657"/>
    <cellStyle name="20% - Accent6 2 2 2 2 2 4 4 2" xfId="27710"/>
    <cellStyle name="20% - Accent6 2 2 2 2 2 4 4 3" xfId="48590"/>
    <cellStyle name="20% - Accent6 2 2 2 2 2 4 5" xfId="12331"/>
    <cellStyle name="20% - Accent6 2 2 2 2 2 4 5 2" xfId="27711"/>
    <cellStyle name="20% - Accent6 2 2 2 2 2 4 5 3" xfId="48591"/>
    <cellStyle name="20% - Accent6 2 2 2 2 2 4 6" xfId="18114"/>
    <cellStyle name="20% - Accent6 2 2 2 2 2 4 6 2" xfId="27712"/>
    <cellStyle name="20% - Accent6 2 2 2 2 2 4 7" xfId="27713"/>
    <cellStyle name="20% - Accent6 2 2 2 2 2 4 8" xfId="48592"/>
    <cellStyle name="20% - Accent6 2 2 2 2 2 5" xfId="1464"/>
    <cellStyle name="20% - Accent6 2 2 2 2 2 5 2" xfId="8950"/>
    <cellStyle name="20% - Accent6 2 2 2 2 2 5 2 2" xfId="14732"/>
    <cellStyle name="20% - Accent6 2 2 2 2 2 5 2 2 2" xfId="27714"/>
    <cellStyle name="20% - Accent6 2 2 2 2 2 5 2 2 3" xfId="48593"/>
    <cellStyle name="20% - Accent6 2 2 2 2 2 5 2 3" xfId="20515"/>
    <cellStyle name="20% - Accent6 2 2 2 2 2 5 2 3 2" xfId="27715"/>
    <cellStyle name="20% - Accent6 2 2 2 2 2 5 2 4" xfId="27716"/>
    <cellStyle name="20% - Accent6 2 2 2 2 2 5 2 5" xfId="48594"/>
    <cellStyle name="20% - Accent6 2 2 2 2 2 5 3" xfId="6059"/>
    <cellStyle name="20% - Accent6 2 2 2 2 2 5 3 2" xfId="27717"/>
    <cellStyle name="20% - Accent6 2 2 2 2 2 5 3 3" xfId="48595"/>
    <cellStyle name="20% - Accent6 2 2 2 2 2 5 4" xfId="11841"/>
    <cellStyle name="20% - Accent6 2 2 2 2 2 5 4 2" xfId="27718"/>
    <cellStyle name="20% - Accent6 2 2 2 2 2 5 4 3" xfId="48596"/>
    <cellStyle name="20% - Accent6 2 2 2 2 2 5 5" xfId="17624"/>
    <cellStyle name="20% - Accent6 2 2 2 2 2 5 5 2" xfId="27719"/>
    <cellStyle name="20% - Accent6 2 2 2 2 2 5 6" xfId="27720"/>
    <cellStyle name="20% - Accent6 2 2 2 2 2 5 7" xfId="48597"/>
    <cellStyle name="20% - Accent6 2 2 2 2 2 6" xfId="4846"/>
    <cellStyle name="20% - Accent6 2 2 2 2 2 6 2" xfId="13520"/>
    <cellStyle name="20% - Accent6 2 2 2 2 2 6 2 2" xfId="27721"/>
    <cellStyle name="20% - Accent6 2 2 2 2 2 6 2 3" xfId="48598"/>
    <cellStyle name="20% - Accent6 2 2 2 2 2 6 3" xfId="19303"/>
    <cellStyle name="20% - Accent6 2 2 2 2 2 6 3 2" xfId="27722"/>
    <cellStyle name="20% - Accent6 2 2 2 2 2 6 4" xfId="27723"/>
    <cellStyle name="20% - Accent6 2 2 2 2 2 6 5" xfId="48599"/>
    <cellStyle name="20% - Accent6 2 2 2 2 2 7" xfId="7738"/>
    <cellStyle name="20% - Accent6 2 2 2 2 2 7 2" xfId="27724"/>
    <cellStyle name="20% - Accent6 2 2 2 2 2 7 3" xfId="48600"/>
    <cellStyle name="20% - Accent6 2 2 2 2 2 7 4" xfId="48601"/>
    <cellStyle name="20% - Accent6 2 2 2 2 2 8" xfId="3167"/>
    <cellStyle name="20% - Accent6 2 2 2 2 2 8 2" xfId="27725"/>
    <cellStyle name="20% - Accent6 2 2 2 2 2 8 3" xfId="48602"/>
    <cellStyle name="20% - Accent6 2 2 2 2 2 9" xfId="10629"/>
    <cellStyle name="20% - Accent6 2 2 2 2 2 9 2" xfId="27726"/>
    <cellStyle name="20% - Accent6 2 2 2 2 2 9 3" xfId="48603"/>
    <cellStyle name="20% - Accent6 2 2 2 2 3" xfId="218"/>
    <cellStyle name="20% - Accent6 2 2 2 2 3 2" xfId="1956"/>
    <cellStyle name="20% - Accent6 2 2 2 2 3 2 2" xfId="9442"/>
    <cellStyle name="20% - Accent6 2 2 2 2 3 2 2 2" xfId="15224"/>
    <cellStyle name="20% - Accent6 2 2 2 2 3 2 2 2 2" xfId="27727"/>
    <cellStyle name="20% - Accent6 2 2 2 2 3 2 2 2 3" xfId="48604"/>
    <cellStyle name="20% - Accent6 2 2 2 2 3 2 2 3" xfId="21007"/>
    <cellStyle name="20% - Accent6 2 2 2 2 3 2 2 3 2" xfId="27728"/>
    <cellStyle name="20% - Accent6 2 2 2 2 3 2 2 4" xfId="27729"/>
    <cellStyle name="20% - Accent6 2 2 2 2 3 2 2 5" xfId="48605"/>
    <cellStyle name="20% - Accent6 2 2 2 2 3 2 3" xfId="6551"/>
    <cellStyle name="20% - Accent6 2 2 2 2 3 2 3 2" xfId="27730"/>
    <cellStyle name="20% - Accent6 2 2 2 2 3 2 3 3" xfId="48606"/>
    <cellStyle name="20% - Accent6 2 2 2 2 3 2 4" xfId="12333"/>
    <cellStyle name="20% - Accent6 2 2 2 2 3 2 4 2" xfId="27731"/>
    <cellStyle name="20% - Accent6 2 2 2 2 3 2 4 3" xfId="48607"/>
    <cellStyle name="20% - Accent6 2 2 2 2 3 2 5" xfId="18116"/>
    <cellStyle name="20% - Accent6 2 2 2 2 3 2 5 2" xfId="27732"/>
    <cellStyle name="20% - Accent6 2 2 2 2 3 2 6" xfId="27733"/>
    <cellStyle name="20% - Accent6 2 2 2 2 3 2 7" xfId="48608"/>
    <cellStyle name="20% - Accent6 2 2 2 2 3 3" xfId="4848"/>
    <cellStyle name="20% - Accent6 2 2 2 2 3 3 2" xfId="13522"/>
    <cellStyle name="20% - Accent6 2 2 2 2 3 3 2 2" xfId="27734"/>
    <cellStyle name="20% - Accent6 2 2 2 2 3 3 2 3" xfId="48609"/>
    <cellStyle name="20% - Accent6 2 2 2 2 3 3 3" xfId="19305"/>
    <cellStyle name="20% - Accent6 2 2 2 2 3 3 3 2" xfId="27735"/>
    <cellStyle name="20% - Accent6 2 2 2 2 3 3 4" xfId="27736"/>
    <cellStyle name="20% - Accent6 2 2 2 2 3 3 5" xfId="48610"/>
    <cellStyle name="20% - Accent6 2 2 2 2 3 4" xfId="7740"/>
    <cellStyle name="20% - Accent6 2 2 2 2 3 4 2" xfId="27737"/>
    <cellStyle name="20% - Accent6 2 2 2 2 3 4 3" xfId="48611"/>
    <cellStyle name="20% - Accent6 2 2 2 2 3 4 4" xfId="48612"/>
    <cellStyle name="20% - Accent6 2 2 2 2 3 5" xfId="3659"/>
    <cellStyle name="20% - Accent6 2 2 2 2 3 5 2" xfId="27738"/>
    <cellStyle name="20% - Accent6 2 2 2 2 3 5 3" xfId="48613"/>
    <cellStyle name="20% - Accent6 2 2 2 2 3 6" xfId="10631"/>
    <cellStyle name="20% - Accent6 2 2 2 2 3 6 2" xfId="27739"/>
    <cellStyle name="20% - Accent6 2 2 2 2 3 6 3" xfId="48614"/>
    <cellStyle name="20% - Accent6 2 2 2 2 3 7" xfId="16414"/>
    <cellStyle name="20% - Accent6 2 2 2 2 3 7 2" xfId="27740"/>
    <cellStyle name="20% - Accent6 2 2 2 2 3 8" xfId="27741"/>
    <cellStyle name="20% - Accent6 2 2 2 2 3 9" xfId="48615"/>
    <cellStyle name="20% - Accent6 2 2 2 2 4" xfId="997"/>
    <cellStyle name="20% - Accent6 2 2 2 2 4 2" xfId="2701"/>
    <cellStyle name="20% - Accent6 2 2 2 2 4 2 2" xfId="10187"/>
    <cellStyle name="20% - Accent6 2 2 2 2 4 2 2 2" xfId="15969"/>
    <cellStyle name="20% - Accent6 2 2 2 2 4 2 2 2 2" xfId="27742"/>
    <cellStyle name="20% - Accent6 2 2 2 2 4 2 2 2 3" xfId="48616"/>
    <cellStyle name="20% - Accent6 2 2 2 2 4 2 2 3" xfId="21752"/>
    <cellStyle name="20% - Accent6 2 2 2 2 4 2 2 3 2" xfId="27743"/>
    <cellStyle name="20% - Accent6 2 2 2 2 4 2 2 4" xfId="27744"/>
    <cellStyle name="20% - Accent6 2 2 2 2 4 2 2 5" xfId="48617"/>
    <cellStyle name="20% - Accent6 2 2 2 2 4 2 3" xfId="7296"/>
    <cellStyle name="20% - Accent6 2 2 2 2 4 2 3 2" xfId="27745"/>
    <cellStyle name="20% - Accent6 2 2 2 2 4 2 3 3" xfId="48618"/>
    <cellStyle name="20% - Accent6 2 2 2 2 4 2 4" xfId="13078"/>
    <cellStyle name="20% - Accent6 2 2 2 2 4 2 4 2" xfId="27746"/>
    <cellStyle name="20% - Accent6 2 2 2 2 4 2 4 3" xfId="48619"/>
    <cellStyle name="20% - Accent6 2 2 2 2 4 2 5" xfId="18861"/>
    <cellStyle name="20% - Accent6 2 2 2 2 4 2 5 2" xfId="27747"/>
    <cellStyle name="20% - Accent6 2 2 2 2 4 2 6" xfId="27748"/>
    <cellStyle name="20% - Accent6 2 2 2 2 4 2 7" xfId="48620"/>
    <cellStyle name="20% - Accent6 2 2 2 2 4 3" xfId="5593"/>
    <cellStyle name="20% - Accent6 2 2 2 2 4 3 2" xfId="14267"/>
    <cellStyle name="20% - Accent6 2 2 2 2 4 3 2 2" xfId="27749"/>
    <cellStyle name="20% - Accent6 2 2 2 2 4 3 2 3" xfId="48621"/>
    <cellStyle name="20% - Accent6 2 2 2 2 4 3 3" xfId="20050"/>
    <cellStyle name="20% - Accent6 2 2 2 2 4 3 3 2" xfId="27750"/>
    <cellStyle name="20% - Accent6 2 2 2 2 4 3 4" xfId="27751"/>
    <cellStyle name="20% - Accent6 2 2 2 2 4 3 5" xfId="48622"/>
    <cellStyle name="20% - Accent6 2 2 2 2 4 4" xfId="8485"/>
    <cellStyle name="20% - Accent6 2 2 2 2 4 4 2" xfId="27752"/>
    <cellStyle name="20% - Accent6 2 2 2 2 4 4 3" xfId="48623"/>
    <cellStyle name="20% - Accent6 2 2 2 2 4 4 4" xfId="48624"/>
    <cellStyle name="20% - Accent6 2 2 2 2 4 5" xfId="4404"/>
    <cellStyle name="20% - Accent6 2 2 2 2 4 5 2" xfId="27753"/>
    <cellStyle name="20% - Accent6 2 2 2 2 4 5 3" xfId="48625"/>
    <cellStyle name="20% - Accent6 2 2 2 2 4 6" xfId="11376"/>
    <cellStyle name="20% - Accent6 2 2 2 2 4 6 2" xfId="27754"/>
    <cellStyle name="20% - Accent6 2 2 2 2 4 6 3" xfId="48626"/>
    <cellStyle name="20% - Accent6 2 2 2 2 4 7" xfId="17159"/>
    <cellStyle name="20% - Accent6 2 2 2 2 4 7 2" xfId="27755"/>
    <cellStyle name="20% - Accent6 2 2 2 2 4 8" xfId="27756"/>
    <cellStyle name="20% - Accent6 2 2 2 2 4 9" xfId="48627"/>
    <cellStyle name="20% - Accent6 2 2 2 2 5" xfId="1953"/>
    <cellStyle name="20% - Accent6 2 2 2 2 5 2" xfId="6548"/>
    <cellStyle name="20% - Accent6 2 2 2 2 5 2 2" xfId="15221"/>
    <cellStyle name="20% - Accent6 2 2 2 2 5 2 2 2" xfId="27757"/>
    <cellStyle name="20% - Accent6 2 2 2 2 5 2 2 3" xfId="48628"/>
    <cellStyle name="20% - Accent6 2 2 2 2 5 2 3" xfId="21004"/>
    <cellStyle name="20% - Accent6 2 2 2 2 5 2 3 2" xfId="27758"/>
    <cellStyle name="20% - Accent6 2 2 2 2 5 2 4" xfId="27759"/>
    <cellStyle name="20% - Accent6 2 2 2 2 5 2 5" xfId="48629"/>
    <cellStyle name="20% - Accent6 2 2 2 2 5 3" xfId="9439"/>
    <cellStyle name="20% - Accent6 2 2 2 2 5 3 2" xfId="27760"/>
    <cellStyle name="20% - Accent6 2 2 2 2 5 3 3" xfId="48630"/>
    <cellStyle name="20% - Accent6 2 2 2 2 5 3 4" xfId="48631"/>
    <cellStyle name="20% - Accent6 2 2 2 2 5 4" xfId="3656"/>
    <cellStyle name="20% - Accent6 2 2 2 2 5 4 2" xfId="27761"/>
    <cellStyle name="20% - Accent6 2 2 2 2 5 4 3" xfId="48632"/>
    <cellStyle name="20% - Accent6 2 2 2 2 5 5" xfId="12330"/>
    <cellStyle name="20% - Accent6 2 2 2 2 5 5 2" xfId="27762"/>
    <cellStyle name="20% - Accent6 2 2 2 2 5 5 3" xfId="48633"/>
    <cellStyle name="20% - Accent6 2 2 2 2 5 6" xfId="18113"/>
    <cellStyle name="20% - Accent6 2 2 2 2 5 6 2" xfId="27763"/>
    <cellStyle name="20% - Accent6 2 2 2 2 5 7" xfId="27764"/>
    <cellStyle name="20% - Accent6 2 2 2 2 5 8" xfId="48634"/>
    <cellStyle name="20% - Accent6 2 2 2 2 6" xfId="1463"/>
    <cellStyle name="20% - Accent6 2 2 2 2 6 2" xfId="8949"/>
    <cellStyle name="20% - Accent6 2 2 2 2 6 2 2" xfId="14731"/>
    <cellStyle name="20% - Accent6 2 2 2 2 6 2 2 2" xfId="27765"/>
    <cellStyle name="20% - Accent6 2 2 2 2 6 2 2 3" xfId="48635"/>
    <cellStyle name="20% - Accent6 2 2 2 2 6 2 3" xfId="20514"/>
    <cellStyle name="20% - Accent6 2 2 2 2 6 2 3 2" xfId="27766"/>
    <cellStyle name="20% - Accent6 2 2 2 2 6 2 4" xfId="27767"/>
    <cellStyle name="20% - Accent6 2 2 2 2 6 2 5" xfId="48636"/>
    <cellStyle name="20% - Accent6 2 2 2 2 6 3" xfId="6058"/>
    <cellStyle name="20% - Accent6 2 2 2 2 6 3 2" xfId="27768"/>
    <cellStyle name="20% - Accent6 2 2 2 2 6 3 3" xfId="48637"/>
    <cellStyle name="20% - Accent6 2 2 2 2 6 4" xfId="11840"/>
    <cellStyle name="20% - Accent6 2 2 2 2 6 4 2" xfId="27769"/>
    <cellStyle name="20% - Accent6 2 2 2 2 6 4 3" xfId="48638"/>
    <cellStyle name="20% - Accent6 2 2 2 2 6 5" xfId="17623"/>
    <cellStyle name="20% - Accent6 2 2 2 2 6 5 2" xfId="27770"/>
    <cellStyle name="20% - Accent6 2 2 2 2 6 6" xfId="27771"/>
    <cellStyle name="20% - Accent6 2 2 2 2 6 7" xfId="48639"/>
    <cellStyle name="20% - Accent6 2 2 2 2 7" xfId="4845"/>
    <cellStyle name="20% - Accent6 2 2 2 2 7 2" xfId="13519"/>
    <cellStyle name="20% - Accent6 2 2 2 2 7 2 2" xfId="27772"/>
    <cellStyle name="20% - Accent6 2 2 2 2 7 2 3" xfId="48640"/>
    <cellStyle name="20% - Accent6 2 2 2 2 7 3" xfId="19302"/>
    <cellStyle name="20% - Accent6 2 2 2 2 7 3 2" xfId="27773"/>
    <cellStyle name="20% - Accent6 2 2 2 2 7 4" xfId="27774"/>
    <cellStyle name="20% - Accent6 2 2 2 2 7 5" xfId="48641"/>
    <cellStyle name="20% - Accent6 2 2 2 2 8" xfId="7737"/>
    <cellStyle name="20% - Accent6 2 2 2 2 8 2" xfId="27775"/>
    <cellStyle name="20% - Accent6 2 2 2 2 8 3" xfId="48642"/>
    <cellStyle name="20% - Accent6 2 2 2 2 8 4" xfId="48643"/>
    <cellStyle name="20% - Accent6 2 2 2 2 9" xfId="3166"/>
    <cellStyle name="20% - Accent6 2 2 2 2 9 2" xfId="27776"/>
    <cellStyle name="20% - Accent6 2 2 2 2 9 3" xfId="48644"/>
    <cellStyle name="20% - Accent6 2 2 2 3" xfId="219"/>
    <cellStyle name="20% - Accent6 2 2 2 3 10" xfId="16415"/>
    <cellStyle name="20% - Accent6 2 2 2 3 10 2" xfId="27777"/>
    <cellStyle name="20% - Accent6 2 2 2 3 11" xfId="27778"/>
    <cellStyle name="20% - Accent6 2 2 2 3 12" xfId="48645"/>
    <cellStyle name="20% - Accent6 2 2 2 3 2" xfId="220"/>
    <cellStyle name="20% - Accent6 2 2 2 3 2 2" xfId="1958"/>
    <cellStyle name="20% - Accent6 2 2 2 3 2 2 2" xfId="9444"/>
    <cellStyle name="20% - Accent6 2 2 2 3 2 2 2 2" xfId="15226"/>
    <cellStyle name="20% - Accent6 2 2 2 3 2 2 2 2 2" xfId="27779"/>
    <cellStyle name="20% - Accent6 2 2 2 3 2 2 2 2 3" xfId="48646"/>
    <cellStyle name="20% - Accent6 2 2 2 3 2 2 2 3" xfId="21009"/>
    <cellStyle name="20% - Accent6 2 2 2 3 2 2 2 3 2" xfId="27780"/>
    <cellStyle name="20% - Accent6 2 2 2 3 2 2 2 4" xfId="27781"/>
    <cellStyle name="20% - Accent6 2 2 2 3 2 2 2 5" xfId="48647"/>
    <cellStyle name="20% - Accent6 2 2 2 3 2 2 3" xfId="6553"/>
    <cellStyle name="20% - Accent6 2 2 2 3 2 2 3 2" xfId="27782"/>
    <cellStyle name="20% - Accent6 2 2 2 3 2 2 3 3" xfId="48648"/>
    <cellStyle name="20% - Accent6 2 2 2 3 2 2 4" xfId="12335"/>
    <cellStyle name="20% - Accent6 2 2 2 3 2 2 4 2" xfId="27783"/>
    <cellStyle name="20% - Accent6 2 2 2 3 2 2 4 3" xfId="48649"/>
    <cellStyle name="20% - Accent6 2 2 2 3 2 2 5" xfId="18118"/>
    <cellStyle name="20% - Accent6 2 2 2 3 2 2 5 2" xfId="27784"/>
    <cellStyle name="20% - Accent6 2 2 2 3 2 2 6" xfId="27785"/>
    <cellStyle name="20% - Accent6 2 2 2 3 2 2 7" xfId="48650"/>
    <cellStyle name="20% - Accent6 2 2 2 3 2 3" xfId="4850"/>
    <cellStyle name="20% - Accent6 2 2 2 3 2 3 2" xfId="13524"/>
    <cellStyle name="20% - Accent6 2 2 2 3 2 3 2 2" xfId="27786"/>
    <cellStyle name="20% - Accent6 2 2 2 3 2 3 2 3" xfId="48651"/>
    <cellStyle name="20% - Accent6 2 2 2 3 2 3 3" xfId="19307"/>
    <cellStyle name="20% - Accent6 2 2 2 3 2 3 3 2" xfId="27787"/>
    <cellStyle name="20% - Accent6 2 2 2 3 2 3 4" xfId="27788"/>
    <cellStyle name="20% - Accent6 2 2 2 3 2 3 5" xfId="48652"/>
    <cellStyle name="20% - Accent6 2 2 2 3 2 4" xfId="7742"/>
    <cellStyle name="20% - Accent6 2 2 2 3 2 4 2" xfId="27789"/>
    <cellStyle name="20% - Accent6 2 2 2 3 2 4 3" xfId="48653"/>
    <cellStyle name="20% - Accent6 2 2 2 3 2 4 4" xfId="48654"/>
    <cellStyle name="20% - Accent6 2 2 2 3 2 5" xfId="3661"/>
    <cellStyle name="20% - Accent6 2 2 2 3 2 5 2" xfId="27790"/>
    <cellStyle name="20% - Accent6 2 2 2 3 2 5 3" xfId="48655"/>
    <cellStyle name="20% - Accent6 2 2 2 3 2 6" xfId="10633"/>
    <cellStyle name="20% - Accent6 2 2 2 3 2 6 2" xfId="27791"/>
    <cellStyle name="20% - Accent6 2 2 2 3 2 6 3" xfId="48656"/>
    <cellStyle name="20% - Accent6 2 2 2 3 2 7" xfId="16416"/>
    <cellStyle name="20% - Accent6 2 2 2 3 2 7 2" xfId="27792"/>
    <cellStyle name="20% - Accent6 2 2 2 3 2 8" xfId="27793"/>
    <cellStyle name="20% - Accent6 2 2 2 3 2 9" xfId="48657"/>
    <cellStyle name="20% - Accent6 2 2 2 3 3" xfId="999"/>
    <cellStyle name="20% - Accent6 2 2 2 3 3 2" xfId="2703"/>
    <cellStyle name="20% - Accent6 2 2 2 3 3 2 2" xfId="10189"/>
    <cellStyle name="20% - Accent6 2 2 2 3 3 2 2 2" xfId="15971"/>
    <cellStyle name="20% - Accent6 2 2 2 3 3 2 2 2 2" xfId="27794"/>
    <cellStyle name="20% - Accent6 2 2 2 3 3 2 2 2 3" xfId="48658"/>
    <cellStyle name="20% - Accent6 2 2 2 3 3 2 2 3" xfId="21754"/>
    <cellStyle name="20% - Accent6 2 2 2 3 3 2 2 3 2" xfId="27795"/>
    <cellStyle name="20% - Accent6 2 2 2 3 3 2 2 4" xfId="27796"/>
    <cellStyle name="20% - Accent6 2 2 2 3 3 2 2 5" xfId="48659"/>
    <cellStyle name="20% - Accent6 2 2 2 3 3 2 3" xfId="7298"/>
    <cellStyle name="20% - Accent6 2 2 2 3 3 2 3 2" xfId="27797"/>
    <cellStyle name="20% - Accent6 2 2 2 3 3 2 3 3" xfId="48660"/>
    <cellStyle name="20% - Accent6 2 2 2 3 3 2 4" xfId="13080"/>
    <cellStyle name="20% - Accent6 2 2 2 3 3 2 4 2" xfId="27798"/>
    <cellStyle name="20% - Accent6 2 2 2 3 3 2 4 3" xfId="48661"/>
    <cellStyle name="20% - Accent6 2 2 2 3 3 2 5" xfId="18863"/>
    <cellStyle name="20% - Accent6 2 2 2 3 3 2 5 2" xfId="27799"/>
    <cellStyle name="20% - Accent6 2 2 2 3 3 2 6" xfId="27800"/>
    <cellStyle name="20% - Accent6 2 2 2 3 3 2 7" xfId="48662"/>
    <cellStyle name="20% - Accent6 2 2 2 3 3 3" xfId="5595"/>
    <cellStyle name="20% - Accent6 2 2 2 3 3 3 2" xfId="14269"/>
    <cellStyle name="20% - Accent6 2 2 2 3 3 3 2 2" xfId="27801"/>
    <cellStyle name="20% - Accent6 2 2 2 3 3 3 2 3" xfId="48663"/>
    <cellStyle name="20% - Accent6 2 2 2 3 3 3 3" xfId="20052"/>
    <cellStyle name="20% - Accent6 2 2 2 3 3 3 3 2" xfId="27802"/>
    <cellStyle name="20% - Accent6 2 2 2 3 3 3 4" xfId="27803"/>
    <cellStyle name="20% - Accent6 2 2 2 3 3 3 5" xfId="48664"/>
    <cellStyle name="20% - Accent6 2 2 2 3 3 4" xfId="8487"/>
    <cellStyle name="20% - Accent6 2 2 2 3 3 4 2" xfId="27804"/>
    <cellStyle name="20% - Accent6 2 2 2 3 3 4 3" xfId="48665"/>
    <cellStyle name="20% - Accent6 2 2 2 3 3 4 4" xfId="48666"/>
    <cellStyle name="20% - Accent6 2 2 2 3 3 5" xfId="4406"/>
    <cellStyle name="20% - Accent6 2 2 2 3 3 5 2" xfId="27805"/>
    <cellStyle name="20% - Accent6 2 2 2 3 3 5 3" xfId="48667"/>
    <cellStyle name="20% - Accent6 2 2 2 3 3 6" xfId="11378"/>
    <cellStyle name="20% - Accent6 2 2 2 3 3 6 2" xfId="27806"/>
    <cellStyle name="20% - Accent6 2 2 2 3 3 6 3" xfId="48668"/>
    <cellStyle name="20% - Accent6 2 2 2 3 3 7" xfId="17161"/>
    <cellStyle name="20% - Accent6 2 2 2 3 3 7 2" xfId="27807"/>
    <cellStyle name="20% - Accent6 2 2 2 3 3 8" xfId="27808"/>
    <cellStyle name="20% - Accent6 2 2 2 3 3 9" xfId="48669"/>
    <cellStyle name="20% - Accent6 2 2 2 3 4" xfId="1957"/>
    <cellStyle name="20% - Accent6 2 2 2 3 4 2" xfId="6552"/>
    <cellStyle name="20% - Accent6 2 2 2 3 4 2 2" xfId="15225"/>
    <cellStyle name="20% - Accent6 2 2 2 3 4 2 2 2" xfId="27809"/>
    <cellStyle name="20% - Accent6 2 2 2 3 4 2 2 3" xfId="48670"/>
    <cellStyle name="20% - Accent6 2 2 2 3 4 2 3" xfId="21008"/>
    <cellStyle name="20% - Accent6 2 2 2 3 4 2 3 2" xfId="27810"/>
    <cellStyle name="20% - Accent6 2 2 2 3 4 2 4" xfId="27811"/>
    <cellStyle name="20% - Accent6 2 2 2 3 4 2 5" xfId="48671"/>
    <cellStyle name="20% - Accent6 2 2 2 3 4 3" xfId="9443"/>
    <cellStyle name="20% - Accent6 2 2 2 3 4 3 2" xfId="27812"/>
    <cellStyle name="20% - Accent6 2 2 2 3 4 3 3" xfId="48672"/>
    <cellStyle name="20% - Accent6 2 2 2 3 4 3 4" xfId="48673"/>
    <cellStyle name="20% - Accent6 2 2 2 3 4 4" xfId="3660"/>
    <cellStyle name="20% - Accent6 2 2 2 3 4 4 2" xfId="27813"/>
    <cellStyle name="20% - Accent6 2 2 2 3 4 4 3" xfId="48674"/>
    <cellStyle name="20% - Accent6 2 2 2 3 4 5" xfId="12334"/>
    <cellStyle name="20% - Accent6 2 2 2 3 4 5 2" xfId="27814"/>
    <cellStyle name="20% - Accent6 2 2 2 3 4 5 3" xfId="48675"/>
    <cellStyle name="20% - Accent6 2 2 2 3 4 6" xfId="18117"/>
    <cellStyle name="20% - Accent6 2 2 2 3 4 6 2" xfId="27815"/>
    <cellStyle name="20% - Accent6 2 2 2 3 4 7" xfId="27816"/>
    <cellStyle name="20% - Accent6 2 2 2 3 4 8" xfId="48676"/>
    <cellStyle name="20% - Accent6 2 2 2 3 5" xfId="1465"/>
    <cellStyle name="20% - Accent6 2 2 2 3 5 2" xfId="8951"/>
    <cellStyle name="20% - Accent6 2 2 2 3 5 2 2" xfId="14733"/>
    <cellStyle name="20% - Accent6 2 2 2 3 5 2 2 2" xfId="27817"/>
    <cellStyle name="20% - Accent6 2 2 2 3 5 2 2 3" xfId="48677"/>
    <cellStyle name="20% - Accent6 2 2 2 3 5 2 3" xfId="20516"/>
    <cellStyle name="20% - Accent6 2 2 2 3 5 2 3 2" xfId="27818"/>
    <cellStyle name="20% - Accent6 2 2 2 3 5 2 4" xfId="27819"/>
    <cellStyle name="20% - Accent6 2 2 2 3 5 2 5" xfId="48678"/>
    <cellStyle name="20% - Accent6 2 2 2 3 5 3" xfId="6060"/>
    <cellStyle name="20% - Accent6 2 2 2 3 5 3 2" xfId="27820"/>
    <cellStyle name="20% - Accent6 2 2 2 3 5 3 3" xfId="48679"/>
    <cellStyle name="20% - Accent6 2 2 2 3 5 4" xfId="11842"/>
    <cellStyle name="20% - Accent6 2 2 2 3 5 4 2" xfId="27821"/>
    <cellStyle name="20% - Accent6 2 2 2 3 5 4 3" xfId="48680"/>
    <cellStyle name="20% - Accent6 2 2 2 3 5 5" xfId="17625"/>
    <cellStyle name="20% - Accent6 2 2 2 3 5 5 2" xfId="27822"/>
    <cellStyle name="20% - Accent6 2 2 2 3 5 6" xfId="27823"/>
    <cellStyle name="20% - Accent6 2 2 2 3 5 7" xfId="48681"/>
    <cellStyle name="20% - Accent6 2 2 2 3 6" xfId="4849"/>
    <cellStyle name="20% - Accent6 2 2 2 3 6 2" xfId="13523"/>
    <cellStyle name="20% - Accent6 2 2 2 3 6 2 2" xfId="27824"/>
    <cellStyle name="20% - Accent6 2 2 2 3 6 2 3" xfId="48682"/>
    <cellStyle name="20% - Accent6 2 2 2 3 6 3" xfId="19306"/>
    <cellStyle name="20% - Accent6 2 2 2 3 6 3 2" xfId="27825"/>
    <cellStyle name="20% - Accent6 2 2 2 3 6 4" xfId="27826"/>
    <cellStyle name="20% - Accent6 2 2 2 3 6 5" xfId="48683"/>
    <cellStyle name="20% - Accent6 2 2 2 3 7" xfId="7741"/>
    <cellStyle name="20% - Accent6 2 2 2 3 7 2" xfId="27827"/>
    <cellStyle name="20% - Accent6 2 2 2 3 7 3" xfId="48684"/>
    <cellStyle name="20% - Accent6 2 2 2 3 7 4" xfId="48685"/>
    <cellStyle name="20% - Accent6 2 2 2 3 8" xfId="3168"/>
    <cellStyle name="20% - Accent6 2 2 2 3 8 2" xfId="27828"/>
    <cellStyle name="20% - Accent6 2 2 2 3 8 3" xfId="48686"/>
    <cellStyle name="20% - Accent6 2 2 2 3 9" xfId="10632"/>
    <cellStyle name="20% - Accent6 2 2 2 3 9 2" xfId="27829"/>
    <cellStyle name="20% - Accent6 2 2 2 3 9 3" xfId="48687"/>
    <cellStyle name="20% - Accent6 2 2 2 4" xfId="221"/>
    <cellStyle name="20% - Accent6 2 2 2 4 10" xfId="16417"/>
    <cellStyle name="20% - Accent6 2 2 2 4 10 2" xfId="27830"/>
    <cellStyle name="20% - Accent6 2 2 2 4 11" xfId="27831"/>
    <cellStyle name="20% - Accent6 2 2 2 4 12" xfId="48688"/>
    <cellStyle name="20% - Accent6 2 2 2 4 2" xfId="222"/>
    <cellStyle name="20% - Accent6 2 2 2 4 2 2" xfId="1960"/>
    <cellStyle name="20% - Accent6 2 2 2 4 2 2 2" xfId="9446"/>
    <cellStyle name="20% - Accent6 2 2 2 4 2 2 2 2" xfId="15228"/>
    <cellStyle name="20% - Accent6 2 2 2 4 2 2 2 2 2" xfId="27832"/>
    <cellStyle name="20% - Accent6 2 2 2 4 2 2 2 2 3" xfId="48689"/>
    <cellStyle name="20% - Accent6 2 2 2 4 2 2 2 3" xfId="21011"/>
    <cellStyle name="20% - Accent6 2 2 2 4 2 2 2 3 2" xfId="27833"/>
    <cellStyle name="20% - Accent6 2 2 2 4 2 2 2 4" xfId="27834"/>
    <cellStyle name="20% - Accent6 2 2 2 4 2 2 2 5" xfId="48690"/>
    <cellStyle name="20% - Accent6 2 2 2 4 2 2 3" xfId="6555"/>
    <cellStyle name="20% - Accent6 2 2 2 4 2 2 3 2" xfId="27835"/>
    <cellStyle name="20% - Accent6 2 2 2 4 2 2 3 3" xfId="48691"/>
    <cellStyle name="20% - Accent6 2 2 2 4 2 2 4" xfId="12337"/>
    <cellStyle name="20% - Accent6 2 2 2 4 2 2 4 2" xfId="27836"/>
    <cellStyle name="20% - Accent6 2 2 2 4 2 2 4 3" xfId="48692"/>
    <cellStyle name="20% - Accent6 2 2 2 4 2 2 5" xfId="18120"/>
    <cellStyle name="20% - Accent6 2 2 2 4 2 2 5 2" xfId="27837"/>
    <cellStyle name="20% - Accent6 2 2 2 4 2 2 6" xfId="27838"/>
    <cellStyle name="20% - Accent6 2 2 2 4 2 2 7" xfId="48693"/>
    <cellStyle name="20% - Accent6 2 2 2 4 2 3" xfId="4852"/>
    <cellStyle name="20% - Accent6 2 2 2 4 2 3 2" xfId="13526"/>
    <cellStyle name="20% - Accent6 2 2 2 4 2 3 2 2" xfId="27839"/>
    <cellStyle name="20% - Accent6 2 2 2 4 2 3 2 3" xfId="48694"/>
    <cellStyle name="20% - Accent6 2 2 2 4 2 3 3" xfId="19309"/>
    <cellStyle name="20% - Accent6 2 2 2 4 2 3 3 2" xfId="27840"/>
    <cellStyle name="20% - Accent6 2 2 2 4 2 3 4" xfId="27841"/>
    <cellStyle name="20% - Accent6 2 2 2 4 2 3 5" xfId="48695"/>
    <cellStyle name="20% - Accent6 2 2 2 4 2 4" xfId="7744"/>
    <cellStyle name="20% - Accent6 2 2 2 4 2 4 2" xfId="27842"/>
    <cellStyle name="20% - Accent6 2 2 2 4 2 4 3" xfId="48696"/>
    <cellStyle name="20% - Accent6 2 2 2 4 2 4 4" xfId="48697"/>
    <cellStyle name="20% - Accent6 2 2 2 4 2 5" xfId="3663"/>
    <cellStyle name="20% - Accent6 2 2 2 4 2 5 2" xfId="27843"/>
    <cellStyle name="20% - Accent6 2 2 2 4 2 5 3" xfId="48698"/>
    <cellStyle name="20% - Accent6 2 2 2 4 2 6" xfId="10635"/>
    <cellStyle name="20% - Accent6 2 2 2 4 2 6 2" xfId="27844"/>
    <cellStyle name="20% - Accent6 2 2 2 4 2 6 3" xfId="48699"/>
    <cellStyle name="20% - Accent6 2 2 2 4 2 7" xfId="16418"/>
    <cellStyle name="20% - Accent6 2 2 2 4 2 7 2" xfId="27845"/>
    <cellStyle name="20% - Accent6 2 2 2 4 2 8" xfId="27846"/>
    <cellStyle name="20% - Accent6 2 2 2 4 2 9" xfId="48700"/>
    <cellStyle name="20% - Accent6 2 2 2 4 3" xfId="1000"/>
    <cellStyle name="20% - Accent6 2 2 2 4 3 2" xfId="2704"/>
    <cellStyle name="20% - Accent6 2 2 2 4 3 2 2" xfId="10190"/>
    <cellStyle name="20% - Accent6 2 2 2 4 3 2 2 2" xfId="15972"/>
    <cellStyle name="20% - Accent6 2 2 2 4 3 2 2 2 2" xfId="27847"/>
    <cellStyle name="20% - Accent6 2 2 2 4 3 2 2 2 3" xfId="48701"/>
    <cellStyle name="20% - Accent6 2 2 2 4 3 2 2 3" xfId="21755"/>
    <cellStyle name="20% - Accent6 2 2 2 4 3 2 2 3 2" xfId="27848"/>
    <cellStyle name="20% - Accent6 2 2 2 4 3 2 2 4" xfId="27849"/>
    <cellStyle name="20% - Accent6 2 2 2 4 3 2 2 5" xfId="48702"/>
    <cellStyle name="20% - Accent6 2 2 2 4 3 2 3" xfId="7299"/>
    <cellStyle name="20% - Accent6 2 2 2 4 3 2 3 2" xfId="27850"/>
    <cellStyle name="20% - Accent6 2 2 2 4 3 2 3 3" xfId="48703"/>
    <cellStyle name="20% - Accent6 2 2 2 4 3 2 4" xfId="13081"/>
    <cellStyle name="20% - Accent6 2 2 2 4 3 2 4 2" xfId="27851"/>
    <cellStyle name="20% - Accent6 2 2 2 4 3 2 4 3" xfId="48704"/>
    <cellStyle name="20% - Accent6 2 2 2 4 3 2 5" xfId="18864"/>
    <cellStyle name="20% - Accent6 2 2 2 4 3 2 5 2" xfId="27852"/>
    <cellStyle name="20% - Accent6 2 2 2 4 3 2 6" xfId="27853"/>
    <cellStyle name="20% - Accent6 2 2 2 4 3 2 7" xfId="48705"/>
    <cellStyle name="20% - Accent6 2 2 2 4 3 3" xfId="5596"/>
    <cellStyle name="20% - Accent6 2 2 2 4 3 3 2" xfId="14270"/>
    <cellStyle name="20% - Accent6 2 2 2 4 3 3 2 2" xfId="27854"/>
    <cellStyle name="20% - Accent6 2 2 2 4 3 3 2 3" xfId="48706"/>
    <cellStyle name="20% - Accent6 2 2 2 4 3 3 3" xfId="20053"/>
    <cellStyle name="20% - Accent6 2 2 2 4 3 3 3 2" xfId="27855"/>
    <cellStyle name="20% - Accent6 2 2 2 4 3 3 4" xfId="27856"/>
    <cellStyle name="20% - Accent6 2 2 2 4 3 3 5" xfId="48707"/>
    <cellStyle name="20% - Accent6 2 2 2 4 3 4" xfId="8488"/>
    <cellStyle name="20% - Accent6 2 2 2 4 3 4 2" xfId="27857"/>
    <cellStyle name="20% - Accent6 2 2 2 4 3 4 3" xfId="48708"/>
    <cellStyle name="20% - Accent6 2 2 2 4 3 4 4" xfId="48709"/>
    <cellStyle name="20% - Accent6 2 2 2 4 3 5" xfId="4407"/>
    <cellStyle name="20% - Accent6 2 2 2 4 3 5 2" xfId="27858"/>
    <cellStyle name="20% - Accent6 2 2 2 4 3 5 3" xfId="48710"/>
    <cellStyle name="20% - Accent6 2 2 2 4 3 6" xfId="11379"/>
    <cellStyle name="20% - Accent6 2 2 2 4 3 6 2" xfId="27859"/>
    <cellStyle name="20% - Accent6 2 2 2 4 3 6 3" xfId="48711"/>
    <cellStyle name="20% - Accent6 2 2 2 4 3 7" xfId="17162"/>
    <cellStyle name="20% - Accent6 2 2 2 4 3 7 2" xfId="27860"/>
    <cellStyle name="20% - Accent6 2 2 2 4 3 8" xfId="27861"/>
    <cellStyle name="20% - Accent6 2 2 2 4 3 9" xfId="48712"/>
    <cellStyle name="20% - Accent6 2 2 2 4 4" xfId="1959"/>
    <cellStyle name="20% - Accent6 2 2 2 4 4 2" xfId="6554"/>
    <cellStyle name="20% - Accent6 2 2 2 4 4 2 2" xfId="15227"/>
    <cellStyle name="20% - Accent6 2 2 2 4 4 2 2 2" xfId="27862"/>
    <cellStyle name="20% - Accent6 2 2 2 4 4 2 2 3" xfId="48713"/>
    <cellStyle name="20% - Accent6 2 2 2 4 4 2 3" xfId="21010"/>
    <cellStyle name="20% - Accent6 2 2 2 4 4 2 3 2" xfId="27863"/>
    <cellStyle name="20% - Accent6 2 2 2 4 4 2 4" xfId="27864"/>
    <cellStyle name="20% - Accent6 2 2 2 4 4 2 5" xfId="48714"/>
    <cellStyle name="20% - Accent6 2 2 2 4 4 3" xfId="9445"/>
    <cellStyle name="20% - Accent6 2 2 2 4 4 3 2" xfId="27865"/>
    <cellStyle name="20% - Accent6 2 2 2 4 4 3 3" xfId="48715"/>
    <cellStyle name="20% - Accent6 2 2 2 4 4 3 4" xfId="48716"/>
    <cellStyle name="20% - Accent6 2 2 2 4 4 4" xfId="3662"/>
    <cellStyle name="20% - Accent6 2 2 2 4 4 4 2" xfId="27866"/>
    <cellStyle name="20% - Accent6 2 2 2 4 4 4 3" xfId="48717"/>
    <cellStyle name="20% - Accent6 2 2 2 4 4 5" xfId="12336"/>
    <cellStyle name="20% - Accent6 2 2 2 4 4 5 2" xfId="27867"/>
    <cellStyle name="20% - Accent6 2 2 2 4 4 5 3" xfId="48718"/>
    <cellStyle name="20% - Accent6 2 2 2 4 4 6" xfId="18119"/>
    <cellStyle name="20% - Accent6 2 2 2 4 4 6 2" xfId="27868"/>
    <cellStyle name="20% - Accent6 2 2 2 4 4 7" xfId="27869"/>
    <cellStyle name="20% - Accent6 2 2 2 4 4 8" xfId="48719"/>
    <cellStyle name="20% - Accent6 2 2 2 4 5" xfId="1466"/>
    <cellStyle name="20% - Accent6 2 2 2 4 5 2" xfId="8952"/>
    <cellStyle name="20% - Accent6 2 2 2 4 5 2 2" xfId="14734"/>
    <cellStyle name="20% - Accent6 2 2 2 4 5 2 2 2" xfId="27870"/>
    <cellStyle name="20% - Accent6 2 2 2 4 5 2 2 3" xfId="48720"/>
    <cellStyle name="20% - Accent6 2 2 2 4 5 2 3" xfId="20517"/>
    <cellStyle name="20% - Accent6 2 2 2 4 5 2 3 2" xfId="27871"/>
    <cellStyle name="20% - Accent6 2 2 2 4 5 2 4" xfId="27872"/>
    <cellStyle name="20% - Accent6 2 2 2 4 5 2 5" xfId="48721"/>
    <cellStyle name="20% - Accent6 2 2 2 4 5 3" xfId="6061"/>
    <cellStyle name="20% - Accent6 2 2 2 4 5 3 2" xfId="27873"/>
    <cellStyle name="20% - Accent6 2 2 2 4 5 3 3" xfId="48722"/>
    <cellStyle name="20% - Accent6 2 2 2 4 5 4" xfId="11843"/>
    <cellStyle name="20% - Accent6 2 2 2 4 5 4 2" xfId="27874"/>
    <cellStyle name="20% - Accent6 2 2 2 4 5 4 3" xfId="48723"/>
    <cellStyle name="20% - Accent6 2 2 2 4 5 5" xfId="17626"/>
    <cellStyle name="20% - Accent6 2 2 2 4 5 5 2" xfId="27875"/>
    <cellStyle name="20% - Accent6 2 2 2 4 5 6" xfId="27876"/>
    <cellStyle name="20% - Accent6 2 2 2 4 5 7" xfId="48724"/>
    <cellStyle name="20% - Accent6 2 2 2 4 6" xfId="4851"/>
    <cellStyle name="20% - Accent6 2 2 2 4 6 2" xfId="13525"/>
    <cellStyle name="20% - Accent6 2 2 2 4 6 2 2" xfId="27877"/>
    <cellStyle name="20% - Accent6 2 2 2 4 6 2 3" xfId="48725"/>
    <cellStyle name="20% - Accent6 2 2 2 4 6 3" xfId="19308"/>
    <cellStyle name="20% - Accent6 2 2 2 4 6 3 2" xfId="27878"/>
    <cellStyle name="20% - Accent6 2 2 2 4 6 4" xfId="27879"/>
    <cellStyle name="20% - Accent6 2 2 2 4 6 5" xfId="48726"/>
    <cellStyle name="20% - Accent6 2 2 2 4 7" xfId="7743"/>
    <cellStyle name="20% - Accent6 2 2 2 4 7 2" xfId="27880"/>
    <cellStyle name="20% - Accent6 2 2 2 4 7 3" xfId="48727"/>
    <cellStyle name="20% - Accent6 2 2 2 4 7 4" xfId="48728"/>
    <cellStyle name="20% - Accent6 2 2 2 4 8" xfId="3169"/>
    <cellStyle name="20% - Accent6 2 2 2 4 8 2" xfId="27881"/>
    <cellStyle name="20% - Accent6 2 2 2 4 8 3" xfId="48729"/>
    <cellStyle name="20% - Accent6 2 2 2 4 9" xfId="10634"/>
    <cellStyle name="20% - Accent6 2 2 2 4 9 2" xfId="27882"/>
    <cellStyle name="20% - Accent6 2 2 2 4 9 3" xfId="48730"/>
    <cellStyle name="20% - Accent6 2 2 2 5" xfId="223"/>
    <cellStyle name="20% - Accent6 2 2 2 5 10" xfId="48731"/>
    <cellStyle name="20% - Accent6 2 2 2 5 2" xfId="1961"/>
    <cellStyle name="20% - Accent6 2 2 2 5 2 2" xfId="6556"/>
    <cellStyle name="20% - Accent6 2 2 2 5 2 2 2" xfId="15229"/>
    <cellStyle name="20% - Accent6 2 2 2 5 2 2 2 2" xfId="27883"/>
    <cellStyle name="20% - Accent6 2 2 2 5 2 2 2 3" xfId="48732"/>
    <cellStyle name="20% - Accent6 2 2 2 5 2 2 3" xfId="21012"/>
    <cellStyle name="20% - Accent6 2 2 2 5 2 2 3 2" xfId="27884"/>
    <cellStyle name="20% - Accent6 2 2 2 5 2 2 4" xfId="27885"/>
    <cellStyle name="20% - Accent6 2 2 2 5 2 2 5" xfId="48733"/>
    <cellStyle name="20% - Accent6 2 2 2 5 2 3" xfId="9447"/>
    <cellStyle name="20% - Accent6 2 2 2 5 2 3 2" xfId="27886"/>
    <cellStyle name="20% - Accent6 2 2 2 5 2 3 3" xfId="48734"/>
    <cellStyle name="20% - Accent6 2 2 2 5 2 3 4" xfId="48735"/>
    <cellStyle name="20% - Accent6 2 2 2 5 2 4" xfId="3664"/>
    <cellStyle name="20% - Accent6 2 2 2 5 2 4 2" xfId="27887"/>
    <cellStyle name="20% - Accent6 2 2 2 5 2 4 3" xfId="48736"/>
    <cellStyle name="20% - Accent6 2 2 2 5 2 5" xfId="12338"/>
    <cellStyle name="20% - Accent6 2 2 2 5 2 5 2" xfId="27888"/>
    <cellStyle name="20% - Accent6 2 2 2 5 2 5 3" xfId="48737"/>
    <cellStyle name="20% - Accent6 2 2 2 5 2 6" xfId="18121"/>
    <cellStyle name="20% - Accent6 2 2 2 5 2 6 2" xfId="27889"/>
    <cellStyle name="20% - Accent6 2 2 2 5 2 7" xfId="27890"/>
    <cellStyle name="20% - Accent6 2 2 2 5 2 8" xfId="48738"/>
    <cellStyle name="20% - Accent6 2 2 2 5 3" xfId="1462"/>
    <cellStyle name="20% - Accent6 2 2 2 5 3 2" xfId="8948"/>
    <cellStyle name="20% - Accent6 2 2 2 5 3 2 2" xfId="14730"/>
    <cellStyle name="20% - Accent6 2 2 2 5 3 2 2 2" xfId="27891"/>
    <cellStyle name="20% - Accent6 2 2 2 5 3 2 2 3" xfId="48739"/>
    <cellStyle name="20% - Accent6 2 2 2 5 3 2 3" xfId="20513"/>
    <cellStyle name="20% - Accent6 2 2 2 5 3 2 3 2" xfId="27892"/>
    <cellStyle name="20% - Accent6 2 2 2 5 3 2 4" xfId="27893"/>
    <cellStyle name="20% - Accent6 2 2 2 5 3 2 5" xfId="48740"/>
    <cellStyle name="20% - Accent6 2 2 2 5 3 3" xfId="6057"/>
    <cellStyle name="20% - Accent6 2 2 2 5 3 3 2" xfId="27894"/>
    <cellStyle name="20% - Accent6 2 2 2 5 3 3 3" xfId="48741"/>
    <cellStyle name="20% - Accent6 2 2 2 5 3 4" xfId="11839"/>
    <cellStyle name="20% - Accent6 2 2 2 5 3 4 2" xfId="27895"/>
    <cellStyle name="20% - Accent6 2 2 2 5 3 4 3" xfId="48742"/>
    <cellStyle name="20% - Accent6 2 2 2 5 3 5" xfId="17622"/>
    <cellStyle name="20% - Accent6 2 2 2 5 3 5 2" xfId="27896"/>
    <cellStyle name="20% - Accent6 2 2 2 5 3 6" xfId="27897"/>
    <cellStyle name="20% - Accent6 2 2 2 5 3 7" xfId="48743"/>
    <cellStyle name="20% - Accent6 2 2 2 5 4" xfId="4853"/>
    <cellStyle name="20% - Accent6 2 2 2 5 4 2" xfId="13527"/>
    <cellStyle name="20% - Accent6 2 2 2 5 4 2 2" xfId="27898"/>
    <cellStyle name="20% - Accent6 2 2 2 5 4 2 3" xfId="48744"/>
    <cellStyle name="20% - Accent6 2 2 2 5 4 3" xfId="19310"/>
    <cellStyle name="20% - Accent6 2 2 2 5 4 3 2" xfId="27899"/>
    <cellStyle name="20% - Accent6 2 2 2 5 4 4" xfId="27900"/>
    <cellStyle name="20% - Accent6 2 2 2 5 4 5" xfId="48745"/>
    <cellStyle name="20% - Accent6 2 2 2 5 5" xfId="7745"/>
    <cellStyle name="20% - Accent6 2 2 2 5 5 2" xfId="27901"/>
    <cellStyle name="20% - Accent6 2 2 2 5 5 3" xfId="48746"/>
    <cellStyle name="20% - Accent6 2 2 2 5 5 4" xfId="48747"/>
    <cellStyle name="20% - Accent6 2 2 2 5 6" xfId="3165"/>
    <cellStyle name="20% - Accent6 2 2 2 5 6 2" xfId="27902"/>
    <cellStyle name="20% - Accent6 2 2 2 5 6 3" xfId="48748"/>
    <cellStyle name="20% - Accent6 2 2 2 5 7" xfId="10636"/>
    <cellStyle name="20% - Accent6 2 2 2 5 7 2" xfId="27903"/>
    <cellStyle name="20% - Accent6 2 2 2 5 7 3" xfId="48749"/>
    <cellStyle name="20% - Accent6 2 2 2 5 8" xfId="16419"/>
    <cellStyle name="20% - Accent6 2 2 2 5 8 2" xfId="27904"/>
    <cellStyle name="20% - Accent6 2 2 2 5 9" xfId="27905"/>
    <cellStyle name="20% - Accent6 2 2 2 6" xfId="905"/>
    <cellStyle name="20% - Accent6 2 2 2 6 2" xfId="2611"/>
    <cellStyle name="20% - Accent6 2 2 2 6 2 2" xfId="10097"/>
    <cellStyle name="20% - Accent6 2 2 2 6 2 2 2" xfId="15879"/>
    <cellStyle name="20% - Accent6 2 2 2 6 2 2 2 2" xfId="27906"/>
    <cellStyle name="20% - Accent6 2 2 2 6 2 2 2 3" xfId="48750"/>
    <cellStyle name="20% - Accent6 2 2 2 6 2 2 3" xfId="21662"/>
    <cellStyle name="20% - Accent6 2 2 2 6 2 2 3 2" xfId="27907"/>
    <cellStyle name="20% - Accent6 2 2 2 6 2 2 4" xfId="27908"/>
    <cellStyle name="20% - Accent6 2 2 2 6 2 2 5" xfId="48751"/>
    <cellStyle name="20% - Accent6 2 2 2 6 2 3" xfId="7206"/>
    <cellStyle name="20% - Accent6 2 2 2 6 2 3 2" xfId="27909"/>
    <cellStyle name="20% - Accent6 2 2 2 6 2 3 3" xfId="48752"/>
    <cellStyle name="20% - Accent6 2 2 2 6 2 4" xfId="12988"/>
    <cellStyle name="20% - Accent6 2 2 2 6 2 4 2" xfId="27910"/>
    <cellStyle name="20% - Accent6 2 2 2 6 2 4 3" xfId="48753"/>
    <cellStyle name="20% - Accent6 2 2 2 6 2 5" xfId="18771"/>
    <cellStyle name="20% - Accent6 2 2 2 6 2 5 2" xfId="27911"/>
    <cellStyle name="20% - Accent6 2 2 2 6 2 6" xfId="27912"/>
    <cellStyle name="20% - Accent6 2 2 2 6 2 7" xfId="48754"/>
    <cellStyle name="20% - Accent6 2 2 2 6 3" xfId="5503"/>
    <cellStyle name="20% - Accent6 2 2 2 6 3 2" xfId="14177"/>
    <cellStyle name="20% - Accent6 2 2 2 6 3 2 2" xfId="27913"/>
    <cellStyle name="20% - Accent6 2 2 2 6 3 2 3" xfId="48755"/>
    <cellStyle name="20% - Accent6 2 2 2 6 3 3" xfId="19960"/>
    <cellStyle name="20% - Accent6 2 2 2 6 3 3 2" xfId="27914"/>
    <cellStyle name="20% - Accent6 2 2 2 6 3 4" xfId="27915"/>
    <cellStyle name="20% - Accent6 2 2 2 6 3 5" xfId="48756"/>
    <cellStyle name="20% - Accent6 2 2 2 6 4" xfId="8395"/>
    <cellStyle name="20% - Accent6 2 2 2 6 4 2" xfId="27916"/>
    <cellStyle name="20% - Accent6 2 2 2 6 4 3" xfId="48757"/>
    <cellStyle name="20% - Accent6 2 2 2 6 4 4" xfId="48758"/>
    <cellStyle name="20% - Accent6 2 2 2 6 5" xfId="4314"/>
    <cellStyle name="20% - Accent6 2 2 2 6 5 2" xfId="27917"/>
    <cellStyle name="20% - Accent6 2 2 2 6 5 3" xfId="48759"/>
    <cellStyle name="20% - Accent6 2 2 2 6 6" xfId="11286"/>
    <cellStyle name="20% - Accent6 2 2 2 6 6 2" xfId="27918"/>
    <cellStyle name="20% - Accent6 2 2 2 6 6 3" xfId="48760"/>
    <cellStyle name="20% - Accent6 2 2 2 6 7" xfId="17069"/>
    <cellStyle name="20% - Accent6 2 2 2 6 7 2" xfId="27919"/>
    <cellStyle name="20% - Accent6 2 2 2 6 8" xfId="27920"/>
    <cellStyle name="20% - Accent6 2 2 2 6 9" xfId="48761"/>
    <cellStyle name="20% - Accent6 2 2 2 7" xfId="1952"/>
    <cellStyle name="20% - Accent6 2 2 2 7 2" xfId="6547"/>
    <cellStyle name="20% - Accent6 2 2 2 7 2 2" xfId="15220"/>
    <cellStyle name="20% - Accent6 2 2 2 7 2 2 2" xfId="27921"/>
    <cellStyle name="20% - Accent6 2 2 2 7 2 2 3" xfId="48762"/>
    <cellStyle name="20% - Accent6 2 2 2 7 2 3" xfId="21003"/>
    <cellStyle name="20% - Accent6 2 2 2 7 2 3 2" xfId="27922"/>
    <cellStyle name="20% - Accent6 2 2 2 7 2 4" xfId="27923"/>
    <cellStyle name="20% - Accent6 2 2 2 7 2 5" xfId="48763"/>
    <cellStyle name="20% - Accent6 2 2 2 7 3" xfId="9438"/>
    <cellStyle name="20% - Accent6 2 2 2 7 3 2" xfId="27924"/>
    <cellStyle name="20% - Accent6 2 2 2 7 3 3" xfId="48764"/>
    <cellStyle name="20% - Accent6 2 2 2 7 3 4" xfId="48765"/>
    <cellStyle name="20% - Accent6 2 2 2 7 4" xfId="3655"/>
    <cellStyle name="20% - Accent6 2 2 2 7 4 2" xfId="27925"/>
    <cellStyle name="20% - Accent6 2 2 2 7 4 3" xfId="48766"/>
    <cellStyle name="20% - Accent6 2 2 2 7 5" xfId="12329"/>
    <cellStyle name="20% - Accent6 2 2 2 7 5 2" xfId="27926"/>
    <cellStyle name="20% - Accent6 2 2 2 7 5 3" xfId="48767"/>
    <cellStyle name="20% - Accent6 2 2 2 7 6" xfId="18112"/>
    <cellStyle name="20% - Accent6 2 2 2 7 6 2" xfId="27927"/>
    <cellStyle name="20% - Accent6 2 2 2 7 7" xfId="27928"/>
    <cellStyle name="20% - Accent6 2 2 2 7 8" xfId="48768"/>
    <cellStyle name="20% - Accent6 2 2 2 8" xfId="1304"/>
    <cellStyle name="20% - Accent6 2 2 2 8 2" xfId="8790"/>
    <cellStyle name="20% - Accent6 2 2 2 8 2 2" xfId="14572"/>
    <cellStyle name="20% - Accent6 2 2 2 8 2 2 2" xfId="27929"/>
    <cellStyle name="20% - Accent6 2 2 2 8 2 2 3" xfId="48769"/>
    <cellStyle name="20% - Accent6 2 2 2 8 2 3" xfId="20355"/>
    <cellStyle name="20% - Accent6 2 2 2 8 2 3 2" xfId="27930"/>
    <cellStyle name="20% - Accent6 2 2 2 8 2 4" xfId="27931"/>
    <cellStyle name="20% - Accent6 2 2 2 8 2 5" xfId="48770"/>
    <cellStyle name="20% - Accent6 2 2 2 8 3" xfId="5899"/>
    <cellStyle name="20% - Accent6 2 2 2 8 3 2" xfId="27932"/>
    <cellStyle name="20% - Accent6 2 2 2 8 3 3" xfId="48771"/>
    <cellStyle name="20% - Accent6 2 2 2 8 4" xfId="11681"/>
    <cellStyle name="20% - Accent6 2 2 2 8 4 2" xfId="27933"/>
    <cellStyle name="20% - Accent6 2 2 2 8 4 3" xfId="48772"/>
    <cellStyle name="20% - Accent6 2 2 2 8 5" xfId="17464"/>
    <cellStyle name="20% - Accent6 2 2 2 8 5 2" xfId="27934"/>
    <cellStyle name="20% - Accent6 2 2 2 8 6" xfId="27935"/>
    <cellStyle name="20% - Accent6 2 2 2 8 7" xfId="48773"/>
    <cellStyle name="20% - Accent6 2 2 2 9" xfId="4844"/>
    <cellStyle name="20% - Accent6 2 2 2 9 2" xfId="13518"/>
    <cellStyle name="20% - Accent6 2 2 2 9 2 2" xfId="27936"/>
    <cellStyle name="20% - Accent6 2 2 2 9 2 3" xfId="48774"/>
    <cellStyle name="20% - Accent6 2 2 2 9 3" xfId="19301"/>
    <cellStyle name="20% - Accent6 2 2 2 9 3 2" xfId="27937"/>
    <cellStyle name="20% - Accent6 2 2 2 9 4" xfId="27938"/>
    <cellStyle name="20% - Accent6 2 2 2 9 5" xfId="48775"/>
    <cellStyle name="20% - Accent6 2 2 3" xfId="224"/>
    <cellStyle name="20% - Accent6 2 2 3 10" xfId="10637"/>
    <cellStyle name="20% - Accent6 2 2 3 10 2" xfId="27939"/>
    <cellStyle name="20% - Accent6 2 2 3 10 3" xfId="48776"/>
    <cellStyle name="20% - Accent6 2 2 3 11" xfId="16420"/>
    <cellStyle name="20% - Accent6 2 2 3 11 2" xfId="27940"/>
    <cellStyle name="20% - Accent6 2 2 3 12" xfId="27941"/>
    <cellStyle name="20% - Accent6 2 2 3 13" xfId="48777"/>
    <cellStyle name="20% - Accent6 2 2 3 2" xfId="225"/>
    <cellStyle name="20% - Accent6 2 2 3 2 10" xfId="16421"/>
    <cellStyle name="20% - Accent6 2 2 3 2 10 2" xfId="27942"/>
    <cellStyle name="20% - Accent6 2 2 3 2 11" xfId="27943"/>
    <cellStyle name="20% - Accent6 2 2 3 2 12" xfId="48778"/>
    <cellStyle name="20% - Accent6 2 2 3 2 2" xfId="226"/>
    <cellStyle name="20% - Accent6 2 2 3 2 2 2" xfId="1964"/>
    <cellStyle name="20% - Accent6 2 2 3 2 2 2 2" xfId="9450"/>
    <cellStyle name="20% - Accent6 2 2 3 2 2 2 2 2" xfId="15232"/>
    <cellStyle name="20% - Accent6 2 2 3 2 2 2 2 2 2" xfId="27944"/>
    <cellStyle name="20% - Accent6 2 2 3 2 2 2 2 2 3" xfId="48779"/>
    <cellStyle name="20% - Accent6 2 2 3 2 2 2 2 3" xfId="21015"/>
    <cellStyle name="20% - Accent6 2 2 3 2 2 2 2 3 2" xfId="27945"/>
    <cellStyle name="20% - Accent6 2 2 3 2 2 2 2 4" xfId="27946"/>
    <cellStyle name="20% - Accent6 2 2 3 2 2 2 2 5" xfId="48780"/>
    <cellStyle name="20% - Accent6 2 2 3 2 2 2 3" xfId="6559"/>
    <cellStyle name="20% - Accent6 2 2 3 2 2 2 3 2" xfId="27947"/>
    <cellStyle name="20% - Accent6 2 2 3 2 2 2 3 3" xfId="48781"/>
    <cellStyle name="20% - Accent6 2 2 3 2 2 2 4" xfId="12341"/>
    <cellStyle name="20% - Accent6 2 2 3 2 2 2 4 2" xfId="27948"/>
    <cellStyle name="20% - Accent6 2 2 3 2 2 2 4 3" xfId="48782"/>
    <cellStyle name="20% - Accent6 2 2 3 2 2 2 5" xfId="18124"/>
    <cellStyle name="20% - Accent6 2 2 3 2 2 2 5 2" xfId="27949"/>
    <cellStyle name="20% - Accent6 2 2 3 2 2 2 6" xfId="27950"/>
    <cellStyle name="20% - Accent6 2 2 3 2 2 2 7" xfId="48783"/>
    <cellStyle name="20% - Accent6 2 2 3 2 2 3" xfId="4856"/>
    <cellStyle name="20% - Accent6 2 2 3 2 2 3 2" xfId="13530"/>
    <cellStyle name="20% - Accent6 2 2 3 2 2 3 2 2" xfId="27951"/>
    <cellStyle name="20% - Accent6 2 2 3 2 2 3 2 3" xfId="48784"/>
    <cellStyle name="20% - Accent6 2 2 3 2 2 3 3" xfId="19313"/>
    <cellStyle name="20% - Accent6 2 2 3 2 2 3 3 2" xfId="27952"/>
    <cellStyle name="20% - Accent6 2 2 3 2 2 3 4" xfId="27953"/>
    <cellStyle name="20% - Accent6 2 2 3 2 2 3 5" xfId="48785"/>
    <cellStyle name="20% - Accent6 2 2 3 2 2 4" xfId="7748"/>
    <cellStyle name="20% - Accent6 2 2 3 2 2 4 2" xfId="27954"/>
    <cellStyle name="20% - Accent6 2 2 3 2 2 4 3" xfId="48786"/>
    <cellStyle name="20% - Accent6 2 2 3 2 2 4 4" xfId="48787"/>
    <cellStyle name="20% - Accent6 2 2 3 2 2 5" xfId="3667"/>
    <cellStyle name="20% - Accent6 2 2 3 2 2 5 2" xfId="27955"/>
    <cellStyle name="20% - Accent6 2 2 3 2 2 5 3" xfId="48788"/>
    <cellStyle name="20% - Accent6 2 2 3 2 2 6" xfId="10639"/>
    <cellStyle name="20% - Accent6 2 2 3 2 2 6 2" xfId="27956"/>
    <cellStyle name="20% - Accent6 2 2 3 2 2 6 3" xfId="48789"/>
    <cellStyle name="20% - Accent6 2 2 3 2 2 7" xfId="16422"/>
    <cellStyle name="20% - Accent6 2 2 3 2 2 7 2" xfId="27957"/>
    <cellStyle name="20% - Accent6 2 2 3 2 2 8" xfId="27958"/>
    <cellStyle name="20% - Accent6 2 2 3 2 2 9" xfId="48790"/>
    <cellStyle name="20% - Accent6 2 2 3 2 3" xfId="1002"/>
    <cellStyle name="20% - Accent6 2 2 3 2 3 2" xfId="2706"/>
    <cellStyle name="20% - Accent6 2 2 3 2 3 2 2" xfId="10192"/>
    <cellStyle name="20% - Accent6 2 2 3 2 3 2 2 2" xfId="15974"/>
    <cellStyle name="20% - Accent6 2 2 3 2 3 2 2 2 2" xfId="27959"/>
    <cellStyle name="20% - Accent6 2 2 3 2 3 2 2 2 3" xfId="48791"/>
    <cellStyle name="20% - Accent6 2 2 3 2 3 2 2 3" xfId="21757"/>
    <cellStyle name="20% - Accent6 2 2 3 2 3 2 2 3 2" xfId="27960"/>
    <cellStyle name="20% - Accent6 2 2 3 2 3 2 2 4" xfId="27961"/>
    <cellStyle name="20% - Accent6 2 2 3 2 3 2 2 5" xfId="48792"/>
    <cellStyle name="20% - Accent6 2 2 3 2 3 2 3" xfId="7301"/>
    <cellStyle name="20% - Accent6 2 2 3 2 3 2 3 2" xfId="27962"/>
    <cellStyle name="20% - Accent6 2 2 3 2 3 2 3 3" xfId="48793"/>
    <cellStyle name="20% - Accent6 2 2 3 2 3 2 4" xfId="13083"/>
    <cellStyle name="20% - Accent6 2 2 3 2 3 2 4 2" xfId="27963"/>
    <cellStyle name="20% - Accent6 2 2 3 2 3 2 4 3" xfId="48794"/>
    <cellStyle name="20% - Accent6 2 2 3 2 3 2 5" xfId="18866"/>
    <cellStyle name="20% - Accent6 2 2 3 2 3 2 5 2" xfId="27964"/>
    <cellStyle name="20% - Accent6 2 2 3 2 3 2 6" xfId="27965"/>
    <cellStyle name="20% - Accent6 2 2 3 2 3 2 7" xfId="48795"/>
    <cellStyle name="20% - Accent6 2 2 3 2 3 3" xfId="5598"/>
    <cellStyle name="20% - Accent6 2 2 3 2 3 3 2" xfId="14272"/>
    <cellStyle name="20% - Accent6 2 2 3 2 3 3 2 2" xfId="27966"/>
    <cellStyle name="20% - Accent6 2 2 3 2 3 3 2 3" xfId="48796"/>
    <cellStyle name="20% - Accent6 2 2 3 2 3 3 3" xfId="20055"/>
    <cellStyle name="20% - Accent6 2 2 3 2 3 3 3 2" xfId="27967"/>
    <cellStyle name="20% - Accent6 2 2 3 2 3 3 4" xfId="27968"/>
    <cellStyle name="20% - Accent6 2 2 3 2 3 3 5" xfId="48797"/>
    <cellStyle name="20% - Accent6 2 2 3 2 3 4" xfId="8490"/>
    <cellStyle name="20% - Accent6 2 2 3 2 3 4 2" xfId="27969"/>
    <cellStyle name="20% - Accent6 2 2 3 2 3 4 3" xfId="48798"/>
    <cellStyle name="20% - Accent6 2 2 3 2 3 4 4" xfId="48799"/>
    <cellStyle name="20% - Accent6 2 2 3 2 3 5" xfId="4409"/>
    <cellStyle name="20% - Accent6 2 2 3 2 3 5 2" xfId="27970"/>
    <cellStyle name="20% - Accent6 2 2 3 2 3 5 3" xfId="48800"/>
    <cellStyle name="20% - Accent6 2 2 3 2 3 6" xfId="11381"/>
    <cellStyle name="20% - Accent6 2 2 3 2 3 6 2" xfId="27971"/>
    <cellStyle name="20% - Accent6 2 2 3 2 3 6 3" xfId="48801"/>
    <cellStyle name="20% - Accent6 2 2 3 2 3 7" xfId="17164"/>
    <cellStyle name="20% - Accent6 2 2 3 2 3 7 2" xfId="27972"/>
    <cellStyle name="20% - Accent6 2 2 3 2 3 8" xfId="27973"/>
    <cellStyle name="20% - Accent6 2 2 3 2 3 9" xfId="48802"/>
    <cellStyle name="20% - Accent6 2 2 3 2 4" xfId="1963"/>
    <cellStyle name="20% - Accent6 2 2 3 2 4 2" xfId="6558"/>
    <cellStyle name="20% - Accent6 2 2 3 2 4 2 2" xfId="15231"/>
    <cellStyle name="20% - Accent6 2 2 3 2 4 2 2 2" xfId="27974"/>
    <cellStyle name="20% - Accent6 2 2 3 2 4 2 2 3" xfId="48803"/>
    <cellStyle name="20% - Accent6 2 2 3 2 4 2 3" xfId="21014"/>
    <cellStyle name="20% - Accent6 2 2 3 2 4 2 3 2" xfId="27975"/>
    <cellStyle name="20% - Accent6 2 2 3 2 4 2 4" xfId="27976"/>
    <cellStyle name="20% - Accent6 2 2 3 2 4 2 5" xfId="48804"/>
    <cellStyle name="20% - Accent6 2 2 3 2 4 3" xfId="9449"/>
    <cellStyle name="20% - Accent6 2 2 3 2 4 3 2" xfId="27977"/>
    <cellStyle name="20% - Accent6 2 2 3 2 4 3 3" xfId="48805"/>
    <cellStyle name="20% - Accent6 2 2 3 2 4 3 4" xfId="48806"/>
    <cellStyle name="20% - Accent6 2 2 3 2 4 4" xfId="3666"/>
    <cellStyle name="20% - Accent6 2 2 3 2 4 4 2" xfId="27978"/>
    <cellStyle name="20% - Accent6 2 2 3 2 4 4 3" xfId="48807"/>
    <cellStyle name="20% - Accent6 2 2 3 2 4 5" xfId="12340"/>
    <cellStyle name="20% - Accent6 2 2 3 2 4 5 2" xfId="27979"/>
    <cellStyle name="20% - Accent6 2 2 3 2 4 5 3" xfId="48808"/>
    <cellStyle name="20% - Accent6 2 2 3 2 4 6" xfId="18123"/>
    <cellStyle name="20% - Accent6 2 2 3 2 4 6 2" xfId="27980"/>
    <cellStyle name="20% - Accent6 2 2 3 2 4 7" xfId="27981"/>
    <cellStyle name="20% - Accent6 2 2 3 2 4 8" xfId="48809"/>
    <cellStyle name="20% - Accent6 2 2 3 2 5" xfId="1468"/>
    <cellStyle name="20% - Accent6 2 2 3 2 5 2" xfId="8954"/>
    <cellStyle name="20% - Accent6 2 2 3 2 5 2 2" xfId="14736"/>
    <cellStyle name="20% - Accent6 2 2 3 2 5 2 2 2" xfId="27982"/>
    <cellStyle name="20% - Accent6 2 2 3 2 5 2 2 3" xfId="48810"/>
    <cellStyle name="20% - Accent6 2 2 3 2 5 2 3" xfId="20519"/>
    <cellStyle name="20% - Accent6 2 2 3 2 5 2 3 2" xfId="27983"/>
    <cellStyle name="20% - Accent6 2 2 3 2 5 2 4" xfId="27984"/>
    <cellStyle name="20% - Accent6 2 2 3 2 5 2 5" xfId="48811"/>
    <cellStyle name="20% - Accent6 2 2 3 2 5 3" xfId="6063"/>
    <cellStyle name="20% - Accent6 2 2 3 2 5 3 2" xfId="27985"/>
    <cellStyle name="20% - Accent6 2 2 3 2 5 3 3" xfId="48812"/>
    <cellStyle name="20% - Accent6 2 2 3 2 5 4" xfId="11845"/>
    <cellStyle name="20% - Accent6 2 2 3 2 5 4 2" xfId="27986"/>
    <cellStyle name="20% - Accent6 2 2 3 2 5 4 3" xfId="48813"/>
    <cellStyle name="20% - Accent6 2 2 3 2 5 5" xfId="17628"/>
    <cellStyle name="20% - Accent6 2 2 3 2 5 5 2" xfId="27987"/>
    <cellStyle name="20% - Accent6 2 2 3 2 5 6" xfId="27988"/>
    <cellStyle name="20% - Accent6 2 2 3 2 5 7" xfId="48814"/>
    <cellStyle name="20% - Accent6 2 2 3 2 6" xfId="4855"/>
    <cellStyle name="20% - Accent6 2 2 3 2 6 2" xfId="13529"/>
    <cellStyle name="20% - Accent6 2 2 3 2 6 2 2" xfId="27989"/>
    <cellStyle name="20% - Accent6 2 2 3 2 6 2 3" xfId="48815"/>
    <cellStyle name="20% - Accent6 2 2 3 2 6 3" xfId="19312"/>
    <cellStyle name="20% - Accent6 2 2 3 2 6 3 2" xfId="27990"/>
    <cellStyle name="20% - Accent6 2 2 3 2 6 4" xfId="27991"/>
    <cellStyle name="20% - Accent6 2 2 3 2 6 5" xfId="48816"/>
    <cellStyle name="20% - Accent6 2 2 3 2 7" xfId="7747"/>
    <cellStyle name="20% - Accent6 2 2 3 2 7 2" xfId="27992"/>
    <cellStyle name="20% - Accent6 2 2 3 2 7 3" xfId="48817"/>
    <cellStyle name="20% - Accent6 2 2 3 2 7 4" xfId="48818"/>
    <cellStyle name="20% - Accent6 2 2 3 2 8" xfId="3171"/>
    <cellStyle name="20% - Accent6 2 2 3 2 8 2" xfId="27993"/>
    <cellStyle name="20% - Accent6 2 2 3 2 8 3" xfId="48819"/>
    <cellStyle name="20% - Accent6 2 2 3 2 9" xfId="10638"/>
    <cellStyle name="20% - Accent6 2 2 3 2 9 2" xfId="27994"/>
    <cellStyle name="20% - Accent6 2 2 3 2 9 3" xfId="48820"/>
    <cellStyle name="20% - Accent6 2 2 3 3" xfId="227"/>
    <cellStyle name="20% - Accent6 2 2 3 3 2" xfId="1965"/>
    <cellStyle name="20% - Accent6 2 2 3 3 2 2" xfId="9451"/>
    <cellStyle name="20% - Accent6 2 2 3 3 2 2 2" xfId="15233"/>
    <cellStyle name="20% - Accent6 2 2 3 3 2 2 2 2" xfId="27995"/>
    <cellStyle name="20% - Accent6 2 2 3 3 2 2 2 3" xfId="48821"/>
    <cellStyle name="20% - Accent6 2 2 3 3 2 2 3" xfId="21016"/>
    <cellStyle name="20% - Accent6 2 2 3 3 2 2 3 2" xfId="27996"/>
    <cellStyle name="20% - Accent6 2 2 3 3 2 2 4" xfId="27997"/>
    <cellStyle name="20% - Accent6 2 2 3 3 2 2 5" xfId="48822"/>
    <cellStyle name="20% - Accent6 2 2 3 3 2 3" xfId="6560"/>
    <cellStyle name="20% - Accent6 2 2 3 3 2 3 2" xfId="27998"/>
    <cellStyle name="20% - Accent6 2 2 3 3 2 3 3" xfId="48823"/>
    <cellStyle name="20% - Accent6 2 2 3 3 2 4" xfId="12342"/>
    <cellStyle name="20% - Accent6 2 2 3 3 2 4 2" xfId="27999"/>
    <cellStyle name="20% - Accent6 2 2 3 3 2 4 3" xfId="48824"/>
    <cellStyle name="20% - Accent6 2 2 3 3 2 5" xfId="18125"/>
    <cellStyle name="20% - Accent6 2 2 3 3 2 5 2" xfId="28000"/>
    <cellStyle name="20% - Accent6 2 2 3 3 2 6" xfId="28001"/>
    <cellStyle name="20% - Accent6 2 2 3 3 2 7" xfId="48825"/>
    <cellStyle name="20% - Accent6 2 2 3 3 3" xfId="4857"/>
    <cellStyle name="20% - Accent6 2 2 3 3 3 2" xfId="13531"/>
    <cellStyle name="20% - Accent6 2 2 3 3 3 2 2" xfId="28002"/>
    <cellStyle name="20% - Accent6 2 2 3 3 3 2 3" xfId="48826"/>
    <cellStyle name="20% - Accent6 2 2 3 3 3 3" xfId="19314"/>
    <cellStyle name="20% - Accent6 2 2 3 3 3 3 2" xfId="28003"/>
    <cellStyle name="20% - Accent6 2 2 3 3 3 4" xfId="28004"/>
    <cellStyle name="20% - Accent6 2 2 3 3 3 5" xfId="48827"/>
    <cellStyle name="20% - Accent6 2 2 3 3 4" xfId="7749"/>
    <cellStyle name="20% - Accent6 2 2 3 3 4 2" xfId="28005"/>
    <cellStyle name="20% - Accent6 2 2 3 3 4 3" xfId="48828"/>
    <cellStyle name="20% - Accent6 2 2 3 3 4 4" xfId="48829"/>
    <cellStyle name="20% - Accent6 2 2 3 3 5" xfId="3668"/>
    <cellStyle name="20% - Accent6 2 2 3 3 5 2" xfId="28006"/>
    <cellStyle name="20% - Accent6 2 2 3 3 5 3" xfId="48830"/>
    <cellStyle name="20% - Accent6 2 2 3 3 6" xfId="10640"/>
    <cellStyle name="20% - Accent6 2 2 3 3 6 2" xfId="28007"/>
    <cellStyle name="20% - Accent6 2 2 3 3 6 3" xfId="48831"/>
    <cellStyle name="20% - Accent6 2 2 3 3 7" xfId="16423"/>
    <cellStyle name="20% - Accent6 2 2 3 3 7 2" xfId="28008"/>
    <cellStyle name="20% - Accent6 2 2 3 3 8" xfId="28009"/>
    <cellStyle name="20% - Accent6 2 2 3 3 9" xfId="48832"/>
    <cellStyle name="20% - Accent6 2 2 3 4" xfId="1001"/>
    <cellStyle name="20% - Accent6 2 2 3 4 2" xfId="2705"/>
    <cellStyle name="20% - Accent6 2 2 3 4 2 2" xfId="10191"/>
    <cellStyle name="20% - Accent6 2 2 3 4 2 2 2" xfId="15973"/>
    <cellStyle name="20% - Accent6 2 2 3 4 2 2 2 2" xfId="28010"/>
    <cellStyle name="20% - Accent6 2 2 3 4 2 2 2 3" xfId="48833"/>
    <cellStyle name="20% - Accent6 2 2 3 4 2 2 3" xfId="21756"/>
    <cellStyle name="20% - Accent6 2 2 3 4 2 2 3 2" xfId="28011"/>
    <cellStyle name="20% - Accent6 2 2 3 4 2 2 4" xfId="28012"/>
    <cellStyle name="20% - Accent6 2 2 3 4 2 2 5" xfId="48834"/>
    <cellStyle name="20% - Accent6 2 2 3 4 2 3" xfId="7300"/>
    <cellStyle name="20% - Accent6 2 2 3 4 2 3 2" xfId="28013"/>
    <cellStyle name="20% - Accent6 2 2 3 4 2 3 3" xfId="48835"/>
    <cellStyle name="20% - Accent6 2 2 3 4 2 4" xfId="13082"/>
    <cellStyle name="20% - Accent6 2 2 3 4 2 4 2" xfId="28014"/>
    <cellStyle name="20% - Accent6 2 2 3 4 2 4 3" xfId="48836"/>
    <cellStyle name="20% - Accent6 2 2 3 4 2 5" xfId="18865"/>
    <cellStyle name="20% - Accent6 2 2 3 4 2 5 2" xfId="28015"/>
    <cellStyle name="20% - Accent6 2 2 3 4 2 6" xfId="28016"/>
    <cellStyle name="20% - Accent6 2 2 3 4 2 7" xfId="48837"/>
    <cellStyle name="20% - Accent6 2 2 3 4 3" xfId="5597"/>
    <cellStyle name="20% - Accent6 2 2 3 4 3 2" xfId="14271"/>
    <cellStyle name="20% - Accent6 2 2 3 4 3 2 2" xfId="28017"/>
    <cellStyle name="20% - Accent6 2 2 3 4 3 2 3" xfId="48838"/>
    <cellStyle name="20% - Accent6 2 2 3 4 3 3" xfId="20054"/>
    <cellStyle name="20% - Accent6 2 2 3 4 3 3 2" xfId="28018"/>
    <cellStyle name="20% - Accent6 2 2 3 4 3 4" xfId="28019"/>
    <cellStyle name="20% - Accent6 2 2 3 4 3 5" xfId="48839"/>
    <cellStyle name="20% - Accent6 2 2 3 4 4" xfId="8489"/>
    <cellStyle name="20% - Accent6 2 2 3 4 4 2" xfId="28020"/>
    <cellStyle name="20% - Accent6 2 2 3 4 4 3" xfId="48840"/>
    <cellStyle name="20% - Accent6 2 2 3 4 4 4" xfId="48841"/>
    <cellStyle name="20% - Accent6 2 2 3 4 5" xfId="4408"/>
    <cellStyle name="20% - Accent6 2 2 3 4 5 2" xfId="28021"/>
    <cellStyle name="20% - Accent6 2 2 3 4 5 3" xfId="48842"/>
    <cellStyle name="20% - Accent6 2 2 3 4 6" xfId="11380"/>
    <cellStyle name="20% - Accent6 2 2 3 4 6 2" xfId="28022"/>
    <cellStyle name="20% - Accent6 2 2 3 4 6 3" xfId="48843"/>
    <cellStyle name="20% - Accent6 2 2 3 4 7" xfId="17163"/>
    <cellStyle name="20% - Accent6 2 2 3 4 7 2" xfId="28023"/>
    <cellStyle name="20% - Accent6 2 2 3 4 8" xfId="28024"/>
    <cellStyle name="20% - Accent6 2 2 3 4 9" xfId="48844"/>
    <cellStyle name="20% - Accent6 2 2 3 5" xfId="1962"/>
    <cellStyle name="20% - Accent6 2 2 3 5 2" xfId="6557"/>
    <cellStyle name="20% - Accent6 2 2 3 5 2 2" xfId="15230"/>
    <cellStyle name="20% - Accent6 2 2 3 5 2 2 2" xfId="28025"/>
    <cellStyle name="20% - Accent6 2 2 3 5 2 2 3" xfId="48845"/>
    <cellStyle name="20% - Accent6 2 2 3 5 2 3" xfId="21013"/>
    <cellStyle name="20% - Accent6 2 2 3 5 2 3 2" xfId="28026"/>
    <cellStyle name="20% - Accent6 2 2 3 5 2 4" xfId="28027"/>
    <cellStyle name="20% - Accent6 2 2 3 5 2 5" xfId="48846"/>
    <cellStyle name="20% - Accent6 2 2 3 5 3" xfId="9448"/>
    <cellStyle name="20% - Accent6 2 2 3 5 3 2" xfId="28028"/>
    <cellStyle name="20% - Accent6 2 2 3 5 3 3" xfId="48847"/>
    <cellStyle name="20% - Accent6 2 2 3 5 3 4" xfId="48848"/>
    <cellStyle name="20% - Accent6 2 2 3 5 4" xfId="3665"/>
    <cellStyle name="20% - Accent6 2 2 3 5 4 2" xfId="28029"/>
    <cellStyle name="20% - Accent6 2 2 3 5 4 3" xfId="48849"/>
    <cellStyle name="20% - Accent6 2 2 3 5 5" xfId="12339"/>
    <cellStyle name="20% - Accent6 2 2 3 5 5 2" xfId="28030"/>
    <cellStyle name="20% - Accent6 2 2 3 5 5 3" xfId="48850"/>
    <cellStyle name="20% - Accent6 2 2 3 5 6" xfId="18122"/>
    <cellStyle name="20% - Accent6 2 2 3 5 6 2" xfId="28031"/>
    <cellStyle name="20% - Accent6 2 2 3 5 7" xfId="28032"/>
    <cellStyle name="20% - Accent6 2 2 3 5 8" xfId="48851"/>
    <cellStyle name="20% - Accent6 2 2 3 6" xfId="1467"/>
    <cellStyle name="20% - Accent6 2 2 3 6 2" xfId="8953"/>
    <cellStyle name="20% - Accent6 2 2 3 6 2 2" xfId="14735"/>
    <cellStyle name="20% - Accent6 2 2 3 6 2 2 2" xfId="28033"/>
    <cellStyle name="20% - Accent6 2 2 3 6 2 2 3" xfId="48852"/>
    <cellStyle name="20% - Accent6 2 2 3 6 2 3" xfId="20518"/>
    <cellStyle name="20% - Accent6 2 2 3 6 2 3 2" xfId="28034"/>
    <cellStyle name="20% - Accent6 2 2 3 6 2 4" xfId="28035"/>
    <cellStyle name="20% - Accent6 2 2 3 6 2 5" xfId="48853"/>
    <cellStyle name="20% - Accent6 2 2 3 6 3" xfId="6062"/>
    <cellStyle name="20% - Accent6 2 2 3 6 3 2" xfId="28036"/>
    <cellStyle name="20% - Accent6 2 2 3 6 3 3" xfId="48854"/>
    <cellStyle name="20% - Accent6 2 2 3 6 4" xfId="11844"/>
    <cellStyle name="20% - Accent6 2 2 3 6 4 2" xfId="28037"/>
    <cellStyle name="20% - Accent6 2 2 3 6 4 3" xfId="48855"/>
    <cellStyle name="20% - Accent6 2 2 3 6 5" xfId="17627"/>
    <cellStyle name="20% - Accent6 2 2 3 6 5 2" xfId="28038"/>
    <cellStyle name="20% - Accent6 2 2 3 6 6" xfId="28039"/>
    <cellStyle name="20% - Accent6 2 2 3 6 7" xfId="48856"/>
    <cellStyle name="20% - Accent6 2 2 3 7" xfId="4854"/>
    <cellStyle name="20% - Accent6 2 2 3 7 2" xfId="13528"/>
    <cellStyle name="20% - Accent6 2 2 3 7 2 2" xfId="28040"/>
    <cellStyle name="20% - Accent6 2 2 3 7 2 3" xfId="48857"/>
    <cellStyle name="20% - Accent6 2 2 3 7 3" xfId="19311"/>
    <cellStyle name="20% - Accent6 2 2 3 7 3 2" xfId="28041"/>
    <cellStyle name="20% - Accent6 2 2 3 7 4" xfId="28042"/>
    <cellStyle name="20% - Accent6 2 2 3 7 5" xfId="48858"/>
    <cellStyle name="20% - Accent6 2 2 3 8" xfId="7746"/>
    <cellStyle name="20% - Accent6 2 2 3 8 2" xfId="28043"/>
    <cellStyle name="20% - Accent6 2 2 3 8 3" xfId="48859"/>
    <cellStyle name="20% - Accent6 2 2 3 8 4" xfId="48860"/>
    <cellStyle name="20% - Accent6 2 2 3 9" xfId="3170"/>
    <cellStyle name="20% - Accent6 2 2 3 9 2" xfId="28044"/>
    <cellStyle name="20% - Accent6 2 2 3 9 3" xfId="48861"/>
    <cellStyle name="20% - Accent6 2 2 4" xfId="228"/>
    <cellStyle name="20% - Accent6 2 2 4 10" xfId="16424"/>
    <cellStyle name="20% - Accent6 2 2 4 10 2" xfId="28045"/>
    <cellStyle name="20% - Accent6 2 2 4 11" xfId="28046"/>
    <cellStyle name="20% - Accent6 2 2 4 12" xfId="48862"/>
    <cellStyle name="20% - Accent6 2 2 4 2" xfId="229"/>
    <cellStyle name="20% - Accent6 2 2 4 2 2" xfId="1967"/>
    <cellStyle name="20% - Accent6 2 2 4 2 2 2" xfId="9453"/>
    <cellStyle name="20% - Accent6 2 2 4 2 2 2 2" xfId="15235"/>
    <cellStyle name="20% - Accent6 2 2 4 2 2 2 2 2" xfId="28047"/>
    <cellStyle name="20% - Accent6 2 2 4 2 2 2 2 3" xfId="48863"/>
    <cellStyle name="20% - Accent6 2 2 4 2 2 2 3" xfId="21018"/>
    <cellStyle name="20% - Accent6 2 2 4 2 2 2 3 2" xfId="28048"/>
    <cellStyle name="20% - Accent6 2 2 4 2 2 2 4" xfId="28049"/>
    <cellStyle name="20% - Accent6 2 2 4 2 2 2 5" xfId="48864"/>
    <cellStyle name="20% - Accent6 2 2 4 2 2 3" xfId="6562"/>
    <cellStyle name="20% - Accent6 2 2 4 2 2 3 2" xfId="28050"/>
    <cellStyle name="20% - Accent6 2 2 4 2 2 3 3" xfId="48865"/>
    <cellStyle name="20% - Accent6 2 2 4 2 2 4" xfId="12344"/>
    <cellStyle name="20% - Accent6 2 2 4 2 2 4 2" xfId="28051"/>
    <cellStyle name="20% - Accent6 2 2 4 2 2 4 3" xfId="48866"/>
    <cellStyle name="20% - Accent6 2 2 4 2 2 5" xfId="18127"/>
    <cellStyle name="20% - Accent6 2 2 4 2 2 5 2" xfId="28052"/>
    <cellStyle name="20% - Accent6 2 2 4 2 2 6" xfId="28053"/>
    <cellStyle name="20% - Accent6 2 2 4 2 2 7" xfId="48867"/>
    <cellStyle name="20% - Accent6 2 2 4 2 3" xfId="4859"/>
    <cellStyle name="20% - Accent6 2 2 4 2 3 2" xfId="13533"/>
    <cellStyle name="20% - Accent6 2 2 4 2 3 2 2" xfId="28054"/>
    <cellStyle name="20% - Accent6 2 2 4 2 3 2 3" xfId="48868"/>
    <cellStyle name="20% - Accent6 2 2 4 2 3 3" xfId="19316"/>
    <cellStyle name="20% - Accent6 2 2 4 2 3 3 2" xfId="28055"/>
    <cellStyle name="20% - Accent6 2 2 4 2 3 4" xfId="28056"/>
    <cellStyle name="20% - Accent6 2 2 4 2 3 5" xfId="48869"/>
    <cellStyle name="20% - Accent6 2 2 4 2 4" xfId="7751"/>
    <cellStyle name="20% - Accent6 2 2 4 2 4 2" xfId="28057"/>
    <cellStyle name="20% - Accent6 2 2 4 2 4 3" xfId="48870"/>
    <cellStyle name="20% - Accent6 2 2 4 2 4 4" xfId="48871"/>
    <cellStyle name="20% - Accent6 2 2 4 2 5" xfId="3670"/>
    <cellStyle name="20% - Accent6 2 2 4 2 5 2" xfId="28058"/>
    <cellStyle name="20% - Accent6 2 2 4 2 5 3" xfId="48872"/>
    <cellStyle name="20% - Accent6 2 2 4 2 6" xfId="10642"/>
    <cellStyle name="20% - Accent6 2 2 4 2 6 2" xfId="28059"/>
    <cellStyle name="20% - Accent6 2 2 4 2 6 3" xfId="48873"/>
    <cellStyle name="20% - Accent6 2 2 4 2 7" xfId="16425"/>
    <cellStyle name="20% - Accent6 2 2 4 2 7 2" xfId="28060"/>
    <cellStyle name="20% - Accent6 2 2 4 2 8" xfId="28061"/>
    <cellStyle name="20% - Accent6 2 2 4 2 9" xfId="48874"/>
    <cellStyle name="20% - Accent6 2 2 4 3" xfId="1003"/>
    <cellStyle name="20% - Accent6 2 2 4 3 2" xfId="2707"/>
    <cellStyle name="20% - Accent6 2 2 4 3 2 2" xfId="10193"/>
    <cellStyle name="20% - Accent6 2 2 4 3 2 2 2" xfId="15975"/>
    <cellStyle name="20% - Accent6 2 2 4 3 2 2 2 2" xfId="28062"/>
    <cellStyle name="20% - Accent6 2 2 4 3 2 2 2 3" xfId="48875"/>
    <cellStyle name="20% - Accent6 2 2 4 3 2 2 3" xfId="21758"/>
    <cellStyle name="20% - Accent6 2 2 4 3 2 2 3 2" xfId="28063"/>
    <cellStyle name="20% - Accent6 2 2 4 3 2 2 4" xfId="28064"/>
    <cellStyle name="20% - Accent6 2 2 4 3 2 2 5" xfId="48876"/>
    <cellStyle name="20% - Accent6 2 2 4 3 2 3" xfId="7302"/>
    <cellStyle name="20% - Accent6 2 2 4 3 2 3 2" xfId="28065"/>
    <cellStyle name="20% - Accent6 2 2 4 3 2 3 3" xfId="48877"/>
    <cellStyle name="20% - Accent6 2 2 4 3 2 4" xfId="13084"/>
    <cellStyle name="20% - Accent6 2 2 4 3 2 4 2" xfId="28066"/>
    <cellStyle name="20% - Accent6 2 2 4 3 2 4 3" xfId="48878"/>
    <cellStyle name="20% - Accent6 2 2 4 3 2 5" xfId="18867"/>
    <cellStyle name="20% - Accent6 2 2 4 3 2 5 2" xfId="28067"/>
    <cellStyle name="20% - Accent6 2 2 4 3 2 6" xfId="28068"/>
    <cellStyle name="20% - Accent6 2 2 4 3 2 7" xfId="48879"/>
    <cellStyle name="20% - Accent6 2 2 4 3 3" xfId="5599"/>
    <cellStyle name="20% - Accent6 2 2 4 3 3 2" xfId="14273"/>
    <cellStyle name="20% - Accent6 2 2 4 3 3 2 2" xfId="28069"/>
    <cellStyle name="20% - Accent6 2 2 4 3 3 2 3" xfId="48880"/>
    <cellStyle name="20% - Accent6 2 2 4 3 3 3" xfId="20056"/>
    <cellStyle name="20% - Accent6 2 2 4 3 3 3 2" xfId="28070"/>
    <cellStyle name="20% - Accent6 2 2 4 3 3 4" xfId="28071"/>
    <cellStyle name="20% - Accent6 2 2 4 3 3 5" xfId="48881"/>
    <cellStyle name="20% - Accent6 2 2 4 3 4" xfId="8491"/>
    <cellStyle name="20% - Accent6 2 2 4 3 4 2" xfId="28072"/>
    <cellStyle name="20% - Accent6 2 2 4 3 4 3" xfId="48882"/>
    <cellStyle name="20% - Accent6 2 2 4 3 4 4" xfId="48883"/>
    <cellStyle name="20% - Accent6 2 2 4 3 5" xfId="4410"/>
    <cellStyle name="20% - Accent6 2 2 4 3 5 2" xfId="28073"/>
    <cellStyle name="20% - Accent6 2 2 4 3 5 3" xfId="48884"/>
    <cellStyle name="20% - Accent6 2 2 4 3 6" xfId="11382"/>
    <cellStyle name="20% - Accent6 2 2 4 3 6 2" xfId="28074"/>
    <cellStyle name="20% - Accent6 2 2 4 3 6 3" xfId="48885"/>
    <cellStyle name="20% - Accent6 2 2 4 3 7" xfId="17165"/>
    <cellStyle name="20% - Accent6 2 2 4 3 7 2" xfId="28075"/>
    <cellStyle name="20% - Accent6 2 2 4 3 8" xfId="28076"/>
    <cellStyle name="20% - Accent6 2 2 4 3 9" xfId="48886"/>
    <cellStyle name="20% - Accent6 2 2 4 4" xfId="1966"/>
    <cellStyle name="20% - Accent6 2 2 4 4 2" xfId="6561"/>
    <cellStyle name="20% - Accent6 2 2 4 4 2 2" xfId="15234"/>
    <cellStyle name="20% - Accent6 2 2 4 4 2 2 2" xfId="28077"/>
    <cellStyle name="20% - Accent6 2 2 4 4 2 2 3" xfId="48887"/>
    <cellStyle name="20% - Accent6 2 2 4 4 2 3" xfId="21017"/>
    <cellStyle name="20% - Accent6 2 2 4 4 2 3 2" xfId="28078"/>
    <cellStyle name="20% - Accent6 2 2 4 4 2 4" xfId="28079"/>
    <cellStyle name="20% - Accent6 2 2 4 4 2 5" xfId="48888"/>
    <cellStyle name="20% - Accent6 2 2 4 4 3" xfId="9452"/>
    <cellStyle name="20% - Accent6 2 2 4 4 3 2" xfId="28080"/>
    <cellStyle name="20% - Accent6 2 2 4 4 3 3" xfId="48889"/>
    <cellStyle name="20% - Accent6 2 2 4 4 3 4" xfId="48890"/>
    <cellStyle name="20% - Accent6 2 2 4 4 4" xfId="3669"/>
    <cellStyle name="20% - Accent6 2 2 4 4 4 2" xfId="28081"/>
    <cellStyle name="20% - Accent6 2 2 4 4 4 3" xfId="48891"/>
    <cellStyle name="20% - Accent6 2 2 4 4 5" xfId="12343"/>
    <cellStyle name="20% - Accent6 2 2 4 4 5 2" xfId="28082"/>
    <cellStyle name="20% - Accent6 2 2 4 4 5 3" xfId="48892"/>
    <cellStyle name="20% - Accent6 2 2 4 4 6" xfId="18126"/>
    <cellStyle name="20% - Accent6 2 2 4 4 6 2" xfId="28083"/>
    <cellStyle name="20% - Accent6 2 2 4 4 7" xfId="28084"/>
    <cellStyle name="20% - Accent6 2 2 4 4 8" xfId="48893"/>
    <cellStyle name="20% - Accent6 2 2 4 5" xfId="1469"/>
    <cellStyle name="20% - Accent6 2 2 4 5 2" xfId="8955"/>
    <cellStyle name="20% - Accent6 2 2 4 5 2 2" xfId="14737"/>
    <cellStyle name="20% - Accent6 2 2 4 5 2 2 2" xfId="28085"/>
    <cellStyle name="20% - Accent6 2 2 4 5 2 2 3" xfId="48894"/>
    <cellStyle name="20% - Accent6 2 2 4 5 2 3" xfId="20520"/>
    <cellStyle name="20% - Accent6 2 2 4 5 2 3 2" xfId="28086"/>
    <cellStyle name="20% - Accent6 2 2 4 5 2 4" xfId="28087"/>
    <cellStyle name="20% - Accent6 2 2 4 5 2 5" xfId="48895"/>
    <cellStyle name="20% - Accent6 2 2 4 5 3" xfId="6064"/>
    <cellStyle name="20% - Accent6 2 2 4 5 3 2" xfId="28088"/>
    <cellStyle name="20% - Accent6 2 2 4 5 3 3" xfId="48896"/>
    <cellStyle name="20% - Accent6 2 2 4 5 4" xfId="11846"/>
    <cellStyle name="20% - Accent6 2 2 4 5 4 2" xfId="28089"/>
    <cellStyle name="20% - Accent6 2 2 4 5 4 3" xfId="48897"/>
    <cellStyle name="20% - Accent6 2 2 4 5 5" xfId="17629"/>
    <cellStyle name="20% - Accent6 2 2 4 5 5 2" xfId="28090"/>
    <cellStyle name="20% - Accent6 2 2 4 5 6" xfId="28091"/>
    <cellStyle name="20% - Accent6 2 2 4 5 7" xfId="48898"/>
    <cellStyle name="20% - Accent6 2 2 4 6" xfId="4858"/>
    <cellStyle name="20% - Accent6 2 2 4 6 2" xfId="13532"/>
    <cellStyle name="20% - Accent6 2 2 4 6 2 2" xfId="28092"/>
    <cellStyle name="20% - Accent6 2 2 4 6 2 3" xfId="48899"/>
    <cellStyle name="20% - Accent6 2 2 4 6 3" xfId="19315"/>
    <cellStyle name="20% - Accent6 2 2 4 6 3 2" xfId="28093"/>
    <cellStyle name="20% - Accent6 2 2 4 6 4" xfId="28094"/>
    <cellStyle name="20% - Accent6 2 2 4 6 5" xfId="48900"/>
    <cellStyle name="20% - Accent6 2 2 4 7" xfId="7750"/>
    <cellStyle name="20% - Accent6 2 2 4 7 2" xfId="28095"/>
    <cellStyle name="20% - Accent6 2 2 4 7 3" xfId="48901"/>
    <cellStyle name="20% - Accent6 2 2 4 7 4" xfId="48902"/>
    <cellStyle name="20% - Accent6 2 2 4 8" xfId="3172"/>
    <cellStyle name="20% - Accent6 2 2 4 8 2" xfId="28096"/>
    <cellStyle name="20% - Accent6 2 2 4 8 3" xfId="48903"/>
    <cellStyle name="20% - Accent6 2 2 4 9" xfId="10641"/>
    <cellStyle name="20% - Accent6 2 2 4 9 2" xfId="28097"/>
    <cellStyle name="20% - Accent6 2 2 4 9 3" xfId="48904"/>
    <cellStyle name="20% - Accent6 2 2 5" xfId="230"/>
    <cellStyle name="20% - Accent6 2 2 5 10" xfId="16426"/>
    <cellStyle name="20% - Accent6 2 2 5 10 2" xfId="28098"/>
    <cellStyle name="20% - Accent6 2 2 5 11" xfId="28099"/>
    <cellStyle name="20% - Accent6 2 2 5 12" xfId="48905"/>
    <cellStyle name="20% - Accent6 2 2 5 2" xfId="231"/>
    <cellStyle name="20% - Accent6 2 2 5 2 2" xfId="1969"/>
    <cellStyle name="20% - Accent6 2 2 5 2 2 2" xfId="9455"/>
    <cellStyle name="20% - Accent6 2 2 5 2 2 2 2" xfId="15237"/>
    <cellStyle name="20% - Accent6 2 2 5 2 2 2 2 2" xfId="28100"/>
    <cellStyle name="20% - Accent6 2 2 5 2 2 2 2 3" xfId="48906"/>
    <cellStyle name="20% - Accent6 2 2 5 2 2 2 3" xfId="21020"/>
    <cellStyle name="20% - Accent6 2 2 5 2 2 2 3 2" xfId="28101"/>
    <cellStyle name="20% - Accent6 2 2 5 2 2 2 4" xfId="28102"/>
    <cellStyle name="20% - Accent6 2 2 5 2 2 2 5" xfId="48907"/>
    <cellStyle name="20% - Accent6 2 2 5 2 2 3" xfId="6564"/>
    <cellStyle name="20% - Accent6 2 2 5 2 2 3 2" xfId="28103"/>
    <cellStyle name="20% - Accent6 2 2 5 2 2 3 3" xfId="48908"/>
    <cellStyle name="20% - Accent6 2 2 5 2 2 4" xfId="12346"/>
    <cellStyle name="20% - Accent6 2 2 5 2 2 4 2" xfId="28104"/>
    <cellStyle name="20% - Accent6 2 2 5 2 2 4 3" xfId="48909"/>
    <cellStyle name="20% - Accent6 2 2 5 2 2 5" xfId="18129"/>
    <cellStyle name="20% - Accent6 2 2 5 2 2 5 2" xfId="28105"/>
    <cellStyle name="20% - Accent6 2 2 5 2 2 6" xfId="28106"/>
    <cellStyle name="20% - Accent6 2 2 5 2 2 7" xfId="48910"/>
    <cellStyle name="20% - Accent6 2 2 5 2 3" xfId="4861"/>
    <cellStyle name="20% - Accent6 2 2 5 2 3 2" xfId="13535"/>
    <cellStyle name="20% - Accent6 2 2 5 2 3 2 2" xfId="28107"/>
    <cellStyle name="20% - Accent6 2 2 5 2 3 2 3" xfId="48911"/>
    <cellStyle name="20% - Accent6 2 2 5 2 3 3" xfId="19318"/>
    <cellStyle name="20% - Accent6 2 2 5 2 3 3 2" xfId="28108"/>
    <cellStyle name="20% - Accent6 2 2 5 2 3 4" xfId="28109"/>
    <cellStyle name="20% - Accent6 2 2 5 2 3 5" xfId="48912"/>
    <cellStyle name="20% - Accent6 2 2 5 2 4" xfId="7753"/>
    <cellStyle name="20% - Accent6 2 2 5 2 4 2" xfId="28110"/>
    <cellStyle name="20% - Accent6 2 2 5 2 4 3" xfId="48913"/>
    <cellStyle name="20% - Accent6 2 2 5 2 4 4" xfId="48914"/>
    <cellStyle name="20% - Accent6 2 2 5 2 5" xfId="3672"/>
    <cellStyle name="20% - Accent6 2 2 5 2 5 2" xfId="28111"/>
    <cellStyle name="20% - Accent6 2 2 5 2 5 3" xfId="48915"/>
    <cellStyle name="20% - Accent6 2 2 5 2 6" xfId="10644"/>
    <cellStyle name="20% - Accent6 2 2 5 2 6 2" xfId="28112"/>
    <cellStyle name="20% - Accent6 2 2 5 2 6 3" xfId="48916"/>
    <cellStyle name="20% - Accent6 2 2 5 2 7" xfId="16427"/>
    <cellStyle name="20% - Accent6 2 2 5 2 7 2" xfId="28113"/>
    <cellStyle name="20% - Accent6 2 2 5 2 8" xfId="28114"/>
    <cellStyle name="20% - Accent6 2 2 5 2 9" xfId="48917"/>
    <cellStyle name="20% - Accent6 2 2 5 3" xfId="1004"/>
    <cellStyle name="20% - Accent6 2 2 5 3 2" xfId="2708"/>
    <cellStyle name="20% - Accent6 2 2 5 3 2 2" xfId="10194"/>
    <cellStyle name="20% - Accent6 2 2 5 3 2 2 2" xfId="15976"/>
    <cellStyle name="20% - Accent6 2 2 5 3 2 2 2 2" xfId="28115"/>
    <cellStyle name="20% - Accent6 2 2 5 3 2 2 2 3" xfId="48918"/>
    <cellStyle name="20% - Accent6 2 2 5 3 2 2 3" xfId="21759"/>
    <cellStyle name="20% - Accent6 2 2 5 3 2 2 3 2" xfId="28116"/>
    <cellStyle name="20% - Accent6 2 2 5 3 2 2 4" xfId="28117"/>
    <cellStyle name="20% - Accent6 2 2 5 3 2 2 5" xfId="48919"/>
    <cellStyle name="20% - Accent6 2 2 5 3 2 3" xfId="7303"/>
    <cellStyle name="20% - Accent6 2 2 5 3 2 3 2" xfId="28118"/>
    <cellStyle name="20% - Accent6 2 2 5 3 2 3 3" xfId="48920"/>
    <cellStyle name="20% - Accent6 2 2 5 3 2 4" xfId="13085"/>
    <cellStyle name="20% - Accent6 2 2 5 3 2 4 2" xfId="28119"/>
    <cellStyle name="20% - Accent6 2 2 5 3 2 4 3" xfId="48921"/>
    <cellStyle name="20% - Accent6 2 2 5 3 2 5" xfId="18868"/>
    <cellStyle name="20% - Accent6 2 2 5 3 2 5 2" xfId="28120"/>
    <cellStyle name="20% - Accent6 2 2 5 3 2 6" xfId="28121"/>
    <cellStyle name="20% - Accent6 2 2 5 3 2 7" xfId="48922"/>
    <cellStyle name="20% - Accent6 2 2 5 3 3" xfId="5600"/>
    <cellStyle name="20% - Accent6 2 2 5 3 3 2" xfId="14274"/>
    <cellStyle name="20% - Accent6 2 2 5 3 3 2 2" xfId="28122"/>
    <cellStyle name="20% - Accent6 2 2 5 3 3 2 3" xfId="48923"/>
    <cellStyle name="20% - Accent6 2 2 5 3 3 3" xfId="20057"/>
    <cellStyle name="20% - Accent6 2 2 5 3 3 3 2" xfId="28123"/>
    <cellStyle name="20% - Accent6 2 2 5 3 3 4" xfId="28124"/>
    <cellStyle name="20% - Accent6 2 2 5 3 3 5" xfId="48924"/>
    <cellStyle name="20% - Accent6 2 2 5 3 4" xfId="8492"/>
    <cellStyle name="20% - Accent6 2 2 5 3 4 2" xfId="28125"/>
    <cellStyle name="20% - Accent6 2 2 5 3 4 3" xfId="48925"/>
    <cellStyle name="20% - Accent6 2 2 5 3 4 4" xfId="48926"/>
    <cellStyle name="20% - Accent6 2 2 5 3 5" xfId="4411"/>
    <cellStyle name="20% - Accent6 2 2 5 3 5 2" xfId="28126"/>
    <cellStyle name="20% - Accent6 2 2 5 3 5 3" xfId="48927"/>
    <cellStyle name="20% - Accent6 2 2 5 3 6" xfId="11383"/>
    <cellStyle name="20% - Accent6 2 2 5 3 6 2" xfId="28127"/>
    <cellStyle name="20% - Accent6 2 2 5 3 6 3" xfId="48928"/>
    <cellStyle name="20% - Accent6 2 2 5 3 7" xfId="17166"/>
    <cellStyle name="20% - Accent6 2 2 5 3 7 2" xfId="28128"/>
    <cellStyle name="20% - Accent6 2 2 5 3 8" xfId="28129"/>
    <cellStyle name="20% - Accent6 2 2 5 3 9" xfId="48929"/>
    <cellStyle name="20% - Accent6 2 2 5 4" xfId="1968"/>
    <cellStyle name="20% - Accent6 2 2 5 4 2" xfId="6563"/>
    <cellStyle name="20% - Accent6 2 2 5 4 2 2" xfId="15236"/>
    <cellStyle name="20% - Accent6 2 2 5 4 2 2 2" xfId="28130"/>
    <cellStyle name="20% - Accent6 2 2 5 4 2 2 3" xfId="48930"/>
    <cellStyle name="20% - Accent6 2 2 5 4 2 3" xfId="21019"/>
    <cellStyle name="20% - Accent6 2 2 5 4 2 3 2" xfId="28131"/>
    <cellStyle name="20% - Accent6 2 2 5 4 2 4" xfId="28132"/>
    <cellStyle name="20% - Accent6 2 2 5 4 2 5" xfId="48931"/>
    <cellStyle name="20% - Accent6 2 2 5 4 3" xfId="9454"/>
    <cellStyle name="20% - Accent6 2 2 5 4 3 2" xfId="28133"/>
    <cellStyle name="20% - Accent6 2 2 5 4 3 3" xfId="48932"/>
    <cellStyle name="20% - Accent6 2 2 5 4 3 4" xfId="48933"/>
    <cellStyle name="20% - Accent6 2 2 5 4 4" xfId="3671"/>
    <cellStyle name="20% - Accent6 2 2 5 4 4 2" xfId="28134"/>
    <cellStyle name="20% - Accent6 2 2 5 4 4 3" xfId="48934"/>
    <cellStyle name="20% - Accent6 2 2 5 4 5" xfId="12345"/>
    <cellStyle name="20% - Accent6 2 2 5 4 5 2" xfId="28135"/>
    <cellStyle name="20% - Accent6 2 2 5 4 5 3" xfId="48935"/>
    <cellStyle name="20% - Accent6 2 2 5 4 6" xfId="18128"/>
    <cellStyle name="20% - Accent6 2 2 5 4 6 2" xfId="28136"/>
    <cellStyle name="20% - Accent6 2 2 5 4 7" xfId="28137"/>
    <cellStyle name="20% - Accent6 2 2 5 4 8" xfId="48936"/>
    <cellStyle name="20% - Accent6 2 2 5 5" xfId="1470"/>
    <cellStyle name="20% - Accent6 2 2 5 5 2" xfId="8956"/>
    <cellStyle name="20% - Accent6 2 2 5 5 2 2" xfId="14738"/>
    <cellStyle name="20% - Accent6 2 2 5 5 2 2 2" xfId="28138"/>
    <cellStyle name="20% - Accent6 2 2 5 5 2 2 3" xfId="48937"/>
    <cellStyle name="20% - Accent6 2 2 5 5 2 3" xfId="20521"/>
    <cellStyle name="20% - Accent6 2 2 5 5 2 3 2" xfId="28139"/>
    <cellStyle name="20% - Accent6 2 2 5 5 2 4" xfId="28140"/>
    <cellStyle name="20% - Accent6 2 2 5 5 2 5" xfId="48938"/>
    <cellStyle name="20% - Accent6 2 2 5 5 3" xfId="6065"/>
    <cellStyle name="20% - Accent6 2 2 5 5 3 2" xfId="28141"/>
    <cellStyle name="20% - Accent6 2 2 5 5 3 3" xfId="48939"/>
    <cellStyle name="20% - Accent6 2 2 5 5 4" xfId="11847"/>
    <cellStyle name="20% - Accent6 2 2 5 5 4 2" xfId="28142"/>
    <cellStyle name="20% - Accent6 2 2 5 5 4 3" xfId="48940"/>
    <cellStyle name="20% - Accent6 2 2 5 5 5" xfId="17630"/>
    <cellStyle name="20% - Accent6 2 2 5 5 5 2" xfId="28143"/>
    <cellStyle name="20% - Accent6 2 2 5 5 6" xfId="28144"/>
    <cellStyle name="20% - Accent6 2 2 5 5 7" xfId="48941"/>
    <cellStyle name="20% - Accent6 2 2 5 6" xfId="4860"/>
    <cellStyle name="20% - Accent6 2 2 5 6 2" xfId="13534"/>
    <cellStyle name="20% - Accent6 2 2 5 6 2 2" xfId="28145"/>
    <cellStyle name="20% - Accent6 2 2 5 6 2 3" xfId="48942"/>
    <cellStyle name="20% - Accent6 2 2 5 6 3" xfId="19317"/>
    <cellStyle name="20% - Accent6 2 2 5 6 3 2" xfId="28146"/>
    <cellStyle name="20% - Accent6 2 2 5 6 4" xfId="28147"/>
    <cellStyle name="20% - Accent6 2 2 5 6 5" xfId="48943"/>
    <cellStyle name="20% - Accent6 2 2 5 7" xfId="7752"/>
    <cellStyle name="20% - Accent6 2 2 5 7 2" xfId="28148"/>
    <cellStyle name="20% - Accent6 2 2 5 7 3" xfId="48944"/>
    <cellStyle name="20% - Accent6 2 2 5 7 4" xfId="48945"/>
    <cellStyle name="20% - Accent6 2 2 5 8" xfId="3173"/>
    <cellStyle name="20% - Accent6 2 2 5 8 2" xfId="28149"/>
    <cellStyle name="20% - Accent6 2 2 5 8 3" xfId="48946"/>
    <cellStyle name="20% - Accent6 2 2 5 9" xfId="10643"/>
    <cellStyle name="20% - Accent6 2 2 5 9 2" xfId="28150"/>
    <cellStyle name="20% - Accent6 2 2 5 9 3" xfId="48947"/>
    <cellStyle name="20% - Accent6 2 2 6" xfId="232"/>
    <cellStyle name="20% - Accent6 2 2 6 10" xfId="48948"/>
    <cellStyle name="20% - Accent6 2 2 6 2" xfId="1970"/>
    <cellStyle name="20% - Accent6 2 2 6 2 2" xfId="6565"/>
    <cellStyle name="20% - Accent6 2 2 6 2 2 2" xfId="15238"/>
    <cellStyle name="20% - Accent6 2 2 6 2 2 2 2" xfId="28151"/>
    <cellStyle name="20% - Accent6 2 2 6 2 2 2 3" xfId="48949"/>
    <cellStyle name="20% - Accent6 2 2 6 2 2 3" xfId="21021"/>
    <cellStyle name="20% - Accent6 2 2 6 2 2 3 2" xfId="28152"/>
    <cellStyle name="20% - Accent6 2 2 6 2 2 4" xfId="28153"/>
    <cellStyle name="20% - Accent6 2 2 6 2 2 5" xfId="48950"/>
    <cellStyle name="20% - Accent6 2 2 6 2 3" xfId="9456"/>
    <cellStyle name="20% - Accent6 2 2 6 2 3 2" xfId="28154"/>
    <cellStyle name="20% - Accent6 2 2 6 2 3 3" xfId="48951"/>
    <cellStyle name="20% - Accent6 2 2 6 2 3 4" xfId="48952"/>
    <cellStyle name="20% - Accent6 2 2 6 2 4" xfId="3673"/>
    <cellStyle name="20% - Accent6 2 2 6 2 4 2" xfId="28155"/>
    <cellStyle name="20% - Accent6 2 2 6 2 4 3" xfId="48953"/>
    <cellStyle name="20% - Accent6 2 2 6 2 5" xfId="12347"/>
    <cellStyle name="20% - Accent6 2 2 6 2 5 2" xfId="28156"/>
    <cellStyle name="20% - Accent6 2 2 6 2 5 3" xfId="48954"/>
    <cellStyle name="20% - Accent6 2 2 6 2 6" xfId="18130"/>
    <cellStyle name="20% - Accent6 2 2 6 2 6 2" xfId="28157"/>
    <cellStyle name="20% - Accent6 2 2 6 2 7" xfId="28158"/>
    <cellStyle name="20% - Accent6 2 2 6 2 8" xfId="48955"/>
    <cellStyle name="20% - Accent6 2 2 6 3" xfId="1461"/>
    <cellStyle name="20% - Accent6 2 2 6 3 2" xfId="8947"/>
    <cellStyle name="20% - Accent6 2 2 6 3 2 2" xfId="14729"/>
    <cellStyle name="20% - Accent6 2 2 6 3 2 2 2" xfId="28159"/>
    <cellStyle name="20% - Accent6 2 2 6 3 2 2 3" xfId="48956"/>
    <cellStyle name="20% - Accent6 2 2 6 3 2 3" xfId="20512"/>
    <cellStyle name="20% - Accent6 2 2 6 3 2 3 2" xfId="28160"/>
    <cellStyle name="20% - Accent6 2 2 6 3 2 4" xfId="28161"/>
    <cellStyle name="20% - Accent6 2 2 6 3 2 5" xfId="48957"/>
    <cellStyle name="20% - Accent6 2 2 6 3 3" xfId="6056"/>
    <cellStyle name="20% - Accent6 2 2 6 3 3 2" xfId="28162"/>
    <cellStyle name="20% - Accent6 2 2 6 3 3 3" xfId="48958"/>
    <cellStyle name="20% - Accent6 2 2 6 3 4" xfId="11838"/>
    <cellStyle name="20% - Accent6 2 2 6 3 4 2" xfId="28163"/>
    <cellStyle name="20% - Accent6 2 2 6 3 4 3" xfId="48959"/>
    <cellStyle name="20% - Accent6 2 2 6 3 5" xfId="17621"/>
    <cellStyle name="20% - Accent6 2 2 6 3 5 2" xfId="28164"/>
    <cellStyle name="20% - Accent6 2 2 6 3 6" xfId="28165"/>
    <cellStyle name="20% - Accent6 2 2 6 3 7" xfId="48960"/>
    <cellStyle name="20% - Accent6 2 2 6 4" xfId="4862"/>
    <cellStyle name="20% - Accent6 2 2 6 4 2" xfId="13536"/>
    <cellStyle name="20% - Accent6 2 2 6 4 2 2" xfId="28166"/>
    <cellStyle name="20% - Accent6 2 2 6 4 2 3" xfId="48961"/>
    <cellStyle name="20% - Accent6 2 2 6 4 3" xfId="19319"/>
    <cellStyle name="20% - Accent6 2 2 6 4 3 2" xfId="28167"/>
    <cellStyle name="20% - Accent6 2 2 6 4 4" xfId="28168"/>
    <cellStyle name="20% - Accent6 2 2 6 4 5" xfId="48962"/>
    <cellStyle name="20% - Accent6 2 2 6 5" xfId="7754"/>
    <cellStyle name="20% - Accent6 2 2 6 5 2" xfId="28169"/>
    <cellStyle name="20% - Accent6 2 2 6 5 3" xfId="48963"/>
    <cellStyle name="20% - Accent6 2 2 6 5 4" xfId="48964"/>
    <cellStyle name="20% - Accent6 2 2 6 6" xfId="3164"/>
    <cellStyle name="20% - Accent6 2 2 6 6 2" xfId="28170"/>
    <cellStyle name="20% - Accent6 2 2 6 6 3" xfId="48965"/>
    <cellStyle name="20% - Accent6 2 2 6 7" xfId="10645"/>
    <cellStyle name="20% - Accent6 2 2 6 7 2" xfId="28171"/>
    <cellStyle name="20% - Accent6 2 2 6 7 3" xfId="48966"/>
    <cellStyle name="20% - Accent6 2 2 6 8" xfId="16428"/>
    <cellStyle name="20% - Accent6 2 2 6 8 2" xfId="28172"/>
    <cellStyle name="20% - Accent6 2 2 6 9" xfId="28173"/>
    <cellStyle name="20% - Accent6 2 2 7" xfId="867"/>
    <cellStyle name="20% - Accent6 2 2 7 2" xfId="2573"/>
    <cellStyle name="20% - Accent6 2 2 7 2 2" xfId="10059"/>
    <cellStyle name="20% - Accent6 2 2 7 2 2 2" xfId="15841"/>
    <cellStyle name="20% - Accent6 2 2 7 2 2 2 2" xfId="28174"/>
    <cellStyle name="20% - Accent6 2 2 7 2 2 2 3" xfId="48967"/>
    <cellStyle name="20% - Accent6 2 2 7 2 2 3" xfId="21624"/>
    <cellStyle name="20% - Accent6 2 2 7 2 2 3 2" xfId="28175"/>
    <cellStyle name="20% - Accent6 2 2 7 2 2 4" xfId="28176"/>
    <cellStyle name="20% - Accent6 2 2 7 2 2 5" xfId="48968"/>
    <cellStyle name="20% - Accent6 2 2 7 2 3" xfId="7168"/>
    <cellStyle name="20% - Accent6 2 2 7 2 3 2" xfId="28177"/>
    <cellStyle name="20% - Accent6 2 2 7 2 3 3" xfId="48969"/>
    <cellStyle name="20% - Accent6 2 2 7 2 4" xfId="12950"/>
    <cellStyle name="20% - Accent6 2 2 7 2 4 2" xfId="28178"/>
    <cellStyle name="20% - Accent6 2 2 7 2 4 3" xfId="48970"/>
    <cellStyle name="20% - Accent6 2 2 7 2 5" xfId="18733"/>
    <cellStyle name="20% - Accent6 2 2 7 2 5 2" xfId="28179"/>
    <cellStyle name="20% - Accent6 2 2 7 2 6" xfId="28180"/>
    <cellStyle name="20% - Accent6 2 2 7 2 7" xfId="48971"/>
    <cellStyle name="20% - Accent6 2 2 7 3" xfId="5465"/>
    <cellStyle name="20% - Accent6 2 2 7 3 2" xfId="14139"/>
    <cellStyle name="20% - Accent6 2 2 7 3 2 2" xfId="28181"/>
    <cellStyle name="20% - Accent6 2 2 7 3 2 3" xfId="48972"/>
    <cellStyle name="20% - Accent6 2 2 7 3 3" xfId="19922"/>
    <cellStyle name="20% - Accent6 2 2 7 3 3 2" xfId="28182"/>
    <cellStyle name="20% - Accent6 2 2 7 3 4" xfId="28183"/>
    <cellStyle name="20% - Accent6 2 2 7 3 5" xfId="48973"/>
    <cellStyle name="20% - Accent6 2 2 7 4" xfId="8357"/>
    <cellStyle name="20% - Accent6 2 2 7 4 2" xfId="28184"/>
    <cellStyle name="20% - Accent6 2 2 7 4 3" xfId="48974"/>
    <cellStyle name="20% - Accent6 2 2 7 4 4" xfId="48975"/>
    <cellStyle name="20% - Accent6 2 2 7 5" xfId="4276"/>
    <cellStyle name="20% - Accent6 2 2 7 5 2" xfId="28185"/>
    <cellStyle name="20% - Accent6 2 2 7 5 3" xfId="48976"/>
    <cellStyle name="20% - Accent6 2 2 7 6" xfId="11248"/>
    <cellStyle name="20% - Accent6 2 2 7 6 2" xfId="28186"/>
    <cellStyle name="20% - Accent6 2 2 7 6 3" xfId="48977"/>
    <cellStyle name="20% - Accent6 2 2 7 7" xfId="17031"/>
    <cellStyle name="20% - Accent6 2 2 7 7 2" xfId="28187"/>
    <cellStyle name="20% - Accent6 2 2 7 8" xfId="28188"/>
    <cellStyle name="20% - Accent6 2 2 7 9" xfId="48978"/>
    <cellStyle name="20% - Accent6 2 2 8" xfId="1951"/>
    <cellStyle name="20% - Accent6 2 2 8 2" xfId="6546"/>
    <cellStyle name="20% - Accent6 2 2 8 2 2" xfId="15219"/>
    <cellStyle name="20% - Accent6 2 2 8 2 2 2" xfId="28189"/>
    <cellStyle name="20% - Accent6 2 2 8 2 2 3" xfId="48979"/>
    <cellStyle name="20% - Accent6 2 2 8 2 3" xfId="21002"/>
    <cellStyle name="20% - Accent6 2 2 8 2 3 2" xfId="28190"/>
    <cellStyle name="20% - Accent6 2 2 8 2 4" xfId="28191"/>
    <cellStyle name="20% - Accent6 2 2 8 2 5" xfId="48980"/>
    <cellStyle name="20% - Accent6 2 2 8 3" xfId="9437"/>
    <cellStyle name="20% - Accent6 2 2 8 3 2" xfId="28192"/>
    <cellStyle name="20% - Accent6 2 2 8 3 3" xfId="48981"/>
    <cellStyle name="20% - Accent6 2 2 8 3 4" xfId="48982"/>
    <cellStyle name="20% - Accent6 2 2 8 4" xfId="3654"/>
    <cellStyle name="20% - Accent6 2 2 8 4 2" xfId="28193"/>
    <cellStyle name="20% - Accent6 2 2 8 4 3" xfId="48983"/>
    <cellStyle name="20% - Accent6 2 2 8 5" xfId="12328"/>
    <cellStyle name="20% - Accent6 2 2 8 5 2" xfId="28194"/>
    <cellStyle name="20% - Accent6 2 2 8 5 3" xfId="48984"/>
    <cellStyle name="20% - Accent6 2 2 8 6" xfId="18111"/>
    <cellStyle name="20% - Accent6 2 2 8 6 2" xfId="28195"/>
    <cellStyle name="20% - Accent6 2 2 8 7" xfId="28196"/>
    <cellStyle name="20% - Accent6 2 2 8 8" xfId="48985"/>
    <cellStyle name="20% - Accent6 2 2 9" xfId="1303"/>
    <cellStyle name="20% - Accent6 2 2 9 2" xfId="8789"/>
    <cellStyle name="20% - Accent6 2 2 9 2 2" xfId="14571"/>
    <cellStyle name="20% - Accent6 2 2 9 2 2 2" xfId="28197"/>
    <cellStyle name="20% - Accent6 2 2 9 2 2 3" xfId="48986"/>
    <cellStyle name="20% - Accent6 2 2 9 2 3" xfId="20354"/>
    <cellStyle name="20% - Accent6 2 2 9 2 3 2" xfId="28198"/>
    <cellStyle name="20% - Accent6 2 2 9 2 4" xfId="28199"/>
    <cellStyle name="20% - Accent6 2 2 9 2 5" xfId="48987"/>
    <cellStyle name="20% - Accent6 2 2 9 3" xfId="5898"/>
    <cellStyle name="20% - Accent6 2 2 9 3 2" xfId="28200"/>
    <cellStyle name="20% - Accent6 2 2 9 3 3" xfId="48988"/>
    <cellStyle name="20% - Accent6 2 2 9 4" xfId="11680"/>
    <cellStyle name="20% - Accent6 2 2 9 4 2" xfId="28201"/>
    <cellStyle name="20% - Accent6 2 2 9 4 3" xfId="48989"/>
    <cellStyle name="20% - Accent6 2 2 9 5" xfId="17463"/>
    <cellStyle name="20% - Accent6 2 2 9 5 2" xfId="28202"/>
    <cellStyle name="20% - Accent6 2 2 9 6" xfId="28203"/>
    <cellStyle name="20% - Accent6 2 2 9 7" xfId="48990"/>
    <cellStyle name="20% - Accent6 2 3" xfId="233"/>
    <cellStyle name="20% - Accent6 2 3 10" xfId="7755"/>
    <cellStyle name="20% - Accent6 2 3 10 2" xfId="28204"/>
    <cellStyle name="20% - Accent6 2 3 10 3" xfId="48991"/>
    <cellStyle name="20% - Accent6 2 3 10 4" xfId="48992"/>
    <cellStyle name="20% - Accent6 2 3 11" xfId="3008"/>
    <cellStyle name="20% - Accent6 2 3 11 2" xfId="28205"/>
    <cellStyle name="20% - Accent6 2 3 11 3" xfId="48993"/>
    <cellStyle name="20% - Accent6 2 3 12" xfId="10646"/>
    <cellStyle name="20% - Accent6 2 3 12 2" xfId="28206"/>
    <cellStyle name="20% - Accent6 2 3 12 3" xfId="48994"/>
    <cellStyle name="20% - Accent6 2 3 13" xfId="16429"/>
    <cellStyle name="20% - Accent6 2 3 13 2" xfId="28207"/>
    <cellStyle name="20% - Accent6 2 3 14" xfId="28208"/>
    <cellStyle name="20% - Accent6 2 3 15" xfId="48995"/>
    <cellStyle name="20% - Accent6 2 3 2" xfId="234"/>
    <cellStyle name="20% - Accent6 2 3 2 10" xfId="10647"/>
    <cellStyle name="20% - Accent6 2 3 2 10 2" xfId="28209"/>
    <cellStyle name="20% - Accent6 2 3 2 10 3" xfId="48996"/>
    <cellStyle name="20% - Accent6 2 3 2 11" xfId="16430"/>
    <cellStyle name="20% - Accent6 2 3 2 11 2" xfId="28210"/>
    <cellStyle name="20% - Accent6 2 3 2 12" xfId="28211"/>
    <cellStyle name="20% - Accent6 2 3 2 13" xfId="48997"/>
    <cellStyle name="20% - Accent6 2 3 2 2" xfId="235"/>
    <cellStyle name="20% - Accent6 2 3 2 2 10" xfId="16431"/>
    <cellStyle name="20% - Accent6 2 3 2 2 10 2" xfId="28212"/>
    <cellStyle name="20% - Accent6 2 3 2 2 11" xfId="28213"/>
    <cellStyle name="20% - Accent6 2 3 2 2 12" xfId="48998"/>
    <cellStyle name="20% - Accent6 2 3 2 2 2" xfId="236"/>
    <cellStyle name="20% - Accent6 2 3 2 2 2 2" xfId="1974"/>
    <cellStyle name="20% - Accent6 2 3 2 2 2 2 2" xfId="9460"/>
    <cellStyle name="20% - Accent6 2 3 2 2 2 2 2 2" xfId="15242"/>
    <cellStyle name="20% - Accent6 2 3 2 2 2 2 2 2 2" xfId="28214"/>
    <cellStyle name="20% - Accent6 2 3 2 2 2 2 2 2 3" xfId="48999"/>
    <cellStyle name="20% - Accent6 2 3 2 2 2 2 2 3" xfId="21025"/>
    <cellStyle name="20% - Accent6 2 3 2 2 2 2 2 3 2" xfId="28215"/>
    <cellStyle name="20% - Accent6 2 3 2 2 2 2 2 4" xfId="28216"/>
    <cellStyle name="20% - Accent6 2 3 2 2 2 2 2 5" xfId="49000"/>
    <cellStyle name="20% - Accent6 2 3 2 2 2 2 3" xfId="6569"/>
    <cellStyle name="20% - Accent6 2 3 2 2 2 2 3 2" xfId="28217"/>
    <cellStyle name="20% - Accent6 2 3 2 2 2 2 3 3" xfId="49001"/>
    <cellStyle name="20% - Accent6 2 3 2 2 2 2 4" xfId="12351"/>
    <cellStyle name="20% - Accent6 2 3 2 2 2 2 4 2" xfId="28218"/>
    <cellStyle name="20% - Accent6 2 3 2 2 2 2 4 3" xfId="49002"/>
    <cellStyle name="20% - Accent6 2 3 2 2 2 2 5" xfId="18134"/>
    <cellStyle name="20% - Accent6 2 3 2 2 2 2 5 2" xfId="28219"/>
    <cellStyle name="20% - Accent6 2 3 2 2 2 2 6" xfId="28220"/>
    <cellStyle name="20% - Accent6 2 3 2 2 2 2 7" xfId="49003"/>
    <cellStyle name="20% - Accent6 2 3 2 2 2 3" xfId="4866"/>
    <cellStyle name="20% - Accent6 2 3 2 2 2 3 2" xfId="13540"/>
    <cellStyle name="20% - Accent6 2 3 2 2 2 3 2 2" xfId="28221"/>
    <cellStyle name="20% - Accent6 2 3 2 2 2 3 2 3" xfId="49004"/>
    <cellStyle name="20% - Accent6 2 3 2 2 2 3 3" xfId="19323"/>
    <cellStyle name="20% - Accent6 2 3 2 2 2 3 3 2" xfId="28222"/>
    <cellStyle name="20% - Accent6 2 3 2 2 2 3 4" xfId="28223"/>
    <cellStyle name="20% - Accent6 2 3 2 2 2 3 5" xfId="49005"/>
    <cellStyle name="20% - Accent6 2 3 2 2 2 4" xfId="7758"/>
    <cellStyle name="20% - Accent6 2 3 2 2 2 4 2" xfId="28224"/>
    <cellStyle name="20% - Accent6 2 3 2 2 2 4 3" xfId="49006"/>
    <cellStyle name="20% - Accent6 2 3 2 2 2 4 4" xfId="49007"/>
    <cellStyle name="20% - Accent6 2 3 2 2 2 5" xfId="3677"/>
    <cellStyle name="20% - Accent6 2 3 2 2 2 5 2" xfId="28225"/>
    <cellStyle name="20% - Accent6 2 3 2 2 2 5 3" xfId="49008"/>
    <cellStyle name="20% - Accent6 2 3 2 2 2 6" xfId="10649"/>
    <cellStyle name="20% - Accent6 2 3 2 2 2 6 2" xfId="28226"/>
    <cellStyle name="20% - Accent6 2 3 2 2 2 6 3" xfId="49009"/>
    <cellStyle name="20% - Accent6 2 3 2 2 2 7" xfId="16432"/>
    <cellStyle name="20% - Accent6 2 3 2 2 2 7 2" xfId="28227"/>
    <cellStyle name="20% - Accent6 2 3 2 2 2 8" xfId="28228"/>
    <cellStyle name="20% - Accent6 2 3 2 2 2 9" xfId="49010"/>
    <cellStyle name="20% - Accent6 2 3 2 2 3" xfId="1006"/>
    <cellStyle name="20% - Accent6 2 3 2 2 3 2" xfId="2710"/>
    <cellStyle name="20% - Accent6 2 3 2 2 3 2 2" xfId="10196"/>
    <cellStyle name="20% - Accent6 2 3 2 2 3 2 2 2" xfId="15978"/>
    <cellStyle name="20% - Accent6 2 3 2 2 3 2 2 2 2" xfId="28229"/>
    <cellStyle name="20% - Accent6 2 3 2 2 3 2 2 2 3" xfId="49011"/>
    <cellStyle name="20% - Accent6 2 3 2 2 3 2 2 3" xfId="21761"/>
    <cellStyle name="20% - Accent6 2 3 2 2 3 2 2 3 2" xfId="28230"/>
    <cellStyle name="20% - Accent6 2 3 2 2 3 2 2 4" xfId="28231"/>
    <cellStyle name="20% - Accent6 2 3 2 2 3 2 2 5" xfId="49012"/>
    <cellStyle name="20% - Accent6 2 3 2 2 3 2 3" xfId="7305"/>
    <cellStyle name="20% - Accent6 2 3 2 2 3 2 3 2" xfId="28232"/>
    <cellStyle name="20% - Accent6 2 3 2 2 3 2 3 3" xfId="49013"/>
    <cellStyle name="20% - Accent6 2 3 2 2 3 2 4" xfId="13087"/>
    <cellStyle name="20% - Accent6 2 3 2 2 3 2 4 2" xfId="28233"/>
    <cellStyle name="20% - Accent6 2 3 2 2 3 2 4 3" xfId="49014"/>
    <cellStyle name="20% - Accent6 2 3 2 2 3 2 5" xfId="18870"/>
    <cellStyle name="20% - Accent6 2 3 2 2 3 2 5 2" xfId="28234"/>
    <cellStyle name="20% - Accent6 2 3 2 2 3 2 6" xfId="28235"/>
    <cellStyle name="20% - Accent6 2 3 2 2 3 2 7" xfId="49015"/>
    <cellStyle name="20% - Accent6 2 3 2 2 3 3" xfId="5602"/>
    <cellStyle name="20% - Accent6 2 3 2 2 3 3 2" xfId="14276"/>
    <cellStyle name="20% - Accent6 2 3 2 2 3 3 2 2" xfId="28236"/>
    <cellStyle name="20% - Accent6 2 3 2 2 3 3 2 3" xfId="49016"/>
    <cellStyle name="20% - Accent6 2 3 2 2 3 3 3" xfId="20059"/>
    <cellStyle name="20% - Accent6 2 3 2 2 3 3 3 2" xfId="28237"/>
    <cellStyle name="20% - Accent6 2 3 2 2 3 3 4" xfId="28238"/>
    <cellStyle name="20% - Accent6 2 3 2 2 3 3 5" xfId="49017"/>
    <cellStyle name="20% - Accent6 2 3 2 2 3 4" xfId="8494"/>
    <cellStyle name="20% - Accent6 2 3 2 2 3 4 2" xfId="28239"/>
    <cellStyle name="20% - Accent6 2 3 2 2 3 4 3" xfId="49018"/>
    <cellStyle name="20% - Accent6 2 3 2 2 3 4 4" xfId="49019"/>
    <cellStyle name="20% - Accent6 2 3 2 2 3 5" xfId="4413"/>
    <cellStyle name="20% - Accent6 2 3 2 2 3 5 2" xfId="28240"/>
    <cellStyle name="20% - Accent6 2 3 2 2 3 5 3" xfId="49020"/>
    <cellStyle name="20% - Accent6 2 3 2 2 3 6" xfId="11385"/>
    <cellStyle name="20% - Accent6 2 3 2 2 3 6 2" xfId="28241"/>
    <cellStyle name="20% - Accent6 2 3 2 2 3 6 3" xfId="49021"/>
    <cellStyle name="20% - Accent6 2 3 2 2 3 7" xfId="17168"/>
    <cellStyle name="20% - Accent6 2 3 2 2 3 7 2" xfId="28242"/>
    <cellStyle name="20% - Accent6 2 3 2 2 3 8" xfId="28243"/>
    <cellStyle name="20% - Accent6 2 3 2 2 3 9" xfId="49022"/>
    <cellStyle name="20% - Accent6 2 3 2 2 4" xfId="1973"/>
    <cellStyle name="20% - Accent6 2 3 2 2 4 2" xfId="6568"/>
    <cellStyle name="20% - Accent6 2 3 2 2 4 2 2" xfId="15241"/>
    <cellStyle name="20% - Accent6 2 3 2 2 4 2 2 2" xfId="28244"/>
    <cellStyle name="20% - Accent6 2 3 2 2 4 2 2 3" xfId="49023"/>
    <cellStyle name="20% - Accent6 2 3 2 2 4 2 3" xfId="21024"/>
    <cellStyle name="20% - Accent6 2 3 2 2 4 2 3 2" xfId="28245"/>
    <cellStyle name="20% - Accent6 2 3 2 2 4 2 4" xfId="28246"/>
    <cellStyle name="20% - Accent6 2 3 2 2 4 2 5" xfId="49024"/>
    <cellStyle name="20% - Accent6 2 3 2 2 4 3" xfId="9459"/>
    <cellStyle name="20% - Accent6 2 3 2 2 4 3 2" xfId="28247"/>
    <cellStyle name="20% - Accent6 2 3 2 2 4 3 3" xfId="49025"/>
    <cellStyle name="20% - Accent6 2 3 2 2 4 3 4" xfId="49026"/>
    <cellStyle name="20% - Accent6 2 3 2 2 4 4" xfId="3676"/>
    <cellStyle name="20% - Accent6 2 3 2 2 4 4 2" xfId="28248"/>
    <cellStyle name="20% - Accent6 2 3 2 2 4 4 3" xfId="49027"/>
    <cellStyle name="20% - Accent6 2 3 2 2 4 5" xfId="12350"/>
    <cellStyle name="20% - Accent6 2 3 2 2 4 5 2" xfId="28249"/>
    <cellStyle name="20% - Accent6 2 3 2 2 4 5 3" xfId="49028"/>
    <cellStyle name="20% - Accent6 2 3 2 2 4 6" xfId="18133"/>
    <cellStyle name="20% - Accent6 2 3 2 2 4 6 2" xfId="28250"/>
    <cellStyle name="20% - Accent6 2 3 2 2 4 7" xfId="28251"/>
    <cellStyle name="20% - Accent6 2 3 2 2 4 8" xfId="49029"/>
    <cellStyle name="20% - Accent6 2 3 2 2 5" xfId="1473"/>
    <cellStyle name="20% - Accent6 2 3 2 2 5 2" xfId="8959"/>
    <cellStyle name="20% - Accent6 2 3 2 2 5 2 2" xfId="14741"/>
    <cellStyle name="20% - Accent6 2 3 2 2 5 2 2 2" xfId="28252"/>
    <cellStyle name="20% - Accent6 2 3 2 2 5 2 2 3" xfId="49030"/>
    <cellStyle name="20% - Accent6 2 3 2 2 5 2 3" xfId="20524"/>
    <cellStyle name="20% - Accent6 2 3 2 2 5 2 3 2" xfId="28253"/>
    <cellStyle name="20% - Accent6 2 3 2 2 5 2 4" xfId="28254"/>
    <cellStyle name="20% - Accent6 2 3 2 2 5 2 5" xfId="49031"/>
    <cellStyle name="20% - Accent6 2 3 2 2 5 3" xfId="6068"/>
    <cellStyle name="20% - Accent6 2 3 2 2 5 3 2" xfId="28255"/>
    <cellStyle name="20% - Accent6 2 3 2 2 5 3 3" xfId="49032"/>
    <cellStyle name="20% - Accent6 2 3 2 2 5 4" xfId="11850"/>
    <cellStyle name="20% - Accent6 2 3 2 2 5 4 2" xfId="28256"/>
    <cellStyle name="20% - Accent6 2 3 2 2 5 4 3" xfId="49033"/>
    <cellStyle name="20% - Accent6 2 3 2 2 5 5" xfId="17633"/>
    <cellStyle name="20% - Accent6 2 3 2 2 5 5 2" xfId="28257"/>
    <cellStyle name="20% - Accent6 2 3 2 2 5 6" xfId="28258"/>
    <cellStyle name="20% - Accent6 2 3 2 2 5 7" xfId="49034"/>
    <cellStyle name="20% - Accent6 2 3 2 2 6" xfId="4865"/>
    <cellStyle name="20% - Accent6 2 3 2 2 6 2" xfId="13539"/>
    <cellStyle name="20% - Accent6 2 3 2 2 6 2 2" xfId="28259"/>
    <cellStyle name="20% - Accent6 2 3 2 2 6 2 3" xfId="49035"/>
    <cellStyle name="20% - Accent6 2 3 2 2 6 3" xfId="19322"/>
    <cellStyle name="20% - Accent6 2 3 2 2 6 3 2" xfId="28260"/>
    <cellStyle name="20% - Accent6 2 3 2 2 6 4" xfId="28261"/>
    <cellStyle name="20% - Accent6 2 3 2 2 6 5" xfId="49036"/>
    <cellStyle name="20% - Accent6 2 3 2 2 7" xfId="7757"/>
    <cellStyle name="20% - Accent6 2 3 2 2 7 2" xfId="28262"/>
    <cellStyle name="20% - Accent6 2 3 2 2 7 3" xfId="49037"/>
    <cellStyle name="20% - Accent6 2 3 2 2 7 4" xfId="49038"/>
    <cellStyle name="20% - Accent6 2 3 2 2 8" xfId="3176"/>
    <cellStyle name="20% - Accent6 2 3 2 2 8 2" xfId="28263"/>
    <cellStyle name="20% - Accent6 2 3 2 2 8 3" xfId="49039"/>
    <cellStyle name="20% - Accent6 2 3 2 2 9" xfId="10648"/>
    <cellStyle name="20% - Accent6 2 3 2 2 9 2" xfId="28264"/>
    <cellStyle name="20% - Accent6 2 3 2 2 9 3" xfId="49040"/>
    <cellStyle name="20% - Accent6 2 3 2 3" xfId="237"/>
    <cellStyle name="20% - Accent6 2 3 2 3 2" xfId="1975"/>
    <cellStyle name="20% - Accent6 2 3 2 3 2 2" xfId="9461"/>
    <cellStyle name="20% - Accent6 2 3 2 3 2 2 2" xfId="15243"/>
    <cellStyle name="20% - Accent6 2 3 2 3 2 2 2 2" xfId="28265"/>
    <cellStyle name="20% - Accent6 2 3 2 3 2 2 2 3" xfId="49041"/>
    <cellStyle name="20% - Accent6 2 3 2 3 2 2 3" xfId="21026"/>
    <cellStyle name="20% - Accent6 2 3 2 3 2 2 3 2" xfId="28266"/>
    <cellStyle name="20% - Accent6 2 3 2 3 2 2 4" xfId="28267"/>
    <cellStyle name="20% - Accent6 2 3 2 3 2 2 5" xfId="49042"/>
    <cellStyle name="20% - Accent6 2 3 2 3 2 3" xfId="6570"/>
    <cellStyle name="20% - Accent6 2 3 2 3 2 3 2" xfId="28268"/>
    <cellStyle name="20% - Accent6 2 3 2 3 2 3 3" xfId="49043"/>
    <cellStyle name="20% - Accent6 2 3 2 3 2 4" xfId="12352"/>
    <cellStyle name="20% - Accent6 2 3 2 3 2 4 2" xfId="28269"/>
    <cellStyle name="20% - Accent6 2 3 2 3 2 4 3" xfId="49044"/>
    <cellStyle name="20% - Accent6 2 3 2 3 2 5" xfId="18135"/>
    <cellStyle name="20% - Accent6 2 3 2 3 2 5 2" xfId="28270"/>
    <cellStyle name="20% - Accent6 2 3 2 3 2 6" xfId="28271"/>
    <cellStyle name="20% - Accent6 2 3 2 3 2 7" xfId="49045"/>
    <cellStyle name="20% - Accent6 2 3 2 3 3" xfId="4867"/>
    <cellStyle name="20% - Accent6 2 3 2 3 3 2" xfId="13541"/>
    <cellStyle name="20% - Accent6 2 3 2 3 3 2 2" xfId="28272"/>
    <cellStyle name="20% - Accent6 2 3 2 3 3 2 3" xfId="49046"/>
    <cellStyle name="20% - Accent6 2 3 2 3 3 3" xfId="19324"/>
    <cellStyle name="20% - Accent6 2 3 2 3 3 3 2" xfId="28273"/>
    <cellStyle name="20% - Accent6 2 3 2 3 3 4" xfId="28274"/>
    <cellStyle name="20% - Accent6 2 3 2 3 3 5" xfId="49047"/>
    <cellStyle name="20% - Accent6 2 3 2 3 4" xfId="7759"/>
    <cellStyle name="20% - Accent6 2 3 2 3 4 2" xfId="28275"/>
    <cellStyle name="20% - Accent6 2 3 2 3 4 3" xfId="49048"/>
    <cellStyle name="20% - Accent6 2 3 2 3 4 4" xfId="49049"/>
    <cellStyle name="20% - Accent6 2 3 2 3 5" xfId="3678"/>
    <cellStyle name="20% - Accent6 2 3 2 3 5 2" xfId="28276"/>
    <cellStyle name="20% - Accent6 2 3 2 3 5 3" xfId="49050"/>
    <cellStyle name="20% - Accent6 2 3 2 3 6" xfId="10650"/>
    <cellStyle name="20% - Accent6 2 3 2 3 6 2" xfId="28277"/>
    <cellStyle name="20% - Accent6 2 3 2 3 6 3" xfId="49051"/>
    <cellStyle name="20% - Accent6 2 3 2 3 7" xfId="16433"/>
    <cellStyle name="20% - Accent6 2 3 2 3 7 2" xfId="28278"/>
    <cellStyle name="20% - Accent6 2 3 2 3 8" xfId="28279"/>
    <cellStyle name="20% - Accent6 2 3 2 3 9" xfId="49052"/>
    <cellStyle name="20% - Accent6 2 3 2 4" xfId="1005"/>
    <cellStyle name="20% - Accent6 2 3 2 4 2" xfId="2709"/>
    <cellStyle name="20% - Accent6 2 3 2 4 2 2" xfId="10195"/>
    <cellStyle name="20% - Accent6 2 3 2 4 2 2 2" xfId="15977"/>
    <cellStyle name="20% - Accent6 2 3 2 4 2 2 2 2" xfId="28280"/>
    <cellStyle name="20% - Accent6 2 3 2 4 2 2 2 3" xfId="49053"/>
    <cellStyle name="20% - Accent6 2 3 2 4 2 2 3" xfId="21760"/>
    <cellStyle name="20% - Accent6 2 3 2 4 2 2 3 2" xfId="28281"/>
    <cellStyle name="20% - Accent6 2 3 2 4 2 2 4" xfId="28282"/>
    <cellStyle name="20% - Accent6 2 3 2 4 2 2 5" xfId="49054"/>
    <cellStyle name="20% - Accent6 2 3 2 4 2 3" xfId="7304"/>
    <cellStyle name="20% - Accent6 2 3 2 4 2 3 2" xfId="28283"/>
    <cellStyle name="20% - Accent6 2 3 2 4 2 3 3" xfId="49055"/>
    <cellStyle name="20% - Accent6 2 3 2 4 2 4" xfId="13086"/>
    <cellStyle name="20% - Accent6 2 3 2 4 2 4 2" xfId="28284"/>
    <cellStyle name="20% - Accent6 2 3 2 4 2 4 3" xfId="49056"/>
    <cellStyle name="20% - Accent6 2 3 2 4 2 5" xfId="18869"/>
    <cellStyle name="20% - Accent6 2 3 2 4 2 5 2" xfId="28285"/>
    <cellStyle name="20% - Accent6 2 3 2 4 2 6" xfId="28286"/>
    <cellStyle name="20% - Accent6 2 3 2 4 2 7" xfId="49057"/>
    <cellStyle name="20% - Accent6 2 3 2 4 3" xfId="5601"/>
    <cellStyle name="20% - Accent6 2 3 2 4 3 2" xfId="14275"/>
    <cellStyle name="20% - Accent6 2 3 2 4 3 2 2" xfId="28287"/>
    <cellStyle name="20% - Accent6 2 3 2 4 3 2 3" xfId="49058"/>
    <cellStyle name="20% - Accent6 2 3 2 4 3 3" xfId="20058"/>
    <cellStyle name="20% - Accent6 2 3 2 4 3 3 2" xfId="28288"/>
    <cellStyle name="20% - Accent6 2 3 2 4 3 4" xfId="28289"/>
    <cellStyle name="20% - Accent6 2 3 2 4 3 5" xfId="49059"/>
    <cellStyle name="20% - Accent6 2 3 2 4 4" xfId="8493"/>
    <cellStyle name="20% - Accent6 2 3 2 4 4 2" xfId="28290"/>
    <cellStyle name="20% - Accent6 2 3 2 4 4 3" xfId="49060"/>
    <cellStyle name="20% - Accent6 2 3 2 4 4 4" xfId="49061"/>
    <cellStyle name="20% - Accent6 2 3 2 4 5" xfId="4412"/>
    <cellStyle name="20% - Accent6 2 3 2 4 5 2" xfId="28291"/>
    <cellStyle name="20% - Accent6 2 3 2 4 5 3" xfId="49062"/>
    <cellStyle name="20% - Accent6 2 3 2 4 6" xfId="11384"/>
    <cellStyle name="20% - Accent6 2 3 2 4 6 2" xfId="28292"/>
    <cellStyle name="20% - Accent6 2 3 2 4 6 3" xfId="49063"/>
    <cellStyle name="20% - Accent6 2 3 2 4 7" xfId="17167"/>
    <cellStyle name="20% - Accent6 2 3 2 4 7 2" xfId="28293"/>
    <cellStyle name="20% - Accent6 2 3 2 4 8" xfId="28294"/>
    <cellStyle name="20% - Accent6 2 3 2 4 9" xfId="49064"/>
    <cellStyle name="20% - Accent6 2 3 2 5" xfId="1972"/>
    <cellStyle name="20% - Accent6 2 3 2 5 2" xfId="6567"/>
    <cellStyle name="20% - Accent6 2 3 2 5 2 2" xfId="15240"/>
    <cellStyle name="20% - Accent6 2 3 2 5 2 2 2" xfId="28295"/>
    <cellStyle name="20% - Accent6 2 3 2 5 2 2 3" xfId="49065"/>
    <cellStyle name="20% - Accent6 2 3 2 5 2 3" xfId="21023"/>
    <cellStyle name="20% - Accent6 2 3 2 5 2 3 2" xfId="28296"/>
    <cellStyle name="20% - Accent6 2 3 2 5 2 4" xfId="28297"/>
    <cellStyle name="20% - Accent6 2 3 2 5 2 5" xfId="49066"/>
    <cellStyle name="20% - Accent6 2 3 2 5 3" xfId="9458"/>
    <cellStyle name="20% - Accent6 2 3 2 5 3 2" xfId="28298"/>
    <cellStyle name="20% - Accent6 2 3 2 5 3 3" xfId="49067"/>
    <cellStyle name="20% - Accent6 2 3 2 5 3 4" xfId="49068"/>
    <cellStyle name="20% - Accent6 2 3 2 5 4" xfId="3675"/>
    <cellStyle name="20% - Accent6 2 3 2 5 4 2" xfId="28299"/>
    <cellStyle name="20% - Accent6 2 3 2 5 4 3" xfId="49069"/>
    <cellStyle name="20% - Accent6 2 3 2 5 5" xfId="12349"/>
    <cellStyle name="20% - Accent6 2 3 2 5 5 2" xfId="28300"/>
    <cellStyle name="20% - Accent6 2 3 2 5 5 3" xfId="49070"/>
    <cellStyle name="20% - Accent6 2 3 2 5 6" xfId="18132"/>
    <cellStyle name="20% - Accent6 2 3 2 5 6 2" xfId="28301"/>
    <cellStyle name="20% - Accent6 2 3 2 5 7" xfId="28302"/>
    <cellStyle name="20% - Accent6 2 3 2 5 8" xfId="49071"/>
    <cellStyle name="20% - Accent6 2 3 2 6" xfId="1472"/>
    <cellStyle name="20% - Accent6 2 3 2 6 2" xfId="8958"/>
    <cellStyle name="20% - Accent6 2 3 2 6 2 2" xfId="14740"/>
    <cellStyle name="20% - Accent6 2 3 2 6 2 2 2" xfId="28303"/>
    <cellStyle name="20% - Accent6 2 3 2 6 2 2 3" xfId="49072"/>
    <cellStyle name="20% - Accent6 2 3 2 6 2 3" xfId="20523"/>
    <cellStyle name="20% - Accent6 2 3 2 6 2 3 2" xfId="28304"/>
    <cellStyle name="20% - Accent6 2 3 2 6 2 4" xfId="28305"/>
    <cellStyle name="20% - Accent6 2 3 2 6 2 5" xfId="49073"/>
    <cellStyle name="20% - Accent6 2 3 2 6 3" xfId="6067"/>
    <cellStyle name="20% - Accent6 2 3 2 6 3 2" xfId="28306"/>
    <cellStyle name="20% - Accent6 2 3 2 6 3 3" xfId="49074"/>
    <cellStyle name="20% - Accent6 2 3 2 6 4" xfId="11849"/>
    <cellStyle name="20% - Accent6 2 3 2 6 4 2" xfId="28307"/>
    <cellStyle name="20% - Accent6 2 3 2 6 4 3" xfId="49075"/>
    <cellStyle name="20% - Accent6 2 3 2 6 5" xfId="17632"/>
    <cellStyle name="20% - Accent6 2 3 2 6 5 2" xfId="28308"/>
    <cellStyle name="20% - Accent6 2 3 2 6 6" xfId="28309"/>
    <cellStyle name="20% - Accent6 2 3 2 6 7" xfId="49076"/>
    <cellStyle name="20% - Accent6 2 3 2 7" xfId="4864"/>
    <cellStyle name="20% - Accent6 2 3 2 7 2" xfId="13538"/>
    <cellStyle name="20% - Accent6 2 3 2 7 2 2" xfId="28310"/>
    <cellStyle name="20% - Accent6 2 3 2 7 2 3" xfId="49077"/>
    <cellStyle name="20% - Accent6 2 3 2 7 3" xfId="19321"/>
    <cellStyle name="20% - Accent6 2 3 2 7 3 2" xfId="28311"/>
    <cellStyle name="20% - Accent6 2 3 2 7 4" xfId="28312"/>
    <cellStyle name="20% - Accent6 2 3 2 7 5" xfId="49078"/>
    <cellStyle name="20% - Accent6 2 3 2 8" xfId="7756"/>
    <cellStyle name="20% - Accent6 2 3 2 8 2" xfId="28313"/>
    <cellStyle name="20% - Accent6 2 3 2 8 3" xfId="49079"/>
    <cellStyle name="20% - Accent6 2 3 2 8 4" xfId="49080"/>
    <cellStyle name="20% - Accent6 2 3 2 9" xfId="3175"/>
    <cellStyle name="20% - Accent6 2 3 2 9 2" xfId="28314"/>
    <cellStyle name="20% - Accent6 2 3 2 9 3" xfId="49081"/>
    <cellStyle name="20% - Accent6 2 3 3" xfId="238"/>
    <cellStyle name="20% - Accent6 2 3 3 10" xfId="16434"/>
    <cellStyle name="20% - Accent6 2 3 3 10 2" xfId="28315"/>
    <cellStyle name="20% - Accent6 2 3 3 11" xfId="28316"/>
    <cellStyle name="20% - Accent6 2 3 3 12" xfId="49082"/>
    <cellStyle name="20% - Accent6 2 3 3 2" xfId="239"/>
    <cellStyle name="20% - Accent6 2 3 3 2 2" xfId="1977"/>
    <cellStyle name="20% - Accent6 2 3 3 2 2 2" xfId="9463"/>
    <cellStyle name="20% - Accent6 2 3 3 2 2 2 2" xfId="15245"/>
    <cellStyle name="20% - Accent6 2 3 3 2 2 2 2 2" xfId="28317"/>
    <cellStyle name="20% - Accent6 2 3 3 2 2 2 2 3" xfId="49083"/>
    <cellStyle name="20% - Accent6 2 3 3 2 2 2 3" xfId="21028"/>
    <cellStyle name="20% - Accent6 2 3 3 2 2 2 3 2" xfId="28318"/>
    <cellStyle name="20% - Accent6 2 3 3 2 2 2 4" xfId="28319"/>
    <cellStyle name="20% - Accent6 2 3 3 2 2 2 5" xfId="49084"/>
    <cellStyle name="20% - Accent6 2 3 3 2 2 3" xfId="6572"/>
    <cellStyle name="20% - Accent6 2 3 3 2 2 3 2" xfId="28320"/>
    <cellStyle name="20% - Accent6 2 3 3 2 2 3 3" xfId="49085"/>
    <cellStyle name="20% - Accent6 2 3 3 2 2 4" xfId="12354"/>
    <cellStyle name="20% - Accent6 2 3 3 2 2 4 2" xfId="28321"/>
    <cellStyle name="20% - Accent6 2 3 3 2 2 4 3" xfId="49086"/>
    <cellStyle name="20% - Accent6 2 3 3 2 2 5" xfId="18137"/>
    <cellStyle name="20% - Accent6 2 3 3 2 2 5 2" xfId="28322"/>
    <cellStyle name="20% - Accent6 2 3 3 2 2 6" xfId="28323"/>
    <cellStyle name="20% - Accent6 2 3 3 2 2 7" xfId="49087"/>
    <cellStyle name="20% - Accent6 2 3 3 2 3" xfId="4869"/>
    <cellStyle name="20% - Accent6 2 3 3 2 3 2" xfId="13543"/>
    <cellStyle name="20% - Accent6 2 3 3 2 3 2 2" xfId="28324"/>
    <cellStyle name="20% - Accent6 2 3 3 2 3 2 3" xfId="49088"/>
    <cellStyle name="20% - Accent6 2 3 3 2 3 3" xfId="19326"/>
    <cellStyle name="20% - Accent6 2 3 3 2 3 3 2" xfId="28325"/>
    <cellStyle name="20% - Accent6 2 3 3 2 3 4" xfId="28326"/>
    <cellStyle name="20% - Accent6 2 3 3 2 3 5" xfId="49089"/>
    <cellStyle name="20% - Accent6 2 3 3 2 4" xfId="7761"/>
    <cellStyle name="20% - Accent6 2 3 3 2 4 2" xfId="28327"/>
    <cellStyle name="20% - Accent6 2 3 3 2 4 3" xfId="49090"/>
    <cellStyle name="20% - Accent6 2 3 3 2 4 4" xfId="49091"/>
    <cellStyle name="20% - Accent6 2 3 3 2 5" xfId="3680"/>
    <cellStyle name="20% - Accent6 2 3 3 2 5 2" xfId="28328"/>
    <cellStyle name="20% - Accent6 2 3 3 2 5 3" xfId="49092"/>
    <cellStyle name="20% - Accent6 2 3 3 2 6" xfId="10652"/>
    <cellStyle name="20% - Accent6 2 3 3 2 6 2" xfId="28329"/>
    <cellStyle name="20% - Accent6 2 3 3 2 6 3" xfId="49093"/>
    <cellStyle name="20% - Accent6 2 3 3 2 7" xfId="16435"/>
    <cellStyle name="20% - Accent6 2 3 3 2 7 2" xfId="28330"/>
    <cellStyle name="20% - Accent6 2 3 3 2 8" xfId="28331"/>
    <cellStyle name="20% - Accent6 2 3 3 2 9" xfId="49094"/>
    <cellStyle name="20% - Accent6 2 3 3 3" xfId="1007"/>
    <cellStyle name="20% - Accent6 2 3 3 3 2" xfId="2711"/>
    <cellStyle name="20% - Accent6 2 3 3 3 2 2" xfId="10197"/>
    <cellStyle name="20% - Accent6 2 3 3 3 2 2 2" xfId="15979"/>
    <cellStyle name="20% - Accent6 2 3 3 3 2 2 2 2" xfId="28332"/>
    <cellStyle name="20% - Accent6 2 3 3 3 2 2 2 3" xfId="49095"/>
    <cellStyle name="20% - Accent6 2 3 3 3 2 2 3" xfId="21762"/>
    <cellStyle name="20% - Accent6 2 3 3 3 2 2 3 2" xfId="28333"/>
    <cellStyle name="20% - Accent6 2 3 3 3 2 2 4" xfId="28334"/>
    <cellStyle name="20% - Accent6 2 3 3 3 2 2 5" xfId="49096"/>
    <cellStyle name="20% - Accent6 2 3 3 3 2 3" xfId="7306"/>
    <cellStyle name="20% - Accent6 2 3 3 3 2 3 2" xfId="28335"/>
    <cellStyle name="20% - Accent6 2 3 3 3 2 3 3" xfId="49097"/>
    <cellStyle name="20% - Accent6 2 3 3 3 2 4" xfId="13088"/>
    <cellStyle name="20% - Accent6 2 3 3 3 2 4 2" xfId="28336"/>
    <cellStyle name="20% - Accent6 2 3 3 3 2 4 3" xfId="49098"/>
    <cellStyle name="20% - Accent6 2 3 3 3 2 5" xfId="18871"/>
    <cellStyle name="20% - Accent6 2 3 3 3 2 5 2" xfId="28337"/>
    <cellStyle name="20% - Accent6 2 3 3 3 2 6" xfId="28338"/>
    <cellStyle name="20% - Accent6 2 3 3 3 2 7" xfId="49099"/>
    <cellStyle name="20% - Accent6 2 3 3 3 3" xfId="5603"/>
    <cellStyle name="20% - Accent6 2 3 3 3 3 2" xfId="14277"/>
    <cellStyle name="20% - Accent6 2 3 3 3 3 2 2" xfId="28339"/>
    <cellStyle name="20% - Accent6 2 3 3 3 3 2 3" xfId="49100"/>
    <cellStyle name="20% - Accent6 2 3 3 3 3 3" xfId="20060"/>
    <cellStyle name="20% - Accent6 2 3 3 3 3 3 2" xfId="28340"/>
    <cellStyle name="20% - Accent6 2 3 3 3 3 4" xfId="28341"/>
    <cellStyle name="20% - Accent6 2 3 3 3 3 5" xfId="49101"/>
    <cellStyle name="20% - Accent6 2 3 3 3 4" xfId="8495"/>
    <cellStyle name="20% - Accent6 2 3 3 3 4 2" xfId="28342"/>
    <cellStyle name="20% - Accent6 2 3 3 3 4 3" xfId="49102"/>
    <cellStyle name="20% - Accent6 2 3 3 3 4 4" xfId="49103"/>
    <cellStyle name="20% - Accent6 2 3 3 3 5" xfId="4414"/>
    <cellStyle name="20% - Accent6 2 3 3 3 5 2" xfId="28343"/>
    <cellStyle name="20% - Accent6 2 3 3 3 5 3" xfId="49104"/>
    <cellStyle name="20% - Accent6 2 3 3 3 6" xfId="11386"/>
    <cellStyle name="20% - Accent6 2 3 3 3 6 2" xfId="28344"/>
    <cellStyle name="20% - Accent6 2 3 3 3 6 3" xfId="49105"/>
    <cellStyle name="20% - Accent6 2 3 3 3 7" xfId="17169"/>
    <cellStyle name="20% - Accent6 2 3 3 3 7 2" xfId="28345"/>
    <cellStyle name="20% - Accent6 2 3 3 3 8" xfId="28346"/>
    <cellStyle name="20% - Accent6 2 3 3 3 9" xfId="49106"/>
    <cellStyle name="20% - Accent6 2 3 3 4" xfId="1976"/>
    <cellStyle name="20% - Accent6 2 3 3 4 2" xfId="6571"/>
    <cellStyle name="20% - Accent6 2 3 3 4 2 2" xfId="15244"/>
    <cellStyle name="20% - Accent6 2 3 3 4 2 2 2" xfId="28347"/>
    <cellStyle name="20% - Accent6 2 3 3 4 2 2 3" xfId="49107"/>
    <cellStyle name="20% - Accent6 2 3 3 4 2 3" xfId="21027"/>
    <cellStyle name="20% - Accent6 2 3 3 4 2 3 2" xfId="28348"/>
    <cellStyle name="20% - Accent6 2 3 3 4 2 4" xfId="28349"/>
    <cellStyle name="20% - Accent6 2 3 3 4 2 5" xfId="49108"/>
    <cellStyle name="20% - Accent6 2 3 3 4 3" xfId="9462"/>
    <cellStyle name="20% - Accent6 2 3 3 4 3 2" xfId="28350"/>
    <cellStyle name="20% - Accent6 2 3 3 4 3 3" xfId="49109"/>
    <cellStyle name="20% - Accent6 2 3 3 4 3 4" xfId="49110"/>
    <cellStyle name="20% - Accent6 2 3 3 4 4" xfId="3679"/>
    <cellStyle name="20% - Accent6 2 3 3 4 4 2" xfId="28351"/>
    <cellStyle name="20% - Accent6 2 3 3 4 4 3" xfId="49111"/>
    <cellStyle name="20% - Accent6 2 3 3 4 5" xfId="12353"/>
    <cellStyle name="20% - Accent6 2 3 3 4 5 2" xfId="28352"/>
    <cellStyle name="20% - Accent6 2 3 3 4 5 3" xfId="49112"/>
    <cellStyle name="20% - Accent6 2 3 3 4 6" xfId="18136"/>
    <cellStyle name="20% - Accent6 2 3 3 4 6 2" xfId="28353"/>
    <cellStyle name="20% - Accent6 2 3 3 4 7" xfId="28354"/>
    <cellStyle name="20% - Accent6 2 3 3 4 8" xfId="49113"/>
    <cellStyle name="20% - Accent6 2 3 3 5" xfId="1474"/>
    <cellStyle name="20% - Accent6 2 3 3 5 2" xfId="8960"/>
    <cellStyle name="20% - Accent6 2 3 3 5 2 2" xfId="14742"/>
    <cellStyle name="20% - Accent6 2 3 3 5 2 2 2" xfId="28355"/>
    <cellStyle name="20% - Accent6 2 3 3 5 2 2 3" xfId="49114"/>
    <cellStyle name="20% - Accent6 2 3 3 5 2 3" xfId="20525"/>
    <cellStyle name="20% - Accent6 2 3 3 5 2 3 2" xfId="28356"/>
    <cellStyle name="20% - Accent6 2 3 3 5 2 4" xfId="28357"/>
    <cellStyle name="20% - Accent6 2 3 3 5 2 5" xfId="49115"/>
    <cellStyle name="20% - Accent6 2 3 3 5 3" xfId="6069"/>
    <cellStyle name="20% - Accent6 2 3 3 5 3 2" xfId="28358"/>
    <cellStyle name="20% - Accent6 2 3 3 5 3 3" xfId="49116"/>
    <cellStyle name="20% - Accent6 2 3 3 5 4" xfId="11851"/>
    <cellStyle name="20% - Accent6 2 3 3 5 4 2" xfId="28359"/>
    <cellStyle name="20% - Accent6 2 3 3 5 4 3" xfId="49117"/>
    <cellStyle name="20% - Accent6 2 3 3 5 5" xfId="17634"/>
    <cellStyle name="20% - Accent6 2 3 3 5 5 2" xfId="28360"/>
    <cellStyle name="20% - Accent6 2 3 3 5 6" xfId="28361"/>
    <cellStyle name="20% - Accent6 2 3 3 5 7" xfId="49118"/>
    <cellStyle name="20% - Accent6 2 3 3 6" xfId="4868"/>
    <cellStyle name="20% - Accent6 2 3 3 6 2" xfId="13542"/>
    <cellStyle name="20% - Accent6 2 3 3 6 2 2" xfId="28362"/>
    <cellStyle name="20% - Accent6 2 3 3 6 2 3" xfId="49119"/>
    <cellStyle name="20% - Accent6 2 3 3 6 3" xfId="19325"/>
    <cellStyle name="20% - Accent6 2 3 3 6 3 2" xfId="28363"/>
    <cellStyle name="20% - Accent6 2 3 3 6 4" xfId="28364"/>
    <cellStyle name="20% - Accent6 2 3 3 6 5" xfId="49120"/>
    <cellStyle name="20% - Accent6 2 3 3 7" xfId="7760"/>
    <cellStyle name="20% - Accent6 2 3 3 7 2" xfId="28365"/>
    <cellStyle name="20% - Accent6 2 3 3 7 3" xfId="49121"/>
    <cellStyle name="20% - Accent6 2 3 3 7 4" xfId="49122"/>
    <cellStyle name="20% - Accent6 2 3 3 8" xfId="3177"/>
    <cellStyle name="20% - Accent6 2 3 3 8 2" xfId="28366"/>
    <cellStyle name="20% - Accent6 2 3 3 8 3" xfId="49123"/>
    <cellStyle name="20% - Accent6 2 3 3 9" xfId="10651"/>
    <cellStyle name="20% - Accent6 2 3 3 9 2" xfId="28367"/>
    <cellStyle name="20% - Accent6 2 3 3 9 3" xfId="49124"/>
    <cellStyle name="20% - Accent6 2 3 4" xfId="240"/>
    <cellStyle name="20% - Accent6 2 3 4 10" xfId="16436"/>
    <cellStyle name="20% - Accent6 2 3 4 10 2" xfId="28368"/>
    <cellStyle name="20% - Accent6 2 3 4 11" xfId="28369"/>
    <cellStyle name="20% - Accent6 2 3 4 12" xfId="49125"/>
    <cellStyle name="20% - Accent6 2 3 4 2" xfId="241"/>
    <cellStyle name="20% - Accent6 2 3 4 2 2" xfId="1979"/>
    <cellStyle name="20% - Accent6 2 3 4 2 2 2" xfId="9465"/>
    <cellStyle name="20% - Accent6 2 3 4 2 2 2 2" xfId="15247"/>
    <cellStyle name="20% - Accent6 2 3 4 2 2 2 2 2" xfId="28370"/>
    <cellStyle name="20% - Accent6 2 3 4 2 2 2 2 3" xfId="49126"/>
    <cellStyle name="20% - Accent6 2 3 4 2 2 2 3" xfId="21030"/>
    <cellStyle name="20% - Accent6 2 3 4 2 2 2 3 2" xfId="28371"/>
    <cellStyle name="20% - Accent6 2 3 4 2 2 2 4" xfId="28372"/>
    <cellStyle name="20% - Accent6 2 3 4 2 2 2 5" xfId="49127"/>
    <cellStyle name="20% - Accent6 2 3 4 2 2 3" xfId="6574"/>
    <cellStyle name="20% - Accent6 2 3 4 2 2 3 2" xfId="28373"/>
    <cellStyle name="20% - Accent6 2 3 4 2 2 3 3" xfId="49128"/>
    <cellStyle name="20% - Accent6 2 3 4 2 2 4" xfId="12356"/>
    <cellStyle name="20% - Accent6 2 3 4 2 2 4 2" xfId="28374"/>
    <cellStyle name="20% - Accent6 2 3 4 2 2 4 3" xfId="49129"/>
    <cellStyle name="20% - Accent6 2 3 4 2 2 5" xfId="18139"/>
    <cellStyle name="20% - Accent6 2 3 4 2 2 5 2" xfId="28375"/>
    <cellStyle name="20% - Accent6 2 3 4 2 2 6" xfId="28376"/>
    <cellStyle name="20% - Accent6 2 3 4 2 2 7" xfId="49130"/>
    <cellStyle name="20% - Accent6 2 3 4 2 3" xfId="4871"/>
    <cellStyle name="20% - Accent6 2 3 4 2 3 2" xfId="13545"/>
    <cellStyle name="20% - Accent6 2 3 4 2 3 2 2" xfId="28377"/>
    <cellStyle name="20% - Accent6 2 3 4 2 3 2 3" xfId="49131"/>
    <cellStyle name="20% - Accent6 2 3 4 2 3 3" xfId="19328"/>
    <cellStyle name="20% - Accent6 2 3 4 2 3 3 2" xfId="28378"/>
    <cellStyle name="20% - Accent6 2 3 4 2 3 4" xfId="28379"/>
    <cellStyle name="20% - Accent6 2 3 4 2 3 5" xfId="49132"/>
    <cellStyle name="20% - Accent6 2 3 4 2 4" xfId="7763"/>
    <cellStyle name="20% - Accent6 2 3 4 2 4 2" xfId="28380"/>
    <cellStyle name="20% - Accent6 2 3 4 2 4 3" xfId="49133"/>
    <cellStyle name="20% - Accent6 2 3 4 2 4 4" xfId="49134"/>
    <cellStyle name="20% - Accent6 2 3 4 2 5" xfId="3682"/>
    <cellStyle name="20% - Accent6 2 3 4 2 5 2" xfId="28381"/>
    <cellStyle name="20% - Accent6 2 3 4 2 5 3" xfId="49135"/>
    <cellStyle name="20% - Accent6 2 3 4 2 6" xfId="10654"/>
    <cellStyle name="20% - Accent6 2 3 4 2 6 2" xfId="28382"/>
    <cellStyle name="20% - Accent6 2 3 4 2 6 3" xfId="49136"/>
    <cellStyle name="20% - Accent6 2 3 4 2 7" xfId="16437"/>
    <cellStyle name="20% - Accent6 2 3 4 2 7 2" xfId="28383"/>
    <cellStyle name="20% - Accent6 2 3 4 2 8" xfId="28384"/>
    <cellStyle name="20% - Accent6 2 3 4 2 9" xfId="49137"/>
    <cellStyle name="20% - Accent6 2 3 4 3" xfId="1008"/>
    <cellStyle name="20% - Accent6 2 3 4 3 2" xfId="2712"/>
    <cellStyle name="20% - Accent6 2 3 4 3 2 2" xfId="10198"/>
    <cellStyle name="20% - Accent6 2 3 4 3 2 2 2" xfId="15980"/>
    <cellStyle name="20% - Accent6 2 3 4 3 2 2 2 2" xfId="28385"/>
    <cellStyle name="20% - Accent6 2 3 4 3 2 2 2 3" xfId="49138"/>
    <cellStyle name="20% - Accent6 2 3 4 3 2 2 3" xfId="21763"/>
    <cellStyle name="20% - Accent6 2 3 4 3 2 2 3 2" xfId="28386"/>
    <cellStyle name="20% - Accent6 2 3 4 3 2 2 4" xfId="28387"/>
    <cellStyle name="20% - Accent6 2 3 4 3 2 2 5" xfId="49139"/>
    <cellStyle name="20% - Accent6 2 3 4 3 2 3" xfId="7307"/>
    <cellStyle name="20% - Accent6 2 3 4 3 2 3 2" xfId="28388"/>
    <cellStyle name="20% - Accent6 2 3 4 3 2 3 3" xfId="49140"/>
    <cellStyle name="20% - Accent6 2 3 4 3 2 4" xfId="13089"/>
    <cellStyle name="20% - Accent6 2 3 4 3 2 4 2" xfId="28389"/>
    <cellStyle name="20% - Accent6 2 3 4 3 2 4 3" xfId="49141"/>
    <cellStyle name="20% - Accent6 2 3 4 3 2 5" xfId="18872"/>
    <cellStyle name="20% - Accent6 2 3 4 3 2 5 2" xfId="28390"/>
    <cellStyle name="20% - Accent6 2 3 4 3 2 6" xfId="28391"/>
    <cellStyle name="20% - Accent6 2 3 4 3 2 7" xfId="49142"/>
    <cellStyle name="20% - Accent6 2 3 4 3 3" xfId="5604"/>
    <cellStyle name="20% - Accent6 2 3 4 3 3 2" xfId="14278"/>
    <cellStyle name="20% - Accent6 2 3 4 3 3 2 2" xfId="28392"/>
    <cellStyle name="20% - Accent6 2 3 4 3 3 2 3" xfId="49143"/>
    <cellStyle name="20% - Accent6 2 3 4 3 3 3" xfId="20061"/>
    <cellStyle name="20% - Accent6 2 3 4 3 3 3 2" xfId="28393"/>
    <cellStyle name="20% - Accent6 2 3 4 3 3 4" xfId="28394"/>
    <cellStyle name="20% - Accent6 2 3 4 3 3 5" xfId="49144"/>
    <cellStyle name="20% - Accent6 2 3 4 3 4" xfId="8496"/>
    <cellStyle name="20% - Accent6 2 3 4 3 4 2" xfId="28395"/>
    <cellStyle name="20% - Accent6 2 3 4 3 4 3" xfId="49145"/>
    <cellStyle name="20% - Accent6 2 3 4 3 4 4" xfId="49146"/>
    <cellStyle name="20% - Accent6 2 3 4 3 5" xfId="4415"/>
    <cellStyle name="20% - Accent6 2 3 4 3 5 2" xfId="28396"/>
    <cellStyle name="20% - Accent6 2 3 4 3 5 3" xfId="49147"/>
    <cellStyle name="20% - Accent6 2 3 4 3 6" xfId="11387"/>
    <cellStyle name="20% - Accent6 2 3 4 3 6 2" xfId="28397"/>
    <cellStyle name="20% - Accent6 2 3 4 3 6 3" xfId="49148"/>
    <cellStyle name="20% - Accent6 2 3 4 3 7" xfId="17170"/>
    <cellStyle name="20% - Accent6 2 3 4 3 7 2" xfId="28398"/>
    <cellStyle name="20% - Accent6 2 3 4 3 8" xfId="28399"/>
    <cellStyle name="20% - Accent6 2 3 4 3 9" xfId="49149"/>
    <cellStyle name="20% - Accent6 2 3 4 4" xfId="1978"/>
    <cellStyle name="20% - Accent6 2 3 4 4 2" xfId="6573"/>
    <cellStyle name="20% - Accent6 2 3 4 4 2 2" xfId="15246"/>
    <cellStyle name="20% - Accent6 2 3 4 4 2 2 2" xfId="28400"/>
    <cellStyle name="20% - Accent6 2 3 4 4 2 2 3" xfId="49150"/>
    <cellStyle name="20% - Accent6 2 3 4 4 2 3" xfId="21029"/>
    <cellStyle name="20% - Accent6 2 3 4 4 2 3 2" xfId="28401"/>
    <cellStyle name="20% - Accent6 2 3 4 4 2 4" xfId="28402"/>
    <cellStyle name="20% - Accent6 2 3 4 4 2 5" xfId="49151"/>
    <cellStyle name="20% - Accent6 2 3 4 4 3" xfId="9464"/>
    <cellStyle name="20% - Accent6 2 3 4 4 3 2" xfId="28403"/>
    <cellStyle name="20% - Accent6 2 3 4 4 3 3" xfId="49152"/>
    <cellStyle name="20% - Accent6 2 3 4 4 3 4" xfId="49153"/>
    <cellStyle name="20% - Accent6 2 3 4 4 4" xfId="3681"/>
    <cellStyle name="20% - Accent6 2 3 4 4 4 2" xfId="28404"/>
    <cellStyle name="20% - Accent6 2 3 4 4 4 3" xfId="49154"/>
    <cellStyle name="20% - Accent6 2 3 4 4 5" xfId="12355"/>
    <cellStyle name="20% - Accent6 2 3 4 4 5 2" xfId="28405"/>
    <cellStyle name="20% - Accent6 2 3 4 4 5 3" xfId="49155"/>
    <cellStyle name="20% - Accent6 2 3 4 4 6" xfId="18138"/>
    <cellStyle name="20% - Accent6 2 3 4 4 6 2" xfId="28406"/>
    <cellStyle name="20% - Accent6 2 3 4 4 7" xfId="28407"/>
    <cellStyle name="20% - Accent6 2 3 4 4 8" xfId="49156"/>
    <cellStyle name="20% - Accent6 2 3 4 5" xfId="1475"/>
    <cellStyle name="20% - Accent6 2 3 4 5 2" xfId="8961"/>
    <cellStyle name="20% - Accent6 2 3 4 5 2 2" xfId="14743"/>
    <cellStyle name="20% - Accent6 2 3 4 5 2 2 2" xfId="28408"/>
    <cellStyle name="20% - Accent6 2 3 4 5 2 2 3" xfId="49157"/>
    <cellStyle name="20% - Accent6 2 3 4 5 2 3" xfId="20526"/>
    <cellStyle name="20% - Accent6 2 3 4 5 2 3 2" xfId="28409"/>
    <cellStyle name="20% - Accent6 2 3 4 5 2 4" xfId="28410"/>
    <cellStyle name="20% - Accent6 2 3 4 5 2 5" xfId="49158"/>
    <cellStyle name="20% - Accent6 2 3 4 5 3" xfId="6070"/>
    <cellStyle name="20% - Accent6 2 3 4 5 3 2" xfId="28411"/>
    <cellStyle name="20% - Accent6 2 3 4 5 3 3" xfId="49159"/>
    <cellStyle name="20% - Accent6 2 3 4 5 4" xfId="11852"/>
    <cellStyle name="20% - Accent6 2 3 4 5 4 2" xfId="28412"/>
    <cellStyle name="20% - Accent6 2 3 4 5 4 3" xfId="49160"/>
    <cellStyle name="20% - Accent6 2 3 4 5 5" xfId="17635"/>
    <cellStyle name="20% - Accent6 2 3 4 5 5 2" xfId="28413"/>
    <cellStyle name="20% - Accent6 2 3 4 5 6" xfId="28414"/>
    <cellStyle name="20% - Accent6 2 3 4 5 7" xfId="49161"/>
    <cellStyle name="20% - Accent6 2 3 4 6" xfId="4870"/>
    <cellStyle name="20% - Accent6 2 3 4 6 2" xfId="13544"/>
    <cellStyle name="20% - Accent6 2 3 4 6 2 2" xfId="28415"/>
    <cellStyle name="20% - Accent6 2 3 4 6 2 3" xfId="49162"/>
    <cellStyle name="20% - Accent6 2 3 4 6 3" xfId="19327"/>
    <cellStyle name="20% - Accent6 2 3 4 6 3 2" xfId="28416"/>
    <cellStyle name="20% - Accent6 2 3 4 6 4" xfId="28417"/>
    <cellStyle name="20% - Accent6 2 3 4 6 5" xfId="49163"/>
    <cellStyle name="20% - Accent6 2 3 4 7" xfId="7762"/>
    <cellStyle name="20% - Accent6 2 3 4 7 2" xfId="28418"/>
    <cellStyle name="20% - Accent6 2 3 4 7 3" xfId="49164"/>
    <cellStyle name="20% - Accent6 2 3 4 7 4" xfId="49165"/>
    <cellStyle name="20% - Accent6 2 3 4 8" xfId="3178"/>
    <cellStyle name="20% - Accent6 2 3 4 8 2" xfId="28419"/>
    <cellStyle name="20% - Accent6 2 3 4 8 3" xfId="49166"/>
    <cellStyle name="20% - Accent6 2 3 4 9" xfId="10653"/>
    <cellStyle name="20% - Accent6 2 3 4 9 2" xfId="28420"/>
    <cellStyle name="20% - Accent6 2 3 4 9 3" xfId="49167"/>
    <cellStyle name="20% - Accent6 2 3 5" xfId="242"/>
    <cellStyle name="20% - Accent6 2 3 5 10" xfId="49168"/>
    <cellStyle name="20% - Accent6 2 3 5 2" xfId="1980"/>
    <cellStyle name="20% - Accent6 2 3 5 2 2" xfId="6575"/>
    <cellStyle name="20% - Accent6 2 3 5 2 2 2" xfId="15248"/>
    <cellStyle name="20% - Accent6 2 3 5 2 2 2 2" xfId="28421"/>
    <cellStyle name="20% - Accent6 2 3 5 2 2 2 3" xfId="49169"/>
    <cellStyle name="20% - Accent6 2 3 5 2 2 3" xfId="21031"/>
    <cellStyle name="20% - Accent6 2 3 5 2 2 3 2" xfId="28422"/>
    <cellStyle name="20% - Accent6 2 3 5 2 2 4" xfId="28423"/>
    <cellStyle name="20% - Accent6 2 3 5 2 2 5" xfId="49170"/>
    <cellStyle name="20% - Accent6 2 3 5 2 3" xfId="9466"/>
    <cellStyle name="20% - Accent6 2 3 5 2 3 2" xfId="28424"/>
    <cellStyle name="20% - Accent6 2 3 5 2 3 3" xfId="49171"/>
    <cellStyle name="20% - Accent6 2 3 5 2 3 4" xfId="49172"/>
    <cellStyle name="20% - Accent6 2 3 5 2 4" xfId="3683"/>
    <cellStyle name="20% - Accent6 2 3 5 2 4 2" xfId="28425"/>
    <cellStyle name="20% - Accent6 2 3 5 2 4 3" xfId="49173"/>
    <cellStyle name="20% - Accent6 2 3 5 2 5" xfId="12357"/>
    <cellStyle name="20% - Accent6 2 3 5 2 5 2" xfId="28426"/>
    <cellStyle name="20% - Accent6 2 3 5 2 5 3" xfId="49174"/>
    <cellStyle name="20% - Accent6 2 3 5 2 6" xfId="18140"/>
    <cellStyle name="20% - Accent6 2 3 5 2 6 2" xfId="28427"/>
    <cellStyle name="20% - Accent6 2 3 5 2 7" xfId="28428"/>
    <cellStyle name="20% - Accent6 2 3 5 2 8" xfId="49175"/>
    <cellStyle name="20% - Accent6 2 3 5 3" xfId="1471"/>
    <cellStyle name="20% - Accent6 2 3 5 3 2" xfId="8957"/>
    <cellStyle name="20% - Accent6 2 3 5 3 2 2" xfId="14739"/>
    <cellStyle name="20% - Accent6 2 3 5 3 2 2 2" xfId="28429"/>
    <cellStyle name="20% - Accent6 2 3 5 3 2 2 3" xfId="49176"/>
    <cellStyle name="20% - Accent6 2 3 5 3 2 3" xfId="20522"/>
    <cellStyle name="20% - Accent6 2 3 5 3 2 3 2" xfId="28430"/>
    <cellStyle name="20% - Accent6 2 3 5 3 2 4" xfId="28431"/>
    <cellStyle name="20% - Accent6 2 3 5 3 2 5" xfId="49177"/>
    <cellStyle name="20% - Accent6 2 3 5 3 3" xfId="6066"/>
    <cellStyle name="20% - Accent6 2 3 5 3 3 2" xfId="28432"/>
    <cellStyle name="20% - Accent6 2 3 5 3 3 3" xfId="49178"/>
    <cellStyle name="20% - Accent6 2 3 5 3 4" xfId="11848"/>
    <cellStyle name="20% - Accent6 2 3 5 3 4 2" xfId="28433"/>
    <cellStyle name="20% - Accent6 2 3 5 3 4 3" xfId="49179"/>
    <cellStyle name="20% - Accent6 2 3 5 3 5" xfId="17631"/>
    <cellStyle name="20% - Accent6 2 3 5 3 5 2" xfId="28434"/>
    <cellStyle name="20% - Accent6 2 3 5 3 6" xfId="28435"/>
    <cellStyle name="20% - Accent6 2 3 5 3 7" xfId="49180"/>
    <cellStyle name="20% - Accent6 2 3 5 4" xfId="4872"/>
    <cellStyle name="20% - Accent6 2 3 5 4 2" xfId="13546"/>
    <cellStyle name="20% - Accent6 2 3 5 4 2 2" xfId="28436"/>
    <cellStyle name="20% - Accent6 2 3 5 4 2 3" xfId="49181"/>
    <cellStyle name="20% - Accent6 2 3 5 4 3" xfId="19329"/>
    <cellStyle name="20% - Accent6 2 3 5 4 3 2" xfId="28437"/>
    <cellStyle name="20% - Accent6 2 3 5 4 4" xfId="28438"/>
    <cellStyle name="20% - Accent6 2 3 5 4 5" xfId="49182"/>
    <cellStyle name="20% - Accent6 2 3 5 5" xfId="7764"/>
    <cellStyle name="20% - Accent6 2 3 5 5 2" xfId="28439"/>
    <cellStyle name="20% - Accent6 2 3 5 5 3" xfId="49183"/>
    <cellStyle name="20% - Accent6 2 3 5 5 4" xfId="49184"/>
    <cellStyle name="20% - Accent6 2 3 5 6" xfId="3174"/>
    <cellStyle name="20% - Accent6 2 3 5 6 2" xfId="28440"/>
    <cellStyle name="20% - Accent6 2 3 5 6 3" xfId="49185"/>
    <cellStyle name="20% - Accent6 2 3 5 7" xfId="10655"/>
    <cellStyle name="20% - Accent6 2 3 5 7 2" xfId="28441"/>
    <cellStyle name="20% - Accent6 2 3 5 7 3" xfId="49186"/>
    <cellStyle name="20% - Accent6 2 3 5 8" xfId="16438"/>
    <cellStyle name="20% - Accent6 2 3 5 8 2" xfId="28442"/>
    <cellStyle name="20% - Accent6 2 3 5 9" xfId="28443"/>
    <cellStyle name="20% - Accent6 2 3 6" xfId="886"/>
    <cellStyle name="20% - Accent6 2 3 6 2" xfId="2592"/>
    <cellStyle name="20% - Accent6 2 3 6 2 2" xfId="10078"/>
    <cellStyle name="20% - Accent6 2 3 6 2 2 2" xfId="15860"/>
    <cellStyle name="20% - Accent6 2 3 6 2 2 2 2" xfId="28444"/>
    <cellStyle name="20% - Accent6 2 3 6 2 2 2 3" xfId="49187"/>
    <cellStyle name="20% - Accent6 2 3 6 2 2 3" xfId="21643"/>
    <cellStyle name="20% - Accent6 2 3 6 2 2 3 2" xfId="28445"/>
    <cellStyle name="20% - Accent6 2 3 6 2 2 4" xfId="28446"/>
    <cellStyle name="20% - Accent6 2 3 6 2 2 5" xfId="49188"/>
    <cellStyle name="20% - Accent6 2 3 6 2 3" xfId="7187"/>
    <cellStyle name="20% - Accent6 2 3 6 2 3 2" xfId="28447"/>
    <cellStyle name="20% - Accent6 2 3 6 2 3 3" xfId="49189"/>
    <cellStyle name="20% - Accent6 2 3 6 2 4" xfId="12969"/>
    <cellStyle name="20% - Accent6 2 3 6 2 4 2" xfId="28448"/>
    <cellStyle name="20% - Accent6 2 3 6 2 4 3" xfId="49190"/>
    <cellStyle name="20% - Accent6 2 3 6 2 5" xfId="18752"/>
    <cellStyle name="20% - Accent6 2 3 6 2 5 2" xfId="28449"/>
    <cellStyle name="20% - Accent6 2 3 6 2 6" xfId="28450"/>
    <cellStyle name="20% - Accent6 2 3 6 2 7" xfId="49191"/>
    <cellStyle name="20% - Accent6 2 3 6 3" xfId="5484"/>
    <cellStyle name="20% - Accent6 2 3 6 3 2" xfId="14158"/>
    <cellStyle name="20% - Accent6 2 3 6 3 2 2" xfId="28451"/>
    <cellStyle name="20% - Accent6 2 3 6 3 2 3" xfId="49192"/>
    <cellStyle name="20% - Accent6 2 3 6 3 3" xfId="19941"/>
    <cellStyle name="20% - Accent6 2 3 6 3 3 2" xfId="28452"/>
    <cellStyle name="20% - Accent6 2 3 6 3 4" xfId="28453"/>
    <cellStyle name="20% - Accent6 2 3 6 3 5" xfId="49193"/>
    <cellStyle name="20% - Accent6 2 3 6 4" xfId="8376"/>
    <cellStyle name="20% - Accent6 2 3 6 4 2" xfId="28454"/>
    <cellStyle name="20% - Accent6 2 3 6 4 3" xfId="49194"/>
    <cellStyle name="20% - Accent6 2 3 6 4 4" xfId="49195"/>
    <cellStyle name="20% - Accent6 2 3 6 5" xfId="4295"/>
    <cellStyle name="20% - Accent6 2 3 6 5 2" xfId="28455"/>
    <cellStyle name="20% - Accent6 2 3 6 5 3" xfId="49196"/>
    <cellStyle name="20% - Accent6 2 3 6 6" xfId="11267"/>
    <cellStyle name="20% - Accent6 2 3 6 6 2" xfId="28456"/>
    <cellStyle name="20% - Accent6 2 3 6 6 3" xfId="49197"/>
    <cellStyle name="20% - Accent6 2 3 6 7" xfId="17050"/>
    <cellStyle name="20% - Accent6 2 3 6 7 2" xfId="28457"/>
    <cellStyle name="20% - Accent6 2 3 6 8" xfId="28458"/>
    <cellStyle name="20% - Accent6 2 3 6 9" xfId="49198"/>
    <cellStyle name="20% - Accent6 2 3 7" xfId="1971"/>
    <cellStyle name="20% - Accent6 2 3 7 2" xfId="6566"/>
    <cellStyle name="20% - Accent6 2 3 7 2 2" xfId="15239"/>
    <cellStyle name="20% - Accent6 2 3 7 2 2 2" xfId="28459"/>
    <cellStyle name="20% - Accent6 2 3 7 2 2 3" xfId="49199"/>
    <cellStyle name="20% - Accent6 2 3 7 2 3" xfId="21022"/>
    <cellStyle name="20% - Accent6 2 3 7 2 3 2" xfId="28460"/>
    <cellStyle name="20% - Accent6 2 3 7 2 4" xfId="28461"/>
    <cellStyle name="20% - Accent6 2 3 7 2 5" xfId="49200"/>
    <cellStyle name="20% - Accent6 2 3 7 3" xfId="9457"/>
    <cellStyle name="20% - Accent6 2 3 7 3 2" xfId="28462"/>
    <cellStyle name="20% - Accent6 2 3 7 3 3" xfId="49201"/>
    <cellStyle name="20% - Accent6 2 3 7 3 4" xfId="49202"/>
    <cellStyle name="20% - Accent6 2 3 7 4" xfId="3674"/>
    <cellStyle name="20% - Accent6 2 3 7 4 2" xfId="28463"/>
    <cellStyle name="20% - Accent6 2 3 7 4 3" xfId="49203"/>
    <cellStyle name="20% - Accent6 2 3 7 5" xfId="12348"/>
    <cellStyle name="20% - Accent6 2 3 7 5 2" xfId="28464"/>
    <cellStyle name="20% - Accent6 2 3 7 5 3" xfId="49204"/>
    <cellStyle name="20% - Accent6 2 3 7 6" xfId="18131"/>
    <cellStyle name="20% - Accent6 2 3 7 6 2" xfId="28465"/>
    <cellStyle name="20% - Accent6 2 3 7 7" xfId="28466"/>
    <cellStyle name="20% - Accent6 2 3 7 8" xfId="49205"/>
    <cellStyle name="20% - Accent6 2 3 8" xfId="1305"/>
    <cellStyle name="20% - Accent6 2 3 8 2" xfId="8791"/>
    <cellStyle name="20% - Accent6 2 3 8 2 2" xfId="14573"/>
    <cellStyle name="20% - Accent6 2 3 8 2 2 2" xfId="28467"/>
    <cellStyle name="20% - Accent6 2 3 8 2 2 3" xfId="49206"/>
    <cellStyle name="20% - Accent6 2 3 8 2 3" xfId="20356"/>
    <cellStyle name="20% - Accent6 2 3 8 2 3 2" xfId="28468"/>
    <cellStyle name="20% - Accent6 2 3 8 2 4" xfId="28469"/>
    <cellStyle name="20% - Accent6 2 3 8 2 5" xfId="49207"/>
    <cellStyle name="20% - Accent6 2 3 8 3" xfId="5900"/>
    <cellStyle name="20% - Accent6 2 3 8 3 2" xfId="28470"/>
    <cellStyle name="20% - Accent6 2 3 8 3 3" xfId="49208"/>
    <cellStyle name="20% - Accent6 2 3 8 4" xfId="11682"/>
    <cellStyle name="20% - Accent6 2 3 8 4 2" xfId="28471"/>
    <cellStyle name="20% - Accent6 2 3 8 4 3" xfId="49209"/>
    <cellStyle name="20% - Accent6 2 3 8 5" xfId="17465"/>
    <cellStyle name="20% - Accent6 2 3 8 5 2" xfId="28472"/>
    <cellStyle name="20% - Accent6 2 3 8 6" xfId="28473"/>
    <cellStyle name="20% - Accent6 2 3 8 7" xfId="49210"/>
    <cellStyle name="20% - Accent6 2 3 9" xfId="4863"/>
    <cellStyle name="20% - Accent6 2 3 9 2" xfId="13537"/>
    <cellStyle name="20% - Accent6 2 3 9 2 2" xfId="28474"/>
    <cellStyle name="20% - Accent6 2 3 9 2 3" xfId="49211"/>
    <cellStyle name="20% - Accent6 2 3 9 3" xfId="19320"/>
    <cellStyle name="20% - Accent6 2 3 9 3 2" xfId="28475"/>
    <cellStyle name="20% - Accent6 2 3 9 4" xfId="28476"/>
    <cellStyle name="20% - Accent6 2 3 9 5" xfId="49212"/>
    <cellStyle name="20% - Accent6 2 4" xfId="243"/>
    <cellStyle name="20% - Accent6 2 4 10" xfId="10656"/>
    <cellStyle name="20% - Accent6 2 4 10 2" xfId="28477"/>
    <cellStyle name="20% - Accent6 2 4 10 3" xfId="49213"/>
    <cellStyle name="20% - Accent6 2 4 11" xfId="16439"/>
    <cellStyle name="20% - Accent6 2 4 11 2" xfId="28478"/>
    <cellStyle name="20% - Accent6 2 4 12" xfId="28479"/>
    <cellStyle name="20% - Accent6 2 4 13" xfId="49214"/>
    <cellStyle name="20% - Accent6 2 4 2" xfId="244"/>
    <cellStyle name="20% - Accent6 2 4 2 10" xfId="16440"/>
    <cellStyle name="20% - Accent6 2 4 2 10 2" xfId="28480"/>
    <cellStyle name="20% - Accent6 2 4 2 11" xfId="28481"/>
    <cellStyle name="20% - Accent6 2 4 2 12" xfId="49215"/>
    <cellStyle name="20% - Accent6 2 4 2 2" xfId="245"/>
    <cellStyle name="20% - Accent6 2 4 2 2 2" xfId="1983"/>
    <cellStyle name="20% - Accent6 2 4 2 2 2 2" xfId="9469"/>
    <cellStyle name="20% - Accent6 2 4 2 2 2 2 2" xfId="15251"/>
    <cellStyle name="20% - Accent6 2 4 2 2 2 2 2 2" xfId="28482"/>
    <cellStyle name="20% - Accent6 2 4 2 2 2 2 2 3" xfId="49216"/>
    <cellStyle name="20% - Accent6 2 4 2 2 2 2 3" xfId="21034"/>
    <cellStyle name="20% - Accent6 2 4 2 2 2 2 3 2" xfId="28483"/>
    <cellStyle name="20% - Accent6 2 4 2 2 2 2 4" xfId="28484"/>
    <cellStyle name="20% - Accent6 2 4 2 2 2 2 5" xfId="49217"/>
    <cellStyle name="20% - Accent6 2 4 2 2 2 3" xfId="6578"/>
    <cellStyle name="20% - Accent6 2 4 2 2 2 3 2" xfId="28485"/>
    <cellStyle name="20% - Accent6 2 4 2 2 2 3 3" xfId="49218"/>
    <cellStyle name="20% - Accent6 2 4 2 2 2 4" xfId="12360"/>
    <cellStyle name="20% - Accent6 2 4 2 2 2 4 2" xfId="28486"/>
    <cellStyle name="20% - Accent6 2 4 2 2 2 4 3" xfId="49219"/>
    <cellStyle name="20% - Accent6 2 4 2 2 2 5" xfId="18143"/>
    <cellStyle name="20% - Accent6 2 4 2 2 2 5 2" xfId="28487"/>
    <cellStyle name="20% - Accent6 2 4 2 2 2 6" xfId="28488"/>
    <cellStyle name="20% - Accent6 2 4 2 2 2 7" xfId="49220"/>
    <cellStyle name="20% - Accent6 2 4 2 2 3" xfId="4875"/>
    <cellStyle name="20% - Accent6 2 4 2 2 3 2" xfId="13549"/>
    <cellStyle name="20% - Accent6 2 4 2 2 3 2 2" xfId="28489"/>
    <cellStyle name="20% - Accent6 2 4 2 2 3 2 3" xfId="49221"/>
    <cellStyle name="20% - Accent6 2 4 2 2 3 3" xfId="19332"/>
    <cellStyle name="20% - Accent6 2 4 2 2 3 3 2" xfId="28490"/>
    <cellStyle name="20% - Accent6 2 4 2 2 3 4" xfId="28491"/>
    <cellStyle name="20% - Accent6 2 4 2 2 3 5" xfId="49222"/>
    <cellStyle name="20% - Accent6 2 4 2 2 4" xfId="7767"/>
    <cellStyle name="20% - Accent6 2 4 2 2 4 2" xfId="28492"/>
    <cellStyle name="20% - Accent6 2 4 2 2 4 3" xfId="49223"/>
    <cellStyle name="20% - Accent6 2 4 2 2 4 4" xfId="49224"/>
    <cellStyle name="20% - Accent6 2 4 2 2 5" xfId="3686"/>
    <cellStyle name="20% - Accent6 2 4 2 2 5 2" xfId="28493"/>
    <cellStyle name="20% - Accent6 2 4 2 2 5 3" xfId="49225"/>
    <cellStyle name="20% - Accent6 2 4 2 2 6" xfId="10658"/>
    <cellStyle name="20% - Accent6 2 4 2 2 6 2" xfId="28494"/>
    <cellStyle name="20% - Accent6 2 4 2 2 6 3" xfId="49226"/>
    <cellStyle name="20% - Accent6 2 4 2 2 7" xfId="16441"/>
    <cellStyle name="20% - Accent6 2 4 2 2 7 2" xfId="28495"/>
    <cellStyle name="20% - Accent6 2 4 2 2 8" xfId="28496"/>
    <cellStyle name="20% - Accent6 2 4 2 2 9" xfId="49227"/>
    <cellStyle name="20% - Accent6 2 4 2 3" xfId="1010"/>
    <cellStyle name="20% - Accent6 2 4 2 3 2" xfId="2714"/>
    <cellStyle name="20% - Accent6 2 4 2 3 2 2" xfId="10200"/>
    <cellStyle name="20% - Accent6 2 4 2 3 2 2 2" xfId="15982"/>
    <cellStyle name="20% - Accent6 2 4 2 3 2 2 2 2" xfId="28497"/>
    <cellStyle name="20% - Accent6 2 4 2 3 2 2 2 3" xfId="49228"/>
    <cellStyle name="20% - Accent6 2 4 2 3 2 2 3" xfId="21765"/>
    <cellStyle name="20% - Accent6 2 4 2 3 2 2 3 2" xfId="28498"/>
    <cellStyle name="20% - Accent6 2 4 2 3 2 2 4" xfId="28499"/>
    <cellStyle name="20% - Accent6 2 4 2 3 2 2 5" xfId="49229"/>
    <cellStyle name="20% - Accent6 2 4 2 3 2 3" xfId="7309"/>
    <cellStyle name="20% - Accent6 2 4 2 3 2 3 2" xfId="28500"/>
    <cellStyle name="20% - Accent6 2 4 2 3 2 3 3" xfId="49230"/>
    <cellStyle name="20% - Accent6 2 4 2 3 2 4" xfId="13091"/>
    <cellStyle name="20% - Accent6 2 4 2 3 2 4 2" xfId="28501"/>
    <cellStyle name="20% - Accent6 2 4 2 3 2 4 3" xfId="49231"/>
    <cellStyle name="20% - Accent6 2 4 2 3 2 5" xfId="18874"/>
    <cellStyle name="20% - Accent6 2 4 2 3 2 5 2" xfId="28502"/>
    <cellStyle name="20% - Accent6 2 4 2 3 2 6" xfId="28503"/>
    <cellStyle name="20% - Accent6 2 4 2 3 2 7" xfId="49232"/>
    <cellStyle name="20% - Accent6 2 4 2 3 3" xfId="5606"/>
    <cellStyle name="20% - Accent6 2 4 2 3 3 2" xfId="14280"/>
    <cellStyle name="20% - Accent6 2 4 2 3 3 2 2" xfId="28504"/>
    <cellStyle name="20% - Accent6 2 4 2 3 3 2 3" xfId="49233"/>
    <cellStyle name="20% - Accent6 2 4 2 3 3 3" xfId="20063"/>
    <cellStyle name="20% - Accent6 2 4 2 3 3 3 2" xfId="28505"/>
    <cellStyle name="20% - Accent6 2 4 2 3 3 4" xfId="28506"/>
    <cellStyle name="20% - Accent6 2 4 2 3 3 5" xfId="49234"/>
    <cellStyle name="20% - Accent6 2 4 2 3 4" xfId="8498"/>
    <cellStyle name="20% - Accent6 2 4 2 3 4 2" xfId="28507"/>
    <cellStyle name="20% - Accent6 2 4 2 3 4 3" xfId="49235"/>
    <cellStyle name="20% - Accent6 2 4 2 3 4 4" xfId="49236"/>
    <cellStyle name="20% - Accent6 2 4 2 3 5" xfId="4417"/>
    <cellStyle name="20% - Accent6 2 4 2 3 5 2" xfId="28508"/>
    <cellStyle name="20% - Accent6 2 4 2 3 5 3" xfId="49237"/>
    <cellStyle name="20% - Accent6 2 4 2 3 6" xfId="11389"/>
    <cellStyle name="20% - Accent6 2 4 2 3 6 2" xfId="28509"/>
    <cellStyle name="20% - Accent6 2 4 2 3 6 3" xfId="49238"/>
    <cellStyle name="20% - Accent6 2 4 2 3 7" xfId="17172"/>
    <cellStyle name="20% - Accent6 2 4 2 3 7 2" xfId="28510"/>
    <cellStyle name="20% - Accent6 2 4 2 3 8" xfId="28511"/>
    <cellStyle name="20% - Accent6 2 4 2 3 9" xfId="49239"/>
    <cellStyle name="20% - Accent6 2 4 2 4" xfId="1982"/>
    <cellStyle name="20% - Accent6 2 4 2 4 2" xfId="6577"/>
    <cellStyle name="20% - Accent6 2 4 2 4 2 2" xfId="15250"/>
    <cellStyle name="20% - Accent6 2 4 2 4 2 2 2" xfId="28512"/>
    <cellStyle name="20% - Accent6 2 4 2 4 2 2 3" xfId="49240"/>
    <cellStyle name="20% - Accent6 2 4 2 4 2 3" xfId="21033"/>
    <cellStyle name="20% - Accent6 2 4 2 4 2 3 2" xfId="28513"/>
    <cellStyle name="20% - Accent6 2 4 2 4 2 4" xfId="28514"/>
    <cellStyle name="20% - Accent6 2 4 2 4 2 5" xfId="49241"/>
    <cellStyle name="20% - Accent6 2 4 2 4 3" xfId="9468"/>
    <cellStyle name="20% - Accent6 2 4 2 4 3 2" xfId="28515"/>
    <cellStyle name="20% - Accent6 2 4 2 4 3 3" xfId="49242"/>
    <cellStyle name="20% - Accent6 2 4 2 4 3 4" xfId="49243"/>
    <cellStyle name="20% - Accent6 2 4 2 4 4" xfId="3685"/>
    <cellStyle name="20% - Accent6 2 4 2 4 4 2" xfId="28516"/>
    <cellStyle name="20% - Accent6 2 4 2 4 4 3" xfId="49244"/>
    <cellStyle name="20% - Accent6 2 4 2 4 5" xfId="12359"/>
    <cellStyle name="20% - Accent6 2 4 2 4 5 2" xfId="28517"/>
    <cellStyle name="20% - Accent6 2 4 2 4 5 3" xfId="49245"/>
    <cellStyle name="20% - Accent6 2 4 2 4 6" xfId="18142"/>
    <cellStyle name="20% - Accent6 2 4 2 4 6 2" xfId="28518"/>
    <cellStyle name="20% - Accent6 2 4 2 4 7" xfId="28519"/>
    <cellStyle name="20% - Accent6 2 4 2 4 8" xfId="49246"/>
    <cellStyle name="20% - Accent6 2 4 2 5" xfId="1477"/>
    <cellStyle name="20% - Accent6 2 4 2 5 2" xfId="8963"/>
    <cellStyle name="20% - Accent6 2 4 2 5 2 2" xfId="14745"/>
    <cellStyle name="20% - Accent6 2 4 2 5 2 2 2" xfId="28520"/>
    <cellStyle name="20% - Accent6 2 4 2 5 2 2 3" xfId="49247"/>
    <cellStyle name="20% - Accent6 2 4 2 5 2 3" xfId="20528"/>
    <cellStyle name="20% - Accent6 2 4 2 5 2 3 2" xfId="28521"/>
    <cellStyle name="20% - Accent6 2 4 2 5 2 4" xfId="28522"/>
    <cellStyle name="20% - Accent6 2 4 2 5 2 5" xfId="49248"/>
    <cellStyle name="20% - Accent6 2 4 2 5 3" xfId="6072"/>
    <cellStyle name="20% - Accent6 2 4 2 5 3 2" xfId="28523"/>
    <cellStyle name="20% - Accent6 2 4 2 5 3 3" xfId="49249"/>
    <cellStyle name="20% - Accent6 2 4 2 5 4" xfId="11854"/>
    <cellStyle name="20% - Accent6 2 4 2 5 4 2" xfId="28524"/>
    <cellStyle name="20% - Accent6 2 4 2 5 4 3" xfId="49250"/>
    <cellStyle name="20% - Accent6 2 4 2 5 5" xfId="17637"/>
    <cellStyle name="20% - Accent6 2 4 2 5 5 2" xfId="28525"/>
    <cellStyle name="20% - Accent6 2 4 2 5 6" xfId="28526"/>
    <cellStyle name="20% - Accent6 2 4 2 5 7" xfId="49251"/>
    <cellStyle name="20% - Accent6 2 4 2 6" xfId="4874"/>
    <cellStyle name="20% - Accent6 2 4 2 6 2" xfId="13548"/>
    <cellStyle name="20% - Accent6 2 4 2 6 2 2" xfId="28527"/>
    <cellStyle name="20% - Accent6 2 4 2 6 2 3" xfId="49252"/>
    <cellStyle name="20% - Accent6 2 4 2 6 3" xfId="19331"/>
    <cellStyle name="20% - Accent6 2 4 2 6 3 2" xfId="28528"/>
    <cellStyle name="20% - Accent6 2 4 2 6 4" xfId="28529"/>
    <cellStyle name="20% - Accent6 2 4 2 6 5" xfId="49253"/>
    <cellStyle name="20% - Accent6 2 4 2 7" xfId="7766"/>
    <cellStyle name="20% - Accent6 2 4 2 7 2" xfId="28530"/>
    <cellStyle name="20% - Accent6 2 4 2 7 3" xfId="49254"/>
    <cellStyle name="20% - Accent6 2 4 2 7 4" xfId="49255"/>
    <cellStyle name="20% - Accent6 2 4 2 8" xfId="3180"/>
    <cellStyle name="20% - Accent6 2 4 2 8 2" xfId="28531"/>
    <cellStyle name="20% - Accent6 2 4 2 8 3" xfId="49256"/>
    <cellStyle name="20% - Accent6 2 4 2 9" xfId="10657"/>
    <cellStyle name="20% - Accent6 2 4 2 9 2" xfId="28532"/>
    <cellStyle name="20% - Accent6 2 4 2 9 3" xfId="49257"/>
    <cellStyle name="20% - Accent6 2 4 3" xfId="246"/>
    <cellStyle name="20% - Accent6 2 4 3 10" xfId="49258"/>
    <cellStyle name="20% - Accent6 2 4 3 2" xfId="1984"/>
    <cellStyle name="20% - Accent6 2 4 3 2 2" xfId="6579"/>
    <cellStyle name="20% - Accent6 2 4 3 2 2 2" xfId="15252"/>
    <cellStyle name="20% - Accent6 2 4 3 2 2 2 2" xfId="28533"/>
    <cellStyle name="20% - Accent6 2 4 3 2 2 2 3" xfId="49259"/>
    <cellStyle name="20% - Accent6 2 4 3 2 2 3" xfId="21035"/>
    <cellStyle name="20% - Accent6 2 4 3 2 2 3 2" xfId="28534"/>
    <cellStyle name="20% - Accent6 2 4 3 2 2 4" xfId="28535"/>
    <cellStyle name="20% - Accent6 2 4 3 2 2 5" xfId="49260"/>
    <cellStyle name="20% - Accent6 2 4 3 2 3" xfId="9470"/>
    <cellStyle name="20% - Accent6 2 4 3 2 3 2" xfId="28536"/>
    <cellStyle name="20% - Accent6 2 4 3 2 3 3" xfId="49261"/>
    <cellStyle name="20% - Accent6 2 4 3 2 3 4" xfId="49262"/>
    <cellStyle name="20% - Accent6 2 4 3 2 4" xfId="3687"/>
    <cellStyle name="20% - Accent6 2 4 3 2 4 2" xfId="28537"/>
    <cellStyle name="20% - Accent6 2 4 3 2 4 3" xfId="49263"/>
    <cellStyle name="20% - Accent6 2 4 3 2 5" xfId="12361"/>
    <cellStyle name="20% - Accent6 2 4 3 2 5 2" xfId="28538"/>
    <cellStyle name="20% - Accent6 2 4 3 2 5 3" xfId="49264"/>
    <cellStyle name="20% - Accent6 2 4 3 2 6" xfId="18144"/>
    <cellStyle name="20% - Accent6 2 4 3 2 6 2" xfId="28539"/>
    <cellStyle name="20% - Accent6 2 4 3 2 7" xfId="28540"/>
    <cellStyle name="20% - Accent6 2 4 3 2 8" xfId="49265"/>
    <cellStyle name="20% - Accent6 2 4 3 3" xfId="1476"/>
    <cellStyle name="20% - Accent6 2 4 3 3 2" xfId="8962"/>
    <cellStyle name="20% - Accent6 2 4 3 3 2 2" xfId="14744"/>
    <cellStyle name="20% - Accent6 2 4 3 3 2 2 2" xfId="28541"/>
    <cellStyle name="20% - Accent6 2 4 3 3 2 2 3" xfId="49266"/>
    <cellStyle name="20% - Accent6 2 4 3 3 2 3" xfId="20527"/>
    <cellStyle name="20% - Accent6 2 4 3 3 2 3 2" xfId="28542"/>
    <cellStyle name="20% - Accent6 2 4 3 3 2 4" xfId="28543"/>
    <cellStyle name="20% - Accent6 2 4 3 3 2 5" xfId="49267"/>
    <cellStyle name="20% - Accent6 2 4 3 3 3" xfId="6071"/>
    <cellStyle name="20% - Accent6 2 4 3 3 3 2" xfId="28544"/>
    <cellStyle name="20% - Accent6 2 4 3 3 3 3" xfId="49268"/>
    <cellStyle name="20% - Accent6 2 4 3 3 4" xfId="11853"/>
    <cellStyle name="20% - Accent6 2 4 3 3 4 2" xfId="28545"/>
    <cellStyle name="20% - Accent6 2 4 3 3 4 3" xfId="49269"/>
    <cellStyle name="20% - Accent6 2 4 3 3 5" xfId="17636"/>
    <cellStyle name="20% - Accent6 2 4 3 3 5 2" xfId="28546"/>
    <cellStyle name="20% - Accent6 2 4 3 3 6" xfId="28547"/>
    <cellStyle name="20% - Accent6 2 4 3 3 7" xfId="49270"/>
    <cellStyle name="20% - Accent6 2 4 3 4" xfId="4876"/>
    <cellStyle name="20% - Accent6 2 4 3 4 2" xfId="13550"/>
    <cellStyle name="20% - Accent6 2 4 3 4 2 2" xfId="28548"/>
    <cellStyle name="20% - Accent6 2 4 3 4 2 3" xfId="49271"/>
    <cellStyle name="20% - Accent6 2 4 3 4 3" xfId="19333"/>
    <cellStyle name="20% - Accent6 2 4 3 4 3 2" xfId="28549"/>
    <cellStyle name="20% - Accent6 2 4 3 4 4" xfId="28550"/>
    <cellStyle name="20% - Accent6 2 4 3 4 5" xfId="49272"/>
    <cellStyle name="20% - Accent6 2 4 3 5" xfId="7768"/>
    <cellStyle name="20% - Accent6 2 4 3 5 2" xfId="28551"/>
    <cellStyle name="20% - Accent6 2 4 3 5 3" xfId="49273"/>
    <cellStyle name="20% - Accent6 2 4 3 5 4" xfId="49274"/>
    <cellStyle name="20% - Accent6 2 4 3 6" xfId="3179"/>
    <cellStyle name="20% - Accent6 2 4 3 6 2" xfId="28552"/>
    <cellStyle name="20% - Accent6 2 4 3 6 3" xfId="49275"/>
    <cellStyle name="20% - Accent6 2 4 3 7" xfId="10659"/>
    <cellStyle name="20% - Accent6 2 4 3 7 2" xfId="28553"/>
    <cellStyle name="20% - Accent6 2 4 3 7 3" xfId="49276"/>
    <cellStyle name="20% - Accent6 2 4 3 8" xfId="16442"/>
    <cellStyle name="20% - Accent6 2 4 3 8 2" xfId="28554"/>
    <cellStyle name="20% - Accent6 2 4 3 9" xfId="28555"/>
    <cellStyle name="20% - Accent6 2 4 4" xfId="1009"/>
    <cellStyle name="20% - Accent6 2 4 4 2" xfId="2713"/>
    <cellStyle name="20% - Accent6 2 4 4 2 2" xfId="10199"/>
    <cellStyle name="20% - Accent6 2 4 4 2 2 2" xfId="15981"/>
    <cellStyle name="20% - Accent6 2 4 4 2 2 2 2" xfId="28556"/>
    <cellStyle name="20% - Accent6 2 4 4 2 2 2 3" xfId="49277"/>
    <cellStyle name="20% - Accent6 2 4 4 2 2 3" xfId="21764"/>
    <cellStyle name="20% - Accent6 2 4 4 2 2 3 2" xfId="28557"/>
    <cellStyle name="20% - Accent6 2 4 4 2 2 4" xfId="28558"/>
    <cellStyle name="20% - Accent6 2 4 4 2 2 5" xfId="49278"/>
    <cellStyle name="20% - Accent6 2 4 4 2 3" xfId="7308"/>
    <cellStyle name="20% - Accent6 2 4 4 2 3 2" xfId="28559"/>
    <cellStyle name="20% - Accent6 2 4 4 2 3 3" xfId="49279"/>
    <cellStyle name="20% - Accent6 2 4 4 2 4" xfId="13090"/>
    <cellStyle name="20% - Accent6 2 4 4 2 4 2" xfId="28560"/>
    <cellStyle name="20% - Accent6 2 4 4 2 4 3" xfId="49280"/>
    <cellStyle name="20% - Accent6 2 4 4 2 5" xfId="18873"/>
    <cellStyle name="20% - Accent6 2 4 4 2 5 2" xfId="28561"/>
    <cellStyle name="20% - Accent6 2 4 4 2 6" xfId="28562"/>
    <cellStyle name="20% - Accent6 2 4 4 2 7" xfId="49281"/>
    <cellStyle name="20% - Accent6 2 4 4 3" xfId="5605"/>
    <cellStyle name="20% - Accent6 2 4 4 3 2" xfId="14279"/>
    <cellStyle name="20% - Accent6 2 4 4 3 2 2" xfId="28563"/>
    <cellStyle name="20% - Accent6 2 4 4 3 2 3" xfId="49282"/>
    <cellStyle name="20% - Accent6 2 4 4 3 3" xfId="20062"/>
    <cellStyle name="20% - Accent6 2 4 4 3 3 2" xfId="28564"/>
    <cellStyle name="20% - Accent6 2 4 4 3 4" xfId="28565"/>
    <cellStyle name="20% - Accent6 2 4 4 3 5" xfId="49283"/>
    <cellStyle name="20% - Accent6 2 4 4 4" xfId="8497"/>
    <cellStyle name="20% - Accent6 2 4 4 4 2" xfId="28566"/>
    <cellStyle name="20% - Accent6 2 4 4 4 3" xfId="49284"/>
    <cellStyle name="20% - Accent6 2 4 4 4 4" xfId="49285"/>
    <cellStyle name="20% - Accent6 2 4 4 5" xfId="4416"/>
    <cellStyle name="20% - Accent6 2 4 4 5 2" xfId="28567"/>
    <cellStyle name="20% - Accent6 2 4 4 5 3" xfId="49286"/>
    <cellStyle name="20% - Accent6 2 4 4 6" xfId="11388"/>
    <cellStyle name="20% - Accent6 2 4 4 6 2" xfId="28568"/>
    <cellStyle name="20% - Accent6 2 4 4 6 3" xfId="49287"/>
    <cellStyle name="20% - Accent6 2 4 4 7" xfId="17171"/>
    <cellStyle name="20% - Accent6 2 4 4 7 2" xfId="28569"/>
    <cellStyle name="20% - Accent6 2 4 4 8" xfId="28570"/>
    <cellStyle name="20% - Accent6 2 4 4 9" xfId="49288"/>
    <cellStyle name="20% - Accent6 2 4 5" xfId="1981"/>
    <cellStyle name="20% - Accent6 2 4 5 2" xfId="6576"/>
    <cellStyle name="20% - Accent6 2 4 5 2 2" xfId="15249"/>
    <cellStyle name="20% - Accent6 2 4 5 2 2 2" xfId="28571"/>
    <cellStyle name="20% - Accent6 2 4 5 2 2 3" xfId="49289"/>
    <cellStyle name="20% - Accent6 2 4 5 2 3" xfId="21032"/>
    <cellStyle name="20% - Accent6 2 4 5 2 3 2" xfId="28572"/>
    <cellStyle name="20% - Accent6 2 4 5 2 4" xfId="28573"/>
    <cellStyle name="20% - Accent6 2 4 5 2 5" xfId="49290"/>
    <cellStyle name="20% - Accent6 2 4 5 3" xfId="9467"/>
    <cellStyle name="20% - Accent6 2 4 5 3 2" xfId="28574"/>
    <cellStyle name="20% - Accent6 2 4 5 3 3" xfId="49291"/>
    <cellStyle name="20% - Accent6 2 4 5 3 4" xfId="49292"/>
    <cellStyle name="20% - Accent6 2 4 5 4" xfId="3684"/>
    <cellStyle name="20% - Accent6 2 4 5 4 2" xfId="28575"/>
    <cellStyle name="20% - Accent6 2 4 5 4 3" xfId="49293"/>
    <cellStyle name="20% - Accent6 2 4 5 5" xfId="12358"/>
    <cellStyle name="20% - Accent6 2 4 5 5 2" xfId="28576"/>
    <cellStyle name="20% - Accent6 2 4 5 5 3" xfId="49294"/>
    <cellStyle name="20% - Accent6 2 4 5 6" xfId="18141"/>
    <cellStyle name="20% - Accent6 2 4 5 6 2" xfId="28577"/>
    <cellStyle name="20% - Accent6 2 4 5 7" xfId="28578"/>
    <cellStyle name="20% - Accent6 2 4 5 8" xfId="49295"/>
    <cellStyle name="20% - Accent6 2 4 6" xfId="1302"/>
    <cellStyle name="20% - Accent6 2 4 6 2" xfId="8788"/>
    <cellStyle name="20% - Accent6 2 4 6 2 2" xfId="14570"/>
    <cellStyle name="20% - Accent6 2 4 6 2 2 2" xfId="28579"/>
    <cellStyle name="20% - Accent6 2 4 6 2 2 3" xfId="49296"/>
    <cellStyle name="20% - Accent6 2 4 6 2 3" xfId="20353"/>
    <cellStyle name="20% - Accent6 2 4 6 2 3 2" xfId="28580"/>
    <cellStyle name="20% - Accent6 2 4 6 2 4" xfId="28581"/>
    <cellStyle name="20% - Accent6 2 4 6 2 5" xfId="49297"/>
    <cellStyle name="20% - Accent6 2 4 6 3" xfId="5897"/>
    <cellStyle name="20% - Accent6 2 4 6 3 2" xfId="28582"/>
    <cellStyle name="20% - Accent6 2 4 6 3 3" xfId="49298"/>
    <cellStyle name="20% - Accent6 2 4 6 4" xfId="11679"/>
    <cellStyle name="20% - Accent6 2 4 6 4 2" xfId="28583"/>
    <cellStyle name="20% - Accent6 2 4 6 4 3" xfId="49299"/>
    <cellStyle name="20% - Accent6 2 4 6 5" xfId="17462"/>
    <cellStyle name="20% - Accent6 2 4 6 5 2" xfId="28584"/>
    <cellStyle name="20% - Accent6 2 4 6 6" xfId="28585"/>
    <cellStyle name="20% - Accent6 2 4 6 7" xfId="49300"/>
    <cellStyle name="20% - Accent6 2 4 7" xfId="4873"/>
    <cellStyle name="20% - Accent6 2 4 7 2" xfId="13547"/>
    <cellStyle name="20% - Accent6 2 4 7 2 2" xfId="28586"/>
    <cellStyle name="20% - Accent6 2 4 7 2 3" xfId="49301"/>
    <cellStyle name="20% - Accent6 2 4 7 3" xfId="19330"/>
    <cellStyle name="20% - Accent6 2 4 7 3 2" xfId="28587"/>
    <cellStyle name="20% - Accent6 2 4 7 4" xfId="28588"/>
    <cellStyle name="20% - Accent6 2 4 7 5" xfId="49302"/>
    <cellStyle name="20% - Accent6 2 4 8" xfId="7765"/>
    <cellStyle name="20% - Accent6 2 4 8 2" xfId="28589"/>
    <cellStyle name="20% - Accent6 2 4 8 3" xfId="49303"/>
    <cellStyle name="20% - Accent6 2 4 8 4" xfId="49304"/>
    <cellStyle name="20% - Accent6 2 4 9" xfId="3005"/>
    <cellStyle name="20% - Accent6 2 4 9 2" xfId="28590"/>
    <cellStyle name="20% - Accent6 2 4 9 3" xfId="49305"/>
    <cellStyle name="20% - Accent6 2 5" xfId="247"/>
    <cellStyle name="20% - Accent6 2 5 10" xfId="16443"/>
    <cellStyle name="20% - Accent6 2 5 10 2" xfId="28591"/>
    <cellStyle name="20% - Accent6 2 5 11" xfId="28592"/>
    <cellStyle name="20% - Accent6 2 5 12" xfId="49306"/>
    <cellStyle name="20% - Accent6 2 5 2" xfId="248"/>
    <cellStyle name="20% - Accent6 2 5 2 2" xfId="1986"/>
    <cellStyle name="20% - Accent6 2 5 2 2 2" xfId="9472"/>
    <cellStyle name="20% - Accent6 2 5 2 2 2 2" xfId="15254"/>
    <cellStyle name="20% - Accent6 2 5 2 2 2 2 2" xfId="28593"/>
    <cellStyle name="20% - Accent6 2 5 2 2 2 2 3" xfId="49307"/>
    <cellStyle name="20% - Accent6 2 5 2 2 2 3" xfId="21037"/>
    <cellStyle name="20% - Accent6 2 5 2 2 2 3 2" xfId="28594"/>
    <cellStyle name="20% - Accent6 2 5 2 2 2 4" xfId="28595"/>
    <cellStyle name="20% - Accent6 2 5 2 2 2 5" xfId="49308"/>
    <cellStyle name="20% - Accent6 2 5 2 2 3" xfId="6581"/>
    <cellStyle name="20% - Accent6 2 5 2 2 3 2" xfId="28596"/>
    <cellStyle name="20% - Accent6 2 5 2 2 3 3" xfId="49309"/>
    <cellStyle name="20% - Accent6 2 5 2 2 4" xfId="12363"/>
    <cellStyle name="20% - Accent6 2 5 2 2 4 2" xfId="28597"/>
    <cellStyle name="20% - Accent6 2 5 2 2 4 3" xfId="49310"/>
    <cellStyle name="20% - Accent6 2 5 2 2 5" xfId="18146"/>
    <cellStyle name="20% - Accent6 2 5 2 2 5 2" xfId="28598"/>
    <cellStyle name="20% - Accent6 2 5 2 2 6" xfId="28599"/>
    <cellStyle name="20% - Accent6 2 5 2 2 7" xfId="49311"/>
    <cellStyle name="20% - Accent6 2 5 2 3" xfId="4878"/>
    <cellStyle name="20% - Accent6 2 5 2 3 2" xfId="13552"/>
    <cellStyle name="20% - Accent6 2 5 2 3 2 2" xfId="28600"/>
    <cellStyle name="20% - Accent6 2 5 2 3 2 3" xfId="49312"/>
    <cellStyle name="20% - Accent6 2 5 2 3 3" xfId="19335"/>
    <cellStyle name="20% - Accent6 2 5 2 3 3 2" xfId="28601"/>
    <cellStyle name="20% - Accent6 2 5 2 3 4" xfId="28602"/>
    <cellStyle name="20% - Accent6 2 5 2 3 5" xfId="49313"/>
    <cellStyle name="20% - Accent6 2 5 2 4" xfId="7770"/>
    <cellStyle name="20% - Accent6 2 5 2 4 2" xfId="28603"/>
    <cellStyle name="20% - Accent6 2 5 2 4 3" xfId="49314"/>
    <cellStyle name="20% - Accent6 2 5 2 4 4" xfId="49315"/>
    <cellStyle name="20% - Accent6 2 5 2 5" xfId="3689"/>
    <cellStyle name="20% - Accent6 2 5 2 5 2" xfId="28604"/>
    <cellStyle name="20% - Accent6 2 5 2 5 3" xfId="49316"/>
    <cellStyle name="20% - Accent6 2 5 2 6" xfId="10661"/>
    <cellStyle name="20% - Accent6 2 5 2 6 2" xfId="28605"/>
    <cellStyle name="20% - Accent6 2 5 2 6 3" xfId="49317"/>
    <cellStyle name="20% - Accent6 2 5 2 7" xfId="16444"/>
    <cellStyle name="20% - Accent6 2 5 2 7 2" xfId="28606"/>
    <cellStyle name="20% - Accent6 2 5 2 8" xfId="28607"/>
    <cellStyle name="20% - Accent6 2 5 2 9" xfId="49318"/>
    <cellStyle name="20% - Accent6 2 5 3" xfId="1011"/>
    <cellStyle name="20% - Accent6 2 5 3 2" xfId="2715"/>
    <cellStyle name="20% - Accent6 2 5 3 2 2" xfId="10201"/>
    <cellStyle name="20% - Accent6 2 5 3 2 2 2" xfId="15983"/>
    <cellStyle name="20% - Accent6 2 5 3 2 2 2 2" xfId="28608"/>
    <cellStyle name="20% - Accent6 2 5 3 2 2 2 3" xfId="49319"/>
    <cellStyle name="20% - Accent6 2 5 3 2 2 3" xfId="21766"/>
    <cellStyle name="20% - Accent6 2 5 3 2 2 3 2" xfId="28609"/>
    <cellStyle name="20% - Accent6 2 5 3 2 2 4" xfId="28610"/>
    <cellStyle name="20% - Accent6 2 5 3 2 2 5" xfId="49320"/>
    <cellStyle name="20% - Accent6 2 5 3 2 3" xfId="7310"/>
    <cellStyle name="20% - Accent6 2 5 3 2 3 2" xfId="28611"/>
    <cellStyle name="20% - Accent6 2 5 3 2 3 3" xfId="49321"/>
    <cellStyle name="20% - Accent6 2 5 3 2 4" xfId="13092"/>
    <cellStyle name="20% - Accent6 2 5 3 2 4 2" xfId="28612"/>
    <cellStyle name="20% - Accent6 2 5 3 2 4 3" xfId="49322"/>
    <cellStyle name="20% - Accent6 2 5 3 2 5" xfId="18875"/>
    <cellStyle name="20% - Accent6 2 5 3 2 5 2" xfId="28613"/>
    <cellStyle name="20% - Accent6 2 5 3 2 6" xfId="28614"/>
    <cellStyle name="20% - Accent6 2 5 3 2 7" xfId="49323"/>
    <cellStyle name="20% - Accent6 2 5 3 3" xfId="5607"/>
    <cellStyle name="20% - Accent6 2 5 3 3 2" xfId="14281"/>
    <cellStyle name="20% - Accent6 2 5 3 3 2 2" xfId="28615"/>
    <cellStyle name="20% - Accent6 2 5 3 3 2 3" xfId="49324"/>
    <cellStyle name="20% - Accent6 2 5 3 3 3" xfId="20064"/>
    <cellStyle name="20% - Accent6 2 5 3 3 3 2" xfId="28616"/>
    <cellStyle name="20% - Accent6 2 5 3 3 4" xfId="28617"/>
    <cellStyle name="20% - Accent6 2 5 3 3 5" xfId="49325"/>
    <cellStyle name="20% - Accent6 2 5 3 4" xfId="8499"/>
    <cellStyle name="20% - Accent6 2 5 3 4 2" xfId="28618"/>
    <cellStyle name="20% - Accent6 2 5 3 4 3" xfId="49326"/>
    <cellStyle name="20% - Accent6 2 5 3 4 4" xfId="49327"/>
    <cellStyle name="20% - Accent6 2 5 3 5" xfId="4418"/>
    <cellStyle name="20% - Accent6 2 5 3 5 2" xfId="28619"/>
    <cellStyle name="20% - Accent6 2 5 3 5 3" xfId="49328"/>
    <cellStyle name="20% - Accent6 2 5 3 6" xfId="11390"/>
    <cellStyle name="20% - Accent6 2 5 3 6 2" xfId="28620"/>
    <cellStyle name="20% - Accent6 2 5 3 6 3" xfId="49329"/>
    <cellStyle name="20% - Accent6 2 5 3 7" xfId="17173"/>
    <cellStyle name="20% - Accent6 2 5 3 7 2" xfId="28621"/>
    <cellStyle name="20% - Accent6 2 5 3 8" xfId="28622"/>
    <cellStyle name="20% - Accent6 2 5 3 9" xfId="49330"/>
    <cellStyle name="20% - Accent6 2 5 4" xfId="1985"/>
    <cellStyle name="20% - Accent6 2 5 4 2" xfId="6580"/>
    <cellStyle name="20% - Accent6 2 5 4 2 2" xfId="15253"/>
    <cellStyle name="20% - Accent6 2 5 4 2 2 2" xfId="28623"/>
    <cellStyle name="20% - Accent6 2 5 4 2 2 3" xfId="49331"/>
    <cellStyle name="20% - Accent6 2 5 4 2 3" xfId="21036"/>
    <cellStyle name="20% - Accent6 2 5 4 2 3 2" xfId="28624"/>
    <cellStyle name="20% - Accent6 2 5 4 2 4" xfId="28625"/>
    <cellStyle name="20% - Accent6 2 5 4 2 5" xfId="49332"/>
    <cellStyle name="20% - Accent6 2 5 4 3" xfId="9471"/>
    <cellStyle name="20% - Accent6 2 5 4 3 2" xfId="28626"/>
    <cellStyle name="20% - Accent6 2 5 4 3 3" xfId="49333"/>
    <cellStyle name="20% - Accent6 2 5 4 3 4" xfId="49334"/>
    <cellStyle name="20% - Accent6 2 5 4 4" xfId="3688"/>
    <cellStyle name="20% - Accent6 2 5 4 4 2" xfId="28627"/>
    <cellStyle name="20% - Accent6 2 5 4 4 3" xfId="49335"/>
    <cellStyle name="20% - Accent6 2 5 4 5" xfId="12362"/>
    <cellStyle name="20% - Accent6 2 5 4 5 2" xfId="28628"/>
    <cellStyle name="20% - Accent6 2 5 4 5 3" xfId="49336"/>
    <cellStyle name="20% - Accent6 2 5 4 6" xfId="18145"/>
    <cellStyle name="20% - Accent6 2 5 4 6 2" xfId="28629"/>
    <cellStyle name="20% - Accent6 2 5 4 7" xfId="28630"/>
    <cellStyle name="20% - Accent6 2 5 4 8" xfId="49337"/>
    <cellStyle name="20% - Accent6 2 5 5" xfId="1478"/>
    <cellStyle name="20% - Accent6 2 5 5 2" xfId="8964"/>
    <cellStyle name="20% - Accent6 2 5 5 2 2" xfId="14746"/>
    <cellStyle name="20% - Accent6 2 5 5 2 2 2" xfId="28631"/>
    <cellStyle name="20% - Accent6 2 5 5 2 2 3" xfId="49338"/>
    <cellStyle name="20% - Accent6 2 5 5 2 3" xfId="20529"/>
    <cellStyle name="20% - Accent6 2 5 5 2 3 2" xfId="28632"/>
    <cellStyle name="20% - Accent6 2 5 5 2 4" xfId="28633"/>
    <cellStyle name="20% - Accent6 2 5 5 2 5" xfId="49339"/>
    <cellStyle name="20% - Accent6 2 5 5 3" xfId="6073"/>
    <cellStyle name="20% - Accent6 2 5 5 3 2" xfId="28634"/>
    <cellStyle name="20% - Accent6 2 5 5 3 3" xfId="49340"/>
    <cellStyle name="20% - Accent6 2 5 5 4" xfId="11855"/>
    <cellStyle name="20% - Accent6 2 5 5 4 2" xfId="28635"/>
    <cellStyle name="20% - Accent6 2 5 5 4 3" xfId="49341"/>
    <cellStyle name="20% - Accent6 2 5 5 5" xfId="17638"/>
    <cellStyle name="20% - Accent6 2 5 5 5 2" xfId="28636"/>
    <cellStyle name="20% - Accent6 2 5 5 6" xfId="28637"/>
    <cellStyle name="20% - Accent6 2 5 5 7" xfId="49342"/>
    <cellStyle name="20% - Accent6 2 5 6" xfId="4877"/>
    <cellStyle name="20% - Accent6 2 5 6 2" xfId="13551"/>
    <cellStyle name="20% - Accent6 2 5 6 2 2" xfId="28638"/>
    <cellStyle name="20% - Accent6 2 5 6 2 3" xfId="49343"/>
    <cellStyle name="20% - Accent6 2 5 6 3" xfId="19334"/>
    <cellStyle name="20% - Accent6 2 5 6 3 2" xfId="28639"/>
    <cellStyle name="20% - Accent6 2 5 6 4" xfId="28640"/>
    <cellStyle name="20% - Accent6 2 5 6 5" xfId="49344"/>
    <cellStyle name="20% - Accent6 2 5 7" xfId="7769"/>
    <cellStyle name="20% - Accent6 2 5 7 2" xfId="28641"/>
    <cellStyle name="20% - Accent6 2 5 7 3" xfId="49345"/>
    <cellStyle name="20% - Accent6 2 5 7 4" xfId="49346"/>
    <cellStyle name="20% - Accent6 2 5 8" xfId="3181"/>
    <cellStyle name="20% - Accent6 2 5 8 2" xfId="28642"/>
    <cellStyle name="20% - Accent6 2 5 8 3" xfId="49347"/>
    <cellStyle name="20% - Accent6 2 5 9" xfId="10660"/>
    <cellStyle name="20% - Accent6 2 5 9 2" xfId="28643"/>
    <cellStyle name="20% - Accent6 2 5 9 3" xfId="49348"/>
    <cellStyle name="20% - Accent6 2 6" xfId="249"/>
    <cellStyle name="20% - Accent6 2 6 10" xfId="16445"/>
    <cellStyle name="20% - Accent6 2 6 10 2" xfId="28644"/>
    <cellStyle name="20% - Accent6 2 6 11" xfId="28645"/>
    <cellStyle name="20% - Accent6 2 6 12" xfId="49349"/>
    <cellStyle name="20% - Accent6 2 6 2" xfId="250"/>
    <cellStyle name="20% - Accent6 2 6 2 2" xfId="1988"/>
    <cellStyle name="20% - Accent6 2 6 2 2 2" xfId="9474"/>
    <cellStyle name="20% - Accent6 2 6 2 2 2 2" xfId="15256"/>
    <cellStyle name="20% - Accent6 2 6 2 2 2 2 2" xfId="28646"/>
    <cellStyle name="20% - Accent6 2 6 2 2 2 2 3" xfId="49350"/>
    <cellStyle name="20% - Accent6 2 6 2 2 2 3" xfId="21039"/>
    <cellStyle name="20% - Accent6 2 6 2 2 2 3 2" xfId="28647"/>
    <cellStyle name="20% - Accent6 2 6 2 2 2 4" xfId="28648"/>
    <cellStyle name="20% - Accent6 2 6 2 2 2 5" xfId="49351"/>
    <cellStyle name="20% - Accent6 2 6 2 2 3" xfId="6583"/>
    <cellStyle name="20% - Accent6 2 6 2 2 3 2" xfId="28649"/>
    <cellStyle name="20% - Accent6 2 6 2 2 3 3" xfId="49352"/>
    <cellStyle name="20% - Accent6 2 6 2 2 4" xfId="12365"/>
    <cellStyle name="20% - Accent6 2 6 2 2 4 2" xfId="28650"/>
    <cellStyle name="20% - Accent6 2 6 2 2 4 3" xfId="49353"/>
    <cellStyle name="20% - Accent6 2 6 2 2 5" xfId="18148"/>
    <cellStyle name="20% - Accent6 2 6 2 2 5 2" xfId="28651"/>
    <cellStyle name="20% - Accent6 2 6 2 2 6" xfId="28652"/>
    <cellStyle name="20% - Accent6 2 6 2 2 7" xfId="49354"/>
    <cellStyle name="20% - Accent6 2 6 2 3" xfId="4880"/>
    <cellStyle name="20% - Accent6 2 6 2 3 2" xfId="13554"/>
    <cellStyle name="20% - Accent6 2 6 2 3 2 2" xfId="28653"/>
    <cellStyle name="20% - Accent6 2 6 2 3 2 3" xfId="49355"/>
    <cellStyle name="20% - Accent6 2 6 2 3 3" xfId="19337"/>
    <cellStyle name="20% - Accent6 2 6 2 3 3 2" xfId="28654"/>
    <cellStyle name="20% - Accent6 2 6 2 3 4" xfId="28655"/>
    <cellStyle name="20% - Accent6 2 6 2 3 5" xfId="49356"/>
    <cellStyle name="20% - Accent6 2 6 2 4" xfId="7772"/>
    <cellStyle name="20% - Accent6 2 6 2 4 2" xfId="28656"/>
    <cellStyle name="20% - Accent6 2 6 2 4 3" xfId="49357"/>
    <cellStyle name="20% - Accent6 2 6 2 4 4" xfId="49358"/>
    <cellStyle name="20% - Accent6 2 6 2 5" xfId="3691"/>
    <cellStyle name="20% - Accent6 2 6 2 5 2" xfId="28657"/>
    <cellStyle name="20% - Accent6 2 6 2 5 3" xfId="49359"/>
    <cellStyle name="20% - Accent6 2 6 2 6" xfId="10663"/>
    <cellStyle name="20% - Accent6 2 6 2 6 2" xfId="28658"/>
    <cellStyle name="20% - Accent6 2 6 2 6 3" xfId="49360"/>
    <cellStyle name="20% - Accent6 2 6 2 7" xfId="16446"/>
    <cellStyle name="20% - Accent6 2 6 2 7 2" xfId="28659"/>
    <cellStyle name="20% - Accent6 2 6 2 8" xfId="28660"/>
    <cellStyle name="20% - Accent6 2 6 2 9" xfId="49361"/>
    <cellStyle name="20% - Accent6 2 6 3" xfId="1012"/>
    <cellStyle name="20% - Accent6 2 6 3 2" xfId="2716"/>
    <cellStyle name="20% - Accent6 2 6 3 2 2" xfId="10202"/>
    <cellStyle name="20% - Accent6 2 6 3 2 2 2" xfId="15984"/>
    <cellStyle name="20% - Accent6 2 6 3 2 2 2 2" xfId="28661"/>
    <cellStyle name="20% - Accent6 2 6 3 2 2 2 3" xfId="49362"/>
    <cellStyle name="20% - Accent6 2 6 3 2 2 3" xfId="21767"/>
    <cellStyle name="20% - Accent6 2 6 3 2 2 3 2" xfId="28662"/>
    <cellStyle name="20% - Accent6 2 6 3 2 2 4" xfId="28663"/>
    <cellStyle name="20% - Accent6 2 6 3 2 2 5" xfId="49363"/>
    <cellStyle name="20% - Accent6 2 6 3 2 3" xfId="7311"/>
    <cellStyle name="20% - Accent6 2 6 3 2 3 2" xfId="28664"/>
    <cellStyle name="20% - Accent6 2 6 3 2 3 3" xfId="49364"/>
    <cellStyle name="20% - Accent6 2 6 3 2 4" xfId="13093"/>
    <cellStyle name="20% - Accent6 2 6 3 2 4 2" xfId="28665"/>
    <cellStyle name="20% - Accent6 2 6 3 2 4 3" xfId="49365"/>
    <cellStyle name="20% - Accent6 2 6 3 2 5" xfId="18876"/>
    <cellStyle name="20% - Accent6 2 6 3 2 5 2" xfId="28666"/>
    <cellStyle name="20% - Accent6 2 6 3 2 6" xfId="28667"/>
    <cellStyle name="20% - Accent6 2 6 3 2 7" xfId="49366"/>
    <cellStyle name="20% - Accent6 2 6 3 3" xfId="5608"/>
    <cellStyle name="20% - Accent6 2 6 3 3 2" xfId="14282"/>
    <cellStyle name="20% - Accent6 2 6 3 3 2 2" xfId="28668"/>
    <cellStyle name="20% - Accent6 2 6 3 3 2 3" xfId="49367"/>
    <cellStyle name="20% - Accent6 2 6 3 3 3" xfId="20065"/>
    <cellStyle name="20% - Accent6 2 6 3 3 3 2" xfId="28669"/>
    <cellStyle name="20% - Accent6 2 6 3 3 4" xfId="28670"/>
    <cellStyle name="20% - Accent6 2 6 3 3 5" xfId="49368"/>
    <cellStyle name="20% - Accent6 2 6 3 4" xfId="8500"/>
    <cellStyle name="20% - Accent6 2 6 3 4 2" xfId="28671"/>
    <cellStyle name="20% - Accent6 2 6 3 4 3" xfId="49369"/>
    <cellStyle name="20% - Accent6 2 6 3 4 4" xfId="49370"/>
    <cellStyle name="20% - Accent6 2 6 3 5" xfId="4419"/>
    <cellStyle name="20% - Accent6 2 6 3 5 2" xfId="28672"/>
    <cellStyle name="20% - Accent6 2 6 3 5 3" xfId="49371"/>
    <cellStyle name="20% - Accent6 2 6 3 6" xfId="11391"/>
    <cellStyle name="20% - Accent6 2 6 3 6 2" xfId="28673"/>
    <cellStyle name="20% - Accent6 2 6 3 6 3" xfId="49372"/>
    <cellStyle name="20% - Accent6 2 6 3 7" xfId="17174"/>
    <cellStyle name="20% - Accent6 2 6 3 7 2" xfId="28674"/>
    <cellStyle name="20% - Accent6 2 6 3 8" xfId="28675"/>
    <cellStyle name="20% - Accent6 2 6 3 9" xfId="49373"/>
    <cellStyle name="20% - Accent6 2 6 4" xfId="1987"/>
    <cellStyle name="20% - Accent6 2 6 4 2" xfId="6582"/>
    <cellStyle name="20% - Accent6 2 6 4 2 2" xfId="15255"/>
    <cellStyle name="20% - Accent6 2 6 4 2 2 2" xfId="28676"/>
    <cellStyle name="20% - Accent6 2 6 4 2 2 3" xfId="49374"/>
    <cellStyle name="20% - Accent6 2 6 4 2 3" xfId="21038"/>
    <cellStyle name="20% - Accent6 2 6 4 2 3 2" xfId="28677"/>
    <cellStyle name="20% - Accent6 2 6 4 2 4" xfId="28678"/>
    <cellStyle name="20% - Accent6 2 6 4 2 5" xfId="49375"/>
    <cellStyle name="20% - Accent6 2 6 4 3" xfId="9473"/>
    <cellStyle name="20% - Accent6 2 6 4 3 2" xfId="28679"/>
    <cellStyle name="20% - Accent6 2 6 4 3 3" xfId="49376"/>
    <cellStyle name="20% - Accent6 2 6 4 3 4" xfId="49377"/>
    <cellStyle name="20% - Accent6 2 6 4 4" xfId="3690"/>
    <cellStyle name="20% - Accent6 2 6 4 4 2" xfId="28680"/>
    <cellStyle name="20% - Accent6 2 6 4 4 3" xfId="49378"/>
    <cellStyle name="20% - Accent6 2 6 4 5" xfId="12364"/>
    <cellStyle name="20% - Accent6 2 6 4 5 2" xfId="28681"/>
    <cellStyle name="20% - Accent6 2 6 4 5 3" xfId="49379"/>
    <cellStyle name="20% - Accent6 2 6 4 6" xfId="18147"/>
    <cellStyle name="20% - Accent6 2 6 4 6 2" xfId="28682"/>
    <cellStyle name="20% - Accent6 2 6 4 7" xfId="28683"/>
    <cellStyle name="20% - Accent6 2 6 4 8" xfId="49380"/>
    <cellStyle name="20% - Accent6 2 6 5" xfId="1479"/>
    <cellStyle name="20% - Accent6 2 6 5 2" xfId="8965"/>
    <cellStyle name="20% - Accent6 2 6 5 2 2" xfId="14747"/>
    <cellStyle name="20% - Accent6 2 6 5 2 2 2" xfId="28684"/>
    <cellStyle name="20% - Accent6 2 6 5 2 2 3" xfId="49381"/>
    <cellStyle name="20% - Accent6 2 6 5 2 3" xfId="20530"/>
    <cellStyle name="20% - Accent6 2 6 5 2 3 2" xfId="28685"/>
    <cellStyle name="20% - Accent6 2 6 5 2 4" xfId="28686"/>
    <cellStyle name="20% - Accent6 2 6 5 2 5" xfId="49382"/>
    <cellStyle name="20% - Accent6 2 6 5 3" xfId="6074"/>
    <cellStyle name="20% - Accent6 2 6 5 3 2" xfId="28687"/>
    <cellStyle name="20% - Accent6 2 6 5 3 3" xfId="49383"/>
    <cellStyle name="20% - Accent6 2 6 5 4" xfId="11856"/>
    <cellStyle name="20% - Accent6 2 6 5 4 2" xfId="28688"/>
    <cellStyle name="20% - Accent6 2 6 5 4 3" xfId="49384"/>
    <cellStyle name="20% - Accent6 2 6 5 5" xfId="17639"/>
    <cellStyle name="20% - Accent6 2 6 5 5 2" xfId="28689"/>
    <cellStyle name="20% - Accent6 2 6 5 6" xfId="28690"/>
    <cellStyle name="20% - Accent6 2 6 5 7" xfId="49385"/>
    <cellStyle name="20% - Accent6 2 6 6" xfId="4879"/>
    <cellStyle name="20% - Accent6 2 6 6 2" xfId="13553"/>
    <cellStyle name="20% - Accent6 2 6 6 2 2" xfId="28691"/>
    <cellStyle name="20% - Accent6 2 6 6 2 3" xfId="49386"/>
    <cellStyle name="20% - Accent6 2 6 6 3" xfId="19336"/>
    <cellStyle name="20% - Accent6 2 6 6 3 2" xfId="28692"/>
    <cellStyle name="20% - Accent6 2 6 6 4" xfId="28693"/>
    <cellStyle name="20% - Accent6 2 6 6 5" xfId="49387"/>
    <cellStyle name="20% - Accent6 2 6 7" xfId="7771"/>
    <cellStyle name="20% - Accent6 2 6 7 2" xfId="28694"/>
    <cellStyle name="20% - Accent6 2 6 7 3" xfId="49388"/>
    <cellStyle name="20% - Accent6 2 6 7 4" xfId="49389"/>
    <cellStyle name="20% - Accent6 2 6 8" xfId="3182"/>
    <cellStyle name="20% - Accent6 2 6 8 2" xfId="28695"/>
    <cellStyle name="20% - Accent6 2 6 8 3" xfId="49390"/>
    <cellStyle name="20% - Accent6 2 6 9" xfId="10662"/>
    <cellStyle name="20% - Accent6 2 6 9 2" xfId="28696"/>
    <cellStyle name="20% - Accent6 2 6 9 3" xfId="49391"/>
    <cellStyle name="20% - Accent6 2 7" xfId="251"/>
    <cellStyle name="20% - Accent6 2 7 10" xfId="49392"/>
    <cellStyle name="20% - Accent6 2 7 2" xfId="1989"/>
    <cellStyle name="20% - Accent6 2 7 2 2" xfId="6584"/>
    <cellStyle name="20% - Accent6 2 7 2 2 2" xfId="15257"/>
    <cellStyle name="20% - Accent6 2 7 2 2 2 2" xfId="28697"/>
    <cellStyle name="20% - Accent6 2 7 2 2 2 3" xfId="49393"/>
    <cellStyle name="20% - Accent6 2 7 2 2 3" xfId="21040"/>
    <cellStyle name="20% - Accent6 2 7 2 2 3 2" xfId="28698"/>
    <cellStyle name="20% - Accent6 2 7 2 2 4" xfId="28699"/>
    <cellStyle name="20% - Accent6 2 7 2 2 5" xfId="49394"/>
    <cellStyle name="20% - Accent6 2 7 2 3" xfId="9475"/>
    <cellStyle name="20% - Accent6 2 7 2 3 2" xfId="28700"/>
    <cellStyle name="20% - Accent6 2 7 2 3 3" xfId="49395"/>
    <cellStyle name="20% - Accent6 2 7 2 3 4" xfId="49396"/>
    <cellStyle name="20% - Accent6 2 7 2 4" xfId="3692"/>
    <cellStyle name="20% - Accent6 2 7 2 4 2" xfId="28701"/>
    <cellStyle name="20% - Accent6 2 7 2 4 3" xfId="49397"/>
    <cellStyle name="20% - Accent6 2 7 2 5" xfId="12366"/>
    <cellStyle name="20% - Accent6 2 7 2 5 2" xfId="28702"/>
    <cellStyle name="20% - Accent6 2 7 2 5 3" xfId="49398"/>
    <cellStyle name="20% - Accent6 2 7 2 6" xfId="18149"/>
    <cellStyle name="20% - Accent6 2 7 2 6 2" xfId="28703"/>
    <cellStyle name="20% - Accent6 2 7 2 7" xfId="28704"/>
    <cellStyle name="20% - Accent6 2 7 2 8" xfId="49399"/>
    <cellStyle name="20% - Accent6 2 7 3" xfId="1460"/>
    <cellStyle name="20% - Accent6 2 7 3 2" xfId="8946"/>
    <cellStyle name="20% - Accent6 2 7 3 2 2" xfId="14728"/>
    <cellStyle name="20% - Accent6 2 7 3 2 2 2" xfId="28705"/>
    <cellStyle name="20% - Accent6 2 7 3 2 2 3" xfId="49400"/>
    <cellStyle name="20% - Accent6 2 7 3 2 3" xfId="20511"/>
    <cellStyle name="20% - Accent6 2 7 3 2 3 2" xfId="28706"/>
    <cellStyle name="20% - Accent6 2 7 3 2 4" xfId="28707"/>
    <cellStyle name="20% - Accent6 2 7 3 2 5" xfId="49401"/>
    <cellStyle name="20% - Accent6 2 7 3 3" xfId="6055"/>
    <cellStyle name="20% - Accent6 2 7 3 3 2" xfId="28708"/>
    <cellStyle name="20% - Accent6 2 7 3 3 3" xfId="49402"/>
    <cellStyle name="20% - Accent6 2 7 3 4" xfId="11837"/>
    <cellStyle name="20% - Accent6 2 7 3 4 2" xfId="28709"/>
    <cellStyle name="20% - Accent6 2 7 3 4 3" xfId="49403"/>
    <cellStyle name="20% - Accent6 2 7 3 5" xfId="17620"/>
    <cellStyle name="20% - Accent6 2 7 3 5 2" xfId="28710"/>
    <cellStyle name="20% - Accent6 2 7 3 6" xfId="28711"/>
    <cellStyle name="20% - Accent6 2 7 3 7" xfId="49404"/>
    <cellStyle name="20% - Accent6 2 7 4" xfId="4881"/>
    <cellStyle name="20% - Accent6 2 7 4 2" xfId="13555"/>
    <cellStyle name="20% - Accent6 2 7 4 2 2" xfId="28712"/>
    <cellStyle name="20% - Accent6 2 7 4 2 3" xfId="49405"/>
    <cellStyle name="20% - Accent6 2 7 4 3" xfId="19338"/>
    <cellStyle name="20% - Accent6 2 7 4 3 2" xfId="28713"/>
    <cellStyle name="20% - Accent6 2 7 4 4" xfId="28714"/>
    <cellStyle name="20% - Accent6 2 7 4 5" xfId="49406"/>
    <cellStyle name="20% - Accent6 2 7 5" xfId="7773"/>
    <cellStyle name="20% - Accent6 2 7 5 2" xfId="28715"/>
    <cellStyle name="20% - Accent6 2 7 5 3" xfId="49407"/>
    <cellStyle name="20% - Accent6 2 7 5 4" xfId="49408"/>
    <cellStyle name="20% - Accent6 2 7 6" xfId="3163"/>
    <cellStyle name="20% - Accent6 2 7 6 2" xfId="28716"/>
    <cellStyle name="20% - Accent6 2 7 6 3" xfId="49409"/>
    <cellStyle name="20% - Accent6 2 7 7" xfId="10664"/>
    <cellStyle name="20% - Accent6 2 7 7 2" xfId="28717"/>
    <cellStyle name="20% - Accent6 2 7 7 3" xfId="49410"/>
    <cellStyle name="20% - Accent6 2 7 8" xfId="16447"/>
    <cellStyle name="20% - Accent6 2 7 8 2" xfId="28718"/>
    <cellStyle name="20% - Accent6 2 7 9" xfId="28719"/>
    <cellStyle name="20% - Accent6 2 8" xfId="848"/>
    <cellStyle name="20% - Accent6 2 8 2" xfId="2554"/>
    <cellStyle name="20% - Accent6 2 8 2 2" xfId="10040"/>
    <cellStyle name="20% - Accent6 2 8 2 2 2" xfId="15822"/>
    <cellStyle name="20% - Accent6 2 8 2 2 2 2" xfId="28720"/>
    <cellStyle name="20% - Accent6 2 8 2 2 2 3" xfId="49411"/>
    <cellStyle name="20% - Accent6 2 8 2 2 3" xfId="21605"/>
    <cellStyle name="20% - Accent6 2 8 2 2 3 2" xfId="28721"/>
    <cellStyle name="20% - Accent6 2 8 2 2 4" xfId="28722"/>
    <cellStyle name="20% - Accent6 2 8 2 2 5" xfId="49412"/>
    <cellStyle name="20% - Accent6 2 8 2 3" xfId="7149"/>
    <cellStyle name="20% - Accent6 2 8 2 3 2" xfId="28723"/>
    <cellStyle name="20% - Accent6 2 8 2 3 3" xfId="49413"/>
    <cellStyle name="20% - Accent6 2 8 2 4" xfId="12931"/>
    <cellStyle name="20% - Accent6 2 8 2 4 2" xfId="28724"/>
    <cellStyle name="20% - Accent6 2 8 2 4 3" xfId="49414"/>
    <cellStyle name="20% - Accent6 2 8 2 5" xfId="18714"/>
    <cellStyle name="20% - Accent6 2 8 2 5 2" xfId="28725"/>
    <cellStyle name="20% - Accent6 2 8 2 6" xfId="28726"/>
    <cellStyle name="20% - Accent6 2 8 2 7" xfId="49415"/>
    <cellStyle name="20% - Accent6 2 8 3" xfId="5446"/>
    <cellStyle name="20% - Accent6 2 8 3 2" xfId="14120"/>
    <cellStyle name="20% - Accent6 2 8 3 2 2" xfId="28727"/>
    <cellStyle name="20% - Accent6 2 8 3 2 3" xfId="49416"/>
    <cellStyle name="20% - Accent6 2 8 3 3" xfId="19903"/>
    <cellStyle name="20% - Accent6 2 8 3 3 2" xfId="28728"/>
    <cellStyle name="20% - Accent6 2 8 3 4" xfId="28729"/>
    <cellStyle name="20% - Accent6 2 8 3 5" xfId="49417"/>
    <cellStyle name="20% - Accent6 2 8 4" xfId="8338"/>
    <cellStyle name="20% - Accent6 2 8 4 2" xfId="28730"/>
    <cellStyle name="20% - Accent6 2 8 4 3" xfId="49418"/>
    <cellStyle name="20% - Accent6 2 8 4 4" xfId="49419"/>
    <cellStyle name="20% - Accent6 2 8 5" xfId="4257"/>
    <cellStyle name="20% - Accent6 2 8 5 2" xfId="28731"/>
    <cellStyle name="20% - Accent6 2 8 5 3" xfId="49420"/>
    <cellStyle name="20% - Accent6 2 8 6" xfId="11229"/>
    <cellStyle name="20% - Accent6 2 8 6 2" xfId="28732"/>
    <cellStyle name="20% - Accent6 2 8 6 3" xfId="49421"/>
    <cellStyle name="20% - Accent6 2 8 7" xfId="17012"/>
    <cellStyle name="20% - Accent6 2 8 7 2" xfId="28733"/>
    <cellStyle name="20% - Accent6 2 8 8" xfId="28734"/>
    <cellStyle name="20% - Accent6 2 8 9" xfId="49422"/>
    <cellStyle name="20% - Accent6 2 9" xfId="1950"/>
    <cellStyle name="20% - Accent6 2 9 2" xfId="6545"/>
    <cellStyle name="20% - Accent6 2 9 2 2" xfId="15218"/>
    <cellStyle name="20% - Accent6 2 9 2 2 2" xfId="28735"/>
    <cellStyle name="20% - Accent6 2 9 2 2 3" xfId="49423"/>
    <cellStyle name="20% - Accent6 2 9 2 3" xfId="21001"/>
    <cellStyle name="20% - Accent6 2 9 2 3 2" xfId="28736"/>
    <cellStyle name="20% - Accent6 2 9 2 4" xfId="28737"/>
    <cellStyle name="20% - Accent6 2 9 2 5" xfId="49424"/>
    <cellStyle name="20% - Accent6 2 9 3" xfId="9436"/>
    <cellStyle name="20% - Accent6 2 9 3 2" xfId="28738"/>
    <cellStyle name="20% - Accent6 2 9 3 3" xfId="49425"/>
    <cellStyle name="20% - Accent6 2 9 3 4" xfId="49426"/>
    <cellStyle name="20% - Accent6 2 9 4" xfId="3653"/>
    <cellStyle name="20% - Accent6 2 9 4 2" xfId="28739"/>
    <cellStyle name="20% - Accent6 2 9 4 3" xfId="49427"/>
    <cellStyle name="20% - Accent6 2 9 5" xfId="12327"/>
    <cellStyle name="20% - Accent6 2 9 5 2" xfId="28740"/>
    <cellStyle name="20% - Accent6 2 9 5 3" xfId="49428"/>
    <cellStyle name="20% - Accent6 2 9 6" xfId="18110"/>
    <cellStyle name="20% - Accent6 2 9 6 2" xfId="28741"/>
    <cellStyle name="20% - Accent6 2 9 7" xfId="28742"/>
    <cellStyle name="20% - Accent6 2 9 8" xfId="49429"/>
    <cellStyle name="20% - Accent6 3" xfId="1272"/>
    <cellStyle name="20% - Accent6 3 2" xfId="5868"/>
    <cellStyle name="20% - Accent6 3 2 2" xfId="14541"/>
    <cellStyle name="20% - Accent6 3 2 2 2" xfId="28743"/>
    <cellStyle name="20% - Accent6 3 2 2 3" xfId="49430"/>
    <cellStyle name="20% - Accent6 3 2 3" xfId="20324"/>
    <cellStyle name="20% - Accent6 3 2 3 2" xfId="28744"/>
    <cellStyle name="20% - Accent6 3 2 4" xfId="28745"/>
    <cellStyle name="20% - Accent6 3 2 5" xfId="49431"/>
    <cellStyle name="20% - Accent6 3 3" xfId="8759"/>
    <cellStyle name="20% - Accent6 3 3 2" xfId="28746"/>
    <cellStyle name="20% - Accent6 3 3 3" xfId="49432"/>
    <cellStyle name="20% - Accent6 3 3 4" xfId="49433"/>
    <cellStyle name="20% - Accent6 3 4" xfId="2976"/>
    <cellStyle name="20% - Accent6 3 4 2" xfId="28747"/>
    <cellStyle name="20% - Accent6 3 4 3" xfId="49434"/>
    <cellStyle name="20% - Accent6 3 5" xfId="11650"/>
    <cellStyle name="20% - Accent6 3 5 2" xfId="28748"/>
    <cellStyle name="20% - Accent6 3 5 3" xfId="49435"/>
    <cellStyle name="20% - Accent6 3 6" xfId="17433"/>
    <cellStyle name="20% - Accent6 3 6 2" xfId="28749"/>
    <cellStyle name="20% - Accent6 3 7" xfId="28750"/>
    <cellStyle name="20% - Accent6 3 8" xfId="49436"/>
    <cellStyle name="20% - Accent6 4" xfId="2540"/>
    <cellStyle name="20% - Accent6 4 2" xfId="7135"/>
    <cellStyle name="20% - Accent6 4 2 2" xfId="15808"/>
    <cellStyle name="20% - Accent6 4 2 2 2" xfId="28751"/>
    <cellStyle name="20% - Accent6 4 2 2 3" xfId="49437"/>
    <cellStyle name="20% - Accent6 4 2 3" xfId="21591"/>
    <cellStyle name="20% - Accent6 4 2 3 2" xfId="28752"/>
    <cellStyle name="20% - Accent6 4 2 4" xfId="28753"/>
    <cellStyle name="20% - Accent6 4 2 5" xfId="49438"/>
    <cellStyle name="20% - Accent6 4 3" xfId="10026"/>
    <cellStyle name="20% - Accent6 4 3 2" xfId="28754"/>
    <cellStyle name="20% - Accent6 4 3 3" xfId="49439"/>
    <cellStyle name="20% - Accent6 4 3 4" xfId="49440"/>
    <cellStyle name="20% - Accent6 4 4" xfId="4243"/>
    <cellStyle name="20% - Accent6 4 4 2" xfId="28755"/>
    <cellStyle name="20% - Accent6 4 4 3" xfId="49441"/>
    <cellStyle name="20% - Accent6 4 5" xfId="12917"/>
    <cellStyle name="20% - Accent6 4 5 2" xfId="28756"/>
    <cellStyle name="20% - Accent6 4 5 3" xfId="49442"/>
    <cellStyle name="20% - Accent6 4 6" xfId="18700"/>
    <cellStyle name="20% - Accent6 4 6 2" xfId="28757"/>
    <cellStyle name="20% - Accent6 4 7" xfId="28758"/>
    <cellStyle name="20% - Accent6 4 8" xfId="49443"/>
    <cellStyle name="20% - Accent6 5" xfId="1242"/>
    <cellStyle name="20% - Accent6 5 2" xfId="8729"/>
    <cellStyle name="20% - Accent6 5 2 2" xfId="14511"/>
    <cellStyle name="20% - Accent6 5 2 2 2" xfId="28759"/>
    <cellStyle name="20% - Accent6 5 2 2 3" xfId="49444"/>
    <cellStyle name="20% - Accent6 5 2 3" xfId="20294"/>
    <cellStyle name="20% - Accent6 5 2 3 2" xfId="28760"/>
    <cellStyle name="20% - Accent6 5 2 4" xfId="28761"/>
    <cellStyle name="20% - Accent6 5 2 5" xfId="49445"/>
    <cellStyle name="20% - Accent6 5 3" xfId="5838"/>
    <cellStyle name="20% - Accent6 5 3 2" xfId="28762"/>
    <cellStyle name="20% - Accent6 5 3 3" xfId="49446"/>
    <cellStyle name="20% - Accent6 5 4" xfId="11620"/>
    <cellStyle name="20% - Accent6 5 4 2" xfId="28763"/>
    <cellStyle name="20% - Accent6 5 4 3" xfId="49447"/>
    <cellStyle name="20% - Accent6 5 5" xfId="17403"/>
    <cellStyle name="20% - Accent6 5 5 2" xfId="28764"/>
    <cellStyle name="20% - Accent6 5 6" xfId="28765"/>
    <cellStyle name="20% - Accent6 5 7" xfId="49448"/>
    <cellStyle name="20% - Accent6 6" xfId="5432"/>
    <cellStyle name="20% - Accent6 6 2" xfId="14106"/>
    <cellStyle name="20% - Accent6 6 2 2" xfId="28766"/>
    <cellStyle name="20% - Accent6 6 2 3" xfId="49449"/>
    <cellStyle name="20% - Accent6 6 3" xfId="19889"/>
    <cellStyle name="20% - Accent6 6 3 2" xfId="28767"/>
    <cellStyle name="20% - Accent6 6 4" xfId="28768"/>
    <cellStyle name="20% - Accent6 6 5" xfId="49450"/>
    <cellStyle name="20% - Accent6 7" xfId="8324"/>
    <cellStyle name="20% - Accent6 7 2" xfId="28769"/>
    <cellStyle name="20% - Accent6 7 3" xfId="49451"/>
    <cellStyle name="20% - Accent6 7 4" xfId="49452"/>
    <cellStyle name="20% - Accent6 8" xfId="2946"/>
    <cellStyle name="20% - Accent6 8 2" xfId="28770"/>
    <cellStyle name="20% - Accent6 8 3" xfId="49453"/>
    <cellStyle name="20% - Accent6 9" xfId="11215"/>
    <cellStyle name="20% - Accent6 9 2" xfId="28771"/>
    <cellStyle name="20% - Accent6 9 3" xfId="49454"/>
    <cellStyle name="40% - Accent1" xfId="813" builtinId="31" customBuiltin="1"/>
    <cellStyle name="40% - Accent1 10" xfId="16989"/>
    <cellStyle name="40% - Accent1 10 2" xfId="28772"/>
    <cellStyle name="40% - Accent1 11" xfId="28773"/>
    <cellStyle name="40% - Accent1 12" xfId="49455"/>
    <cellStyle name="40% - Accent1 2" xfId="252"/>
    <cellStyle name="40% - Accent1 2 10" xfId="1254"/>
    <cellStyle name="40% - Accent1 2 10 2" xfId="8741"/>
    <cellStyle name="40% - Accent1 2 10 2 2" xfId="14523"/>
    <cellStyle name="40% - Accent1 2 10 2 2 2" xfId="28774"/>
    <cellStyle name="40% - Accent1 2 10 2 2 3" xfId="49456"/>
    <cellStyle name="40% - Accent1 2 10 2 3" xfId="20306"/>
    <cellStyle name="40% - Accent1 2 10 2 3 2" xfId="28775"/>
    <cellStyle name="40% - Accent1 2 10 2 4" xfId="28776"/>
    <cellStyle name="40% - Accent1 2 10 2 5" xfId="49457"/>
    <cellStyle name="40% - Accent1 2 10 3" xfId="5850"/>
    <cellStyle name="40% - Accent1 2 10 3 2" xfId="28777"/>
    <cellStyle name="40% - Accent1 2 10 3 3" xfId="49458"/>
    <cellStyle name="40% - Accent1 2 10 4" xfId="11632"/>
    <cellStyle name="40% - Accent1 2 10 4 2" xfId="28778"/>
    <cellStyle name="40% - Accent1 2 10 4 3" xfId="49459"/>
    <cellStyle name="40% - Accent1 2 10 5" xfId="17415"/>
    <cellStyle name="40% - Accent1 2 10 5 2" xfId="28779"/>
    <cellStyle name="40% - Accent1 2 10 6" xfId="28780"/>
    <cellStyle name="40% - Accent1 2 10 7" xfId="49460"/>
    <cellStyle name="40% - Accent1 2 11" xfId="4882"/>
    <cellStyle name="40% - Accent1 2 11 2" xfId="13556"/>
    <cellStyle name="40% - Accent1 2 11 2 2" xfId="28781"/>
    <cellStyle name="40% - Accent1 2 11 2 3" xfId="49461"/>
    <cellStyle name="40% - Accent1 2 11 3" xfId="19339"/>
    <cellStyle name="40% - Accent1 2 11 3 2" xfId="28782"/>
    <cellStyle name="40% - Accent1 2 11 4" xfId="28783"/>
    <cellStyle name="40% - Accent1 2 11 5" xfId="49462"/>
    <cellStyle name="40% - Accent1 2 12" xfId="7774"/>
    <cellStyle name="40% - Accent1 2 12 2" xfId="28784"/>
    <cellStyle name="40% - Accent1 2 12 3" xfId="49463"/>
    <cellStyle name="40% - Accent1 2 12 4" xfId="49464"/>
    <cellStyle name="40% - Accent1 2 13" xfId="2958"/>
    <cellStyle name="40% - Accent1 2 13 2" xfId="28785"/>
    <cellStyle name="40% - Accent1 2 13 3" xfId="49465"/>
    <cellStyle name="40% - Accent1 2 14" xfId="10665"/>
    <cellStyle name="40% - Accent1 2 14 2" xfId="28786"/>
    <cellStyle name="40% - Accent1 2 14 3" xfId="49466"/>
    <cellStyle name="40% - Accent1 2 15" xfId="16448"/>
    <cellStyle name="40% - Accent1 2 15 2" xfId="28787"/>
    <cellStyle name="40% - Accent1 2 16" xfId="28788"/>
    <cellStyle name="40% - Accent1 2 17" xfId="49467"/>
    <cellStyle name="40% - Accent1 2 2" xfId="253"/>
    <cellStyle name="40% - Accent1 2 2 10" xfId="4883"/>
    <cellStyle name="40% - Accent1 2 2 10 2" xfId="13557"/>
    <cellStyle name="40% - Accent1 2 2 10 2 2" xfId="28789"/>
    <cellStyle name="40% - Accent1 2 2 10 2 3" xfId="49468"/>
    <cellStyle name="40% - Accent1 2 2 10 3" xfId="19340"/>
    <cellStyle name="40% - Accent1 2 2 10 3 2" xfId="28790"/>
    <cellStyle name="40% - Accent1 2 2 10 4" xfId="28791"/>
    <cellStyle name="40% - Accent1 2 2 10 5" xfId="49469"/>
    <cellStyle name="40% - Accent1 2 2 11" xfId="7775"/>
    <cellStyle name="40% - Accent1 2 2 11 2" xfId="28792"/>
    <cellStyle name="40% - Accent1 2 2 11 3" xfId="49470"/>
    <cellStyle name="40% - Accent1 2 2 11 4" xfId="49471"/>
    <cellStyle name="40% - Accent1 2 2 12" xfId="3010"/>
    <cellStyle name="40% - Accent1 2 2 12 2" xfId="28793"/>
    <cellStyle name="40% - Accent1 2 2 12 3" xfId="49472"/>
    <cellStyle name="40% - Accent1 2 2 13" xfId="10666"/>
    <cellStyle name="40% - Accent1 2 2 13 2" xfId="28794"/>
    <cellStyle name="40% - Accent1 2 2 13 3" xfId="49473"/>
    <cellStyle name="40% - Accent1 2 2 14" xfId="16449"/>
    <cellStyle name="40% - Accent1 2 2 14 2" xfId="28795"/>
    <cellStyle name="40% - Accent1 2 2 15" xfId="28796"/>
    <cellStyle name="40% - Accent1 2 2 16" xfId="49474"/>
    <cellStyle name="40% - Accent1 2 2 2" xfId="254"/>
    <cellStyle name="40% - Accent1 2 2 2 10" xfId="7776"/>
    <cellStyle name="40% - Accent1 2 2 2 10 2" xfId="28797"/>
    <cellStyle name="40% - Accent1 2 2 2 10 3" xfId="49475"/>
    <cellStyle name="40% - Accent1 2 2 2 10 4" xfId="49476"/>
    <cellStyle name="40% - Accent1 2 2 2 11" xfId="3011"/>
    <cellStyle name="40% - Accent1 2 2 2 11 2" xfId="28798"/>
    <cellStyle name="40% - Accent1 2 2 2 11 3" xfId="49477"/>
    <cellStyle name="40% - Accent1 2 2 2 12" xfId="10667"/>
    <cellStyle name="40% - Accent1 2 2 2 12 2" xfId="28799"/>
    <cellStyle name="40% - Accent1 2 2 2 12 3" xfId="49478"/>
    <cellStyle name="40% - Accent1 2 2 2 13" xfId="16450"/>
    <cellStyle name="40% - Accent1 2 2 2 13 2" xfId="28800"/>
    <cellStyle name="40% - Accent1 2 2 2 14" xfId="28801"/>
    <cellStyle name="40% - Accent1 2 2 2 15" xfId="49479"/>
    <cellStyle name="40% - Accent1 2 2 2 2" xfId="255"/>
    <cellStyle name="40% - Accent1 2 2 2 2 10" xfId="10668"/>
    <cellStyle name="40% - Accent1 2 2 2 2 10 2" xfId="28802"/>
    <cellStyle name="40% - Accent1 2 2 2 2 10 3" xfId="49480"/>
    <cellStyle name="40% - Accent1 2 2 2 2 11" xfId="16451"/>
    <cellStyle name="40% - Accent1 2 2 2 2 11 2" xfId="28803"/>
    <cellStyle name="40% - Accent1 2 2 2 2 12" xfId="28804"/>
    <cellStyle name="40% - Accent1 2 2 2 2 13" xfId="49481"/>
    <cellStyle name="40% - Accent1 2 2 2 2 2" xfId="256"/>
    <cellStyle name="40% - Accent1 2 2 2 2 2 10" xfId="16452"/>
    <cellStyle name="40% - Accent1 2 2 2 2 2 10 2" xfId="28805"/>
    <cellStyle name="40% - Accent1 2 2 2 2 2 11" xfId="28806"/>
    <cellStyle name="40% - Accent1 2 2 2 2 2 12" xfId="49482"/>
    <cellStyle name="40% - Accent1 2 2 2 2 2 2" xfId="257"/>
    <cellStyle name="40% - Accent1 2 2 2 2 2 2 2" xfId="1995"/>
    <cellStyle name="40% - Accent1 2 2 2 2 2 2 2 2" xfId="9481"/>
    <cellStyle name="40% - Accent1 2 2 2 2 2 2 2 2 2" xfId="15263"/>
    <cellStyle name="40% - Accent1 2 2 2 2 2 2 2 2 2 2" xfId="28807"/>
    <cellStyle name="40% - Accent1 2 2 2 2 2 2 2 2 2 3" xfId="49483"/>
    <cellStyle name="40% - Accent1 2 2 2 2 2 2 2 2 3" xfId="21046"/>
    <cellStyle name="40% - Accent1 2 2 2 2 2 2 2 2 3 2" xfId="28808"/>
    <cellStyle name="40% - Accent1 2 2 2 2 2 2 2 2 4" xfId="28809"/>
    <cellStyle name="40% - Accent1 2 2 2 2 2 2 2 2 5" xfId="49484"/>
    <cellStyle name="40% - Accent1 2 2 2 2 2 2 2 3" xfId="6590"/>
    <cellStyle name="40% - Accent1 2 2 2 2 2 2 2 3 2" xfId="28810"/>
    <cellStyle name="40% - Accent1 2 2 2 2 2 2 2 3 3" xfId="49485"/>
    <cellStyle name="40% - Accent1 2 2 2 2 2 2 2 4" xfId="12372"/>
    <cellStyle name="40% - Accent1 2 2 2 2 2 2 2 4 2" xfId="28811"/>
    <cellStyle name="40% - Accent1 2 2 2 2 2 2 2 4 3" xfId="49486"/>
    <cellStyle name="40% - Accent1 2 2 2 2 2 2 2 5" xfId="18155"/>
    <cellStyle name="40% - Accent1 2 2 2 2 2 2 2 5 2" xfId="28812"/>
    <cellStyle name="40% - Accent1 2 2 2 2 2 2 2 6" xfId="28813"/>
    <cellStyle name="40% - Accent1 2 2 2 2 2 2 2 7" xfId="49487"/>
    <cellStyle name="40% - Accent1 2 2 2 2 2 2 3" xfId="4887"/>
    <cellStyle name="40% - Accent1 2 2 2 2 2 2 3 2" xfId="13561"/>
    <cellStyle name="40% - Accent1 2 2 2 2 2 2 3 2 2" xfId="28814"/>
    <cellStyle name="40% - Accent1 2 2 2 2 2 2 3 2 3" xfId="49488"/>
    <cellStyle name="40% - Accent1 2 2 2 2 2 2 3 3" xfId="19344"/>
    <cellStyle name="40% - Accent1 2 2 2 2 2 2 3 3 2" xfId="28815"/>
    <cellStyle name="40% - Accent1 2 2 2 2 2 2 3 4" xfId="28816"/>
    <cellStyle name="40% - Accent1 2 2 2 2 2 2 3 5" xfId="49489"/>
    <cellStyle name="40% - Accent1 2 2 2 2 2 2 4" xfId="7779"/>
    <cellStyle name="40% - Accent1 2 2 2 2 2 2 4 2" xfId="28817"/>
    <cellStyle name="40% - Accent1 2 2 2 2 2 2 4 3" xfId="49490"/>
    <cellStyle name="40% - Accent1 2 2 2 2 2 2 4 4" xfId="49491"/>
    <cellStyle name="40% - Accent1 2 2 2 2 2 2 5" xfId="3698"/>
    <cellStyle name="40% - Accent1 2 2 2 2 2 2 5 2" xfId="28818"/>
    <cellStyle name="40% - Accent1 2 2 2 2 2 2 5 3" xfId="49492"/>
    <cellStyle name="40% - Accent1 2 2 2 2 2 2 6" xfId="10670"/>
    <cellStyle name="40% - Accent1 2 2 2 2 2 2 6 2" xfId="28819"/>
    <cellStyle name="40% - Accent1 2 2 2 2 2 2 6 3" xfId="49493"/>
    <cellStyle name="40% - Accent1 2 2 2 2 2 2 7" xfId="16453"/>
    <cellStyle name="40% - Accent1 2 2 2 2 2 2 7 2" xfId="28820"/>
    <cellStyle name="40% - Accent1 2 2 2 2 2 2 8" xfId="28821"/>
    <cellStyle name="40% - Accent1 2 2 2 2 2 2 9" xfId="49494"/>
    <cellStyle name="40% - Accent1 2 2 2 2 2 3" xfId="1014"/>
    <cellStyle name="40% - Accent1 2 2 2 2 2 3 2" xfId="2718"/>
    <cellStyle name="40% - Accent1 2 2 2 2 2 3 2 2" xfId="10204"/>
    <cellStyle name="40% - Accent1 2 2 2 2 2 3 2 2 2" xfId="15986"/>
    <cellStyle name="40% - Accent1 2 2 2 2 2 3 2 2 2 2" xfId="28822"/>
    <cellStyle name="40% - Accent1 2 2 2 2 2 3 2 2 2 3" xfId="49495"/>
    <cellStyle name="40% - Accent1 2 2 2 2 2 3 2 2 3" xfId="21769"/>
    <cellStyle name="40% - Accent1 2 2 2 2 2 3 2 2 3 2" xfId="28823"/>
    <cellStyle name="40% - Accent1 2 2 2 2 2 3 2 2 4" xfId="28824"/>
    <cellStyle name="40% - Accent1 2 2 2 2 2 3 2 2 5" xfId="49496"/>
    <cellStyle name="40% - Accent1 2 2 2 2 2 3 2 3" xfId="7313"/>
    <cellStyle name="40% - Accent1 2 2 2 2 2 3 2 3 2" xfId="28825"/>
    <cellStyle name="40% - Accent1 2 2 2 2 2 3 2 3 3" xfId="49497"/>
    <cellStyle name="40% - Accent1 2 2 2 2 2 3 2 4" xfId="13095"/>
    <cellStyle name="40% - Accent1 2 2 2 2 2 3 2 4 2" xfId="28826"/>
    <cellStyle name="40% - Accent1 2 2 2 2 2 3 2 4 3" xfId="49498"/>
    <cellStyle name="40% - Accent1 2 2 2 2 2 3 2 5" xfId="18878"/>
    <cellStyle name="40% - Accent1 2 2 2 2 2 3 2 5 2" xfId="28827"/>
    <cellStyle name="40% - Accent1 2 2 2 2 2 3 2 6" xfId="28828"/>
    <cellStyle name="40% - Accent1 2 2 2 2 2 3 2 7" xfId="49499"/>
    <cellStyle name="40% - Accent1 2 2 2 2 2 3 3" xfId="5610"/>
    <cellStyle name="40% - Accent1 2 2 2 2 2 3 3 2" xfId="14284"/>
    <cellStyle name="40% - Accent1 2 2 2 2 2 3 3 2 2" xfId="28829"/>
    <cellStyle name="40% - Accent1 2 2 2 2 2 3 3 2 3" xfId="49500"/>
    <cellStyle name="40% - Accent1 2 2 2 2 2 3 3 3" xfId="20067"/>
    <cellStyle name="40% - Accent1 2 2 2 2 2 3 3 3 2" xfId="28830"/>
    <cellStyle name="40% - Accent1 2 2 2 2 2 3 3 4" xfId="28831"/>
    <cellStyle name="40% - Accent1 2 2 2 2 2 3 3 5" xfId="49501"/>
    <cellStyle name="40% - Accent1 2 2 2 2 2 3 4" xfId="8502"/>
    <cellStyle name="40% - Accent1 2 2 2 2 2 3 4 2" xfId="28832"/>
    <cellStyle name="40% - Accent1 2 2 2 2 2 3 4 3" xfId="49502"/>
    <cellStyle name="40% - Accent1 2 2 2 2 2 3 4 4" xfId="49503"/>
    <cellStyle name="40% - Accent1 2 2 2 2 2 3 5" xfId="4421"/>
    <cellStyle name="40% - Accent1 2 2 2 2 2 3 5 2" xfId="28833"/>
    <cellStyle name="40% - Accent1 2 2 2 2 2 3 5 3" xfId="49504"/>
    <cellStyle name="40% - Accent1 2 2 2 2 2 3 6" xfId="11393"/>
    <cellStyle name="40% - Accent1 2 2 2 2 2 3 6 2" xfId="28834"/>
    <cellStyle name="40% - Accent1 2 2 2 2 2 3 6 3" xfId="49505"/>
    <cellStyle name="40% - Accent1 2 2 2 2 2 3 7" xfId="17176"/>
    <cellStyle name="40% - Accent1 2 2 2 2 2 3 7 2" xfId="28835"/>
    <cellStyle name="40% - Accent1 2 2 2 2 2 3 8" xfId="28836"/>
    <cellStyle name="40% - Accent1 2 2 2 2 2 3 9" xfId="49506"/>
    <cellStyle name="40% - Accent1 2 2 2 2 2 4" xfId="1994"/>
    <cellStyle name="40% - Accent1 2 2 2 2 2 4 2" xfId="6589"/>
    <cellStyle name="40% - Accent1 2 2 2 2 2 4 2 2" xfId="15262"/>
    <cellStyle name="40% - Accent1 2 2 2 2 2 4 2 2 2" xfId="28837"/>
    <cellStyle name="40% - Accent1 2 2 2 2 2 4 2 2 3" xfId="49507"/>
    <cellStyle name="40% - Accent1 2 2 2 2 2 4 2 3" xfId="21045"/>
    <cellStyle name="40% - Accent1 2 2 2 2 2 4 2 3 2" xfId="28838"/>
    <cellStyle name="40% - Accent1 2 2 2 2 2 4 2 4" xfId="28839"/>
    <cellStyle name="40% - Accent1 2 2 2 2 2 4 2 5" xfId="49508"/>
    <cellStyle name="40% - Accent1 2 2 2 2 2 4 3" xfId="9480"/>
    <cellStyle name="40% - Accent1 2 2 2 2 2 4 3 2" xfId="28840"/>
    <cellStyle name="40% - Accent1 2 2 2 2 2 4 3 3" xfId="49509"/>
    <cellStyle name="40% - Accent1 2 2 2 2 2 4 3 4" xfId="49510"/>
    <cellStyle name="40% - Accent1 2 2 2 2 2 4 4" xfId="3697"/>
    <cellStyle name="40% - Accent1 2 2 2 2 2 4 4 2" xfId="28841"/>
    <cellStyle name="40% - Accent1 2 2 2 2 2 4 4 3" xfId="49511"/>
    <cellStyle name="40% - Accent1 2 2 2 2 2 4 5" xfId="12371"/>
    <cellStyle name="40% - Accent1 2 2 2 2 2 4 5 2" xfId="28842"/>
    <cellStyle name="40% - Accent1 2 2 2 2 2 4 5 3" xfId="49512"/>
    <cellStyle name="40% - Accent1 2 2 2 2 2 4 6" xfId="18154"/>
    <cellStyle name="40% - Accent1 2 2 2 2 2 4 6 2" xfId="28843"/>
    <cellStyle name="40% - Accent1 2 2 2 2 2 4 7" xfId="28844"/>
    <cellStyle name="40% - Accent1 2 2 2 2 2 4 8" xfId="49513"/>
    <cellStyle name="40% - Accent1 2 2 2 2 2 5" xfId="1484"/>
    <cellStyle name="40% - Accent1 2 2 2 2 2 5 2" xfId="8970"/>
    <cellStyle name="40% - Accent1 2 2 2 2 2 5 2 2" xfId="14752"/>
    <cellStyle name="40% - Accent1 2 2 2 2 2 5 2 2 2" xfId="28845"/>
    <cellStyle name="40% - Accent1 2 2 2 2 2 5 2 2 3" xfId="49514"/>
    <cellStyle name="40% - Accent1 2 2 2 2 2 5 2 3" xfId="20535"/>
    <cellStyle name="40% - Accent1 2 2 2 2 2 5 2 3 2" xfId="28846"/>
    <cellStyle name="40% - Accent1 2 2 2 2 2 5 2 4" xfId="28847"/>
    <cellStyle name="40% - Accent1 2 2 2 2 2 5 2 5" xfId="49515"/>
    <cellStyle name="40% - Accent1 2 2 2 2 2 5 3" xfId="6079"/>
    <cellStyle name="40% - Accent1 2 2 2 2 2 5 3 2" xfId="28848"/>
    <cellStyle name="40% - Accent1 2 2 2 2 2 5 3 3" xfId="49516"/>
    <cellStyle name="40% - Accent1 2 2 2 2 2 5 4" xfId="11861"/>
    <cellStyle name="40% - Accent1 2 2 2 2 2 5 4 2" xfId="28849"/>
    <cellStyle name="40% - Accent1 2 2 2 2 2 5 4 3" xfId="49517"/>
    <cellStyle name="40% - Accent1 2 2 2 2 2 5 5" xfId="17644"/>
    <cellStyle name="40% - Accent1 2 2 2 2 2 5 5 2" xfId="28850"/>
    <cellStyle name="40% - Accent1 2 2 2 2 2 5 6" xfId="28851"/>
    <cellStyle name="40% - Accent1 2 2 2 2 2 5 7" xfId="49518"/>
    <cellStyle name="40% - Accent1 2 2 2 2 2 6" xfId="4886"/>
    <cellStyle name="40% - Accent1 2 2 2 2 2 6 2" xfId="13560"/>
    <cellStyle name="40% - Accent1 2 2 2 2 2 6 2 2" xfId="28852"/>
    <cellStyle name="40% - Accent1 2 2 2 2 2 6 2 3" xfId="49519"/>
    <cellStyle name="40% - Accent1 2 2 2 2 2 6 3" xfId="19343"/>
    <cellStyle name="40% - Accent1 2 2 2 2 2 6 3 2" xfId="28853"/>
    <cellStyle name="40% - Accent1 2 2 2 2 2 6 4" xfId="28854"/>
    <cellStyle name="40% - Accent1 2 2 2 2 2 6 5" xfId="49520"/>
    <cellStyle name="40% - Accent1 2 2 2 2 2 7" xfId="7778"/>
    <cellStyle name="40% - Accent1 2 2 2 2 2 7 2" xfId="28855"/>
    <cellStyle name="40% - Accent1 2 2 2 2 2 7 3" xfId="49521"/>
    <cellStyle name="40% - Accent1 2 2 2 2 2 7 4" xfId="49522"/>
    <cellStyle name="40% - Accent1 2 2 2 2 2 8" xfId="3187"/>
    <cellStyle name="40% - Accent1 2 2 2 2 2 8 2" xfId="28856"/>
    <cellStyle name="40% - Accent1 2 2 2 2 2 8 3" xfId="49523"/>
    <cellStyle name="40% - Accent1 2 2 2 2 2 9" xfId="10669"/>
    <cellStyle name="40% - Accent1 2 2 2 2 2 9 2" xfId="28857"/>
    <cellStyle name="40% - Accent1 2 2 2 2 2 9 3" xfId="49524"/>
    <cellStyle name="40% - Accent1 2 2 2 2 3" xfId="258"/>
    <cellStyle name="40% - Accent1 2 2 2 2 3 2" xfId="1996"/>
    <cellStyle name="40% - Accent1 2 2 2 2 3 2 2" xfId="9482"/>
    <cellStyle name="40% - Accent1 2 2 2 2 3 2 2 2" xfId="15264"/>
    <cellStyle name="40% - Accent1 2 2 2 2 3 2 2 2 2" xfId="28858"/>
    <cellStyle name="40% - Accent1 2 2 2 2 3 2 2 2 3" xfId="49525"/>
    <cellStyle name="40% - Accent1 2 2 2 2 3 2 2 3" xfId="21047"/>
    <cellStyle name="40% - Accent1 2 2 2 2 3 2 2 3 2" xfId="28859"/>
    <cellStyle name="40% - Accent1 2 2 2 2 3 2 2 4" xfId="28860"/>
    <cellStyle name="40% - Accent1 2 2 2 2 3 2 2 5" xfId="49526"/>
    <cellStyle name="40% - Accent1 2 2 2 2 3 2 3" xfId="6591"/>
    <cellStyle name="40% - Accent1 2 2 2 2 3 2 3 2" xfId="28861"/>
    <cellStyle name="40% - Accent1 2 2 2 2 3 2 3 3" xfId="49527"/>
    <cellStyle name="40% - Accent1 2 2 2 2 3 2 4" xfId="12373"/>
    <cellStyle name="40% - Accent1 2 2 2 2 3 2 4 2" xfId="28862"/>
    <cellStyle name="40% - Accent1 2 2 2 2 3 2 4 3" xfId="49528"/>
    <cellStyle name="40% - Accent1 2 2 2 2 3 2 5" xfId="18156"/>
    <cellStyle name="40% - Accent1 2 2 2 2 3 2 5 2" xfId="28863"/>
    <cellStyle name="40% - Accent1 2 2 2 2 3 2 6" xfId="28864"/>
    <cellStyle name="40% - Accent1 2 2 2 2 3 2 7" xfId="49529"/>
    <cellStyle name="40% - Accent1 2 2 2 2 3 3" xfId="4888"/>
    <cellStyle name="40% - Accent1 2 2 2 2 3 3 2" xfId="13562"/>
    <cellStyle name="40% - Accent1 2 2 2 2 3 3 2 2" xfId="28865"/>
    <cellStyle name="40% - Accent1 2 2 2 2 3 3 2 3" xfId="49530"/>
    <cellStyle name="40% - Accent1 2 2 2 2 3 3 3" xfId="19345"/>
    <cellStyle name="40% - Accent1 2 2 2 2 3 3 3 2" xfId="28866"/>
    <cellStyle name="40% - Accent1 2 2 2 2 3 3 4" xfId="28867"/>
    <cellStyle name="40% - Accent1 2 2 2 2 3 3 5" xfId="49531"/>
    <cellStyle name="40% - Accent1 2 2 2 2 3 4" xfId="7780"/>
    <cellStyle name="40% - Accent1 2 2 2 2 3 4 2" xfId="28868"/>
    <cellStyle name="40% - Accent1 2 2 2 2 3 4 3" xfId="49532"/>
    <cellStyle name="40% - Accent1 2 2 2 2 3 4 4" xfId="49533"/>
    <cellStyle name="40% - Accent1 2 2 2 2 3 5" xfId="3699"/>
    <cellStyle name="40% - Accent1 2 2 2 2 3 5 2" xfId="28869"/>
    <cellStyle name="40% - Accent1 2 2 2 2 3 5 3" xfId="49534"/>
    <cellStyle name="40% - Accent1 2 2 2 2 3 6" xfId="10671"/>
    <cellStyle name="40% - Accent1 2 2 2 2 3 6 2" xfId="28870"/>
    <cellStyle name="40% - Accent1 2 2 2 2 3 6 3" xfId="49535"/>
    <cellStyle name="40% - Accent1 2 2 2 2 3 7" xfId="16454"/>
    <cellStyle name="40% - Accent1 2 2 2 2 3 7 2" xfId="28871"/>
    <cellStyle name="40% - Accent1 2 2 2 2 3 8" xfId="28872"/>
    <cellStyle name="40% - Accent1 2 2 2 2 3 9" xfId="49536"/>
    <cellStyle name="40% - Accent1 2 2 2 2 4" xfId="1013"/>
    <cellStyle name="40% - Accent1 2 2 2 2 4 2" xfId="2717"/>
    <cellStyle name="40% - Accent1 2 2 2 2 4 2 2" xfId="10203"/>
    <cellStyle name="40% - Accent1 2 2 2 2 4 2 2 2" xfId="15985"/>
    <cellStyle name="40% - Accent1 2 2 2 2 4 2 2 2 2" xfId="28873"/>
    <cellStyle name="40% - Accent1 2 2 2 2 4 2 2 2 3" xfId="49537"/>
    <cellStyle name="40% - Accent1 2 2 2 2 4 2 2 3" xfId="21768"/>
    <cellStyle name="40% - Accent1 2 2 2 2 4 2 2 3 2" xfId="28874"/>
    <cellStyle name="40% - Accent1 2 2 2 2 4 2 2 4" xfId="28875"/>
    <cellStyle name="40% - Accent1 2 2 2 2 4 2 2 5" xfId="49538"/>
    <cellStyle name="40% - Accent1 2 2 2 2 4 2 3" xfId="7312"/>
    <cellStyle name="40% - Accent1 2 2 2 2 4 2 3 2" xfId="28876"/>
    <cellStyle name="40% - Accent1 2 2 2 2 4 2 3 3" xfId="49539"/>
    <cellStyle name="40% - Accent1 2 2 2 2 4 2 4" xfId="13094"/>
    <cellStyle name="40% - Accent1 2 2 2 2 4 2 4 2" xfId="28877"/>
    <cellStyle name="40% - Accent1 2 2 2 2 4 2 4 3" xfId="49540"/>
    <cellStyle name="40% - Accent1 2 2 2 2 4 2 5" xfId="18877"/>
    <cellStyle name="40% - Accent1 2 2 2 2 4 2 5 2" xfId="28878"/>
    <cellStyle name="40% - Accent1 2 2 2 2 4 2 6" xfId="28879"/>
    <cellStyle name="40% - Accent1 2 2 2 2 4 2 7" xfId="49541"/>
    <cellStyle name="40% - Accent1 2 2 2 2 4 3" xfId="5609"/>
    <cellStyle name="40% - Accent1 2 2 2 2 4 3 2" xfId="14283"/>
    <cellStyle name="40% - Accent1 2 2 2 2 4 3 2 2" xfId="28880"/>
    <cellStyle name="40% - Accent1 2 2 2 2 4 3 2 3" xfId="49542"/>
    <cellStyle name="40% - Accent1 2 2 2 2 4 3 3" xfId="20066"/>
    <cellStyle name="40% - Accent1 2 2 2 2 4 3 3 2" xfId="28881"/>
    <cellStyle name="40% - Accent1 2 2 2 2 4 3 4" xfId="28882"/>
    <cellStyle name="40% - Accent1 2 2 2 2 4 3 5" xfId="49543"/>
    <cellStyle name="40% - Accent1 2 2 2 2 4 4" xfId="8501"/>
    <cellStyle name="40% - Accent1 2 2 2 2 4 4 2" xfId="28883"/>
    <cellStyle name="40% - Accent1 2 2 2 2 4 4 3" xfId="49544"/>
    <cellStyle name="40% - Accent1 2 2 2 2 4 4 4" xfId="49545"/>
    <cellStyle name="40% - Accent1 2 2 2 2 4 5" xfId="4420"/>
    <cellStyle name="40% - Accent1 2 2 2 2 4 5 2" xfId="28884"/>
    <cellStyle name="40% - Accent1 2 2 2 2 4 5 3" xfId="49546"/>
    <cellStyle name="40% - Accent1 2 2 2 2 4 6" xfId="11392"/>
    <cellStyle name="40% - Accent1 2 2 2 2 4 6 2" xfId="28885"/>
    <cellStyle name="40% - Accent1 2 2 2 2 4 6 3" xfId="49547"/>
    <cellStyle name="40% - Accent1 2 2 2 2 4 7" xfId="17175"/>
    <cellStyle name="40% - Accent1 2 2 2 2 4 7 2" xfId="28886"/>
    <cellStyle name="40% - Accent1 2 2 2 2 4 8" xfId="28887"/>
    <cellStyle name="40% - Accent1 2 2 2 2 4 9" xfId="49548"/>
    <cellStyle name="40% - Accent1 2 2 2 2 5" xfId="1993"/>
    <cellStyle name="40% - Accent1 2 2 2 2 5 2" xfId="6588"/>
    <cellStyle name="40% - Accent1 2 2 2 2 5 2 2" xfId="15261"/>
    <cellStyle name="40% - Accent1 2 2 2 2 5 2 2 2" xfId="28888"/>
    <cellStyle name="40% - Accent1 2 2 2 2 5 2 2 3" xfId="49549"/>
    <cellStyle name="40% - Accent1 2 2 2 2 5 2 3" xfId="21044"/>
    <cellStyle name="40% - Accent1 2 2 2 2 5 2 3 2" xfId="28889"/>
    <cellStyle name="40% - Accent1 2 2 2 2 5 2 4" xfId="28890"/>
    <cellStyle name="40% - Accent1 2 2 2 2 5 2 5" xfId="49550"/>
    <cellStyle name="40% - Accent1 2 2 2 2 5 3" xfId="9479"/>
    <cellStyle name="40% - Accent1 2 2 2 2 5 3 2" xfId="28891"/>
    <cellStyle name="40% - Accent1 2 2 2 2 5 3 3" xfId="49551"/>
    <cellStyle name="40% - Accent1 2 2 2 2 5 3 4" xfId="49552"/>
    <cellStyle name="40% - Accent1 2 2 2 2 5 4" xfId="3696"/>
    <cellStyle name="40% - Accent1 2 2 2 2 5 4 2" xfId="28892"/>
    <cellStyle name="40% - Accent1 2 2 2 2 5 4 3" xfId="49553"/>
    <cellStyle name="40% - Accent1 2 2 2 2 5 5" xfId="12370"/>
    <cellStyle name="40% - Accent1 2 2 2 2 5 5 2" xfId="28893"/>
    <cellStyle name="40% - Accent1 2 2 2 2 5 5 3" xfId="49554"/>
    <cellStyle name="40% - Accent1 2 2 2 2 5 6" xfId="18153"/>
    <cellStyle name="40% - Accent1 2 2 2 2 5 6 2" xfId="28894"/>
    <cellStyle name="40% - Accent1 2 2 2 2 5 7" xfId="28895"/>
    <cellStyle name="40% - Accent1 2 2 2 2 5 8" xfId="49555"/>
    <cellStyle name="40% - Accent1 2 2 2 2 6" xfId="1483"/>
    <cellStyle name="40% - Accent1 2 2 2 2 6 2" xfId="8969"/>
    <cellStyle name="40% - Accent1 2 2 2 2 6 2 2" xfId="14751"/>
    <cellStyle name="40% - Accent1 2 2 2 2 6 2 2 2" xfId="28896"/>
    <cellStyle name="40% - Accent1 2 2 2 2 6 2 2 3" xfId="49556"/>
    <cellStyle name="40% - Accent1 2 2 2 2 6 2 3" xfId="20534"/>
    <cellStyle name="40% - Accent1 2 2 2 2 6 2 3 2" xfId="28897"/>
    <cellStyle name="40% - Accent1 2 2 2 2 6 2 4" xfId="28898"/>
    <cellStyle name="40% - Accent1 2 2 2 2 6 2 5" xfId="49557"/>
    <cellStyle name="40% - Accent1 2 2 2 2 6 3" xfId="6078"/>
    <cellStyle name="40% - Accent1 2 2 2 2 6 3 2" xfId="28899"/>
    <cellStyle name="40% - Accent1 2 2 2 2 6 3 3" xfId="49558"/>
    <cellStyle name="40% - Accent1 2 2 2 2 6 4" xfId="11860"/>
    <cellStyle name="40% - Accent1 2 2 2 2 6 4 2" xfId="28900"/>
    <cellStyle name="40% - Accent1 2 2 2 2 6 4 3" xfId="49559"/>
    <cellStyle name="40% - Accent1 2 2 2 2 6 5" xfId="17643"/>
    <cellStyle name="40% - Accent1 2 2 2 2 6 5 2" xfId="28901"/>
    <cellStyle name="40% - Accent1 2 2 2 2 6 6" xfId="28902"/>
    <cellStyle name="40% - Accent1 2 2 2 2 6 7" xfId="49560"/>
    <cellStyle name="40% - Accent1 2 2 2 2 7" xfId="4885"/>
    <cellStyle name="40% - Accent1 2 2 2 2 7 2" xfId="13559"/>
    <cellStyle name="40% - Accent1 2 2 2 2 7 2 2" xfId="28903"/>
    <cellStyle name="40% - Accent1 2 2 2 2 7 2 3" xfId="49561"/>
    <cellStyle name="40% - Accent1 2 2 2 2 7 3" xfId="19342"/>
    <cellStyle name="40% - Accent1 2 2 2 2 7 3 2" xfId="28904"/>
    <cellStyle name="40% - Accent1 2 2 2 2 7 4" xfId="28905"/>
    <cellStyle name="40% - Accent1 2 2 2 2 7 5" xfId="49562"/>
    <cellStyle name="40% - Accent1 2 2 2 2 8" xfId="7777"/>
    <cellStyle name="40% - Accent1 2 2 2 2 8 2" xfId="28906"/>
    <cellStyle name="40% - Accent1 2 2 2 2 8 3" xfId="49563"/>
    <cellStyle name="40% - Accent1 2 2 2 2 8 4" xfId="49564"/>
    <cellStyle name="40% - Accent1 2 2 2 2 9" xfId="3186"/>
    <cellStyle name="40% - Accent1 2 2 2 2 9 2" xfId="28907"/>
    <cellStyle name="40% - Accent1 2 2 2 2 9 3" xfId="49565"/>
    <cellStyle name="40% - Accent1 2 2 2 3" xfId="259"/>
    <cellStyle name="40% - Accent1 2 2 2 3 10" xfId="16455"/>
    <cellStyle name="40% - Accent1 2 2 2 3 10 2" xfId="28908"/>
    <cellStyle name="40% - Accent1 2 2 2 3 11" xfId="28909"/>
    <cellStyle name="40% - Accent1 2 2 2 3 12" xfId="49566"/>
    <cellStyle name="40% - Accent1 2 2 2 3 2" xfId="260"/>
    <cellStyle name="40% - Accent1 2 2 2 3 2 2" xfId="1998"/>
    <cellStyle name="40% - Accent1 2 2 2 3 2 2 2" xfId="9484"/>
    <cellStyle name="40% - Accent1 2 2 2 3 2 2 2 2" xfId="15266"/>
    <cellStyle name="40% - Accent1 2 2 2 3 2 2 2 2 2" xfId="28910"/>
    <cellStyle name="40% - Accent1 2 2 2 3 2 2 2 2 3" xfId="49567"/>
    <cellStyle name="40% - Accent1 2 2 2 3 2 2 2 3" xfId="21049"/>
    <cellStyle name="40% - Accent1 2 2 2 3 2 2 2 3 2" xfId="28911"/>
    <cellStyle name="40% - Accent1 2 2 2 3 2 2 2 4" xfId="28912"/>
    <cellStyle name="40% - Accent1 2 2 2 3 2 2 2 5" xfId="49568"/>
    <cellStyle name="40% - Accent1 2 2 2 3 2 2 3" xfId="6593"/>
    <cellStyle name="40% - Accent1 2 2 2 3 2 2 3 2" xfId="28913"/>
    <cellStyle name="40% - Accent1 2 2 2 3 2 2 3 3" xfId="49569"/>
    <cellStyle name="40% - Accent1 2 2 2 3 2 2 4" xfId="12375"/>
    <cellStyle name="40% - Accent1 2 2 2 3 2 2 4 2" xfId="28914"/>
    <cellStyle name="40% - Accent1 2 2 2 3 2 2 4 3" xfId="49570"/>
    <cellStyle name="40% - Accent1 2 2 2 3 2 2 5" xfId="18158"/>
    <cellStyle name="40% - Accent1 2 2 2 3 2 2 5 2" xfId="28915"/>
    <cellStyle name="40% - Accent1 2 2 2 3 2 2 6" xfId="28916"/>
    <cellStyle name="40% - Accent1 2 2 2 3 2 2 7" xfId="49571"/>
    <cellStyle name="40% - Accent1 2 2 2 3 2 3" xfId="4890"/>
    <cellStyle name="40% - Accent1 2 2 2 3 2 3 2" xfId="13564"/>
    <cellStyle name="40% - Accent1 2 2 2 3 2 3 2 2" xfId="28917"/>
    <cellStyle name="40% - Accent1 2 2 2 3 2 3 2 3" xfId="49572"/>
    <cellStyle name="40% - Accent1 2 2 2 3 2 3 3" xfId="19347"/>
    <cellStyle name="40% - Accent1 2 2 2 3 2 3 3 2" xfId="28918"/>
    <cellStyle name="40% - Accent1 2 2 2 3 2 3 4" xfId="28919"/>
    <cellStyle name="40% - Accent1 2 2 2 3 2 3 5" xfId="49573"/>
    <cellStyle name="40% - Accent1 2 2 2 3 2 4" xfId="7782"/>
    <cellStyle name="40% - Accent1 2 2 2 3 2 4 2" xfId="28920"/>
    <cellStyle name="40% - Accent1 2 2 2 3 2 4 3" xfId="49574"/>
    <cellStyle name="40% - Accent1 2 2 2 3 2 4 4" xfId="49575"/>
    <cellStyle name="40% - Accent1 2 2 2 3 2 5" xfId="3701"/>
    <cellStyle name="40% - Accent1 2 2 2 3 2 5 2" xfId="28921"/>
    <cellStyle name="40% - Accent1 2 2 2 3 2 5 3" xfId="49576"/>
    <cellStyle name="40% - Accent1 2 2 2 3 2 6" xfId="10673"/>
    <cellStyle name="40% - Accent1 2 2 2 3 2 6 2" xfId="28922"/>
    <cellStyle name="40% - Accent1 2 2 2 3 2 6 3" xfId="49577"/>
    <cellStyle name="40% - Accent1 2 2 2 3 2 7" xfId="16456"/>
    <cellStyle name="40% - Accent1 2 2 2 3 2 7 2" xfId="28923"/>
    <cellStyle name="40% - Accent1 2 2 2 3 2 8" xfId="28924"/>
    <cellStyle name="40% - Accent1 2 2 2 3 2 9" xfId="49578"/>
    <cellStyle name="40% - Accent1 2 2 2 3 3" xfId="1015"/>
    <cellStyle name="40% - Accent1 2 2 2 3 3 2" xfId="2719"/>
    <cellStyle name="40% - Accent1 2 2 2 3 3 2 2" xfId="10205"/>
    <cellStyle name="40% - Accent1 2 2 2 3 3 2 2 2" xfId="15987"/>
    <cellStyle name="40% - Accent1 2 2 2 3 3 2 2 2 2" xfId="28925"/>
    <cellStyle name="40% - Accent1 2 2 2 3 3 2 2 2 3" xfId="49579"/>
    <cellStyle name="40% - Accent1 2 2 2 3 3 2 2 3" xfId="21770"/>
    <cellStyle name="40% - Accent1 2 2 2 3 3 2 2 3 2" xfId="28926"/>
    <cellStyle name="40% - Accent1 2 2 2 3 3 2 2 4" xfId="28927"/>
    <cellStyle name="40% - Accent1 2 2 2 3 3 2 2 5" xfId="49580"/>
    <cellStyle name="40% - Accent1 2 2 2 3 3 2 3" xfId="7314"/>
    <cellStyle name="40% - Accent1 2 2 2 3 3 2 3 2" xfId="28928"/>
    <cellStyle name="40% - Accent1 2 2 2 3 3 2 3 3" xfId="49581"/>
    <cellStyle name="40% - Accent1 2 2 2 3 3 2 4" xfId="13096"/>
    <cellStyle name="40% - Accent1 2 2 2 3 3 2 4 2" xfId="28929"/>
    <cellStyle name="40% - Accent1 2 2 2 3 3 2 4 3" xfId="49582"/>
    <cellStyle name="40% - Accent1 2 2 2 3 3 2 5" xfId="18879"/>
    <cellStyle name="40% - Accent1 2 2 2 3 3 2 5 2" xfId="28930"/>
    <cellStyle name="40% - Accent1 2 2 2 3 3 2 6" xfId="28931"/>
    <cellStyle name="40% - Accent1 2 2 2 3 3 2 7" xfId="49583"/>
    <cellStyle name="40% - Accent1 2 2 2 3 3 3" xfId="5611"/>
    <cellStyle name="40% - Accent1 2 2 2 3 3 3 2" xfId="14285"/>
    <cellStyle name="40% - Accent1 2 2 2 3 3 3 2 2" xfId="28932"/>
    <cellStyle name="40% - Accent1 2 2 2 3 3 3 2 3" xfId="49584"/>
    <cellStyle name="40% - Accent1 2 2 2 3 3 3 3" xfId="20068"/>
    <cellStyle name="40% - Accent1 2 2 2 3 3 3 3 2" xfId="28933"/>
    <cellStyle name="40% - Accent1 2 2 2 3 3 3 4" xfId="28934"/>
    <cellStyle name="40% - Accent1 2 2 2 3 3 3 5" xfId="49585"/>
    <cellStyle name="40% - Accent1 2 2 2 3 3 4" xfId="8503"/>
    <cellStyle name="40% - Accent1 2 2 2 3 3 4 2" xfId="28935"/>
    <cellStyle name="40% - Accent1 2 2 2 3 3 4 3" xfId="49586"/>
    <cellStyle name="40% - Accent1 2 2 2 3 3 4 4" xfId="49587"/>
    <cellStyle name="40% - Accent1 2 2 2 3 3 5" xfId="4422"/>
    <cellStyle name="40% - Accent1 2 2 2 3 3 5 2" xfId="28936"/>
    <cellStyle name="40% - Accent1 2 2 2 3 3 5 3" xfId="49588"/>
    <cellStyle name="40% - Accent1 2 2 2 3 3 6" xfId="11394"/>
    <cellStyle name="40% - Accent1 2 2 2 3 3 6 2" xfId="28937"/>
    <cellStyle name="40% - Accent1 2 2 2 3 3 6 3" xfId="49589"/>
    <cellStyle name="40% - Accent1 2 2 2 3 3 7" xfId="17177"/>
    <cellStyle name="40% - Accent1 2 2 2 3 3 7 2" xfId="28938"/>
    <cellStyle name="40% - Accent1 2 2 2 3 3 8" xfId="28939"/>
    <cellStyle name="40% - Accent1 2 2 2 3 3 9" xfId="49590"/>
    <cellStyle name="40% - Accent1 2 2 2 3 4" xfId="1997"/>
    <cellStyle name="40% - Accent1 2 2 2 3 4 2" xfId="6592"/>
    <cellStyle name="40% - Accent1 2 2 2 3 4 2 2" xfId="15265"/>
    <cellStyle name="40% - Accent1 2 2 2 3 4 2 2 2" xfId="28940"/>
    <cellStyle name="40% - Accent1 2 2 2 3 4 2 2 3" xfId="49591"/>
    <cellStyle name="40% - Accent1 2 2 2 3 4 2 3" xfId="21048"/>
    <cellStyle name="40% - Accent1 2 2 2 3 4 2 3 2" xfId="28941"/>
    <cellStyle name="40% - Accent1 2 2 2 3 4 2 4" xfId="28942"/>
    <cellStyle name="40% - Accent1 2 2 2 3 4 2 5" xfId="49592"/>
    <cellStyle name="40% - Accent1 2 2 2 3 4 3" xfId="9483"/>
    <cellStyle name="40% - Accent1 2 2 2 3 4 3 2" xfId="28943"/>
    <cellStyle name="40% - Accent1 2 2 2 3 4 3 3" xfId="49593"/>
    <cellStyle name="40% - Accent1 2 2 2 3 4 3 4" xfId="49594"/>
    <cellStyle name="40% - Accent1 2 2 2 3 4 4" xfId="3700"/>
    <cellStyle name="40% - Accent1 2 2 2 3 4 4 2" xfId="28944"/>
    <cellStyle name="40% - Accent1 2 2 2 3 4 4 3" xfId="49595"/>
    <cellStyle name="40% - Accent1 2 2 2 3 4 5" xfId="12374"/>
    <cellStyle name="40% - Accent1 2 2 2 3 4 5 2" xfId="28945"/>
    <cellStyle name="40% - Accent1 2 2 2 3 4 5 3" xfId="49596"/>
    <cellStyle name="40% - Accent1 2 2 2 3 4 6" xfId="18157"/>
    <cellStyle name="40% - Accent1 2 2 2 3 4 6 2" xfId="28946"/>
    <cellStyle name="40% - Accent1 2 2 2 3 4 7" xfId="28947"/>
    <cellStyle name="40% - Accent1 2 2 2 3 4 8" xfId="49597"/>
    <cellStyle name="40% - Accent1 2 2 2 3 5" xfId="1485"/>
    <cellStyle name="40% - Accent1 2 2 2 3 5 2" xfId="8971"/>
    <cellStyle name="40% - Accent1 2 2 2 3 5 2 2" xfId="14753"/>
    <cellStyle name="40% - Accent1 2 2 2 3 5 2 2 2" xfId="28948"/>
    <cellStyle name="40% - Accent1 2 2 2 3 5 2 2 3" xfId="49598"/>
    <cellStyle name="40% - Accent1 2 2 2 3 5 2 3" xfId="20536"/>
    <cellStyle name="40% - Accent1 2 2 2 3 5 2 3 2" xfId="28949"/>
    <cellStyle name="40% - Accent1 2 2 2 3 5 2 4" xfId="28950"/>
    <cellStyle name="40% - Accent1 2 2 2 3 5 2 5" xfId="49599"/>
    <cellStyle name="40% - Accent1 2 2 2 3 5 3" xfId="6080"/>
    <cellStyle name="40% - Accent1 2 2 2 3 5 3 2" xfId="28951"/>
    <cellStyle name="40% - Accent1 2 2 2 3 5 3 3" xfId="49600"/>
    <cellStyle name="40% - Accent1 2 2 2 3 5 4" xfId="11862"/>
    <cellStyle name="40% - Accent1 2 2 2 3 5 4 2" xfId="28952"/>
    <cellStyle name="40% - Accent1 2 2 2 3 5 4 3" xfId="49601"/>
    <cellStyle name="40% - Accent1 2 2 2 3 5 5" xfId="17645"/>
    <cellStyle name="40% - Accent1 2 2 2 3 5 5 2" xfId="28953"/>
    <cellStyle name="40% - Accent1 2 2 2 3 5 6" xfId="28954"/>
    <cellStyle name="40% - Accent1 2 2 2 3 5 7" xfId="49602"/>
    <cellStyle name="40% - Accent1 2 2 2 3 6" xfId="4889"/>
    <cellStyle name="40% - Accent1 2 2 2 3 6 2" xfId="13563"/>
    <cellStyle name="40% - Accent1 2 2 2 3 6 2 2" xfId="28955"/>
    <cellStyle name="40% - Accent1 2 2 2 3 6 2 3" xfId="49603"/>
    <cellStyle name="40% - Accent1 2 2 2 3 6 3" xfId="19346"/>
    <cellStyle name="40% - Accent1 2 2 2 3 6 3 2" xfId="28956"/>
    <cellStyle name="40% - Accent1 2 2 2 3 6 4" xfId="28957"/>
    <cellStyle name="40% - Accent1 2 2 2 3 6 5" xfId="49604"/>
    <cellStyle name="40% - Accent1 2 2 2 3 7" xfId="7781"/>
    <cellStyle name="40% - Accent1 2 2 2 3 7 2" xfId="28958"/>
    <cellStyle name="40% - Accent1 2 2 2 3 7 3" xfId="49605"/>
    <cellStyle name="40% - Accent1 2 2 2 3 7 4" xfId="49606"/>
    <cellStyle name="40% - Accent1 2 2 2 3 8" xfId="3188"/>
    <cellStyle name="40% - Accent1 2 2 2 3 8 2" xfId="28959"/>
    <cellStyle name="40% - Accent1 2 2 2 3 8 3" xfId="49607"/>
    <cellStyle name="40% - Accent1 2 2 2 3 9" xfId="10672"/>
    <cellStyle name="40% - Accent1 2 2 2 3 9 2" xfId="28960"/>
    <cellStyle name="40% - Accent1 2 2 2 3 9 3" xfId="49608"/>
    <cellStyle name="40% - Accent1 2 2 2 4" xfId="261"/>
    <cellStyle name="40% - Accent1 2 2 2 4 10" xfId="16457"/>
    <cellStyle name="40% - Accent1 2 2 2 4 10 2" xfId="28961"/>
    <cellStyle name="40% - Accent1 2 2 2 4 11" xfId="28962"/>
    <cellStyle name="40% - Accent1 2 2 2 4 12" xfId="49609"/>
    <cellStyle name="40% - Accent1 2 2 2 4 2" xfId="262"/>
    <cellStyle name="40% - Accent1 2 2 2 4 2 2" xfId="2000"/>
    <cellStyle name="40% - Accent1 2 2 2 4 2 2 2" xfId="9486"/>
    <cellStyle name="40% - Accent1 2 2 2 4 2 2 2 2" xfId="15268"/>
    <cellStyle name="40% - Accent1 2 2 2 4 2 2 2 2 2" xfId="28963"/>
    <cellStyle name="40% - Accent1 2 2 2 4 2 2 2 2 3" xfId="49610"/>
    <cellStyle name="40% - Accent1 2 2 2 4 2 2 2 3" xfId="21051"/>
    <cellStyle name="40% - Accent1 2 2 2 4 2 2 2 3 2" xfId="28964"/>
    <cellStyle name="40% - Accent1 2 2 2 4 2 2 2 4" xfId="28965"/>
    <cellStyle name="40% - Accent1 2 2 2 4 2 2 2 5" xfId="49611"/>
    <cellStyle name="40% - Accent1 2 2 2 4 2 2 3" xfId="6595"/>
    <cellStyle name="40% - Accent1 2 2 2 4 2 2 3 2" xfId="28966"/>
    <cellStyle name="40% - Accent1 2 2 2 4 2 2 3 3" xfId="49612"/>
    <cellStyle name="40% - Accent1 2 2 2 4 2 2 4" xfId="12377"/>
    <cellStyle name="40% - Accent1 2 2 2 4 2 2 4 2" xfId="28967"/>
    <cellStyle name="40% - Accent1 2 2 2 4 2 2 4 3" xfId="49613"/>
    <cellStyle name="40% - Accent1 2 2 2 4 2 2 5" xfId="18160"/>
    <cellStyle name="40% - Accent1 2 2 2 4 2 2 5 2" xfId="28968"/>
    <cellStyle name="40% - Accent1 2 2 2 4 2 2 6" xfId="28969"/>
    <cellStyle name="40% - Accent1 2 2 2 4 2 2 7" xfId="49614"/>
    <cellStyle name="40% - Accent1 2 2 2 4 2 3" xfId="4892"/>
    <cellStyle name="40% - Accent1 2 2 2 4 2 3 2" xfId="13566"/>
    <cellStyle name="40% - Accent1 2 2 2 4 2 3 2 2" xfId="28970"/>
    <cellStyle name="40% - Accent1 2 2 2 4 2 3 2 3" xfId="49615"/>
    <cellStyle name="40% - Accent1 2 2 2 4 2 3 3" xfId="19349"/>
    <cellStyle name="40% - Accent1 2 2 2 4 2 3 3 2" xfId="28971"/>
    <cellStyle name="40% - Accent1 2 2 2 4 2 3 4" xfId="28972"/>
    <cellStyle name="40% - Accent1 2 2 2 4 2 3 5" xfId="49616"/>
    <cellStyle name="40% - Accent1 2 2 2 4 2 4" xfId="7784"/>
    <cellStyle name="40% - Accent1 2 2 2 4 2 4 2" xfId="28973"/>
    <cellStyle name="40% - Accent1 2 2 2 4 2 4 3" xfId="49617"/>
    <cellStyle name="40% - Accent1 2 2 2 4 2 4 4" xfId="49618"/>
    <cellStyle name="40% - Accent1 2 2 2 4 2 5" xfId="3703"/>
    <cellStyle name="40% - Accent1 2 2 2 4 2 5 2" xfId="28974"/>
    <cellStyle name="40% - Accent1 2 2 2 4 2 5 3" xfId="49619"/>
    <cellStyle name="40% - Accent1 2 2 2 4 2 6" xfId="10675"/>
    <cellStyle name="40% - Accent1 2 2 2 4 2 6 2" xfId="28975"/>
    <cellStyle name="40% - Accent1 2 2 2 4 2 6 3" xfId="49620"/>
    <cellStyle name="40% - Accent1 2 2 2 4 2 7" xfId="16458"/>
    <cellStyle name="40% - Accent1 2 2 2 4 2 7 2" xfId="28976"/>
    <cellStyle name="40% - Accent1 2 2 2 4 2 8" xfId="28977"/>
    <cellStyle name="40% - Accent1 2 2 2 4 2 9" xfId="49621"/>
    <cellStyle name="40% - Accent1 2 2 2 4 3" xfId="1016"/>
    <cellStyle name="40% - Accent1 2 2 2 4 3 2" xfId="2720"/>
    <cellStyle name="40% - Accent1 2 2 2 4 3 2 2" xfId="10206"/>
    <cellStyle name="40% - Accent1 2 2 2 4 3 2 2 2" xfId="15988"/>
    <cellStyle name="40% - Accent1 2 2 2 4 3 2 2 2 2" xfId="28978"/>
    <cellStyle name="40% - Accent1 2 2 2 4 3 2 2 2 3" xfId="49622"/>
    <cellStyle name="40% - Accent1 2 2 2 4 3 2 2 3" xfId="21771"/>
    <cellStyle name="40% - Accent1 2 2 2 4 3 2 2 3 2" xfId="28979"/>
    <cellStyle name="40% - Accent1 2 2 2 4 3 2 2 4" xfId="28980"/>
    <cellStyle name="40% - Accent1 2 2 2 4 3 2 2 5" xfId="49623"/>
    <cellStyle name="40% - Accent1 2 2 2 4 3 2 3" xfId="7315"/>
    <cellStyle name="40% - Accent1 2 2 2 4 3 2 3 2" xfId="28981"/>
    <cellStyle name="40% - Accent1 2 2 2 4 3 2 3 3" xfId="49624"/>
    <cellStyle name="40% - Accent1 2 2 2 4 3 2 4" xfId="13097"/>
    <cellStyle name="40% - Accent1 2 2 2 4 3 2 4 2" xfId="28982"/>
    <cellStyle name="40% - Accent1 2 2 2 4 3 2 4 3" xfId="49625"/>
    <cellStyle name="40% - Accent1 2 2 2 4 3 2 5" xfId="18880"/>
    <cellStyle name="40% - Accent1 2 2 2 4 3 2 5 2" xfId="28983"/>
    <cellStyle name="40% - Accent1 2 2 2 4 3 2 6" xfId="28984"/>
    <cellStyle name="40% - Accent1 2 2 2 4 3 2 7" xfId="49626"/>
    <cellStyle name="40% - Accent1 2 2 2 4 3 3" xfId="5612"/>
    <cellStyle name="40% - Accent1 2 2 2 4 3 3 2" xfId="14286"/>
    <cellStyle name="40% - Accent1 2 2 2 4 3 3 2 2" xfId="28985"/>
    <cellStyle name="40% - Accent1 2 2 2 4 3 3 2 3" xfId="49627"/>
    <cellStyle name="40% - Accent1 2 2 2 4 3 3 3" xfId="20069"/>
    <cellStyle name="40% - Accent1 2 2 2 4 3 3 3 2" xfId="28986"/>
    <cellStyle name="40% - Accent1 2 2 2 4 3 3 4" xfId="28987"/>
    <cellStyle name="40% - Accent1 2 2 2 4 3 3 5" xfId="49628"/>
    <cellStyle name="40% - Accent1 2 2 2 4 3 4" xfId="8504"/>
    <cellStyle name="40% - Accent1 2 2 2 4 3 4 2" xfId="28988"/>
    <cellStyle name="40% - Accent1 2 2 2 4 3 4 3" xfId="49629"/>
    <cellStyle name="40% - Accent1 2 2 2 4 3 4 4" xfId="49630"/>
    <cellStyle name="40% - Accent1 2 2 2 4 3 5" xfId="4423"/>
    <cellStyle name="40% - Accent1 2 2 2 4 3 5 2" xfId="28989"/>
    <cellStyle name="40% - Accent1 2 2 2 4 3 5 3" xfId="49631"/>
    <cellStyle name="40% - Accent1 2 2 2 4 3 6" xfId="11395"/>
    <cellStyle name="40% - Accent1 2 2 2 4 3 6 2" xfId="28990"/>
    <cellStyle name="40% - Accent1 2 2 2 4 3 6 3" xfId="49632"/>
    <cellStyle name="40% - Accent1 2 2 2 4 3 7" xfId="17178"/>
    <cellStyle name="40% - Accent1 2 2 2 4 3 7 2" xfId="28991"/>
    <cellStyle name="40% - Accent1 2 2 2 4 3 8" xfId="28992"/>
    <cellStyle name="40% - Accent1 2 2 2 4 3 9" xfId="49633"/>
    <cellStyle name="40% - Accent1 2 2 2 4 4" xfId="1999"/>
    <cellStyle name="40% - Accent1 2 2 2 4 4 2" xfId="6594"/>
    <cellStyle name="40% - Accent1 2 2 2 4 4 2 2" xfId="15267"/>
    <cellStyle name="40% - Accent1 2 2 2 4 4 2 2 2" xfId="28993"/>
    <cellStyle name="40% - Accent1 2 2 2 4 4 2 2 3" xfId="49634"/>
    <cellStyle name="40% - Accent1 2 2 2 4 4 2 3" xfId="21050"/>
    <cellStyle name="40% - Accent1 2 2 2 4 4 2 3 2" xfId="28994"/>
    <cellStyle name="40% - Accent1 2 2 2 4 4 2 4" xfId="28995"/>
    <cellStyle name="40% - Accent1 2 2 2 4 4 2 5" xfId="49635"/>
    <cellStyle name="40% - Accent1 2 2 2 4 4 3" xfId="9485"/>
    <cellStyle name="40% - Accent1 2 2 2 4 4 3 2" xfId="28996"/>
    <cellStyle name="40% - Accent1 2 2 2 4 4 3 3" xfId="49636"/>
    <cellStyle name="40% - Accent1 2 2 2 4 4 3 4" xfId="49637"/>
    <cellStyle name="40% - Accent1 2 2 2 4 4 4" xfId="3702"/>
    <cellStyle name="40% - Accent1 2 2 2 4 4 4 2" xfId="28997"/>
    <cellStyle name="40% - Accent1 2 2 2 4 4 4 3" xfId="49638"/>
    <cellStyle name="40% - Accent1 2 2 2 4 4 5" xfId="12376"/>
    <cellStyle name="40% - Accent1 2 2 2 4 4 5 2" xfId="28998"/>
    <cellStyle name="40% - Accent1 2 2 2 4 4 5 3" xfId="49639"/>
    <cellStyle name="40% - Accent1 2 2 2 4 4 6" xfId="18159"/>
    <cellStyle name="40% - Accent1 2 2 2 4 4 6 2" xfId="28999"/>
    <cellStyle name="40% - Accent1 2 2 2 4 4 7" xfId="29000"/>
    <cellStyle name="40% - Accent1 2 2 2 4 4 8" xfId="49640"/>
    <cellStyle name="40% - Accent1 2 2 2 4 5" xfId="1486"/>
    <cellStyle name="40% - Accent1 2 2 2 4 5 2" xfId="8972"/>
    <cellStyle name="40% - Accent1 2 2 2 4 5 2 2" xfId="14754"/>
    <cellStyle name="40% - Accent1 2 2 2 4 5 2 2 2" xfId="29001"/>
    <cellStyle name="40% - Accent1 2 2 2 4 5 2 2 3" xfId="49641"/>
    <cellStyle name="40% - Accent1 2 2 2 4 5 2 3" xfId="20537"/>
    <cellStyle name="40% - Accent1 2 2 2 4 5 2 3 2" xfId="29002"/>
    <cellStyle name="40% - Accent1 2 2 2 4 5 2 4" xfId="29003"/>
    <cellStyle name="40% - Accent1 2 2 2 4 5 2 5" xfId="49642"/>
    <cellStyle name="40% - Accent1 2 2 2 4 5 3" xfId="6081"/>
    <cellStyle name="40% - Accent1 2 2 2 4 5 3 2" xfId="29004"/>
    <cellStyle name="40% - Accent1 2 2 2 4 5 3 3" xfId="49643"/>
    <cellStyle name="40% - Accent1 2 2 2 4 5 4" xfId="11863"/>
    <cellStyle name="40% - Accent1 2 2 2 4 5 4 2" xfId="29005"/>
    <cellStyle name="40% - Accent1 2 2 2 4 5 4 3" xfId="49644"/>
    <cellStyle name="40% - Accent1 2 2 2 4 5 5" xfId="17646"/>
    <cellStyle name="40% - Accent1 2 2 2 4 5 5 2" xfId="29006"/>
    <cellStyle name="40% - Accent1 2 2 2 4 5 6" xfId="29007"/>
    <cellStyle name="40% - Accent1 2 2 2 4 5 7" xfId="49645"/>
    <cellStyle name="40% - Accent1 2 2 2 4 6" xfId="4891"/>
    <cellStyle name="40% - Accent1 2 2 2 4 6 2" xfId="13565"/>
    <cellStyle name="40% - Accent1 2 2 2 4 6 2 2" xfId="29008"/>
    <cellStyle name="40% - Accent1 2 2 2 4 6 2 3" xfId="49646"/>
    <cellStyle name="40% - Accent1 2 2 2 4 6 3" xfId="19348"/>
    <cellStyle name="40% - Accent1 2 2 2 4 6 3 2" xfId="29009"/>
    <cellStyle name="40% - Accent1 2 2 2 4 6 4" xfId="29010"/>
    <cellStyle name="40% - Accent1 2 2 2 4 6 5" xfId="49647"/>
    <cellStyle name="40% - Accent1 2 2 2 4 7" xfId="7783"/>
    <cellStyle name="40% - Accent1 2 2 2 4 7 2" xfId="29011"/>
    <cellStyle name="40% - Accent1 2 2 2 4 7 3" xfId="49648"/>
    <cellStyle name="40% - Accent1 2 2 2 4 7 4" xfId="49649"/>
    <cellStyle name="40% - Accent1 2 2 2 4 8" xfId="3189"/>
    <cellStyle name="40% - Accent1 2 2 2 4 8 2" xfId="29012"/>
    <cellStyle name="40% - Accent1 2 2 2 4 8 3" xfId="49650"/>
    <cellStyle name="40% - Accent1 2 2 2 4 9" xfId="10674"/>
    <cellStyle name="40% - Accent1 2 2 2 4 9 2" xfId="29013"/>
    <cellStyle name="40% - Accent1 2 2 2 4 9 3" xfId="49651"/>
    <cellStyle name="40% - Accent1 2 2 2 5" xfId="263"/>
    <cellStyle name="40% - Accent1 2 2 2 5 10" xfId="49652"/>
    <cellStyle name="40% - Accent1 2 2 2 5 2" xfId="2001"/>
    <cellStyle name="40% - Accent1 2 2 2 5 2 2" xfId="6596"/>
    <cellStyle name="40% - Accent1 2 2 2 5 2 2 2" xfId="15269"/>
    <cellStyle name="40% - Accent1 2 2 2 5 2 2 2 2" xfId="29014"/>
    <cellStyle name="40% - Accent1 2 2 2 5 2 2 2 3" xfId="49653"/>
    <cellStyle name="40% - Accent1 2 2 2 5 2 2 3" xfId="21052"/>
    <cellStyle name="40% - Accent1 2 2 2 5 2 2 3 2" xfId="29015"/>
    <cellStyle name="40% - Accent1 2 2 2 5 2 2 4" xfId="29016"/>
    <cellStyle name="40% - Accent1 2 2 2 5 2 2 5" xfId="49654"/>
    <cellStyle name="40% - Accent1 2 2 2 5 2 3" xfId="9487"/>
    <cellStyle name="40% - Accent1 2 2 2 5 2 3 2" xfId="29017"/>
    <cellStyle name="40% - Accent1 2 2 2 5 2 3 3" xfId="49655"/>
    <cellStyle name="40% - Accent1 2 2 2 5 2 3 4" xfId="49656"/>
    <cellStyle name="40% - Accent1 2 2 2 5 2 4" xfId="3704"/>
    <cellStyle name="40% - Accent1 2 2 2 5 2 4 2" xfId="29018"/>
    <cellStyle name="40% - Accent1 2 2 2 5 2 4 3" xfId="49657"/>
    <cellStyle name="40% - Accent1 2 2 2 5 2 5" xfId="12378"/>
    <cellStyle name="40% - Accent1 2 2 2 5 2 5 2" xfId="29019"/>
    <cellStyle name="40% - Accent1 2 2 2 5 2 5 3" xfId="49658"/>
    <cellStyle name="40% - Accent1 2 2 2 5 2 6" xfId="18161"/>
    <cellStyle name="40% - Accent1 2 2 2 5 2 6 2" xfId="29020"/>
    <cellStyle name="40% - Accent1 2 2 2 5 2 7" xfId="29021"/>
    <cellStyle name="40% - Accent1 2 2 2 5 2 8" xfId="49659"/>
    <cellStyle name="40% - Accent1 2 2 2 5 3" xfId="1482"/>
    <cellStyle name="40% - Accent1 2 2 2 5 3 2" xfId="8968"/>
    <cellStyle name="40% - Accent1 2 2 2 5 3 2 2" xfId="14750"/>
    <cellStyle name="40% - Accent1 2 2 2 5 3 2 2 2" xfId="29022"/>
    <cellStyle name="40% - Accent1 2 2 2 5 3 2 2 3" xfId="49660"/>
    <cellStyle name="40% - Accent1 2 2 2 5 3 2 3" xfId="20533"/>
    <cellStyle name="40% - Accent1 2 2 2 5 3 2 3 2" xfId="29023"/>
    <cellStyle name="40% - Accent1 2 2 2 5 3 2 4" xfId="29024"/>
    <cellStyle name="40% - Accent1 2 2 2 5 3 2 5" xfId="49661"/>
    <cellStyle name="40% - Accent1 2 2 2 5 3 3" xfId="6077"/>
    <cellStyle name="40% - Accent1 2 2 2 5 3 3 2" xfId="29025"/>
    <cellStyle name="40% - Accent1 2 2 2 5 3 3 3" xfId="49662"/>
    <cellStyle name="40% - Accent1 2 2 2 5 3 4" xfId="11859"/>
    <cellStyle name="40% - Accent1 2 2 2 5 3 4 2" xfId="29026"/>
    <cellStyle name="40% - Accent1 2 2 2 5 3 4 3" xfId="49663"/>
    <cellStyle name="40% - Accent1 2 2 2 5 3 5" xfId="17642"/>
    <cellStyle name="40% - Accent1 2 2 2 5 3 5 2" xfId="29027"/>
    <cellStyle name="40% - Accent1 2 2 2 5 3 6" xfId="29028"/>
    <cellStyle name="40% - Accent1 2 2 2 5 3 7" xfId="49664"/>
    <cellStyle name="40% - Accent1 2 2 2 5 4" xfId="4893"/>
    <cellStyle name="40% - Accent1 2 2 2 5 4 2" xfId="13567"/>
    <cellStyle name="40% - Accent1 2 2 2 5 4 2 2" xfId="29029"/>
    <cellStyle name="40% - Accent1 2 2 2 5 4 2 3" xfId="49665"/>
    <cellStyle name="40% - Accent1 2 2 2 5 4 3" xfId="19350"/>
    <cellStyle name="40% - Accent1 2 2 2 5 4 3 2" xfId="29030"/>
    <cellStyle name="40% - Accent1 2 2 2 5 4 4" xfId="29031"/>
    <cellStyle name="40% - Accent1 2 2 2 5 4 5" xfId="49666"/>
    <cellStyle name="40% - Accent1 2 2 2 5 5" xfId="7785"/>
    <cellStyle name="40% - Accent1 2 2 2 5 5 2" xfId="29032"/>
    <cellStyle name="40% - Accent1 2 2 2 5 5 3" xfId="49667"/>
    <cellStyle name="40% - Accent1 2 2 2 5 5 4" xfId="49668"/>
    <cellStyle name="40% - Accent1 2 2 2 5 6" xfId="3185"/>
    <cellStyle name="40% - Accent1 2 2 2 5 6 2" xfId="29033"/>
    <cellStyle name="40% - Accent1 2 2 2 5 6 3" xfId="49669"/>
    <cellStyle name="40% - Accent1 2 2 2 5 7" xfId="10676"/>
    <cellStyle name="40% - Accent1 2 2 2 5 7 2" xfId="29034"/>
    <cellStyle name="40% - Accent1 2 2 2 5 7 3" xfId="49670"/>
    <cellStyle name="40% - Accent1 2 2 2 5 8" xfId="16459"/>
    <cellStyle name="40% - Accent1 2 2 2 5 8 2" xfId="29035"/>
    <cellStyle name="40% - Accent1 2 2 2 5 9" xfId="29036"/>
    <cellStyle name="40% - Accent1 2 2 2 6" xfId="906"/>
    <cellStyle name="40% - Accent1 2 2 2 6 2" xfId="2612"/>
    <cellStyle name="40% - Accent1 2 2 2 6 2 2" xfId="10098"/>
    <cellStyle name="40% - Accent1 2 2 2 6 2 2 2" xfId="15880"/>
    <cellStyle name="40% - Accent1 2 2 2 6 2 2 2 2" xfId="29037"/>
    <cellStyle name="40% - Accent1 2 2 2 6 2 2 2 3" xfId="49671"/>
    <cellStyle name="40% - Accent1 2 2 2 6 2 2 3" xfId="21663"/>
    <cellStyle name="40% - Accent1 2 2 2 6 2 2 3 2" xfId="29038"/>
    <cellStyle name="40% - Accent1 2 2 2 6 2 2 4" xfId="29039"/>
    <cellStyle name="40% - Accent1 2 2 2 6 2 2 5" xfId="49672"/>
    <cellStyle name="40% - Accent1 2 2 2 6 2 3" xfId="7207"/>
    <cellStyle name="40% - Accent1 2 2 2 6 2 3 2" xfId="29040"/>
    <cellStyle name="40% - Accent1 2 2 2 6 2 3 3" xfId="49673"/>
    <cellStyle name="40% - Accent1 2 2 2 6 2 4" xfId="12989"/>
    <cellStyle name="40% - Accent1 2 2 2 6 2 4 2" xfId="29041"/>
    <cellStyle name="40% - Accent1 2 2 2 6 2 4 3" xfId="49674"/>
    <cellStyle name="40% - Accent1 2 2 2 6 2 5" xfId="18772"/>
    <cellStyle name="40% - Accent1 2 2 2 6 2 5 2" xfId="29042"/>
    <cellStyle name="40% - Accent1 2 2 2 6 2 6" xfId="29043"/>
    <cellStyle name="40% - Accent1 2 2 2 6 2 7" xfId="49675"/>
    <cellStyle name="40% - Accent1 2 2 2 6 3" xfId="5504"/>
    <cellStyle name="40% - Accent1 2 2 2 6 3 2" xfId="14178"/>
    <cellStyle name="40% - Accent1 2 2 2 6 3 2 2" xfId="29044"/>
    <cellStyle name="40% - Accent1 2 2 2 6 3 2 3" xfId="49676"/>
    <cellStyle name="40% - Accent1 2 2 2 6 3 3" xfId="19961"/>
    <cellStyle name="40% - Accent1 2 2 2 6 3 3 2" xfId="29045"/>
    <cellStyle name="40% - Accent1 2 2 2 6 3 4" xfId="29046"/>
    <cellStyle name="40% - Accent1 2 2 2 6 3 5" xfId="49677"/>
    <cellStyle name="40% - Accent1 2 2 2 6 4" xfId="8396"/>
    <cellStyle name="40% - Accent1 2 2 2 6 4 2" xfId="29047"/>
    <cellStyle name="40% - Accent1 2 2 2 6 4 3" xfId="49678"/>
    <cellStyle name="40% - Accent1 2 2 2 6 4 4" xfId="49679"/>
    <cellStyle name="40% - Accent1 2 2 2 6 5" xfId="4315"/>
    <cellStyle name="40% - Accent1 2 2 2 6 5 2" xfId="29048"/>
    <cellStyle name="40% - Accent1 2 2 2 6 5 3" xfId="49680"/>
    <cellStyle name="40% - Accent1 2 2 2 6 6" xfId="11287"/>
    <cellStyle name="40% - Accent1 2 2 2 6 6 2" xfId="29049"/>
    <cellStyle name="40% - Accent1 2 2 2 6 6 3" xfId="49681"/>
    <cellStyle name="40% - Accent1 2 2 2 6 7" xfId="17070"/>
    <cellStyle name="40% - Accent1 2 2 2 6 7 2" xfId="29050"/>
    <cellStyle name="40% - Accent1 2 2 2 6 8" xfId="29051"/>
    <cellStyle name="40% - Accent1 2 2 2 6 9" xfId="49682"/>
    <cellStyle name="40% - Accent1 2 2 2 7" xfId="1992"/>
    <cellStyle name="40% - Accent1 2 2 2 7 2" xfId="6587"/>
    <cellStyle name="40% - Accent1 2 2 2 7 2 2" xfId="15260"/>
    <cellStyle name="40% - Accent1 2 2 2 7 2 2 2" xfId="29052"/>
    <cellStyle name="40% - Accent1 2 2 2 7 2 2 3" xfId="49683"/>
    <cellStyle name="40% - Accent1 2 2 2 7 2 3" xfId="21043"/>
    <cellStyle name="40% - Accent1 2 2 2 7 2 3 2" xfId="29053"/>
    <cellStyle name="40% - Accent1 2 2 2 7 2 4" xfId="29054"/>
    <cellStyle name="40% - Accent1 2 2 2 7 2 5" xfId="49684"/>
    <cellStyle name="40% - Accent1 2 2 2 7 3" xfId="9478"/>
    <cellStyle name="40% - Accent1 2 2 2 7 3 2" xfId="29055"/>
    <cellStyle name="40% - Accent1 2 2 2 7 3 3" xfId="49685"/>
    <cellStyle name="40% - Accent1 2 2 2 7 3 4" xfId="49686"/>
    <cellStyle name="40% - Accent1 2 2 2 7 4" xfId="3695"/>
    <cellStyle name="40% - Accent1 2 2 2 7 4 2" xfId="29056"/>
    <cellStyle name="40% - Accent1 2 2 2 7 4 3" xfId="49687"/>
    <cellStyle name="40% - Accent1 2 2 2 7 5" xfId="12369"/>
    <cellStyle name="40% - Accent1 2 2 2 7 5 2" xfId="29057"/>
    <cellStyle name="40% - Accent1 2 2 2 7 5 3" xfId="49688"/>
    <cellStyle name="40% - Accent1 2 2 2 7 6" xfId="18152"/>
    <cellStyle name="40% - Accent1 2 2 2 7 6 2" xfId="29058"/>
    <cellStyle name="40% - Accent1 2 2 2 7 7" xfId="29059"/>
    <cellStyle name="40% - Accent1 2 2 2 7 8" xfId="49689"/>
    <cellStyle name="40% - Accent1 2 2 2 8" xfId="1308"/>
    <cellStyle name="40% - Accent1 2 2 2 8 2" xfId="8794"/>
    <cellStyle name="40% - Accent1 2 2 2 8 2 2" xfId="14576"/>
    <cellStyle name="40% - Accent1 2 2 2 8 2 2 2" xfId="29060"/>
    <cellStyle name="40% - Accent1 2 2 2 8 2 2 3" xfId="49690"/>
    <cellStyle name="40% - Accent1 2 2 2 8 2 3" xfId="20359"/>
    <cellStyle name="40% - Accent1 2 2 2 8 2 3 2" xfId="29061"/>
    <cellStyle name="40% - Accent1 2 2 2 8 2 4" xfId="29062"/>
    <cellStyle name="40% - Accent1 2 2 2 8 2 5" xfId="49691"/>
    <cellStyle name="40% - Accent1 2 2 2 8 3" xfId="5903"/>
    <cellStyle name="40% - Accent1 2 2 2 8 3 2" xfId="29063"/>
    <cellStyle name="40% - Accent1 2 2 2 8 3 3" xfId="49692"/>
    <cellStyle name="40% - Accent1 2 2 2 8 4" xfId="11685"/>
    <cellStyle name="40% - Accent1 2 2 2 8 4 2" xfId="29064"/>
    <cellStyle name="40% - Accent1 2 2 2 8 4 3" xfId="49693"/>
    <cellStyle name="40% - Accent1 2 2 2 8 5" xfId="17468"/>
    <cellStyle name="40% - Accent1 2 2 2 8 5 2" xfId="29065"/>
    <cellStyle name="40% - Accent1 2 2 2 8 6" xfId="29066"/>
    <cellStyle name="40% - Accent1 2 2 2 8 7" xfId="49694"/>
    <cellStyle name="40% - Accent1 2 2 2 9" xfId="4884"/>
    <cellStyle name="40% - Accent1 2 2 2 9 2" xfId="13558"/>
    <cellStyle name="40% - Accent1 2 2 2 9 2 2" xfId="29067"/>
    <cellStyle name="40% - Accent1 2 2 2 9 2 3" xfId="49695"/>
    <cellStyle name="40% - Accent1 2 2 2 9 3" xfId="19341"/>
    <cellStyle name="40% - Accent1 2 2 2 9 3 2" xfId="29068"/>
    <cellStyle name="40% - Accent1 2 2 2 9 4" xfId="29069"/>
    <cellStyle name="40% - Accent1 2 2 2 9 5" xfId="49696"/>
    <cellStyle name="40% - Accent1 2 2 3" xfId="264"/>
    <cellStyle name="40% - Accent1 2 2 3 10" xfId="10677"/>
    <cellStyle name="40% - Accent1 2 2 3 10 2" xfId="29070"/>
    <cellStyle name="40% - Accent1 2 2 3 10 3" xfId="49697"/>
    <cellStyle name="40% - Accent1 2 2 3 11" xfId="16460"/>
    <cellStyle name="40% - Accent1 2 2 3 11 2" xfId="29071"/>
    <cellStyle name="40% - Accent1 2 2 3 12" xfId="29072"/>
    <cellStyle name="40% - Accent1 2 2 3 13" xfId="49698"/>
    <cellStyle name="40% - Accent1 2 2 3 2" xfId="265"/>
    <cellStyle name="40% - Accent1 2 2 3 2 10" xfId="16461"/>
    <cellStyle name="40% - Accent1 2 2 3 2 10 2" xfId="29073"/>
    <cellStyle name="40% - Accent1 2 2 3 2 11" xfId="29074"/>
    <cellStyle name="40% - Accent1 2 2 3 2 12" xfId="49699"/>
    <cellStyle name="40% - Accent1 2 2 3 2 2" xfId="266"/>
    <cellStyle name="40% - Accent1 2 2 3 2 2 2" xfId="2004"/>
    <cellStyle name="40% - Accent1 2 2 3 2 2 2 2" xfId="9490"/>
    <cellStyle name="40% - Accent1 2 2 3 2 2 2 2 2" xfId="15272"/>
    <cellStyle name="40% - Accent1 2 2 3 2 2 2 2 2 2" xfId="29075"/>
    <cellStyle name="40% - Accent1 2 2 3 2 2 2 2 2 3" xfId="49700"/>
    <cellStyle name="40% - Accent1 2 2 3 2 2 2 2 3" xfId="21055"/>
    <cellStyle name="40% - Accent1 2 2 3 2 2 2 2 3 2" xfId="29076"/>
    <cellStyle name="40% - Accent1 2 2 3 2 2 2 2 4" xfId="29077"/>
    <cellStyle name="40% - Accent1 2 2 3 2 2 2 2 5" xfId="49701"/>
    <cellStyle name="40% - Accent1 2 2 3 2 2 2 3" xfId="6599"/>
    <cellStyle name="40% - Accent1 2 2 3 2 2 2 3 2" xfId="29078"/>
    <cellStyle name="40% - Accent1 2 2 3 2 2 2 3 3" xfId="49702"/>
    <cellStyle name="40% - Accent1 2 2 3 2 2 2 4" xfId="12381"/>
    <cellStyle name="40% - Accent1 2 2 3 2 2 2 4 2" xfId="29079"/>
    <cellStyle name="40% - Accent1 2 2 3 2 2 2 4 3" xfId="49703"/>
    <cellStyle name="40% - Accent1 2 2 3 2 2 2 5" xfId="18164"/>
    <cellStyle name="40% - Accent1 2 2 3 2 2 2 5 2" xfId="29080"/>
    <cellStyle name="40% - Accent1 2 2 3 2 2 2 6" xfId="29081"/>
    <cellStyle name="40% - Accent1 2 2 3 2 2 2 7" xfId="49704"/>
    <cellStyle name="40% - Accent1 2 2 3 2 2 3" xfId="4896"/>
    <cellStyle name="40% - Accent1 2 2 3 2 2 3 2" xfId="13570"/>
    <cellStyle name="40% - Accent1 2 2 3 2 2 3 2 2" xfId="29082"/>
    <cellStyle name="40% - Accent1 2 2 3 2 2 3 2 3" xfId="49705"/>
    <cellStyle name="40% - Accent1 2 2 3 2 2 3 3" xfId="19353"/>
    <cellStyle name="40% - Accent1 2 2 3 2 2 3 3 2" xfId="29083"/>
    <cellStyle name="40% - Accent1 2 2 3 2 2 3 4" xfId="29084"/>
    <cellStyle name="40% - Accent1 2 2 3 2 2 3 5" xfId="49706"/>
    <cellStyle name="40% - Accent1 2 2 3 2 2 4" xfId="7788"/>
    <cellStyle name="40% - Accent1 2 2 3 2 2 4 2" xfId="29085"/>
    <cellStyle name="40% - Accent1 2 2 3 2 2 4 3" xfId="49707"/>
    <cellStyle name="40% - Accent1 2 2 3 2 2 4 4" xfId="49708"/>
    <cellStyle name="40% - Accent1 2 2 3 2 2 5" xfId="3707"/>
    <cellStyle name="40% - Accent1 2 2 3 2 2 5 2" xfId="29086"/>
    <cellStyle name="40% - Accent1 2 2 3 2 2 5 3" xfId="49709"/>
    <cellStyle name="40% - Accent1 2 2 3 2 2 6" xfId="10679"/>
    <cellStyle name="40% - Accent1 2 2 3 2 2 6 2" xfId="29087"/>
    <cellStyle name="40% - Accent1 2 2 3 2 2 6 3" xfId="49710"/>
    <cellStyle name="40% - Accent1 2 2 3 2 2 7" xfId="16462"/>
    <cellStyle name="40% - Accent1 2 2 3 2 2 7 2" xfId="29088"/>
    <cellStyle name="40% - Accent1 2 2 3 2 2 8" xfId="29089"/>
    <cellStyle name="40% - Accent1 2 2 3 2 2 9" xfId="49711"/>
    <cellStyle name="40% - Accent1 2 2 3 2 3" xfId="1018"/>
    <cellStyle name="40% - Accent1 2 2 3 2 3 2" xfId="2722"/>
    <cellStyle name="40% - Accent1 2 2 3 2 3 2 2" xfId="10208"/>
    <cellStyle name="40% - Accent1 2 2 3 2 3 2 2 2" xfId="15990"/>
    <cellStyle name="40% - Accent1 2 2 3 2 3 2 2 2 2" xfId="29090"/>
    <cellStyle name="40% - Accent1 2 2 3 2 3 2 2 2 3" xfId="49712"/>
    <cellStyle name="40% - Accent1 2 2 3 2 3 2 2 3" xfId="21773"/>
    <cellStyle name="40% - Accent1 2 2 3 2 3 2 2 3 2" xfId="29091"/>
    <cellStyle name="40% - Accent1 2 2 3 2 3 2 2 4" xfId="29092"/>
    <cellStyle name="40% - Accent1 2 2 3 2 3 2 2 5" xfId="49713"/>
    <cellStyle name="40% - Accent1 2 2 3 2 3 2 3" xfId="7317"/>
    <cellStyle name="40% - Accent1 2 2 3 2 3 2 3 2" xfId="29093"/>
    <cellStyle name="40% - Accent1 2 2 3 2 3 2 3 3" xfId="49714"/>
    <cellStyle name="40% - Accent1 2 2 3 2 3 2 4" xfId="13099"/>
    <cellStyle name="40% - Accent1 2 2 3 2 3 2 4 2" xfId="29094"/>
    <cellStyle name="40% - Accent1 2 2 3 2 3 2 4 3" xfId="49715"/>
    <cellStyle name="40% - Accent1 2 2 3 2 3 2 5" xfId="18882"/>
    <cellStyle name="40% - Accent1 2 2 3 2 3 2 5 2" xfId="29095"/>
    <cellStyle name="40% - Accent1 2 2 3 2 3 2 6" xfId="29096"/>
    <cellStyle name="40% - Accent1 2 2 3 2 3 2 7" xfId="49716"/>
    <cellStyle name="40% - Accent1 2 2 3 2 3 3" xfId="5614"/>
    <cellStyle name="40% - Accent1 2 2 3 2 3 3 2" xfId="14288"/>
    <cellStyle name="40% - Accent1 2 2 3 2 3 3 2 2" xfId="29097"/>
    <cellStyle name="40% - Accent1 2 2 3 2 3 3 2 3" xfId="49717"/>
    <cellStyle name="40% - Accent1 2 2 3 2 3 3 3" xfId="20071"/>
    <cellStyle name="40% - Accent1 2 2 3 2 3 3 3 2" xfId="29098"/>
    <cellStyle name="40% - Accent1 2 2 3 2 3 3 4" xfId="29099"/>
    <cellStyle name="40% - Accent1 2 2 3 2 3 3 5" xfId="49718"/>
    <cellStyle name="40% - Accent1 2 2 3 2 3 4" xfId="8506"/>
    <cellStyle name="40% - Accent1 2 2 3 2 3 4 2" xfId="29100"/>
    <cellStyle name="40% - Accent1 2 2 3 2 3 4 3" xfId="49719"/>
    <cellStyle name="40% - Accent1 2 2 3 2 3 4 4" xfId="49720"/>
    <cellStyle name="40% - Accent1 2 2 3 2 3 5" xfId="4425"/>
    <cellStyle name="40% - Accent1 2 2 3 2 3 5 2" xfId="29101"/>
    <cellStyle name="40% - Accent1 2 2 3 2 3 5 3" xfId="49721"/>
    <cellStyle name="40% - Accent1 2 2 3 2 3 6" xfId="11397"/>
    <cellStyle name="40% - Accent1 2 2 3 2 3 6 2" xfId="29102"/>
    <cellStyle name="40% - Accent1 2 2 3 2 3 6 3" xfId="49722"/>
    <cellStyle name="40% - Accent1 2 2 3 2 3 7" xfId="17180"/>
    <cellStyle name="40% - Accent1 2 2 3 2 3 7 2" xfId="29103"/>
    <cellStyle name="40% - Accent1 2 2 3 2 3 8" xfId="29104"/>
    <cellStyle name="40% - Accent1 2 2 3 2 3 9" xfId="49723"/>
    <cellStyle name="40% - Accent1 2 2 3 2 4" xfId="2003"/>
    <cellStyle name="40% - Accent1 2 2 3 2 4 2" xfId="6598"/>
    <cellStyle name="40% - Accent1 2 2 3 2 4 2 2" xfId="15271"/>
    <cellStyle name="40% - Accent1 2 2 3 2 4 2 2 2" xfId="29105"/>
    <cellStyle name="40% - Accent1 2 2 3 2 4 2 2 3" xfId="49724"/>
    <cellStyle name="40% - Accent1 2 2 3 2 4 2 3" xfId="21054"/>
    <cellStyle name="40% - Accent1 2 2 3 2 4 2 3 2" xfId="29106"/>
    <cellStyle name="40% - Accent1 2 2 3 2 4 2 4" xfId="29107"/>
    <cellStyle name="40% - Accent1 2 2 3 2 4 2 5" xfId="49725"/>
    <cellStyle name="40% - Accent1 2 2 3 2 4 3" xfId="9489"/>
    <cellStyle name="40% - Accent1 2 2 3 2 4 3 2" xfId="29108"/>
    <cellStyle name="40% - Accent1 2 2 3 2 4 3 3" xfId="49726"/>
    <cellStyle name="40% - Accent1 2 2 3 2 4 3 4" xfId="49727"/>
    <cellStyle name="40% - Accent1 2 2 3 2 4 4" xfId="3706"/>
    <cellStyle name="40% - Accent1 2 2 3 2 4 4 2" xfId="29109"/>
    <cellStyle name="40% - Accent1 2 2 3 2 4 4 3" xfId="49728"/>
    <cellStyle name="40% - Accent1 2 2 3 2 4 5" xfId="12380"/>
    <cellStyle name="40% - Accent1 2 2 3 2 4 5 2" xfId="29110"/>
    <cellStyle name="40% - Accent1 2 2 3 2 4 5 3" xfId="49729"/>
    <cellStyle name="40% - Accent1 2 2 3 2 4 6" xfId="18163"/>
    <cellStyle name="40% - Accent1 2 2 3 2 4 6 2" xfId="29111"/>
    <cellStyle name="40% - Accent1 2 2 3 2 4 7" xfId="29112"/>
    <cellStyle name="40% - Accent1 2 2 3 2 4 8" xfId="49730"/>
    <cellStyle name="40% - Accent1 2 2 3 2 5" xfId="1488"/>
    <cellStyle name="40% - Accent1 2 2 3 2 5 2" xfId="8974"/>
    <cellStyle name="40% - Accent1 2 2 3 2 5 2 2" xfId="14756"/>
    <cellStyle name="40% - Accent1 2 2 3 2 5 2 2 2" xfId="29113"/>
    <cellStyle name="40% - Accent1 2 2 3 2 5 2 2 3" xfId="49731"/>
    <cellStyle name="40% - Accent1 2 2 3 2 5 2 3" xfId="20539"/>
    <cellStyle name="40% - Accent1 2 2 3 2 5 2 3 2" xfId="29114"/>
    <cellStyle name="40% - Accent1 2 2 3 2 5 2 4" xfId="29115"/>
    <cellStyle name="40% - Accent1 2 2 3 2 5 2 5" xfId="49732"/>
    <cellStyle name="40% - Accent1 2 2 3 2 5 3" xfId="6083"/>
    <cellStyle name="40% - Accent1 2 2 3 2 5 3 2" xfId="29116"/>
    <cellStyle name="40% - Accent1 2 2 3 2 5 3 3" xfId="49733"/>
    <cellStyle name="40% - Accent1 2 2 3 2 5 4" xfId="11865"/>
    <cellStyle name="40% - Accent1 2 2 3 2 5 4 2" xfId="29117"/>
    <cellStyle name="40% - Accent1 2 2 3 2 5 4 3" xfId="49734"/>
    <cellStyle name="40% - Accent1 2 2 3 2 5 5" xfId="17648"/>
    <cellStyle name="40% - Accent1 2 2 3 2 5 5 2" xfId="29118"/>
    <cellStyle name="40% - Accent1 2 2 3 2 5 6" xfId="29119"/>
    <cellStyle name="40% - Accent1 2 2 3 2 5 7" xfId="49735"/>
    <cellStyle name="40% - Accent1 2 2 3 2 6" xfId="4895"/>
    <cellStyle name="40% - Accent1 2 2 3 2 6 2" xfId="13569"/>
    <cellStyle name="40% - Accent1 2 2 3 2 6 2 2" xfId="29120"/>
    <cellStyle name="40% - Accent1 2 2 3 2 6 2 3" xfId="49736"/>
    <cellStyle name="40% - Accent1 2 2 3 2 6 3" xfId="19352"/>
    <cellStyle name="40% - Accent1 2 2 3 2 6 3 2" xfId="29121"/>
    <cellStyle name="40% - Accent1 2 2 3 2 6 4" xfId="29122"/>
    <cellStyle name="40% - Accent1 2 2 3 2 6 5" xfId="49737"/>
    <cellStyle name="40% - Accent1 2 2 3 2 7" xfId="7787"/>
    <cellStyle name="40% - Accent1 2 2 3 2 7 2" xfId="29123"/>
    <cellStyle name="40% - Accent1 2 2 3 2 7 3" xfId="49738"/>
    <cellStyle name="40% - Accent1 2 2 3 2 7 4" xfId="49739"/>
    <cellStyle name="40% - Accent1 2 2 3 2 8" xfId="3191"/>
    <cellStyle name="40% - Accent1 2 2 3 2 8 2" xfId="29124"/>
    <cellStyle name="40% - Accent1 2 2 3 2 8 3" xfId="49740"/>
    <cellStyle name="40% - Accent1 2 2 3 2 9" xfId="10678"/>
    <cellStyle name="40% - Accent1 2 2 3 2 9 2" xfId="29125"/>
    <cellStyle name="40% - Accent1 2 2 3 2 9 3" xfId="49741"/>
    <cellStyle name="40% - Accent1 2 2 3 3" xfId="267"/>
    <cellStyle name="40% - Accent1 2 2 3 3 2" xfId="2005"/>
    <cellStyle name="40% - Accent1 2 2 3 3 2 2" xfId="9491"/>
    <cellStyle name="40% - Accent1 2 2 3 3 2 2 2" xfId="15273"/>
    <cellStyle name="40% - Accent1 2 2 3 3 2 2 2 2" xfId="29126"/>
    <cellStyle name="40% - Accent1 2 2 3 3 2 2 2 3" xfId="49742"/>
    <cellStyle name="40% - Accent1 2 2 3 3 2 2 3" xfId="21056"/>
    <cellStyle name="40% - Accent1 2 2 3 3 2 2 3 2" xfId="29127"/>
    <cellStyle name="40% - Accent1 2 2 3 3 2 2 4" xfId="29128"/>
    <cellStyle name="40% - Accent1 2 2 3 3 2 2 5" xfId="49743"/>
    <cellStyle name="40% - Accent1 2 2 3 3 2 3" xfId="6600"/>
    <cellStyle name="40% - Accent1 2 2 3 3 2 3 2" xfId="29129"/>
    <cellStyle name="40% - Accent1 2 2 3 3 2 3 3" xfId="49744"/>
    <cellStyle name="40% - Accent1 2 2 3 3 2 4" xfId="12382"/>
    <cellStyle name="40% - Accent1 2 2 3 3 2 4 2" xfId="29130"/>
    <cellStyle name="40% - Accent1 2 2 3 3 2 4 3" xfId="49745"/>
    <cellStyle name="40% - Accent1 2 2 3 3 2 5" xfId="18165"/>
    <cellStyle name="40% - Accent1 2 2 3 3 2 5 2" xfId="29131"/>
    <cellStyle name="40% - Accent1 2 2 3 3 2 6" xfId="29132"/>
    <cellStyle name="40% - Accent1 2 2 3 3 2 7" xfId="49746"/>
    <cellStyle name="40% - Accent1 2 2 3 3 3" xfId="4897"/>
    <cellStyle name="40% - Accent1 2 2 3 3 3 2" xfId="13571"/>
    <cellStyle name="40% - Accent1 2 2 3 3 3 2 2" xfId="29133"/>
    <cellStyle name="40% - Accent1 2 2 3 3 3 2 3" xfId="49747"/>
    <cellStyle name="40% - Accent1 2 2 3 3 3 3" xfId="19354"/>
    <cellStyle name="40% - Accent1 2 2 3 3 3 3 2" xfId="29134"/>
    <cellStyle name="40% - Accent1 2 2 3 3 3 4" xfId="29135"/>
    <cellStyle name="40% - Accent1 2 2 3 3 3 5" xfId="49748"/>
    <cellStyle name="40% - Accent1 2 2 3 3 4" xfId="7789"/>
    <cellStyle name="40% - Accent1 2 2 3 3 4 2" xfId="29136"/>
    <cellStyle name="40% - Accent1 2 2 3 3 4 3" xfId="49749"/>
    <cellStyle name="40% - Accent1 2 2 3 3 4 4" xfId="49750"/>
    <cellStyle name="40% - Accent1 2 2 3 3 5" xfId="3708"/>
    <cellStyle name="40% - Accent1 2 2 3 3 5 2" xfId="29137"/>
    <cellStyle name="40% - Accent1 2 2 3 3 5 3" xfId="49751"/>
    <cellStyle name="40% - Accent1 2 2 3 3 6" xfId="10680"/>
    <cellStyle name="40% - Accent1 2 2 3 3 6 2" xfId="29138"/>
    <cellStyle name="40% - Accent1 2 2 3 3 6 3" xfId="49752"/>
    <cellStyle name="40% - Accent1 2 2 3 3 7" xfId="16463"/>
    <cellStyle name="40% - Accent1 2 2 3 3 7 2" xfId="29139"/>
    <cellStyle name="40% - Accent1 2 2 3 3 8" xfId="29140"/>
    <cellStyle name="40% - Accent1 2 2 3 3 9" xfId="49753"/>
    <cellStyle name="40% - Accent1 2 2 3 4" xfId="1017"/>
    <cellStyle name="40% - Accent1 2 2 3 4 2" xfId="2721"/>
    <cellStyle name="40% - Accent1 2 2 3 4 2 2" xfId="10207"/>
    <cellStyle name="40% - Accent1 2 2 3 4 2 2 2" xfId="15989"/>
    <cellStyle name="40% - Accent1 2 2 3 4 2 2 2 2" xfId="29141"/>
    <cellStyle name="40% - Accent1 2 2 3 4 2 2 2 3" xfId="49754"/>
    <cellStyle name="40% - Accent1 2 2 3 4 2 2 3" xfId="21772"/>
    <cellStyle name="40% - Accent1 2 2 3 4 2 2 3 2" xfId="29142"/>
    <cellStyle name="40% - Accent1 2 2 3 4 2 2 4" xfId="29143"/>
    <cellStyle name="40% - Accent1 2 2 3 4 2 2 5" xfId="49755"/>
    <cellStyle name="40% - Accent1 2 2 3 4 2 3" xfId="7316"/>
    <cellStyle name="40% - Accent1 2 2 3 4 2 3 2" xfId="29144"/>
    <cellStyle name="40% - Accent1 2 2 3 4 2 3 3" xfId="49756"/>
    <cellStyle name="40% - Accent1 2 2 3 4 2 4" xfId="13098"/>
    <cellStyle name="40% - Accent1 2 2 3 4 2 4 2" xfId="29145"/>
    <cellStyle name="40% - Accent1 2 2 3 4 2 4 3" xfId="49757"/>
    <cellStyle name="40% - Accent1 2 2 3 4 2 5" xfId="18881"/>
    <cellStyle name="40% - Accent1 2 2 3 4 2 5 2" xfId="29146"/>
    <cellStyle name="40% - Accent1 2 2 3 4 2 6" xfId="29147"/>
    <cellStyle name="40% - Accent1 2 2 3 4 2 7" xfId="49758"/>
    <cellStyle name="40% - Accent1 2 2 3 4 3" xfId="5613"/>
    <cellStyle name="40% - Accent1 2 2 3 4 3 2" xfId="14287"/>
    <cellStyle name="40% - Accent1 2 2 3 4 3 2 2" xfId="29148"/>
    <cellStyle name="40% - Accent1 2 2 3 4 3 2 3" xfId="49759"/>
    <cellStyle name="40% - Accent1 2 2 3 4 3 3" xfId="20070"/>
    <cellStyle name="40% - Accent1 2 2 3 4 3 3 2" xfId="29149"/>
    <cellStyle name="40% - Accent1 2 2 3 4 3 4" xfId="29150"/>
    <cellStyle name="40% - Accent1 2 2 3 4 3 5" xfId="49760"/>
    <cellStyle name="40% - Accent1 2 2 3 4 4" xfId="8505"/>
    <cellStyle name="40% - Accent1 2 2 3 4 4 2" xfId="29151"/>
    <cellStyle name="40% - Accent1 2 2 3 4 4 3" xfId="49761"/>
    <cellStyle name="40% - Accent1 2 2 3 4 4 4" xfId="49762"/>
    <cellStyle name="40% - Accent1 2 2 3 4 5" xfId="4424"/>
    <cellStyle name="40% - Accent1 2 2 3 4 5 2" xfId="29152"/>
    <cellStyle name="40% - Accent1 2 2 3 4 5 3" xfId="49763"/>
    <cellStyle name="40% - Accent1 2 2 3 4 6" xfId="11396"/>
    <cellStyle name="40% - Accent1 2 2 3 4 6 2" xfId="29153"/>
    <cellStyle name="40% - Accent1 2 2 3 4 6 3" xfId="49764"/>
    <cellStyle name="40% - Accent1 2 2 3 4 7" xfId="17179"/>
    <cellStyle name="40% - Accent1 2 2 3 4 7 2" xfId="29154"/>
    <cellStyle name="40% - Accent1 2 2 3 4 8" xfId="29155"/>
    <cellStyle name="40% - Accent1 2 2 3 4 9" xfId="49765"/>
    <cellStyle name="40% - Accent1 2 2 3 5" xfId="2002"/>
    <cellStyle name="40% - Accent1 2 2 3 5 2" xfId="6597"/>
    <cellStyle name="40% - Accent1 2 2 3 5 2 2" xfId="15270"/>
    <cellStyle name="40% - Accent1 2 2 3 5 2 2 2" xfId="29156"/>
    <cellStyle name="40% - Accent1 2 2 3 5 2 2 3" xfId="49766"/>
    <cellStyle name="40% - Accent1 2 2 3 5 2 3" xfId="21053"/>
    <cellStyle name="40% - Accent1 2 2 3 5 2 3 2" xfId="29157"/>
    <cellStyle name="40% - Accent1 2 2 3 5 2 4" xfId="29158"/>
    <cellStyle name="40% - Accent1 2 2 3 5 2 5" xfId="49767"/>
    <cellStyle name="40% - Accent1 2 2 3 5 3" xfId="9488"/>
    <cellStyle name="40% - Accent1 2 2 3 5 3 2" xfId="29159"/>
    <cellStyle name="40% - Accent1 2 2 3 5 3 3" xfId="49768"/>
    <cellStyle name="40% - Accent1 2 2 3 5 3 4" xfId="49769"/>
    <cellStyle name="40% - Accent1 2 2 3 5 4" xfId="3705"/>
    <cellStyle name="40% - Accent1 2 2 3 5 4 2" xfId="29160"/>
    <cellStyle name="40% - Accent1 2 2 3 5 4 3" xfId="49770"/>
    <cellStyle name="40% - Accent1 2 2 3 5 5" xfId="12379"/>
    <cellStyle name="40% - Accent1 2 2 3 5 5 2" xfId="29161"/>
    <cellStyle name="40% - Accent1 2 2 3 5 5 3" xfId="49771"/>
    <cellStyle name="40% - Accent1 2 2 3 5 6" xfId="18162"/>
    <cellStyle name="40% - Accent1 2 2 3 5 6 2" xfId="29162"/>
    <cellStyle name="40% - Accent1 2 2 3 5 7" xfId="29163"/>
    <cellStyle name="40% - Accent1 2 2 3 5 8" xfId="49772"/>
    <cellStyle name="40% - Accent1 2 2 3 6" xfId="1487"/>
    <cellStyle name="40% - Accent1 2 2 3 6 2" xfId="8973"/>
    <cellStyle name="40% - Accent1 2 2 3 6 2 2" xfId="14755"/>
    <cellStyle name="40% - Accent1 2 2 3 6 2 2 2" xfId="29164"/>
    <cellStyle name="40% - Accent1 2 2 3 6 2 2 3" xfId="49773"/>
    <cellStyle name="40% - Accent1 2 2 3 6 2 3" xfId="20538"/>
    <cellStyle name="40% - Accent1 2 2 3 6 2 3 2" xfId="29165"/>
    <cellStyle name="40% - Accent1 2 2 3 6 2 4" xfId="29166"/>
    <cellStyle name="40% - Accent1 2 2 3 6 2 5" xfId="49774"/>
    <cellStyle name="40% - Accent1 2 2 3 6 3" xfId="6082"/>
    <cellStyle name="40% - Accent1 2 2 3 6 3 2" xfId="29167"/>
    <cellStyle name="40% - Accent1 2 2 3 6 3 3" xfId="49775"/>
    <cellStyle name="40% - Accent1 2 2 3 6 4" xfId="11864"/>
    <cellStyle name="40% - Accent1 2 2 3 6 4 2" xfId="29168"/>
    <cellStyle name="40% - Accent1 2 2 3 6 4 3" xfId="49776"/>
    <cellStyle name="40% - Accent1 2 2 3 6 5" xfId="17647"/>
    <cellStyle name="40% - Accent1 2 2 3 6 5 2" xfId="29169"/>
    <cellStyle name="40% - Accent1 2 2 3 6 6" xfId="29170"/>
    <cellStyle name="40% - Accent1 2 2 3 6 7" xfId="49777"/>
    <cellStyle name="40% - Accent1 2 2 3 7" xfId="4894"/>
    <cellStyle name="40% - Accent1 2 2 3 7 2" xfId="13568"/>
    <cellStyle name="40% - Accent1 2 2 3 7 2 2" xfId="29171"/>
    <cellStyle name="40% - Accent1 2 2 3 7 2 3" xfId="49778"/>
    <cellStyle name="40% - Accent1 2 2 3 7 3" xfId="19351"/>
    <cellStyle name="40% - Accent1 2 2 3 7 3 2" xfId="29172"/>
    <cellStyle name="40% - Accent1 2 2 3 7 4" xfId="29173"/>
    <cellStyle name="40% - Accent1 2 2 3 7 5" xfId="49779"/>
    <cellStyle name="40% - Accent1 2 2 3 8" xfId="7786"/>
    <cellStyle name="40% - Accent1 2 2 3 8 2" xfId="29174"/>
    <cellStyle name="40% - Accent1 2 2 3 8 3" xfId="49780"/>
    <cellStyle name="40% - Accent1 2 2 3 8 4" xfId="49781"/>
    <cellStyle name="40% - Accent1 2 2 3 9" xfId="3190"/>
    <cellStyle name="40% - Accent1 2 2 3 9 2" xfId="29175"/>
    <cellStyle name="40% - Accent1 2 2 3 9 3" xfId="49782"/>
    <cellStyle name="40% - Accent1 2 2 4" xfId="268"/>
    <cellStyle name="40% - Accent1 2 2 4 10" xfId="16464"/>
    <cellStyle name="40% - Accent1 2 2 4 10 2" xfId="29176"/>
    <cellStyle name="40% - Accent1 2 2 4 11" xfId="29177"/>
    <cellStyle name="40% - Accent1 2 2 4 12" xfId="49783"/>
    <cellStyle name="40% - Accent1 2 2 4 2" xfId="269"/>
    <cellStyle name="40% - Accent1 2 2 4 2 2" xfId="2007"/>
    <cellStyle name="40% - Accent1 2 2 4 2 2 2" xfId="9493"/>
    <cellStyle name="40% - Accent1 2 2 4 2 2 2 2" xfId="15275"/>
    <cellStyle name="40% - Accent1 2 2 4 2 2 2 2 2" xfId="29178"/>
    <cellStyle name="40% - Accent1 2 2 4 2 2 2 2 3" xfId="49784"/>
    <cellStyle name="40% - Accent1 2 2 4 2 2 2 3" xfId="21058"/>
    <cellStyle name="40% - Accent1 2 2 4 2 2 2 3 2" xfId="29179"/>
    <cellStyle name="40% - Accent1 2 2 4 2 2 2 4" xfId="29180"/>
    <cellStyle name="40% - Accent1 2 2 4 2 2 2 5" xfId="49785"/>
    <cellStyle name="40% - Accent1 2 2 4 2 2 3" xfId="6602"/>
    <cellStyle name="40% - Accent1 2 2 4 2 2 3 2" xfId="29181"/>
    <cellStyle name="40% - Accent1 2 2 4 2 2 3 3" xfId="49786"/>
    <cellStyle name="40% - Accent1 2 2 4 2 2 4" xfId="12384"/>
    <cellStyle name="40% - Accent1 2 2 4 2 2 4 2" xfId="29182"/>
    <cellStyle name="40% - Accent1 2 2 4 2 2 4 3" xfId="49787"/>
    <cellStyle name="40% - Accent1 2 2 4 2 2 5" xfId="18167"/>
    <cellStyle name="40% - Accent1 2 2 4 2 2 5 2" xfId="29183"/>
    <cellStyle name="40% - Accent1 2 2 4 2 2 6" xfId="29184"/>
    <cellStyle name="40% - Accent1 2 2 4 2 2 7" xfId="49788"/>
    <cellStyle name="40% - Accent1 2 2 4 2 3" xfId="4899"/>
    <cellStyle name="40% - Accent1 2 2 4 2 3 2" xfId="13573"/>
    <cellStyle name="40% - Accent1 2 2 4 2 3 2 2" xfId="29185"/>
    <cellStyle name="40% - Accent1 2 2 4 2 3 2 3" xfId="49789"/>
    <cellStyle name="40% - Accent1 2 2 4 2 3 3" xfId="19356"/>
    <cellStyle name="40% - Accent1 2 2 4 2 3 3 2" xfId="29186"/>
    <cellStyle name="40% - Accent1 2 2 4 2 3 4" xfId="29187"/>
    <cellStyle name="40% - Accent1 2 2 4 2 3 5" xfId="49790"/>
    <cellStyle name="40% - Accent1 2 2 4 2 4" xfId="7791"/>
    <cellStyle name="40% - Accent1 2 2 4 2 4 2" xfId="29188"/>
    <cellStyle name="40% - Accent1 2 2 4 2 4 3" xfId="49791"/>
    <cellStyle name="40% - Accent1 2 2 4 2 4 4" xfId="49792"/>
    <cellStyle name="40% - Accent1 2 2 4 2 5" xfId="3710"/>
    <cellStyle name="40% - Accent1 2 2 4 2 5 2" xfId="29189"/>
    <cellStyle name="40% - Accent1 2 2 4 2 5 3" xfId="49793"/>
    <cellStyle name="40% - Accent1 2 2 4 2 6" xfId="10682"/>
    <cellStyle name="40% - Accent1 2 2 4 2 6 2" xfId="29190"/>
    <cellStyle name="40% - Accent1 2 2 4 2 6 3" xfId="49794"/>
    <cellStyle name="40% - Accent1 2 2 4 2 7" xfId="16465"/>
    <cellStyle name="40% - Accent1 2 2 4 2 7 2" xfId="29191"/>
    <cellStyle name="40% - Accent1 2 2 4 2 8" xfId="29192"/>
    <cellStyle name="40% - Accent1 2 2 4 2 9" xfId="49795"/>
    <cellStyle name="40% - Accent1 2 2 4 3" xfId="1019"/>
    <cellStyle name="40% - Accent1 2 2 4 3 2" xfId="2723"/>
    <cellStyle name="40% - Accent1 2 2 4 3 2 2" xfId="10209"/>
    <cellStyle name="40% - Accent1 2 2 4 3 2 2 2" xfId="15991"/>
    <cellStyle name="40% - Accent1 2 2 4 3 2 2 2 2" xfId="29193"/>
    <cellStyle name="40% - Accent1 2 2 4 3 2 2 2 3" xfId="49796"/>
    <cellStyle name="40% - Accent1 2 2 4 3 2 2 3" xfId="21774"/>
    <cellStyle name="40% - Accent1 2 2 4 3 2 2 3 2" xfId="29194"/>
    <cellStyle name="40% - Accent1 2 2 4 3 2 2 4" xfId="29195"/>
    <cellStyle name="40% - Accent1 2 2 4 3 2 2 5" xfId="49797"/>
    <cellStyle name="40% - Accent1 2 2 4 3 2 3" xfId="7318"/>
    <cellStyle name="40% - Accent1 2 2 4 3 2 3 2" xfId="29196"/>
    <cellStyle name="40% - Accent1 2 2 4 3 2 3 3" xfId="49798"/>
    <cellStyle name="40% - Accent1 2 2 4 3 2 4" xfId="13100"/>
    <cellStyle name="40% - Accent1 2 2 4 3 2 4 2" xfId="29197"/>
    <cellStyle name="40% - Accent1 2 2 4 3 2 4 3" xfId="49799"/>
    <cellStyle name="40% - Accent1 2 2 4 3 2 5" xfId="18883"/>
    <cellStyle name="40% - Accent1 2 2 4 3 2 5 2" xfId="29198"/>
    <cellStyle name="40% - Accent1 2 2 4 3 2 6" xfId="29199"/>
    <cellStyle name="40% - Accent1 2 2 4 3 2 7" xfId="49800"/>
    <cellStyle name="40% - Accent1 2 2 4 3 3" xfId="5615"/>
    <cellStyle name="40% - Accent1 2 2 4 3 3 2" xfId="14289"/>
    <cellStyle name="40% - Accent1 2 2 4 3 3 2 2" xfId="29200"/>
    <cellStyle name="40% - Accent1 2 2 4 3 3 2 3" xfId="49801"/>
    <cellStyle name="40% - Accent1 2 2 4 3 3 3" xfId="20072"/>
    <cellStyle name="40% - Accent1 2 2 4 3 3 3 2" xfId="29201"/>
    <cellStyle name="40% - Accent1 2 2 4 3 3 4" xfId="29202"/>
    <cellStyle name="40% - Accent1 2 2 4 3 3 5" xfId="49802"/>
    <cellStyle name="40% - Accent1 2 2 4 3 4" xfId="8507"/>
    <cellStyle name="40% - Accent1 2 2 4 3 4 2" xfId="29203"/>
    <cellStyle name="40% - Accent1 2 2 4 3 4 3" xfId="49803"/>
    <cellStyle name="40% - Accent1 2 2 4 3 4 4" xfId="49804"/>
    <cellStyle name="40% - Accent1 2 2 4 3 5" xfId="4426"/>
    <cellStyle name="40% - Accent1 2 2 4 3 5 2" xfId="29204"/>
    <cellStyle name="40% - Accent1 2 2 4 3 5 3" xfId="49805"/>
    <cellStyle name="40% - Accent1 2 2 4 3 6" xfId="11398"/>
    <cellStyle name="40% - Accent1 2 2 4 3 6 2" xfId="29205"/>
    <cellStyle name="40% - Accent1 2 2 4 3 6 3" xfId="49806"/>
    <cellStyle name="40% - Accent1 2 2 4 3 7" xfId="17181"/>
    <cellStyle name="40% - Accent1 2 2 4 3 7 2" xfId="29206"/>
    <cellStyle name="40% - Accent1 2 2 4 3 8" xfId="29207"/>
    <cellStyle name="40% - Accent1 2 2 4 3 9" xfId="49807"/>
    <cellStyle name="40% - Accent1 2 2 4 4" xfId="2006"/>
    <cellStyle name="40% - Accent1 2 2 4 4 2" xfId="6601"/>
    <cellStyle name="40% - Accent1 2 2 4 4 2 2" xfId="15274"/>
    <cellStyle name="40% - Accent1 2 2 4 4 2 2 2" xfId="29208"/>
    <cellStyle name="40% - Accent1 2 2 4 4 2 2 3" xfId="49808"/>
    <cellStyle name="40% - Accent1 2 2 4 4 2 3" xfId="21057"/>
    <cellStyle name="40% - Accent1 2 2 4 4 2 3 2" xfId="29209"/>
    <cellStyle name="40% - Accent1 2 2 4 4 2 4" xfId="29210"/>
    <cellStyle name="40% - Accent1 2 2 4 4 2 5" xfId="49809"/>
    <cellStyle name="40% - Accent1 2 2 4 4 3" xfId="9492"/>
    <cellStyle name="40% - Accent1 2 2 4 4 3 2" xfId="29211"/>
    <cellStyle name="40% - Accent1 2 2 4 4 3 3" xfId="49810"/>
    <cellStyle name="40% - Accent1 2 2 4 4 3 4" xfId="49811"/>
    <cellStyle name="40% - Accent1 2 2 4 4 4" xfId="3709"/>
    <cellStyle name="40% - Accent1 2 2 4 4 4 2" xfId="29212"/>
    <cellStyle name="40% - Accent1 2 2 4 4 4 3" xfId="49812"/>
    <cellStyle name="40% - Accent1 2 2 4 4 5" xfId="12383"/>
    <cellStyle name="40% - Accent1 2 2 4 4 5 2" xfId="29213"/>
    <cellStyle name="40% - Accent1 2 2 4 4 5 3" xfId="49813"/>
    <cellStyle name="40% - Accent1 2 2 4 4 6" xfId="18166"/>
    <cellStyle name="40% - Accent1 2 2 4 4 6 2" xfId="29214"/>
    <cellStyle name="40% - Accent1 2 2 4 4 7" xfId="29215"/>
    <cellStyle name="40% - Accent1 2 2 4 4 8" xfId="49814"/>
    <cellStyle name="40% - Accent1 2 2 4 5" xfId="1489"/>
    <cellStyle name="40% - Accent1 2 2 4 5 2" xfId="8975"/>
    <cellStyle name="40% - Accent1 2 2 4 5 2 2" xfId="14757"/>
    <cellStyle name="40% - Accent1 2 2 4 5 2 2 2" xfId="29216"/>
    <cellStyle name="40% - Accent1 2 2 4 5 2 2 3" xfId="49815"/>
    <cellStyle name="40% - Accent1 2 2 4 5 2 3" xfId="20540"/>
    <cellStyle name="40% - Accent1 2 2 4 5 2 3 2" xfId="29217"/>
    <cellStyle name="40% - Accent1 2 2 4 5 2 4" xfId="29218"/>
    <cellStyle name="40% - Accent1 2 2 4 5 2 5" xfId="49816"/>
    <cellStyle name="40% - Accent1 2 2 4 5 3" xfId="6084"/>
    <cellStyle name="40% - Accent1 2 2 4 5 3 2" xfId="29219"/>
    <cellStyle name="40% - Accent1 2 2 4 5 3 3" xfId="49817"/>
    <cellStyle name="40% - Accent1 2 2 4 5 4" xfId="11866"/>
    <cellStyle name="40% - Accent1 2 2 4 5 4 2" xfId="29220"/>
    <cellStyle name="40% - Accent1 2 2 4 5 4 3" xfId="49818"/>
    <cellStyle name="40% - Accent1 2 2 4 5 5" xfId="17649"/>
    <cellStyle name="40% - Accent1 2 2 4 5 5 2" xfId="29221"/>
    <cellStyle name="40% - Accent1 2 2 4 5 6" xfId="29222"/>
    <cellStyle name="40% - Accent1 2 2 4 5 7" xfId="49819"/>
    <cellStyle name="40% - Accent1 2 2 4 6" xfId="4898"/>
    <cellStyle name="40% - Accent1 2 2 4 6 2" xfId="13572"/>
    <cellStyle name="40% - Accent1 2 2 4 6 2 2" xfId="29223"/>
    <cellStyle name="40% - Accent1 2 2 4 6 2 3" xfId="49820"/>
    <cellStyle name="40% - Accent1 2 2 4 6 3" xfId="19355"/>
    <cellStyle name="40% - Accent1 2 2 4 6 3 2" xfId="29224"/>
    <cellStyle name="40% - Accent1 2 2 4 6 4" xfId="29225"/>
    <cellStyle name="40% - Accent1 2 2 4 6 5" xfId="49821"/>
    <cellStyle name="40% - Accent1 2 2 4 7" xfId="7790"/>
    <cellStyle name="40% - Accent1 2 2 4 7 2" xfId="29226"/>
    <cellStyle name="40% - Accent1 2 2 4 7 3" xfId="49822"/>
    <cellStyle name="40% - Accent1 2 2 4 7 4" xfId="49823"/>
    <cellStyle name="40% - Accent1 2 2 4 8" xfId="3192"/>
    <cellStyle name="40% - Accent1 2 2 4 8 2" xfId="29227"/>
    <cellStyle name="40% - Accent1 2 2 4 8 3" xfId="49824"/>
    <cellStyle name="40% - Accent1 2 2 4 9" xfId="10681"/>
    <cellStyle name="40% - Accent1 2 2 4 9 2" xfId="29228"/>
    <cellStyle name="40% - Accent1 2 2 4 9 3" xfId="49825"/>
    <cellStyle name="40% - Accent1 2 2 5" xfId="270"/>
    <cellStyle name="40% - Accent1 2 2 5 10" xfId="16466"/>
    <cellStyle name="40% - Accent1 2 2 5 10 2" xfId="29229"/>
    <cellStyle name="40% - Accent1 2 2 5 11" xfId="29230"/>
    <cellStyle name="40% - Accent1 2 2 5 12" xfId="49826"/>
    <cellStyle name="40% - Accent1 2 2 5 2" xfId="271"/>
    <cellStyle name="40% - Accent1 2 2 5 2 2" xfId="2009"/>
    <cellStyle name="40% - Accent1 2 2 5 2 2 2" xfId="9495"/>
    <cellStyle name="40% - Accent1 2 2 5 2 2 2 2" xfId="15277"/>
    <cellStyle name="40% - Accent1 2 2 5 2 2 2 2 2" xfId="29231"/>
    <cellStyle name="40% - Accent1 2 2 5 2 2 2 2 3" xfId="49827"/>
    <cellStyle name="40% - Accent1 2 2 5 2 2 2 3" xfId="21060"/>
    <cellStyle name="40% - Accent1 2 2 5 2 2 2 3 2" xfId="29232"/>
    <cellStyle name="40% - Accent1 2 2 5 2 2 2 4" xfId="29233"/>
    <cellStyle name="40% - Accent1 2 2 5 2 2 2 5" xfId="49828"/>
    <cellStyle name="40% - Accent1 2 2 5 2 2 3" xfId="6604"/>
    <cellStyle name="40% - Accent1 2 2 5 2 2 3 2" xfId="29234"/>
    <cellStyle name="40% - Accent1 2 2 5 2 2 3 3" xfId="49829"/>
    <cellStyle name="40% - Accent1 2 2 5 2 2 4" xfId="12386"/>
    <cellStyle name="40% - Accent1 2 2 5 2 2 4 2" xfId="29235"/>
    <cellStyle name="40% - Accent1 2 2 5 2 2 4 3" xfId="49830"/>
    <cellStyle name="40% - Accent1 2 2 5 2 2 5" xfId="18169"/>
    <cellStyle name="40% - Accent1 2 2 5 2 2 5 2" xfId="29236"/>
    <cellStyle name="40% - Accent1 2 2 5 2 2 6" xfId="29237"/>
    <cellStyle name="40% - Accent1 2 2 5 2 2 7" xfId="49831"/>
    <cellStyle name="40% - Accent1 2 2 5 2 3" xfId="4901"/>
    <cellStyle name="40% - Accent1 2 2 5 2 3 2" xfId="13575"/>
    <cellStyle name="40% - Accent1 2 2 5 2 3 2 2" xfId="29238"/>
    <cellStyle name="40% - Accent1 2 2 5 2 3 2 3" xfId="49832"/>
    <cellStyle name="40% - Accent1 2 2 5 2 3 3" xfId="19358"/>
    <cellStyle name="40% - Accent1 2 2 5 2 3 3 2" xfId="29239"/>
    <cellStyle name="40% - Accent1 2 2 5 2 3 4" xfId="29240"/>
    <cellStyle name="40% - Accent1 2 2 5 2 3 5" xfId="49833"/>
    <cellStyle name="40% - Accent1 2 2 5 2 4" xfId="7793"/>
    <cellStyle name="40% - Accent1 2 2 5 2 4 2" xfId="29241"/>
    <cellStyle name="40% - Accent1 2 2 5 2 4 3" xfId="49834"/>
    <cellStyle name="40% - Accent1 2 2 5 2 4 4" xfId="49835"/>
    <cellStyle name="40% - Accent1 2 2 5 2 5" xfId="3712"/>
    <cellStyle name="40% - Accent1 2 2 5 2 5 2" xfId="29242"/>
    <cellStyle name="40% - Accent1 2 2 5 2 5 3" xfId="49836"/>
    <cellStyle name="40% - Accent1 2 2 5 2 6" xfId="10684"/>
    <cellStyle name="40% - Accent1 2 2 5 2 6 2" xfId="29243"/>
    <cellStyle name="40% - Accent1 2 2 5 2 6 3" xfId="49837"/>
    <cellStyle name="40% - Accent1 2 2 5 2 7" xfId="16467"/>
    <cellStyle name="40% - Accent1 2 2 5 2 7 2" xfId="29244"/>
    <cellStyle name="40% - Accent1 2 2 5 2 8" xfId="29245"/>
    <cellStyle name="40% - Accent1 2 2 5 2 9" xfId="49838"/>
    <cellStyle name="40% - Accent1 2 2 5 3" xfId="1020"/>
    <cellStyle name="40% - Accent1 2 2 5 3 2" xfId="2724"/>
    <cellStyle name="40% - Accent1 2 2 5 3 2 2" xfId="10210"/>
    <cellStyle name="40% - Accent1 2 2 5 3 2 2 2" xfId="15992"/>
    <cellStyle name="40% - Accent1 2 2 5 3 2 2 2 2" xfId="29246"/>
    <cellStyle name="40% - Accent1 2 2 5 3 2 2 2 3" xfId="49839"/>
    <cellStyle name="40% - Accent1 2 2 5 3 2 2 3" xfId="21775"/>
    <cellStyle name="40% - Accent1 2 2 5 3 2 2 3 2" xfId="29247"/>
    <cellStyle name="40% - Accent1 2 2 5 3 2 2 4" xfId="29248"/>
    <cellStyle name="40% - Accent1 2 2 5 3 2 2 5" xfId="49840"/>
    <cellStyle name="40% - Accent1 2 2 5 3 2 3" xfId="7319"/>
    <cellStyle name="40% - Accent1 2 2 5 3 2 3 2" xfId="29249"/>
    <cellStyle name="40% - Accent1 2 2 5 3 2 3 3" xfId="49841"/>
    <cellStyle name="40% - Accent1 2 2 5 3 2 4" xfId="13101"/>
    <cellStyle name="40% - Accent1 2 2 5 3 2 4 2" xfId="29250"/>
    <cellStyle name="40% - Accent1 2 2 5 3 2 4 3" xfId="49842"/>
    <cellStyle name="40% - Accent1 2 2 5 3 2 5" xfId="18884"/>
    <cellStyle name="40% - Accent1 2 2 5 3 2 5 2" xfId="29251"/>
    <cellStyle name="40% - Accent1 2 2 5 3 2 6" xfId="29252"/>
    <cellStyle name="40% - Accent1 2 2 5 3 2 7" xfId="49843"/>
    <cellStyle name="40% - Accent1 2 2 5 3 3" xfId="5616"/>
    <cellStyle name="40% - Accent1 2 2 5 3 3 2" xfId="14290"/>
    <cellStyle name="40% - Accent1 2 2 5 3 3 2 2" xfId="29253"/>
    <cellStyle name="40% - Accent1 2 2 5 3 3 2 3" xfId="49844"/>
    <cellStyle name="40% - Accent1 2 2 5 3 3 3" xfId="20073"/>
    <cellStyle name="40% - Accent1 2 2 5 3 3 3 2" xfId="29254"/>
    <cellStyle name="40% - Accent1 2 2 5 3 3 4" xfId="29255"/>
    <cellStyle name="40% - Accent1 2 2 5 3 3 5" xfId="49845"/>
    <cellStyle name="40% - Accent1 2 2 5 3 4" xfId="8508"/>
    <cellStyle name="40% - Accent1 2 2 5 3 4 2" xfId="29256"/>
    <cellStyle name="40% - Accent1 2 2 5 3 4 3" xfId="49846"/>
    <cellStyle name="40% - Accent1 2 2 5 3 4 4" xfId="49847"/>
    <cellStyle name="40% - Accent1 2 2 5 3 5" xfId="4427"/>
    <cellStyle name="40% - Accent1 2 2 5 3 5 2" xfId="29257"/>
    <cellStyle name="40% - Accent1 2 2 5 3 5 3" xfId="49848"/>
    <cellStyle name="40% - Accent1 2 2 5 3 6" xfId="11399"/>
    <cellStyle name="40% - Accent1 2 2 5 3 6 2" xfId="29258"/>
    <cellStyle name="40% - Accent1 2 2 5 3 6 3" xfId="49849"/>
    <cellStyle name="40% - Accent1 2 2 5 3 7" xfId="17182"/>
    <cellStyle name="40% - Accent1 2 2 5 3 7 2" xfId="29259"/>
    <cellStyle name="40% - Accent1 2 2 5 3 8" xfId="29260"/>
    <cellStyle name="40% - Accent1 2 2 5 3 9" xfId="49850"/>
    <cellStyle name="40% - Accent1 2 2 5 4" xfId="2008"/>
    <cellStyle name="40% - Accent1 2 2 5 4 2" xfId="6603"/>
    <cellStyle name="40% - Accent1 2 2 5 4 2 2" xfId="15276"/>
    <cellStyle name="40% - Accent1 2 2 5 4 2 2 2" xfId="29261"/>
    <cellStyle name="40% - Accent1 2 2 5 4 2 2 3" xfId="49851"/>
    <cellStyle name="40% - Accent1 2 2 5 4 2 3" xfId="21059"/>
    <cellStyle name="40% - Accent1 2 2 5 4 2 3 2" xfId="29262"/>
    <cellStyle name="40% - Accent1 2 2 5 4 2 4" xfId="29263"/>
    <cellStyle name="40% - Accent1 2 2 5 4 2 5" xfId="49852"/>
    <cellStyle name="40% - Accent1 2 2 5 4 3" xfId="9494"/>
    <cellStyle name="40% - Accent1 2 2 5 4 3 2" xfId="29264"/>
    <cellStyle name="40% - Accent1 2 2 5 4 3 3" xfId="49853"/>
    <cellStyle name="40% - Accent1 2 2 5 4 3 4" xfId="49854"/>
    <cellStyle name="40% - Accent1 2 2 5 4 4" xfId="3711"/>
    <cellStyle name="40% - Accent1 2 2 5 4 4 2" xfId="29265"/>
    <cellStyle name="40% - Accent1 2 2 5 4 4 3" xfId="49855"/>
    <cellStyle name="40% - Accent1 2 2 5 4 5" xfId="12385"/>
    <cellStyle name="40% - Accent1 2 2 5 4 5 2" xfId="29266"/>
    <cellStyle name="40% - Accent1 2 2 5 4 5 3" xfId="49856"/>
    <cellStyle name="40% - Accent1 2 2 5 4 6" xfId="18168"/>
    <cellStyle name="40% - Accent1 2 2 5 4 6 2" xfId="29267"/>
    <cellStyle name="40% - Accent1 2 2 5 4 7" xfId="29268"/>
    <cellStyle name="40% - Accent1 2 2 5 4 8" xfId="49857"/>
    <cellStyle name="40% - Accent1 2 2 5 5" xfId="1490"/>
    <cellStyle name="40% - Accent1 2 2 5 5 2" xfId="8976"/>
    <cellStyle name="40% - Accent1 2 2 5 5 2 2" xfId="14758"/>
    <cellStyle name="40% - Accent1 2 2 5 5 2 2 2" xfId="29269"/>
    <cellStyle name="40% - Accent1 2 2 5 5 2 2 3" xfId="49858"/>
    <cellStyle name="40% - Accent1 2 2 5 5 2 3" xfId="20541"/>
    <cellStyle name="40% - Accent1 2 2 5 5 2 3 2" xfId="29270"/>
    <cellStyle name="40% - Accent1 2 2 5 5 2 4" xfId="29271"/>
    <cellStyle name="40% - Accent1 2 2 5 5 2 5" xfId="49859"/>
    <cellStyle name="40% - Accent1 2 2 5 5 3" xfId="6085"/>
    <cellStyle name="40% - Accent1 2 2 5 5 3 2" xfId="29272"/>
    <cellStyle name="40% - Accent1 2 2 5 5 3 3" xfId="49860"/>
    <cellStyle name="40% - Accent1 2 2 5 5 4" xfId="11867"/>
    <cellStyle name="40% - Accent1 2 2 5 5 4 2" xfId="29273"/>
    <cellStyle name="40% - Accent1 2 2 5 5 4 3" xfId="49861"/>
    <cellStyle name="40% - Accent1 2 2 5 5 5" xfId="17650"/>
    <cellStyle name="40% - Accent1 2 2 5 5 5 2" xfId="29274"/>
    <cellStyle name="40% - Accent1 2 2 5 5 6" xfId="29275"/>
    <cellStyle name="40% - Accent1 2 2 5 5 7" xfId="49862"/>
    <cellStyle name="40% - Accent1 2 2 5 6" xfId="4900"/>
    <cellStyle name="40% - Accent1 2 2 5 6 2" xfId="13574"/>
    <cellStyle name="40% - Accent1 2 2 5 6 2 2" xfId="29276"/>
    <cellStyle name="40% - Accent1 2 2 5 6 2 3" xfId="49863"/>
    <cellStyle name="40% - Accent1 2 2 5 6 3" xfId="19357"/>
    <cellStyle name="40% - Accent1 2 2 5 6 3 2" xfId="29277"/>
    <cellStyle name="40% - Accent1 2 2 5 6 4" xfId="29278"/>
    <cellStyle name="40% - Accent1 2 2 5 6 5" xfId="49864"/>
    <cellStyle name="40% - Accent1 2 2 5 7" xfId="7792"/>
    <cellStyle name="40% - Accent1 2 2 5 7 2" xfId="29279"/>
    <cellStyle name="40% - Accent1 2 2 5 7 3" xfId="49865"/>
    <cellStyle name="40% - Accent1 2 2 5 7 4" xfId="49866"/>
    <cellStyle name="40% - Accent1 2 2 5 8" xfId="3193"/>
    <cellStyle name="40% - Accent1 2 2 5 8 2" xfId="29280"/>
    <cellStyle name="40% - Accent1 2 2 5 8 3" xfId="49867"/>
    <cellStyle name="40% - Accent1 2 2 5 9" xfId="10683"/>
    <cellStyle name="40% - Accent1 2 2 5 9 2" xfId="29281"/>
    <cellStyle name="40% - Accent1 2 2 5 9 3" xfId="49868"/>
    <cellStyle name="40% - Accent1 2 2 6" xfId="272"/>
    <cellStyle name="40% - Accent1 2 2 6 10" xfId="49869"/>
    <cellStyle name="40% - Accent1 2 2 6 2" xfId="2010"/>
    <cellStyle name="40% - Accent1 2 2 6 2 2" xfId="6605"/>
    <cellStyle name="40% - Accent1 2 2 6 2 2 2" xfId="15278"/>
    <cellStyle name="40% - Accent1 2 2 6 2 2 2 2" xfId="29282"/>
    <cellStyle name="40% - Accent1 2 2 6 2 2 2 3" xfId="49870"/>
    <cellStyle name="40% - Accent1 2 2 6 2 2 3" xfId="21061"/>
    <cellStyle name="40% - Accent1 2 2 6 2 2 3 2" xfId="29283"/>
    <cellStyle name="40% - Accent1 2 2 6 2 2 4" xfId="29284"/>
    <cellStyle name="40% - Accent1 2 2 6 2 2 5" xfId="49871"/>
    <cellStyle name="40% - Accent1 2 2 6 2 3" xfId="9496"/>
    <cellStyle name="40% - Accent1 2 2 6 2 3 2" xfId="29285"/>
    <cellStyle name="40% - Accent1 2 2 6 2 3 3" xfId="49872"/>
    <cellStyle name="40% - Accent1 2 2 6 2 3 4" xfId="49873"/>
    <cellStyle name="40% - Accent1 2 2 6 2 4" xfId="3713"/>
    <cellStyle name="40% - Accent1 2 2 6 2 4 2" xfId="29286"/>
    <cellStyle name="40% - Accent1 2 2 6 2 4 3" xfId="49874"/>
    <cellStyle name="40% - Accent1 2 2 6 2 5" xfId="12387"/>
    <cellStyle name="40% - Accent1 2 2 6 2 5 2" xfId="29287"/>
    <cellStyle name="40% - Accent1 2 2 6 2 5 3" xfId="49875"/>
    <cellStyle name="40% - Accent1 2 2 6 2 6" xfId="18170"/>
    <cellStyle name="40% - Accent1 2 2 6 2 6 2" xfId="29288"/>
    <cellStyle name="40% - Accent1 2 2 6 2 7" xfId="29289"/>
    <cellStyle name="40% - Accent1 2 2 6 2 8" xfId="49876"/>
    <cellStyle name="40% - Accent1 2 2 6 3" xfId="1481"/>
    <cellStyle name="40% - Accent1 2 2 6 3 2" xfId="8967"/>
    <cellStyle name="40% - Accent1 2 2 6 3 2 2" xfId="14749"/>
    <cellStyle name="40% - Accent1 2 2 6 3 2 2 2" xfId="29290"/>
    <cellStyle name="40% - Accent1 2 2 6 3 2 2 3" xfId="49877"/>
    <cellStyle name="40% - Accent1 2 2 6 3 2 3" xfId="20532"/>
    <cellStyle name="40% - Accent1 2 2 6 3 2 3 2" xfId="29291"/>
    <cellStyle name="40% - Accent1 2 2 6 3 2 4" xfId="29292"/>
    <cellStyle name="40% - Accent1 2 2 6 3 2 5" xfId="49878"/>
    <cellStyle name="40% - Accent1 2 2 6 3 3" xfId="6076"/>
    <cellStyle name="40% - Accent1 2 2 6 3 3 2" xfId="29293"/>
    <cellStyle name="40% - Accent1 2 2 6 3 3 3" xfId="49879"/>
    <cellStyle name="40% - Accent1 2 2 6 3 4" xfId="11858"/>
    <cellStyle name="40% - Accent1 2 2 6 3 4 2" xfId="29294"/>
    <cellStyle name="40% - Accent1 2 2 6 3 4 3" xfId="49880"/>
    <cellStyle name="40% - Accent1 2 2 6 3 5" xfId="17641"/>
    <cellStyle name="40% - Accent1 2 2 6 3 5 2" xfId="29295"/>
    <cellStyle name="40% - Accent1 2 2 6 3 6" xfId="29296"/>
    <cellStyle name="40% - Accent1 2 2 6 3 7" xfId="49881"/>
    <cellStyle name="40% - Accent1 2 2 6 4" xfId="4902"/>
    <cellStyle name="40% - Accent1 2 2 6 4 2" xfId="13576"/>
    <cellStyle name="40% - Accent1 2 2 6 4 2 2" xfId="29297"/>
    <cellStyle name="40% - Accent1 2 2 6 4 2 3" xfId="49882"/>
    <cellStyle name="40% - Accent1 2 2 6 4 3" xfId="19359"/>
    <cellStyle name="40% - Accent1 2 2 6 4 3 2" xfId="29298"/>
    <cellStyle name="40% - Accent1 2 2 6 4 4" xfId="29299"/>
    <cellStyle name="40% - Accent1 2 2 6 4 5" xfId="49883"/>
    <cellStyle name="40% - Accent1 2 2 6 5" xfId="7794"/>
    <cellStyle name="40% - Accent1 2 2 6 5 2" xfId="29300"/>
    <cellStyle name="40% - Accent1 2 2 6 5 3" xfId="49884"/>
    <cellStyle name="40% - Accent1 2 2 6 5 4" xfId="49885"/>
    <cellStyle name="40% - Accent1 2 2 6 6" xfId="3184"/>
    <cellStyle name="40% - Accent1 2 2 6 6 2" xfId="29301"/>
    <cellStyle name="40% - Accent1 2 2 6 6 3" xfId="49886"/>
    <cellStyle name="40% - Accent1 2 2 6 7" xfId="10685"/>
    <cellStyle name="40% - Accent1 2 2 6 7 2" xfId="29302"/>
    <cellStyle name="40% - Accent1 2 2 6 7 3" xfId="49887"/>
    <cellStyle name="40% - Accent1 2 2 6 8" xfId="16468"/>
    <cellStyle name="40% - Accent1 2 2 6 8 2" xfId="29303"/>
    <cellStyle name="40% - Accent1 2 2 6 9" xfId="29304"/>
    <cellStyle name="40% - Accent1 2 2 7" xfId="868"/>
    <cellStyle name="40% - Accent1 2 2 7 2" xfId="2574"/>
    <cellStyle name="40% - Accent1 2 2 7 2 2" xfId="10060"/>
    <cellStyle name="40% - Accent1 2 2 7 2 2 2" xfId="15842"/>
    <cellStyle name="40% - Accent1 2 2 7 2 2 2 2" xfId="29305"/>
    <cellStyle name="40% - Accent1 2 2 7 2 2 2 3" xfId="49888"/>
    <cellStyle name="40% - Accent1 2 2 7 2 2 3" xfId="21625"/>
    <cellStyle name="40% - Accent1 2 2 7 2 2 3 2" xfId="29306"/>
    <cellStyle name="40% - Accent1 2 2 7 2 2 4" xfId="29307"/>
    <cellStyle name="40% - Accent1 2 2 7 2 2 5" xfId="49889"/>
    <cellStyle name="40% - Accent1 2 2 7 2 3" xfId="7169"/>
    <cellStyle name="40% - Accent1 2 2 7 2 3 2" xfId="29308"/>
    <cellStyle name="40% - Accent1 2 2 7 2 3 3" xfId="49890"/>
    <cellStyle name="40% - Accent1 2 2 7 2 4" xfId="12951"/>
    <cellStyle name="40% - Accent1 2 2 7 2 4 2" xfId="29309"/>
    <cellStyle name="40% - Accent1 2 2 7 2 4 3" xfId="49891"/>
    <cellStyle name="40% - Accent1 2 2 7 2 5" xfId="18734"/>
    <cellStyle name="40% - Accent1 2 2 7 2 5 2" xfId="29310"/>
    <cellStyle name="40% - Accent1 2 2 7 2 6" xfId="29311"/>
    <cellStyle name="40% - Accent1 2 2 7 2 7" xfId="49892"/>
    <cellStyle name="40% - Accent1 2 2 7 3" xfId="5466"/>
    <cellStyle name="40% - Accent1 2 2 7 3 2" xfId="14140"/>
    <cellStyle name="40% - Accent1 2 2 7 3 2 2" xfId="29312"/>
    <cellStyle name="40% - Accent1 2 2 7 3 2 3" xfId="49893"/>
    <cellStyle name="40% - Accent1 2 2 7 3 3" xfId="19923"/>
    <cellStyle name="40% - Accent1 2 2 7 3 3 2" xfId="29313"/>
    <cellStyle name="40% - Accent1 2 2 7 3 4" xfId="29314"/>
    <cellStyle name="40% - Accent1 2 2 7 3 5" xfId="49894"/>
    <cellStyle name="40% - Accent1 2 2 7 4" xfId="8358"/>
    <cellStyle name="40% - Accent1 2 2 7 4 2" xfId="29315"/>
    <cellStyle name="40% - Accent1 2 2 7 4 3" xfId="49895"/>
    <cellStyle name="40% - Accent1 2 2 7 4 4" xfId="49896"/>
    <cellStyle name="40% - Accent1 2 2 7 5" xfId="4277"/>
    <cellStyle name="40% - Accent1 2 2 7 5 2" xfId="29316"/>
    <cellStyle name="40% - Accent1 2 2 7 5 3" xfId="49897"/>
    <cellStyle name="40% - Accent1 2 2 7 6" xfId="11249"/>
    <cellStyle name="40% - Accent1 2 2 7 6 2" xfId="29317"/>
    <cellStyle name="40% - Accent1 2 2 7 6 3" xfId="49898"/>
    <cellStyle name="40% - Accent1 2 2 7 7" xfId="17032"/>
    <cellStyle name="40% - Accent1 2 2 7 7 2" xfId="29318"/>
    <cellStyle name="40% - Accent1 2 2 7 8" xfId="29319"/>
    <cellStyle name="40% - Accent1 2 2 7 9" xfId="49899"/>
    <cellStyle name="40% - Accent1 2 2 8" xfId="1991"/>
    <cellStyle name="40% - Accent1 2 2 8 2" xfId="6586"/>
    <cellStyle name="40% - Accent1 2 2 8 2 2" xfId="15259"/>
    <cellStyle name="40% - Accent1 2 2 8 2 2 2" xfId="29320"/>
    <cellStyle name="40% - Accent1 2 2 8 2 2 3" xfId="49900"/>
    <cellStyle name="40% - Accent1 2 2 8 2 3" xfId="21042"/>
    <cellStyle name="40% - Accent1 2 2 8 2 3 2" xfId="29321"/>
    <cellStyle name="40% - Accent1 2 2 8 2 4" xfId="29322"/>
    <cellStyle name="40% - Accent1 2 2 8 2 5" xfId="49901"/>
    <cellStyle name="40% - Accent1 2 2 8 3" xfId="9477"/>
    <cellStyle name="40% - Accent1 2 2 8 3 2" xfId="29323"/>
    <cellStyle name="40% - Accent1 2 2 8 3 3" xfId="49902"/>
    <cellStyle name="40% - Accent1 2 2 8 3 4" xfId="49903"/>
    <cellStyle name="40% - Accent1 2 2 8 4" xfId="3694"/>
    <cellStyle name="40% - Accent1 2 2 8 4 2" xfId="29324"/>
    <cellStyle name="40% - Accent1 2 2 8 4 3" xfId="49904"/>
    <cellStyle name="40% - Accent1 2 2 8 5" xfId="12368"/>
    <cellStyle name="40% - Accent1 2 2 8 5 2" xfId="29325"/>
    <cellStyle name="40% - Accent1 2 2 8 5 3" xfId="49905"/>
    <cellStyle name="40% - Accent1 2 2 8 6" xfId="18151"/>
    <cellStyle name="40% - Accent1 2 2 8 6 2" xfId="29326"/>
    <cellStyle name="40% - Accent1 2 2 8 7" xfId="29327"/>
    <cellStyle name="40% - Accent1 2 2 8 8" xfId="49906"/>
    <cellStyle name="40% - Accent1 2 2 9" xfId="1307"/>
    <cellStyle name="40% - Accent1 2 2 9 2" xfId="8793"/>
    <cellStyle name="40% - Accent1 2 2 9 2 2" xfId="14575"/>
    <cellStyle name="40% - Accent1 2 2 9 2 2 2" xfId="29328"/>
    <cellStyle name="40% - Accent1 2 2 9 2 2 3" xfId="49907"/>
    <cellStyle name="40% - Accent1 2 2 9 2 3" xfId="20358"/>
    <cellStyle name="40% - Accent1 2 2 9 2 3 2" xfId="29329"/>
    <cellStyle name="40% - Accent1 2 2 9 2 4" xfId="29330"/>
    <cellStyle name="40% - Accent1 2 2 9 2 5" xfId="49908"/>
    <cellStyle name="40% - Accent1 2 2 9 3" xfId="5902"/>
    <cellStyle name="40% - Accent1 2 2 9 3 2" xfId="29331"/>
    <cellStyle name="40% - Accent1 2 2 9 3 3" xfId="49909"/>
    <cellStyle name="40% - Accent1 2 2 9 4" xfId="11684"/>
    <cellStyle name="40% - Accent1 2 2 9 4 2" xfId="29332"/>
    <cellStyle name="40% - Accent1 2 2 9 4 3" xfId="49910"/>
    <cellStyle name="40% - Accent1 2 2 9 5" xfId="17467"/>
    <cellStyle name="40% - Accent1 2 2 9 5 2" xfId="29333"/>
    <cellStyle name="40% - Accent1 2 2 9 6" xfId="29334"/>
    <cellStyle name="40% - Accent1 2 2 9 7" xfId="49911"/>
    <cellStyle name="40% - Accent1 2 3" xfId="273"/>
    <cellStyle name="40% - Accent1 2 3 10" xfId="7795"/>
    <cellStyle name="40% - Accent1 2 3 10 2" xfId="29335"/>
    <cellStyle name="40% - Accent1 2 3 10 3" xfId="49912"/>
    <cellStyle name="40% - Accent1 2 3 10 4" xfId="49913"/>
    <cellStyle name="40% - Accent1 2 3 11" xfId="3012"/>
    <cellStyle name="40% - Accent1 2 3 11 2" xfId="29336"/>
    <cellStyle name="40% - Accent1 2 3 11 3" xfId="49914"/>
    <cellStyle name="40% - Accent1 2 3 12" xfId="10686"/>
    <cellStyle name="40% - Accent1 2 3 12 2" xfId="29337"/>
    <cellStyle name="40% - Accent1 2 3 12 3" xfId="49915"/>
    <cellStyle name="40% - Accent1 2 3 13" xfId="16469"/>
    <cellStyle name="40% - Accent1 2 3 13 2" xfId="29338"/>
    <cellStyle name="40% - Accent1 2 3 14" xfId="29339"/>
    <cellStyle name="40% - Accent1 2 3 15" xfId="49916"/>
    <cellStyle name="40% - Accent1 2 3 2" xfId="274"/>
    <cellStyle name="40% - Accent1 2 3 2 10" xfId="10687"/>
    <cellStyle name="40% - Accent1 2 3 2 10 2" xfId="29340"/>
    <cellStyle name="40% - Accent1 2 3 2 10 3" xfId="49917"/>
    <cellStyle name="40% - Accent1 2 3 2 11" xfId="16470"/>
    <cellStyle name="40% - Accent1 2 3 2 11 2" xfId="29341"/>
    <cellStyle name="40% - Accent1 2 3 2 12" xfId="29342"/>
    <cellStyle name="40% - Accent1 2 3 2 13" xfId="49918"/>
    <cellStyle name="40% - Accent1 2 3 2 2" xfId="275"/>
    <cellStyle name="40% - Accent1 2 3 2 2 10" xfId="16471"/>
    <cellStyle name="40% - Accent1 2 3 2 2 10 2" xfId="29343"/>
    <cellStyle name="40% - Accent1 2 3 2 2 11" xfId="29344"/>
    <cellStyle name="40% - Accent1 2 3 2 2 12" xfId="49919"/>
    <cellStyle name="40% - Accent1 2 3 2 2 2" xfId="276"/>
    <cellStyle name="40% - Accent1 2 3 2 2 2 2" xfId="2014"/>
    <cellStyle name="40% - Accent1 2 3 2 2 2 2 2" xfId="9500"/>
    <cellStyle name="40% - Accent1 2 3 2 2 2 2 2 2" xfId="15282"/>
    <cellStyle name="40% - Accent1 2 3 2 2 2 2 2 2 2" xfId="29345"/>
    <cellStyle name="40% - Accent1 2 3 2 2 2 2 2 2 3" xfId="49920"/>
    <cellStyle name="40% - Accent1 2 3 2 2 2 2 2 3" xfId="21065"/>
    <cellStyle name="40% - Accent1 2 3 2 2 2 2 2 3 2" xfId="29346"/>
    <cellStyle name="40% - Accent1 2 3 2 2 2 2 2 4" xfId="29347"/>
    <cellStyle name="40% - Accent1 2 3 2 2 2 2 2 5" xfId="49921"/>
    <cellStyle name="40% - Accent1 2 3 2 2 2 2 3" xfId="6609"/>
    <cellStyle name="40% - Accent1 2 3 2 2 2 2 3 2" xfId="29348"/>
    <cellStyle name="40% - Accent1 2 3 2 2 2 2 3 3" xfId="49922"/>
    <cellStyle name="40% - Accent1 2 3 2 2 2 2 4" xfId="12391"/>
    <cellStyle name="40% - Accent1 2 3 2 2 2 2 4 2" xfId="29349"/>
    <cellStyle name="40% - Accent1 2 3 2 2 2 2 4 3" xfId="49923"/>
    <cellStyle name="40% - Accent1 2 3 2 2 2 2 5" xfId="18174"/>
    <cellStyle name="40% - Accent1 2 3 2 2 2 2 5 2" xfId="29350"/>
    <cellStyle name="40% - Accent1 2 3 2 2 2 2 6" xfId="29351"/>
    <cellStyle name="40% - Accent1 2 3 2 2 2 2 7" xfId="49924"/>
    <cellStyle name="40% - Accent1 2 3 2 2 2 3" xfId="4906"/>
    <cellStyle name="40% - Accent1 2 3 2 2 2 3 2" xfId="13580"/>
    <cellStyle name="40% - Accent1 2 3 2 2 2 3 2 2" xfId="29352"/>
    <cellStyle name="40% - Accent1 2 3 2 2 2 3 2 3" xfId="49925"/>
    <cellStyle name="40% - Accent1 2 3 2 2 2 3 3" xfId="19363"/>
    <cellStyle name="40% - Accent1 2 3 2 2 2 3 3 2" xfId="29353"/>
    <cellStyle name="40% - Accent1 2 3 2 2 2 3 4" xfId="29354"/>
    <cellStyle name="40% - Accent1 2 3 2 2 2 3 5" xfId="49926"/>
    <cellStyle name="40% - Accent1 2 3 2 2 2 4" xfId="7798"/>
    <cellStyle name="40% - Accent1 2 3 2 2 2 4 2" xfId="29355"/>
    <cellStyle name="40% - Accent1 2 3 2 2 2 4 3" xfId="49927"/>
    <cellStyle name="40% - Accent1 2 3 2 2 2 4 4" xfId="49928"/>
    <cellStyle name="40% - Accent1 2 3 2 2 2 5" xfId="3717"/>
    <cellStyle name="40% - Accent1 2 3 2 2 2 5 2" xfId="29356"/>
    <cellStyle name="40% - Accent1 2 3 2 2 2 5 3" xfId="49929"/>
    <cellStyle name="40% - Accent1 2 3 2 2 2 6" xfId="10689"/>
    <cellStyle name="40% - Accent1 2 3 2 2 2 6 2" xfId="29357"/>
    <cellStyle name="40% - Accent1 2 3 2 2 2 6 3" xfId="49930"/>
    <cellStyle name="40% - Accent1 2 3 2 2 2 7" xfId="16472"/>
    <cellStyle name="40% - Accent1 2 3 2 2 2 7 2" xfId="29358"/>
    <cellStyle name="40% - Accent1 2 3 2 2 2 8" xfId="29359"/>
    <cellStyle name="40% - Accent1 2 3 2 2 2 9" xfId="49931"/>
    <cellStyle name="40% - Accent1 2 3 2 2 3" xfId="1022"/>
    <cellStyle name="40% - Accent1 2 3 2 2 3 2" xfId="2726"/>
    <cellStyle name="40% - Accent1 2 3 2 2 3 2 2" xfId="10212"/>
    <cellStyle name="40% - Accent1 2 3 2 2 3 2 2 2" xfId="15994"/>
    <cellStyle name="40% - Accent1 2 3 2 2 3 2 2 2 2" xfId="29360"/>
    <cellStyle name="40% - Accent1 2 3 2 2 3 2 2 2 3" xfId="49932"/>
    <cellStyle name="40% - Accent1 2 3 2 2 3 2 2 3" xfId="21777"/>
    <cellStyle name="40% - Accent1 2 3 2 2 3 2 2 3 2" xfId="29361"/>
    <cellStyle name="40% - Accent1 2 3 2 2 3 2 2 4" xfId="29362"/>
    <cellStyle name="40% - Accent1 2 3 2 2 3 2 2 5" xfId="49933"/>
    <cellStyle name="40% - Accent1 2 3 2 2 3 2 3" xfId="7321"/>
    <cellStyle name="40% - Accent1 2 3 2 2 3 2 3 2" xfId="29363"/>
    <cellStyle name="40% - Accent1 2 3 2 2 3 2 3 3" xfId="49934"/>
    <cellStyle name="40% - Accent1 2 3 2 2 3 2 4" xfId="13103"/>
    <cellStyle name="40% - Accent1 2 3 2 2 3 2 4 2" xfId="29364"/>
    <cellStyle name="40% - Accent1 2 3 2 2 3 2 4 3" xfId="49935"/>
    <cellStyle name="40% - Accent1 2 3 2 2 3 2 5" xfId="18886"/>
    <cellStyle name="40% - Accent1 2 3 2 2 3 2 5 2" xfId="29365"/>
    <cellStyle name="40% - Accent1 2 3 2 2 3 2 6" xfId="29366"/>
    <cellStyle name="40% - Accent1 2 3 2 2 3 2 7" xfId="49936"/>
    <cellStyle name="40% - Accent1 2 3 2 2 3 3" xfId="5618"/>
    <cellStyle name="40% - Accent1 2 3 2 2 3 3 2" xfId="14292"/>
    <cellStyle name="40% - Accent1 2 3 2 2 3 3 2 2" xfId="29367"/>
    <cellStyle name="40% - Accent1 2 3 2 2 3 3 2 3" xfId="49937"/>
    <cellStyle name="40% - Accent1 2 3 2 2 3 3 3" xfId="20075"/>
    <cellStyle name="40% - Accent1 2 3 2 2 3 3 3 2" xfId="29368"/>
    <cellStyle name="40% - Accent1 2 3 2 2 3 3 4" xfId="29369"/>
    <cellStyle name="40% - Accent1 2 3 2 2 3 3 5" xfId="49938"/>
    <cellStyle name="40% - Accent1 2 3 2 2 3 4" xfId="8510"/>
    <cellStyle name="40% - Accent1 2 3 2 2 3 4 2" xfId="29370"/>
    <cellStyle name="40% - Accent1 2 3 2 2 3 4 3" xfId="49939"/>
    <cellStyle name="40% - Accent1 2 3 2 2 3 4 4" xfId="49940"/>
    <cellStyle name="40% - Accent1 2 3 2 2 3 5" xfId="4429"/>
    <cellStyle name="40% - Accent1 2 3 2 2 3 5 2" xfId="29371"/>
    <cellStyle name="40% - Accent1 2 3 2 2 3 5 3" xfId="49941"/>
    <cellStyle name="40% - Accent1 2 3 2 2 3 6" xfId="11401"/>
    <cellStyle name="40% - Accent1 2 3 2 2 3 6 2" xfId="29372"/>
    <cellStyle name="40% - Accent1 2 3 2 2 3 6 3" xfId="49942"/>
    <cellStyle name="40% - Accent1 2 3 2 2 3 7" xfId="17184"/>
    <cellStyle name="40% - Accent1 2 3 2 2 3 7 2" xfId="29373"/>
    <cellStyle name="40% - Accent1 2 3 2 2 3 8" xfId="29374"/>
    <cellStyle name="40% - Accent1 2 3 2 2 3 9" xfId="49943"/>
    <cellStyle name="40% - Accent1 2 3 2 2 4" xfId="2013"/>
    <cellStyle name="40% - Accent1 2 3 2 2 4 2" xfId="6608"/>
    <cellStyle name="40% - Accent1 2 3 2 2 4 2 2" xfId="15281"/>
    <cellStyle name="40% - Accent1 2 3 2 2 4 2 2 2" xfId="29375"/>
    <cellStyle name="40% - Accent1 2 3 2 2 4 2 2 3" xfId="49944"/>
    <cellStyle name="40% - Accent1 2 3 2 2 4 2 3" xfId="21064"/>
    <cellStyle name="40% - Accent1 2 3 2 2 4 2 3 2" xfId="29376"/>
    <cellStyle name="40% - Accent1 2 3 2 2 4 2 4" xfId="29377"/>
    <cellStyle name="40% - Accent1 2 3 2 2 4 2 5" xfId="49945"/>
    <cellStyle name="40% - Accent1 2 3 2 2 4 3" xfId="9499"/>
    <cellStyle name="40% - Accent1 2 3 2 2 4 3 2" xfId="29378"/>
    <cellStyle name="40% - Accent1 2 3 2 2 4 3 3" xfId="49946"/>
    <cellStyle name="40% - Accent1 2 3 2 2 4 3 4" xfId="49947"/>
    <cellStyle name="40% - Accent1 2 3 2 2 4 4" xfId="3716"/>
    <cellStyle name="40% - Accent1 2 3 2 2 4 4 2" xfId="29379"/>
    <cellStyle name="40% - Accent1 2 3 2 2 4 4 3" xfId="49948"/>
    <cellStyle name="40% - Accent1 2 3 2 2 4 5" xfId="12390"/>
    <cellStyle name="40% - Accent1 2 3 2 2 4 5 2" xfId="29380"/>
    <cellStyle name="40% - Accent1 2 3 2 2 4 5 3" xfId="49949"/>
    <cellStyle name="40% - Accent1 2 3 2 2 4 6" xfId="18173"/>
    <cellStyle name="40% - Accent1 2 3 2 2 4 6 2" xfId="29381"/>
    <cellStyle name="40% - Accent1 2 3 2 2 4 7" xfId="29382"/>
    <cellStyle name="40% - Accent1 2 3 2 2 4 8" xfId="49950"/>
    <cellStyle name="40% - Accent1 2 3 2 2 5" xfId="1493"/>
    <cellStyle name="40% - Accent1 2 3 2 2 5 2" xfId="8979"/>
    <cellStyle name="40% - Accent1 2 3 2 2 5 2 2" xfId="14761"/>
    <cellStyle name="40% - Accent1 2 3 2 2 5 2 2 2" xfId="29383"/>
    <cellStyle name="40% - Accent1 2 3 2 2 5 2 2 3" xfId="49951"/>
    <cellStyle name="40% - Accent1 2 3 2 2 5 2 3" xfId="20544"/>
    <cellStyle name="40% - Accent1 2 3 2 2 5 2 3 2" xfId="29384"/>
    <cellStyle name="40% - Accent1 2 3 2 2 5 2 4" xfId="29385"/>
    <cellStyle name="40% - Accent1 2 3 2 2 5 2 5" xfId="49952"/>
    <cellStyle name="40% - Accent1 2 3 2 2 5 3" xfId="6088"/>
    <cellStyle name="40% - Accent1 2 3 2 2 5 3 2" xfId="29386"/>
    <cellStyle name="40% - Accent1 2 3 2 2 5 3 3" xfId="49953"/>
    <cellStyle name="40% - Accent1 2 3 2 2 5 4" xfId="11870"/>
    <cellStyle name="40% - Accent1 2 3 2 2 5 4 2" xfId="29387"/>
    <cellStyle name="40% - Accent1 2 3 2 2 5 4 3" xfId="49954"/>
    <cellStyle name="40% - Accent1 2 3 2 2 5 5" xfId="17653"/>
    <cellStyle name="40% - Accent1 2 3 2 2 5 5 2" xfId="29388"/>
    <cellStyle name="40% - Accent1 2 3 2 2 5 6" xfId="29389"/>
    <cellStyle name="40% - Accent1 2 3 2 2 5 7" xfId="49955"/>
    <cellStyle name="40% - Accent1 2 3 2 2 6" xfId="4905"/>
    <cellStyle name="40% - Accent1 2 3 2 2 6 2" xfId="13579"/>
    <cellStyle name="40% - Accent1 2 3 2 2 6 2 2" xfId="29390"/>
    <cellStyle name="40% - Accent1 2 3 2 2 6 2 3" xfId="49956"/>
    <cellStyle name="40% - Accent1 2 3 2 2 6 3" xfId="19362"/>
    <cellStyle name="40% - Accent1 2 3 2 2 6 3 2" xfId="29391"/>
    <cellStyle name="40% - Accent1 2 3 2 2 6 4" xfId="29392"/>
    <cellStyle name="40% - Accent1 2 3 2 2 6 5" xfId="49957"/>
    <cellStyle name="40% - Accent1 2 3 2 2 7" xfId="7797"/>
    <cellStyle name="40% - Accent1 2 3 2 2 7 2" xfId="29393"/>
    <cellStyle name="40% - Accent1 2 3 2 2 7 3" xfId="49958"/>
    <cellStyle name="40% - Accent1 2 3 2 2 7 4" xfId="49959"/>
    <cellStyle name="40% - Accent1 2 3 2 2 8" xfId="3196"/>
    <cellStyle name="40% - Accent1 2 3 2 2 8 2" xfId="29394"/>
    <cellStyle name="40% - Accent1 2 3 2 2 8 3" xfId="49960"/>
    <cellStyle name="40% - Accent1 2 3 2 2 9" xfId="10688"/>
    <cellStyle name="40% - Accent1 2 3 2 2 9 2" xfId="29395"/>
    <cellStyle name="40% - Accent1 2 3 2 2 9 3" xfId="49961"/>
    <cellStyle name="40% - Accent1 2 3 2 3" xfId="277"/>
    <cellStyle name="40% - Accent1 2 3 2 3 2" xfId="2015"/>
    <cellStyle name="40% - Accent1 2 3 2 3 2 2" xfId="9501"/>
    <cellStyle name="40% - Accent1 2 3 2 3 2 2 2" xfId="15283"/>
    <cellStyle name="40% - Accent1 2 3 2 3 2 2 2 2" xfId="29396"/>
    <cellStyle name="40% - Accent1 2 3 2 3 2 2 2 3" xfId="49962"/>
    <cellStyle name="40% - Accent1 2 3 2 3 2 2 3" xfId="21066"/>
    <cellStyle name="40% - Accent1 2 3 2 3 2 2 3 2" xfId="29397"/>
    <cellStyle name="40% - Accent1 2 3 2 3 2 2 4" xfId="29398"/>
    <cellStyle name="40% - Accent1 2 3 2 3 2 2 5" xfId="49963"/>
    <cellStyle name="40% - Accent1 2 3 2 3 2 3" xfId="6610"/>
    <cellStyle name="40% - Accent1 2 3 2 3 2 3 2" xfId="29399"/>
    <cellStyle name="40% - Accent1 2 3 2 3 2 3 3" xfId="49964"/>
    <cellStyle name="40% - Accent1 2 3 2 3 2 4" xfId="12392"/>
    <cellStyle name="40% - Accent1 2 3 2 3 2 4 2" xfId="29400"/>
    <cellStyle name="40% - Accent1 2 3 2 3 2 4 3" xfId="49965"/>
    <cellStyle name="40% - Accent1 2 3 2 3 2 5" xfId="18175"/>
    <cellStyle name="40% - Accent1 2 3 2 3 2 5 2" xfId="29401"/>
    <cellStyle name="40% - Accent1 2 3 2 3 2 6" xfId="29402"/>
    <cellStyle name="40% - Accent1 2 3 2 3 2 7" xfId="49966"/>
    <cellStyle name="40% - Accent1 2 3 2 3 3" xfId="4907"/>
    <cellStyle name="40% - Accent1 2 3 2 3 3 2" xfId="13581"/>
    <cellStyle name="40% - Accent1 2 3 2 3 3 2 2" xfId="29403"/>
    <cellStyle name="40% - Accent1 2 3 2 3 3 2 3" xfId="49967"/>
    <cellStyle name="40% - Accent1 2 3 2 3 3 3" xfId="19364"/>
    <cellStyle name="40% - Accent1 2 3 2 3 3 3 2" xfId="29404"/>
    <cellStyle name="40% - Accent1 2 3 2 3 3 4" xfId="29405"/>
    <cellStyle name="40% - Accent1 2 3 2 3 3 5" xfId="49968"/>
    <cellStyle name="40% - Accent1 2 3 2 3 4" xfId="7799"/>
    <cellStyle name="40% - Accent1 2 3 2 3 4 2" xfId="29406"/>
    <cellStyle name="40% - Accent1 2 3 2 3 4 3" xfId="49969"/>
    <cellStyle name="40% - Accent1 2 3 2 3 4 4" xfId="49970"/>
    <cellStyle name="40% - Accent1 2 3 2 3 5" xfId="3718"/>
    <cellStyle name="40% - Accent1 2 3 2 3 5 2" xfId="29407"/>
    <cellStyle name="40% - Accent1 2 3 2 3 5 3" xfId="49971"/>
    <cellStyle name="40% - Accent1 2 3 2 3 6" xfId="10690"/>
    <cellStyle name="40% - Accent1 2 3 2 3 6 2" xfId="29408"/>
    <cellStyle name="40% - Accent1 2 3 2 3 6 3" xfId="49972"/>
    <cellStyle name="40% - Accent1 2 3 2 3 7" xfId="16473"/>
    <cellStyle name="40% - Accent1 2 3 2 3 7 2" xfId="29409"/>
    <cellStyle name="40% - Accent1 2 3 2 3 8" xfId="29410"/>
    <cellStyle name="40% - Accent1 2 3 2 3 9" xfId="49973"/>
    <cellStyle name="40% - Accent1 2 3 2 4" xfId="1021"/>
    <cellStyle name="40% - Accent1 2 3 2 4 2" xfId="2725"/>
    <cellStyle name="40% - Accent1 2 3 2 4 2 2" xfId="10211"/>
    <cellStyle name="40% - Accent1 2 3 2 4 2 2 2" xfId="15993"/>
    <cellStyle name="40% - Accent1 2 3 2 4 2 2 2 2" xfId="29411"/>
    <cellStyle name="40% - Accent1 2 3 2 4 2 2 2 3" xfId="49974"/>
    <cellStyle name="40% - Accent1 2 3 2 4 2 2 3" xfId="21776"/>
    <cellStyle name="40% - Accent1 2 3 2 4 2 2 3 2" xfId="29412"/>
    <cellStyle name="40% - Accent1 2 3 2 4 2 2 4" xfId="29413"/>
    <cellStyle name="40% - Accent1 2 3 2 4 2 2 5" xfId="49975"/>
    <cellStyle name="40% - Accent1 2 3 2 4 2 3" xfId="7320"/>
    <cellStyle name="40% - Accent1 2 3 2 4 2 3 2" xfId="29414"/>
    <cellStyle name="40% - Accent1 2 3 2 4 2 3 3" xfId="49976"/>
    <cellStyle name="40% - Accent1 2 3 2 4 2 4" xfId="13102"/>
    <cellStyle name="40% - Accent1 2 3 2 4 2 4 2" xfId="29415"/>
    <cellStyle name="40% - Accent1 2 3 2 4 2 4 3" xfId="49977"/>
    <cellStyle name="40% - Accent1 2 3 2 4 2 5" xfId="18885"/>
    <cellStyle name="40% - Accent1 2 3 2 4 2 5 2" xfId="29416"/>
    <cellStyle name="40% - Accent1 2 3 2 4 2 6" xfId="29417"/>
    <cellStyle name="40% - Accent1 2 3 2 4 2 7" xfId="49978"/>
    <cellStyle name="40% - Accent1 2 3 2 4 3" xfId="5617"/>
    <cellStyle name="40% - Accent1 2 3 2 4 3 2" xfId="14291"/>
    <cellStyle name="40% - Accent1 2 3 2 4 3 2 2" xfId="29418"/>
    <cellStyle name="40% - Accent1 2 3 2 4 3 2 3" xfId="49979"/>
    <cellStyle name="40% - Accent1 2 3 2 4 3 3" xfId="20074"/>
    <cellStyle name="40% - Accent1 2 3 2 4 3 3 2" xfId="29419"/>
    <cellStyle name="40% - Accent1 2 3 2 4 3 4" xfId="29420"/>
    <cellStyle name="40% - Accent1 2 3 2 4 3 5" xfId="49980"/>
    <cellStyle name="40% - Accent1 2 3 2 4 4" xfId="8509"/>
    <cellStyle name="40% - Accent1 2 3 2 4 4 2" xfId="29421"/>
    <cellStyle name="40% - Accent1 2 3 2 4 4 3" xfId="49981"/>
    <cellStyle name="40% - Accent1 2 3 2 4 4 4" xfId="49982"/>
    <cellStyle name="40% - Accent1 2 3 2 4 5" xfId="4428"/>
    <cellStyle name="40% - Accent1 2 3 2 4 5 2" xfId="29422"/>
    <cellStyle name="40% - Accent1 2 3 2 4 5 3" xfId="49983"/>
    <cellStyle name="40% - Accent1 2 3 2 4 6" xfId="11400"/>
    <cellStyle name="40% - Accent1 2 3 2 4 6 2" xfId="29423"/>
    <cellStyle name="40% - Accent1 2 3 2 4 6 3" xfId="49984"/>
    <cellStyle name="40% - Accent1 2 3 2 4 7" xfId="17183"/>
    <cellStyle name="40% - Accent1 2 3 2 4 7 2" xfId="29424"/>
    <cellStyle name="40% - Accent1 2 3 2 4 8" xfId="29425"/>
    <cellStyle name="40% - Accent1 2 3 2 4 9" xfId="49985"/>
    <cellStyle name="40% - Accent1 2 3 2 5" xfId="2012"/>
    <cellStyle name="40% - Accent1 2 3 2 5 2" xfId="6607"/>
    <cellStyle name="40% - Accent1 2 3 2 5 2 2" xfId="15280"/>
    <cellStyle name="40% - Accent1 2 3 2 5 2 2 2" xfId="29426"/>
    <cellStyle name="40% - Accent1 2 3 2 5 2 2 3" xfId="49986"/>
    <cellStyle name="40% - Accent1 2 3 2 5 2 3" xfId="21063"/>
    <cellStyle name="40% - Accent1 2 3 2 5 2 3 2" xfId="29427"/>
    <cellStyle name="40% - Accent1 2 3 2 5 2 4" xfId="29428"/>
    <cellStyle name="40% - Accent1 2 3 2 5 2 5" xfId="49987"/>
    <cellStyle name="40% - Accent1 2 3 2 5 3" xfId="9498"/>
    <cellStyle name="40% - Accent1 2 3 2 5 3 2" xfId="29429"/>
    <cellStyle name="40% - Accent1 2 3 2 5 3 3" xfId="49988"/>
    <cellStyle name="40% - Accent1 2 3 2 5 3 4" xfId="49989"/>
    <cellStyle name="40% - Accent1 2 3 2 5 4" xfId="3715"/>
    <cellStyle name="40% - Accent1 2 3 2 5 4 2" xfId="29430"/>
    <cellStyle name="40% - Accent1 2 3 2 5 4 3" xfId="49990"/>
    <cellStyle name="40% - Accent1 2 3 2 5 5" xfId="12389"/>
    <cellStyle name="40% - Accent1 2 3 2 5 5 2" xfId="29431"/>
    <cellStyle name="40% - Accent1 2 3 2 5 5 3" xfId="49991"/>
    <cellStyle name="40% - Accent1 2 3 2 5 6" xfId="18172"/>
    <cellStyle name="40% - Accent1 2 3 2 5 6 2" xfId="29432"/>
    <cellStyle name="40% - Accent1 2 3 2 5 7" xfId="29433"/>
    <cellStyle name="40% - Accent1 2 3 2 5 8" xfId="49992"/>
    <cellStyle name="40% - Accent1 2 3 2 6" xfId="1492"/>
    <cellStyle name="40% - Accent1 2 3 2 6 2" xfId="8978"/>
    <cellStyle name="40% - Accent1 2 3 2 6 2 2" xfId="14760"/>
    <cellStyle name="40% - Accent1 2 3 2 6 2 2 2" xfId="29434"/>
    <cellStyle name="40% - Accent1 2 3 2 6 2 2 3" xfId="49993"/>
    <cellStyle name="40% - Accent1 2 3 2 6 2 3" xfId="20543"/>
    <cellStyle name="40% - Accent1 2 3 2 6 2 3 2" xfId="29435"/>
    <cellStyle name="40% - Accent1 2 3 2 6 2 4" xfId="29436"/>
    <cellStyle name="40% - Accent1 2 3 2 6 2 5" xfId="49994"/>
    <cellStyle name="40% - Accent1 2 3 2 6 3" xfId="6087"/>
    <cellStyle name="40% - Accent1 2 3 2 6 3 2" xfId="29437"/>
    <cellStyle name="40% - Accent1 2 3 2 6 3 3" xfId="49995"/>
    <cellStyle name="40% - Accent1 2 3 2 6 4" xfId="11869"/>
    <cellStyle name="40% - Accent1 2 3 2 6 4 2" xfId="29438"/>
    <cellStyle name="40% - Accent1 2 3 2 6 4 3" xfId="49996"/>
    <cellStyle name="40% - Accent1 2 3 2 6 5" xfId="17652"/>
    <cellStyle name="40% - Accent1 2 3 2 6 5 2" xfId="29439"/>
    <cellStyle name="40% - Accent1 2 3 2 6 6" xfId="29440"/>
    <cellStyle name="40% - Accent1 2 3 2 6 7" xfId="49997"/>
    <cellStyle name="40% - Accent1 2 3 2 7" xfId="4904"/>
    <cellStyle name="40% - Accent1 2 3 2 7 2" xfId="13578"/>
    <cellStyle name="40% - Accent1 2 3 2 7 2 2" xfId="29441"/>
    <cellStyle name="40% - Accent1 2 3 2 7 2 3" xfId="49998"/>
    <cellStyle name="40% - Accent1 2 3 2 7 3" xfId="19361"/>
    <cellStyle name="40% - Accent1 2 3 2 7 3 2" xfId="29442"/>
    <cellStyle name="40% - Accent1 2 3 2 7 4" xfId="29443"/>
    <cellStyle name="40% - Accent1 2 3 2 7 5" xfId="49999"/>
    <cellStyle name="40% - Accent1 2 3 2 8" xfId="7796"/>
    <cellStyle name="40% - Accent1 2 3 2 8 2" xfId="29444"/>
    <cellStyle name="40% - Accent1 2 3 2 8 3" xfId="50000"/>
    <cellStyle name="40% - Accent1 2 3 2 8 4" xfId="50001"/>
    <cellStyle name="40% - Accent1 2 3 2 9" xfId="3195"/>
    <cellStyle name="40% - Accent1 2 3 2 9 2" xfId="29445"/>
    <cellStyle name="40% - Accent1 2 3 2 9 3" xfId="50002"/>
    <cellStyle name="40% - Accent1 2 3 3" xfId="278"/>
    <cellStyle name="40% - Accent1 2 3 3 10" xfId="16474"/>
    <cellStyle name="40% - Accent1 2 3 3 10 2" xfId="29446"/>
    <cellStyle name="40% - Accent1 2 3 3 11" xfId="29447"/>
    <cellStyle name="40% - Accent1 2 3 3 12" xfId="50003"/>
    <cellStyle name="40% - Accent1 2 3 3 2" xfId="279"/>
    <cellStyle name="40% - Accent1 2 3 3 2 2" xfId="2017"/>
    <cellStyle name="40% - Accent1 2 3 3 2 2 2" xfId="9503"/>
    <cellStyle name="40% - Accent1 2 3 3 2 2 2 2" xfId="15285"/>
    <cellStyle name="40% - Accent1 2 3 3 2 2 2 2 2" xfId="29448"/>
    <cellStyle name="40% - Accent1 2 3 3 2 2 2 2 3" xfId="50004"/>
    <cellStyle name="40% - Accent1 2 3 3 2 2 2 3" xfId="21068"/>
    <cellStyle name="40% - Accent1 2 3 3 2 2 2 3 2" xfId="29449"/>
    <cellStyle name="40% - Accent1 2 3 3 2 2 2 4" xfId="29450"/>
    <cellStyle name="40% - Accent1 2 3 3 2 2 2 5" xfId="50005"/>
    <cellStyle name="40% - Accent1 2 3 3 2 2 3" xfId="6612"/>
    <cellStyle name="40% - Accent1 2 3 3 2 2 3 2" xfId="29451"/>
    <cellStyle name="40% - Accent1 2 3 3 2 2 3 3" xfId="50006"/>
    <cellStyle name="40% - Accent1 2 3 3 2 2 4" xfId="12394"/>
    <cellStyle name="40% - Accent1 2 3 3 2 2 4 2" xfId="29452"/>
    <cellStyle name="40% - Accent1 2 3 3 2 2 4 3" xfId="50007"/>
    <cellStyle name="40% - Accent1 2 3 3 2 2 5" xfId="18177"/>
    <cellStyle name="40% - Accent1 2 3 3 2 2 5 2" xfId="29453"/>
    <cellStyle name="40% - Accent1 2 3 3 2 2 6" xfId="29454"/>
    <cellStyle name="40% - Accent1 2 3 3 2 2 7" xfId="50008"/>
    <cellStyle name="40% - Accent1 2 3 3 2 3" xfId="4909"/>
    <cellStyle name="40% - Accent1 2 3 3 2 3 2" xfId="13583"/>
    <cellStyle name="40% - Accent1 2 3 3 2 3 2 2" xfId="29455"/>
    <cellStyle name="40% - Accent1 2 3 3 2 3 2 3" xfId="50009"/>
    <cellStyle name="40% - Accent1 2 3 3 2 3 3" xfId="19366"/>
    <cellStyle name="40% - Accent1 2 3 3 2 3 3 2" xfId="29456"/>
    <cellStyle name="40% - Accent1 2 3 3 2 3 4" xfId="29457"/>
    <cellStyle name="40% - Accent1 2 3 3 2 3 5" xfId="50010"/>
    <cellStyle name="40% - Accent1 2 3 3 2 4" xfId="7801"/>
    <cellStyle name="40% - Accent1 2 3 3 2 4 2" xfId="29458"/>
    <cellStyle name="40% - Accent1 2 3 3 2 4 3" xfId="50011"/>
    <cellStyle name="40% - Accent1 2 3 3 2 4 4" xfId="50012"/>
    <cellStyle name="40% - Accent1 2 3 3 2 5" xfId="3720"/>
    <cellStyle name="40% - Accent1 2 3 3 2 5 2" xfId="29459"/>
    <cellStyle name="40% - Accent1 2 3 3 2 5 3" xfId="50013"/>
    <cellStyle name="40% - Accent1 2 3 3 2 6" xfId="10692"/>
    <cellStyle name="40% - Accent1 2 3 3 2 6 2" xfId="29460"/>
    <cellStyle name="40% - Accent1 2 3 3 2 6 3" xfId="50014"/>
    <cellStyle name="40% - Accent1 2 3 3 2 7" xfId="16475"/>
    <cellStyle name="40% - Accent1 2 3 3 2 7 2" xfId="29461"/>
    <cellStyle name="40% - Accent1 2 3 3 2 8" xfId="29462"/>
    <cellStyle name="40% - Accent1 2 3 3 2 9" xfId="50015"/>
    <cellStyle name="40% - Accent1 2 3 3 3" xfId="1023"/>
    <cellStyle name="40% - Accent1 2 3 3 3 2" xfId="2727"/>
    <cellStyle name="40% - Accent1 2 3 3 3 2 2" xfId="10213"/>
    <cellStyle name="40% - Accent1 2 3 3 3 2 2 2" xfId="15995"/>
    <cellStyle name="40% - Accent1 2 3 3 3 2 2 2 2" xfId="29463"/>
    <cellStyle name="40% - Accent1 2 3 3 3 2 2 2 3" xfId="50016"/>
    <cellStyle name="40% - Accent1 2 3 3 3 2 2 3" xfId="21778"/>
    <cellStyle name="40% - Accent1 2 3 3 3 2 2 3 2" xfId="29464"/>
    <cellStyle name="40% - Accent1 2 3 3 3 2 2 4" xfId="29465"/>
    <cellStyle name="40% - Accent1 2 3 3 3 2 2 5" xfId="50017"/>
    <cellStyle name="40% - Accent1 2 3 3 3 2 3" xfId="7322"/>
    <cellStyle name="40% - Accent1 2 3 3 3 2 3 2" xfId="29466"/>
    <cellStyle name="40% - Accent1 2 3 3 3 2 3 3" xfId="50018"/>
    <cellStyle name="40% - Accent1 2 3 3 3 2 4" xfId="13104"/>
    <cellStyle name="40% - Accent1 2 3 3 3 2 4 2" xfId="29467"/>
    <cellStyle name="40% - Accent1 2 3 3 3 2 4 3" xfId="50019"/>
    <cellStyle name="40% - Accent1 2 3 3 3 2 5" xfId="18887"/>
    <cellStyle name="40% - Accent1 2 3 3 3 2 5 2" xfId="29468"/>
    <cellStyle name="40% - Accent1 2 3 3 3 2 6" xfId="29469"/>
    <cellStyle name="40% - Accent1 2 3 3 3 2 7" xfId="50020"/>
    <cellStyle name="40% - Accent1 2 3 3 3 3" xfId="5619"/>
    <cellStyle name="40% - Accent1 2 3 3 3 3 2" xfId="14293"/>
    <cellStyle name="40% - Accent1 2 3 3 3 3 2 2" xfId="29470"/>
    <cellStyle name="40% - Accent1 2 3 3 3 3 2 3" xfId="50021"/>
    <cellStyle name="40% - Accent1 2 3 3 3 3 3" xfId="20076"/>
    <cellStyle name="40% - Accent1 2 3 3 3 3 3 2" xfId="29471"/>
    <cellStyle name="40% - Accent1 2 3 3 3 3 4" xfId="29472"/>
    <cellStyle name="40% - Accent1 2 3 3 3 3 5" xfId="50022"/>
    <cellStyle name="40% - Accent1 2 3 3 3 4" xfId="8511"/>
    <cellStyle name="40% - Accent1 2 3 3 3 4 2" xfId="29473"/>
    <cellStyle name="40% - Accent1 2 3 3 3 4 3" xfId="50023"/>
    <cellStyle name="40% - Accent1 2 3 3 3 4 4" xfId="50024"/>
    <cellStyle name="40% - Accent1 2 3 3 3 5" xfId="4430"/>
    <cellStyle name="40% - Accent1 2 3 3 3 5 2" xfId="29474"/>
    <cellStyle name="40% - Accent1 2 3 3 3 5 3" xfId="50025"/>
    <cellStyle name="40% - Accent1 2 3 3 3 6" xfId="11402"/>
    <cellStyle name="40% - Accent1 2 3 3 3 6 2" xfId="29475"/>
    <cellStyle name="40% - Accent1 2 3 3 3 6 3" xfId="50026"/>
    <cellStyle name="40% - Accent1 2 3 3 3 7" xfId="17185"/>
    <cellStyle name="40% - Accent1 2 3 3 3 7 2" xfId="29476"/>
    <cellStyle name="40% - Accent1 2 3 3 3 8" xfId="29477"/>
    <cellStyle name="40% - Accent1 2 3 3 3 9" xfId="50027"/>
    <cellStyle name="40% - Accent1 2 3 3 4" xfId="2016"/>
    <cellStyle name="40% - Accent1 2 3 3 4 2" xfId="6611"/>
    <cellStyle name="40% - Accent1 2 3 3 4 2 2" xfId="15284"/>
    <cellStyle name="40% - Accent1 2 3 3 4 2 2 2" xfId="29478"/>
    <cellStyle name="40% - Accent1 2 3 3 4 2 2 3" xfId="50028"/>
    <cellStyle name="40% - Accent1 2 3 3 4 2 3" xfId="21067"/>
    <cellStyle name="40% - Accent1 2 3 3 4 2 3 2" xfId="29479"/>
    <cellStyle name="40% - Accent1 2 3 3 4 2 4" xfId="29480"/>
    <cellStyle name="40% - Accent1 2 3 3 4 2 5" xfId="50029"/>
    <cellStyle name="40% - Accent1 2 3 3 4 3" xfId="9502"/>
    <cellStyle name="40% - Accent1 2 3 3 4 3 2" xfId="29481"/>
    <cellStyle name="40% - Accent1 2 3 3 4 3 3" xfId="50030"/>
    <cellStyle name="40% - Accent1 2 3 3 4 3 4" xfId="50031"/>
    <cellStyle name="40% - Accent1 2 3 3 4 4" xfId="3719"/>
    <cellStyle name="40% - Accent1 2 3 3 4 4 2" xfId="29482"/>
    <cellStyle name="40% - Accent1 2 3 3 4 4 3" xfId="50032"/>
    <cellStyle name="40% - Accent1 2 3 3 4 5" xfId="12393"/>
    <cellStyle name="40% - Accent1 2 3 3 4 5 2" xfId="29483"/>
    <cellStyle name="40% - Accent1 2 3 3 4 5 3" xfId="50033"/>
    <cellStyle name="40% - Accent1 2 3 3 4 6" xfId="18176"/>
    <cellStyle name="40% - Accent1 2 3 3 4 6 2" xfId="29484"/>
    <cellStyle name="40% - Accent1 2 3 3 4 7" xfId="29485"/>
    <cellStyle name="40% - Accent1 2 3 3 4 8" xfId="50034"/>
    <cellStyle name="40% - Accent1 2 3 3 5" xfId="1494"/>
    <cellStyle name="40% - Accent1 2 3 3 5 2" xfId="8980"/>
    <cellStyle name="40% - Accent1 2 3 3 5 2 2" xfId="14762"/>
    <cellStyle name="40% - Accent1 2 3 3 5 2 2 2" xfId="29486"/>
    <cellStyle name="40% - Accent1 2 3 3 5 2 2 3" xfId="50035"/>
    <cellStyle name="40% - Accent1 2 3 3 5 2 3" xfId="20545"/>
    <cellStyle name="40% - Accent1 2 3 3 5 2 3 2" xfId="29487"/>
    <cellStyle name="40% - Accent1 2 3 3 5 2 4" xfId="29488"/>
    <cellStyle name="40% - Accent1 2 3 3 5 2 5" xfId="50036"/>
    <cellStyle name="40% - Accent1 2 3 3 5 3" xfId="6089"/>
    <cellStyle name="40% - Accent1 2 3 3 5 3 2" xfId="29489"/>
    <cellStyle name="40% - Accent1 2 3 3 5 3 3" xfId="50037"/>
    <cellStyle name="40% - Accent1 2 3 3 5 4" xfId="11871"/>
    <cellStyle name="40% - Accent1 2 3 3 5 4 2" xfId="29490"/>
    <cellStyle name="40% - Accent1 2 3 3 5 4 3" xfId="50038"/>
    <cellStyle name="40% - Accent1 2 3 3 5 5" xfId="17654"/>
    <cellStyle name="40% - Accent1 2 3 3 5 5 2" xfId="29491"/>
    <cellStyle name="40% - Accent1 2 3 3 5 6" xfId="29492"/>
    <cellStyle name="40% - Accent1 2 3 3 5 7" xfId="50039"/>
    <cellStyle name="40% - Accent1 2 3 3 6" xfId="4908"/>
    <cellStyle name="40% - Accent1 2 3 3 6 2" xfId="13582"/>
    <cellStyle name="40% - Accent1 2 3 3 6 2 2" xfId="29493"/>
    <cellStyle name="40% - Accent1 2 3 3 6 2 3" xfId="50040"/>
    <cellStyle name="40% - Accent1 2 3 3 6 3" xfId="19365"/>
    <cellStyle name="40% - Accent1 2 3 3 6 3 2" xfId="29494"/>
    <cellStyle name="40% - Accent1 2 3 3 6 4" xfId="29495"/>
    <cellStyle name="40% - Accent1 2 3 3 6 5" xfId="50041"/>
    <cellStyle name="40% - Accent1 2 3 3 7" xfId="7800"/>
    <cellStyle name="40% - Accent1 2 3 3 7 2" xfId="29496"/>
    <cellStyle name="40% - Accent1 2 3 3 7 3" xfId="50042"/>
    <cellStyle name="40% - Accent1 2 3 3 7 4" xfId="50043"/>
    <cellStyle name="40% - Accent1 2 3 3 8" xfId="3197"/>
    <cellStyle name="40% - Accent1 2 3 3 8 2" xfId="29497"/>
    <cellStyle name="40% - Accent1 2 3 3 8 3" xfId="50044"/>
    <cellStyle name="40% - Accent1 2 3 3 9" xfId="10691"/>
    <cellStyle name="40% - Accent1 2 3 3 9 2" xfId="29498"/>
    <cellStyle name="40% - Accent1 2 3 3 9 3" xfId="50045"/>
    <cellStyle name="40% - Accent1 2 3 4" xfId="280"/>
    <cellStyle name="40% - Accent1 2 3 4 10" xfId="16476"/>
    <cellStyle name="40% - Accent1 2 3 4 10 2" xfId="29499"/>
    <cellStyle name="40% - Accent1 2 3 4 11" xfId="29500"/>
    <cellStyle name="40% - Accent1 2 3 4 12" xfId="50046"/>
    <cellStyle name="40% - Accent1 2 3 4 2" xfId="281"/>
    <cellStyle name="40% - Accent1 2 3 4 2 2" xfId="2019"/>
    <cellStyle name="40% - Accent1 2 3 4 2 2 2" xfId="9505"/>
    <cellStyle name="40% - Accent1 2 3 4 2 2 2 2" xfId="15287"/>
    <cellStyle name="40% - Accent1 2 3 4 2 2 2 2 2" xfId="29501"/>
    <cellStyle name="40% - Accent1 2 3 4 2 2 2 2 3" xfId="50047"/>
    <cellStyle name="40% - Accent1 2 3 4 2 2 2 3" xfId="21070"/>
    <cellStyle name="40% - Accent1 2 3 4 2 2 2 3 2" xfId="29502"/>
    <cellStyle name="40% - Accent1 2 3 4 2 2 2 4" xfId="29503"/>
    <cellStyle name="40% - Accent1 2 3 4 2 2 2 5" xfId="50048"/>
    <cellStyle name="40% - Accent1 2 3 4 2 2 3" xfId="6614"/>
    <cellStyle name="40% - Accent1 2 3 4 2 2 3 2" xfId="29504"/>
    <cellStyle name="40% - Accent1 2 3 4 2 2 3 3" xfId="50049"/>
    <cellStyle name="40% - Accent1 2 3 4 2 2 4" xfId="12396"/>
    <cellStyle name="40% - Accent1 2 3 4 2 2 4 2" xfId="29505"/>
    <cellStyle name="40% - Accent1 2 3 4 2 2 4 3" xfId="50050"/>
    <cellStyle name="40% - Accent1 2 3 4 2 2 5" xfId="18179"/>
    <cellStyle name="40% - Accent1 2 3 4 2 2 5 2" xfId="29506"/>
    <cellStyle name="40% - Accent1 2 3 4 2 2 6" xfId="29507"/>
    <cellStyle name="40% - Accent1 2 3 4 2 2 7" xfId="50051"/>
    <cellStyle name="40% - Accent1 2 3 4 2 3" xfId="4911"/>
    <cellStyle name="40% - Accent1 2 3 4 2 3 2" xfId="13585"/>
    <cellStyle name="40% - Accent1 2 3 4 2 3 2 2" xfId="29508"/>
    <cellStyle name="40% - Accent1 2 3 4 2 3 2 3" xfId="50052"/>
    <cellStyle name="40% - Accent1 2 3 4 2 3 3" xfId="19368"/>
    <cellStyle name="40% - Accent1 2 3 4 2 3 3 2" xfId="29509"/>
    <cellStyle name="40% - Accent1 2 3 4 2 3 4" xfId="29510"/>
    <cellStyle name="40% - Accent1 2 3 4 2 3 5" xfId="50053"/>
    <cellStyle name="40% - Accent1 2 3 4 2 4" xfId="7803"/>
    <cellStyle name="40% - Accent1 2 3 4 2 4 2" xfId="29511"/>
    <cellStyle name="40% - Accent1 2 3 4 2 4 3" xfId="50054"/>
    <cellStyle name="40% - Accent1 2 3 4 2 4 4" xfId="50055"/>
    <cellStyle name="40% - Accent1 2 3 4 2 5" xfId="3722"/>
    <cellStyle name="40% - Accent1 2 3 4 2 5 2" xfId="29512"/>
    <cellStyle name="40% - Accent1 2 3 4 2 5 3" xfId="50056"/>
    <cellStyle name="40% - Accent1 2 3 4 2 6" xfId="10694"/>
    <cellStyle name="40% - Accent1 2 3 4 2 6 2" xfId="29513"/>
    <cellStyle name="40% - Accent1 2 3 4 2 6 3" xfId="50057"/>
    <cellStyle name="40% - Accent1 2 3 4 2 7" xfId="16477"/>
    <cellStyle name="40% - Accent1 2 3 4 2 7 2" xfId="29514"/>
    <cellStyle name="40% - Accent1 2 3 4 2 8" xfId="29515"/>
    <cellStyle name="40% - Accent1 2 3 4 2 9" xfId="50058"/>
    <cellStyle name="40% - Accent1 2 3 4 3" xfId="1024"/>
    <cellStyle name="40% - Accent1 2 3 4 3 2" xfId="2728"/>
    <cellStyle name="40% - Accent1 2 3 4 3 2 2" xfId="10214"/>
    <cellStyle name="40% - Accent1 2 3 4 3 2 2 2" xfId="15996"/>
    <cellStyle name="40% - Accent1 2 3 4 3 2 2 2 2" xfId="29516"/>
    <cellStyle name="40% - Accent1 2 3 4 3 2 2 2 3" xfId="50059"/>
    <cellStyle name="40% - Accent1 2 3 4 3 2 2 3" xfId="21779"/>
    <cellStyle name="40% - Accent1 2 3 4 3 2 2 3 2" xfId="29517"/>
    <cellStyle name="40% - Accent1 2 3 4 3 2 2 4" xfId="29518"/>
    <cellStyle name="40% - Accent1 2 3 4 3 2 2 5" xfId="50060"/>
    <cellStyle name="40% - Accent1 2 3 4 3 2 3" xfId="7323"/>
    <cellStyle name="40% - Accent1 2 3 4 3 2 3 2" xfId="29519"/>
    <cellStyle name="40% - Accent1 2 3 4 3 2 3 3" xfId="50061"/>
    <cellStyle name="40% - Accent1 2 3 4 3 2 4" xfId="13105"/>
    <cellStyle name="40% - Accent1 2 3 4 3 2 4 2" xfId="29520"/>
    <cellStyle name="40% - Accent1 2 3 4 3 2 4 3" xfId="50062"/>
    <cellStyle name="40% - Accent1 2 3 4 3 2 5" xfId="18888"/>
    <cellStyle name="40% - Accent1 2 3 4 3 2 5 2" xfId="29521"/>
    <cellStyle name="40% - Accent1 2 3 4 3 2 6" xfId="29522"/>
    <cellStyle name="40% - Accent1 2 3 4 3 2 7" xfId="50063"/>
    <cellStyle name="40% - Accent1 2 3 4 3 3" xfId="5620"/>
    <cellStyle name="40% - Accent1 2 3 4 3 3 2" xfId="14294"/>
    <cellStyle name="40% - Accent1 2 3 4 3 3 2 2" xfId="29523"/>
    <cellStyle name="40% - Accent1 2 3 4 3 3 2 3" xfId="50064"/>
    <cellStyle name="40% - Accent1 2 3 4 3 3 3" xfId="20077"/>
    <cellStyle name="40% - Accent1 2 3 4 3 3 3 2" xfId="29524"/>
    <cellStyle name="40% - Accent1 2 3 4 3 3 4" xfId="29525"/>
    <cellStyle name="40% - Accent1 2 3 4 3 3 5" xfId="50065"/>
    <cellStyle name="40% - Accent1 2 3 4 3 4" xfId="8512"/>
    <cellStyle name="40% - Accent1 2 3 4 3 4 2" xfId="29526"/>
    <cellStyle name="40% - Accent1 2 3 4 3 4 3" xfId="50066"/>
    <cellStyle name="40% - Accent1 2 3 4 3 4 4" xfId="50067"/>
    <cellStyle name="40% - Accent1 2 3 4 3 5" xfId="4431"/>
    <cellStyle name="40% - Accent1 2 3 4 3 5 2" xfId="29527"/>
    <cellStyle name="40% - Accent1 2 3 4 3 5 3" xfId="50068"/>
    <cellStyle name="40% - Accent1 2 3 4 3 6" xfId="11403"/>
    <cellStyle name="40% - Accent1 2 3 4 3 6 2" xfId="29528"/>
    <cellStyle name="40% - Accent1 2 3 4 3 6 3" xfId="50069"/>
    <cellStyle name="40% - Accent1 2 3 4 3 7" xfId="17186"/>
    <cellStyle name="40% - Accent1 2 3 4 3 7 2" xfId="29529"/>
    <cellStyle name="40% - Accent1 2 3 4 3 8" xfId="29530"/>
    <cellStyle name="40% - Accent1 2 3 4 3 9" xfId="50070"/>
    <cellStyle name="40% - Accent1 2 3 4 4" xfId="2018"/>
    <cellStyle name="40% - Accent1 2 3 4 4 2" xfId="6613"/>
    <cellStyle name="40% - Accent1 2 3 4 4 2 2" xfId="15286"/>
    <cellStyle name="40% - Accent1 2 3 4 4 2 2 2" xfId="29531"/>
    <cellStyle name="40% - Accent1 2 3 4 4 2 2 3" xfId="50071"/>
    <cellStyle name="40% - Accent1 2 3 4 4 2 3" xfId="21069"/>
    <cellStyle name="40% - Accent1 2 3 4 4 2 3 2" xfId="29532"/>
    <cellStyle name="40% - Accent1 2 3 4 4 2 4" xfId="29533"/>
    <cellStyle name="40% - Accent1 2 3 4 4 2 5" xfId="50072"/>
    <cellStyle name="40% - Accent1 2 3 4 4 3" xfId="9504"/>
    <cellStyle name="40% - Accent1 2 3 4 4 3 2" xfId="29534"/>
    <cellStyle name="40% - Accent1 2 3 4 4 3 3" xfId="50073"/>
    <cellStyle name="40% - Accent1 2 3 4 4 3 4" xfId="50074"/>
    <cellStyle name="40% - Accent1 2 3 4 4 4" xfId="3721"/>
    <cellStyle name="40% - Accent1 2 3 4 4 4 2" xfId="29535"/>
    <cellStyle name="40% - Accent1 2 3 4 4 4 3" xfId="50075"/>
    <cellStyle name="40% - Accent1 2 3 4 4 5" xfId="12395"/>
    <cellStyle name="40% - Accent1 2 3 4 4 5 2" xfId="29536"/>
    <cellStyle name="40% - Accent1 2 3 4 4 5 3" xfId="50076"/>
    <cellStyle name="40% - Accent1 2 3 4 4 6" xfId="18178"/>
    <cellStyle name="40% - Accent1 2 3 4 4 6 2" xfId="29537"/>
    <cellStyle name="40% - Accent1 2 3 4 4 7" xfId="29538"/>
    <cellStyle name="40% - Accent1 2 3 4 4 8" xfId="50077"/>
    <cellStyle name="40% - Accent1 2 3 4 5" xfId="1495"/>
    <cellStyle name="40% - Accent1 2 3 4 5 2" xfId="8981"/>
    <cellStyle name="40% - Accent1 2 3 4 5 2 2" xfId="14763"/>
    <cellStyle name="40% - Accent1 2 3 4 5 2 2 2" xfId="29539"/>
    <cellStyle name="40% - Accent1 2 3 4 5 2 2 3" xfId="50078"/>
    <cellStyle name="40% - Accent1 2 3 4 5 2 3" xfId="20546"/>
    <cellStyle name="40% - Accent1 2 3 4 5 2 3 2" xfId="29540"/>
    <cellStyle name="40% - Accent1 2 3 4 5 2 4" xfId="29541"/>
    <cellStyle name="40% - Accent1 2 3 4 5 2 5" xfId="50079"/>
    <cellStyle name="40% - Accent1 2 3 4 5 3" xfId="6090"/>
    <cellStyle name="40% - Accent1 2 3 4 5 3 2" xfId="29542"/>
    <cellStyle name="40% - Accent1 2 3 4 5 3 3" xfId="50080"/>
    <cellStyle name="40% - Accent1 2 3 4 5 4" xfId="11872"/>
    <cellStyle name="40% - Accent1 2 3 4 5 4 2" xfId="29543"/>
    <cellStyle name="40% - Accent1 2 3 4 5 4 3" xfId="50081"/>
    <cellStyle name="40% - Accent1 2 3 4 5 5" xfId="17655"/>
    <cellStyle name="40% - Accent1 2 3 4 5 5 2" xfId="29544"/>
    <cellStyle name="40% - Accent1 2 3 4 5 6" xfId="29545"/>
    <cellStyle name="40% - Accent1 2 3 4 5 7" xfId="50082"/>
    <cellStyle name="40% - Accent1 2 3 4 6" xfId="4910"/>
    <cellStyle name="40% - Accent1 2 3 4 6 2" xfId="13584"/>
    <cellStyle name="40% - Accent1 2 3 4 6 2 2" xfId="29546"/>
    <cellStyle name="40% - Accent1 2 3 4 6 2 3" xfId="50083"/>
    <cellStyle name="40% - Accent1 2 3 4 6 3" xfId="19367"/>
    <cellStyle name="40% - Accent1 2 3 4 6 3 2" xfId="29547"/>
    <cellStyle name="40% - Accent1 2 3 4 6 4" xfId="29548"/>
    <cellStyle name="40% - Accent1 2 3 4 6 5" xfId="50084"/>
    <cellStyle name="40% - Accent1 2 3 4 7" xfId="7802"/>
    <cellStyle name="40% - Accent1 2 3 4 7 2" xfId="29549"/>
    <cellStyle name="40% - Accent1 2 3 4 7 3" xfId="50085"/>
    <cellStyle name="40% - Accent1 2 3 4 7 4" xfId="50086"/>
    <cellStyle name="40% - Accent1 2 3 4 8" xfId="3198"/>
    <cellStyle name="40% - Accent1 2 3 4 8 2" xfId="29550"/>
    <cellStyle name="40% - Accent1 2 3 4 8 3" xfId="50087"/>
    <cellStyle name="40% - Accent1 2 3 4 9" xfId="10693"/>
    <cellStyle name="40% - Accent1 2 3 4 9 2" xfId="29551"/>
    <cellStyle name="40% - Accent1 2 3 4 9 3" xfId="50088"/>
    <cellStyle name="40% - Accent1 2 3 5" xfId="282"/>
    <cellStyle name="40% - Accent1 2 3 5 10" xfId="50089"/>
    <cellStyle name="40% - Accent1 2 3 5 2" xfId="2020"/>
    <cellStyle name="40% - Accent1 2 3 5 2 2" xfId="6615"/>
    <cellStyle name="40% - Accent1 2 3 5 2 2 2" xfId="15288"/>
    <cellStyle name="40% - Accent1 2 3 5 2 2 2 2" xfId="29552"/>
    <cellStyle name="40% - Accent1 2 3 5 2 2 2 3" xfId="50090"/>
    <cellStyle name="40% - Accent1 2 3 5 2 2 3" xfId="21071"/>
    <cellStyle name="40% - Accent1 2 3 5 2 2 3 2" xfId="29553"/>
    <cellStyle name="40% - Accent1 2 3 5 2 2 4" xfId="29554"/>
    <cellStyle name="40% - Accent1 2 3 5 2 2 5" xfId="50091"/>
    <cellStyle name="40% - Accent1 2 3 5 2 3" xfId="9506"/>
    <cellStyle name="40% - Accent1 2 3 5 2 3 2" xfId="29555"/>
    <cellStyle name="40% - Accent1 2 3 5 2 3 3" xfId="50092"/>
    <cellStyle name="40% - Accent1 2 3 5 2 3 4" xfId="50093"/>
    <cellStyle name="40% - Accent1 2 3 5 2 4" xfId="3723"/>
    <cellStyle name="40% - Accent1 2 3 5 2 4 2" xfId="29556"/>
    <cellStyle name="40% - Accent1 2 3 5 2 4 3" xfId="50094"/>
    <cellStyle name="40% - Accent1 2 3 5 2 5" xfId="12397"/>
    <cellStyle name="40% - Accent1 2 3 5 2 5 2" xfId="29557"/>
    <cellStyle name="40% - Accent1 2 3 5 2 5 3" xfId="50095"/>
    <cellStyle name="40% - Accent1 2 3 5 2 6" xfId="18180"/>
    <cellStyle name="40% - Accent1 2 3 5 2 6 2" xfId="29558"/>
    <cellStyle name="40% - Accent1 2 3 5 2 7" xfId="29559"/>
    <cellStyle name="40% - Accent1 2 3 5 2 8" xfId="50096"/>
    <cellStyle name="40% - Accent1 2 3 5 3" xfId="1491"/>
    <cellStyle name="40% - Accent1 2 3 5 3 2" xfId="8977"/>
    <cellStyle name="40% - Accent1 2 3 5 3 2 2" xfId="14759"/>
    <cellStyle name="40% - Accent1 2 3 5 3 2 2 2" xfId="29560"/>
    <cellStyle name="40% - Accent1 2 3 5 3 2 2 3" xfId="50097"/>
    <cellStyle name="40% - Accent1 2 3 5 3 2 3" xfId="20542"/>
    <cellStyle name="40% - Accent1 2 3 5 3 2 3 2" xfId="29561"/>
    <cellStyle name="40% - Accent1 2 3 5 3 2 4" xfId="29562"/>
    <cellStyle name="40% - Accent1 2 3 5 3 2 5" xfId="50098"/>
    <cellStyle name="40% - Accent1 2 3 5 3 3" xfId="6086"/>
    <cellStyle name="40% - Accent1 2 3 5 3 3 2" xfId="29563"/>
    <cellStyle name="40% - Accent1 2 3 5 3 3 3" xfId="50099"/>
    <cellStyle name="40% - Accent1 2 3 5 3 4" xfId="11868"/>
    <cellStyle name="40% - Accent1 2 3 5 3 4 2" xfId="29564"/>
    <cellStyle name="40% - Accent1 2 3 5 3 4 3" xfId="50100"/>
    <cellStyle name="40% - Accent1 2 3 5 3 5" xfId="17651"/>
    <cellStyle name="40% - Accent1 2 3 5 3 5 2" xfId="29565"/>
    <cellStyle name="40% - Accent1 2 3 5 3 6" xfId="29566"/>
    <cellStyle name="40% - Accent1 2 3 5 3 7" xfId="50101"/>
    <cellStyle name="40% - Accent1 2 3 5 4" xfId="4912"/>
    <cellStyle name="40% - Accent1 2 3 5 4 2" xfId="13586"/>
    <cellStyle name="40% - Accent1 2 3 5 4 2 2" xfId="29567"/>
    <cellStyle name="40% - Accent1 2 3 5 4 2 3" xfId="50102"/>
    <cellStyle name="40% - Accent1 2 3 5 4 3" xfId="19369"/>
    <cellStyle name="40% - Accent1 2 3 5 4 3 2" xfId="29568"/>
    <cellStyle name="40% - Accent1 2 3 5 4 4" xfId="29569"/>
    <cellStyle name="40% - Accent1 2 3 5 4 5" xfId="50103"/>
    <cellStyle name="40% - Accent1 2 3 5 5" xfId="7804"/>
    <cellStyle name="40% - Accent1 2 3 5 5 2" xfId="29570"/>
    <cellStyle name="40% - Accent1 2 3 5 5 3" xfId="50104"/>
    <cellStyle name="40% - Accent1 2 3 5 5 4" xfId="50105"/>
    <cellStyle name="40% - Accent1 2 3 5 6" xfId="3194"/>
    <cellStyle name="40% - Accent1 2 3 5 6 2" xfId="29571"/>
    <cellStyle name="40% - Accent1 2 3 5 6 3" xfId="50106"/>
    <cellStyle name="40% - Accent1 2 3 5 7" xfId="10695"/>
    <cellStyle name="40% - Accent1 2 3 5 7 2" xfId="29572"/>
    <cellStyle name="40% - Accent1 2 3 5 7 3" xfId="50107"/>
    <cellStyle name="40% - Accent1 2 3 5 8" xfId="16478"/>
    <cellStyle name="40% - Accent1 2 3 5 8 2" xfId="29573"/>
    <cellStyle name="40% - Accent1 2 3 5 9" xfId="29574"/>
    <cellStyle name="40% - Accent1 2 3 6" xfId="887"/>
    <cellStyle name="40% - Accent1 2 3 6 2" xfId="2593"/>
    <cellStyle name="40% - Accent1 2 3 6 2 2" xfId="10079"/>
    <cellStyle name="40% - Accent1 2 3 6 2 2 2" xfId="15861"/>
    <cellStyle name="40% - Accent1 2 3 6 2 2 2 2" xfId="29575"/>
    <cellStyle name="40% - Accent1 2 3 6 2 2 2 3" xfId="50108"/>
    <cellStyle name="40% - Accent1 2 3 6 2 2 3" xfId="21644"/>
    <cellStyle name="40% - Accent1 2 3 6 2 2 3 2" xfId="29576"/>
    <cellStyle name="40% - Accent1 2 3 6 2 2 4" xfId="29577"/>
    <cellStyle name="40% - Accent1 2 3 6 2 2 5" xfId="50109"/>
    <cellStyle name="40% - Accent1 2 3 6 2 3" xfId="7188"/>
    <cellStyle name="40% - Accent1 2 3 6 2 3 2" xfId="29578"/>
    <cellStyle name="40% - Accent1 2 3 6 2 3 3" xfId="50110"/>
    <cellStyle name="40% - Accent1 2 3 6 2 4" xfId="12970"/>
    <cellStyle name="40% - Accent1 2 3 6 2 4 2" xfId="29579"/>
    <cellStyle name="40% - Accent1 2 3 6 2 4 3" xfId="50111"/>
    <cellStyle name="40% - Accent1 2 3 6 2 5" xfId="18753"/>
    <cellStyle name="40% - Accent1 2 3 6 2 5 2" xfId="29580"/>
    <cellStyle name="40% - Accent1 2 3 6 2 6" xfId="29581"/>
    <cellStyle name="40% - Accent1 2 3 6 2 7" xfId="50112"/>
    <cellStyle name="40% - Accent1 2 3 6 3" xfId="5485"/>
    <cellStyle name="40% - Accent1 2 3 6 3 2" xfId="14159"/>
    <cellStyle name="40% - Accent1 2 3 6 3 2 2" xfId="29582"/>
    <cellStyle name="40% - Accent1 2 3 6 3 2 3" xfId="50113"/>
    <cellStyle name="40% - Accent1 2 3 6 3 3" xfId="19942"/>
    <cellStyle name="40% - Accent1 2 3 6 3 3 2" xfId="29583"/>
    <cellStyle name="40% - Accent1 2 3 6 3 4" xfId="29584"/>
    <cellStyle name="40% - Accent1 2 3 6 3 5" xfId="50114"/>
    <cellStyle name="40% - Accent1 2 3 6 4" xfId="8377"/>
    <cellStyle name="40% - Accent1 2 3 6 4 2" xfId="29585"/>
    <cellStyle name="40% - Accent1 2 3 6 4 3" xfId="50115"/>
    <cellStyle name="40% - Accent1 2 3 6 4 4" xfId="50116"/>
    <cellStyle name="40% - Accent1 2 3 6 5" xfId="4296"/>
    <cellStyle name="40% - Accent1 2 3 6 5 2" xfId="29586"/>
    <cellStyle name="40% - Accent1 2 3 6 5 3" xfId="50117"/>
    <cellStyle name="40% - Accent1 2 3 6 6" xfId="11268"/>
    <cellStyle name="40% - Accent1 2 3 6 6 2" xfId="29587"/>
    <cellStyle name="40% - Accent1 2 3 6 6 3" xfId="50118"/>
    <cellStyle name="40% - Accent1 2 3 6 7" xfId="17051"/>
    <cellStyle name="40% - Accent1 2 3 6 7 2" xfId="29588"/>
    <cellStyle name="40% - Accent1 2 3 6 8" xfId="29589"/>
    <cellStyle name="40% - Accent1 2 3 6 9" xfId="50119"/>
    <cellStyle name="40% - Accent1 2 3 7" xfId="2011"/>
    <cellStyle name="40% - Accent1 2 3 7 2" xfId="6606"/>
    <cellStyle name="40% - Accent1 2 3 7 2 2" xfId="15279"/>
    <cellStyle name="40% - Accent1 2 3 7 2 2 2" xfId="29590"/>
    <cellStyle name="40% - Accent1 2 3 7 2 2 3" xfId="50120"/>
    <cellStyle name="40% - Accent1 2 3 7 2 3" xfId="21062"/>
    <cellStyle name="40% - Accent1 2 3 7 2 3 2" xfId="29591"/>
    <cellStyle name="40% - Accent1 2 3 7 2 4" xfId="29592"/>
    <cellStyle name="40% - Accent1 2 3 7 2 5" xfId="50121"/>
    <cellStyle name="40% - Accent1 2 3 7 3" xfId="9497"/>
    <cellStyle name="40% - Accent1 2 3 7 3 2" xfId="29593"/>
    <cellStyle name="40% - Accent1 2 3 7 3 3" xfId="50122"/>
    <cellStyle name="40% - Accent1 2 3 7 3 4" xfId="50123"/>
    <cellStyle name="40% - Accent1 2 3 7 4" xfId="3714"/>
    <cellStyle name="40% - Accent1 2 3 7 4 2" xfId="29594"/>
    <cellStyle name="40% - Accent1 2 3 7 4 3" xfId="50124"/>
    <cellStyle name="40% - Accent1 2 3 7 5" xfId="12388"/>
    <cellStyle name="40% - Accent1 2 3 7 5 2" xfId="29595"/>
    <cellStyle name="40% - Accent1 2 3 7 5 3" xfId="50125"/>
    <cellStyle name="40% - Accent1 2 3 7 6" xfId="18171"/>
    <cellStyle name="40% - Accent1 2 3 7 6 2" xfId="29596"/>
    <cellStyle name="40% - Accent1 2 3 7 7" xfId="29597"/>
    <cellStyle name="40% - Accent1 2 3 7 8" xfId="50126"/>
    <cellStyle name="40% - Accent1 2 3 8" xfId="1309"/>
    <cellStyle name="40% - Accent1 2 3 8 2" xfId="8795"/>
    <cellStyle name="40% - Accent1 2 3 8 2 2" xfId="14577"/>
    <cellStyle name="40% - Accent1 2 3 8 2 2 2" xfId="29598"/>
    <cellStyle name="40% - Accent1 2 3 8 2 2 3" xfId="50127"/>
    <cellStyle name="40% - Accent1 2 3 8 2 3" xfId="20360"/>
    <cellStyle name="40% - Accent1 2 3 8 2 3 2" xfId="29599"/>
    <cellStyle name="40% - Accent1 2 3 8 2 4" xfId="29600"/>
    <cellStyle name="40% - Accent1 2 3 8 2 5" xfId="50128"/>
    <cellStyle name="40% - Accent1 2 3 8 3" xfId="5904"/>
    <cellStyle name="40% - Accent1 2 3 8 3 2" xfId="29601"/>
    <cellStyle name="40% - Accent1 2 3 8 3 3" xfId="50129"/>
    <cellStyle name="40% - Accent1 2 3 8 4" xfId="11686"/>
    <cellStyle name="40% - Accent1 2 3 8 4 2" xfId="29602"/>
    <cellStyle name="40% - Accent1 2 3 8 4 3" xfId="50130"/>
    <cellStyle name="40% - Accent1 2 3 8 5" xfId="17469"/>
    <cellStyle name="40% - Accent1 2 3 8 5 2" xfId="29603"/>
    <cellStyle name="40% - Accent1 2 3 8 6" xfId="29604"/>
    <cellStyle name="40% - Accent1 2 3 8 7" xfId="50131"/>
    <cellStyle name="40% - Accent1 2 3 9" xfId="4903"/>
    <cellStyle name="40% - Accent1 2 3 9 2" xfId="13577"/>
    <cellStyle name="40% - Accent1 2 3 9 2 2" xfId="29605"/>
    <cellStyle name="40% - Accent1 2 3 9 2 3" xfId="50132"/>
    <cellStyle name="40% - Accent1 2 3 9 3" xfId="19360"/>
    <cellStyle name="40% - Accent1 2 3 9 3 2" xfId="29606"/>
    <cellStyle name="40% - Accent1 2 3 9 4" xfId="29607"/>
    <cellStyle name="40% - Accent1 2 3 9 5" xfId="50133"/>
    <cellStyle name="40% - Accent1 2 4" xfId="283"/>
    <cellStyle name="40% - Accent1 2 4 10" xfId="10696"/>
    <cellStyle name="40% - Accent1 2 4 10 2" xfId="29608"/>
    <cellStyle name="40% - Accent1 2 4 10 3" xfId="50134"/>
    <cellStyle name="40% - Accent1 2 4 11" xfId="16479"/>
    <cellStyle name="40% - Accent1 2 4 11 2" xfId="29609"/>
    <cellStyle name="40% - Accent1 2 4 12" xfId="29610"/>
    <cellStyle name="40% - Accent1 2 4 13" xfId="50135"/>
    <cellStyle name="40% - Accent1 2 4 2" xfId="284"/>
    <cellStyle name="40% - Accent1 2 4 2 10" xfId="16480"/>
    <cellStyle name="40% - Accent1 2 4 2 10 2" xfId="29611"/>
    <cellStyle name="40% - Accent1 2 4 2 11" xfId="29612"/>
    <cellStyle name="40% - Accent1 2 4 2 12" xfId="50136"/>
    <cellStyle name="40% - Accent1 2 4 2 2" xfId="285"/>
    <cellStyle name="40% - Accent1 2 4 2 2 2" xfId="2023"/>
    <cellStyle name="40% - Accent1 2 4 2 2 2 2" xfId="9509"/>
    <cellStyle name="40% - Accent1 2 4 2 2 2 2 2" xfId="15291"/>
    <cellStyle name="40% - Accent1 2 4 2 2 2 2 2 2" xfId="29613"/>
    <cellStyle name="40% - Accent1 2 4 2 2 2 2 2 3" xfId="50137"/>
    <cellStyle name="40% - Accent1 2 4 2 2 2 2 3" xfId="21074"/>
    <cellStyle name="40% - Accent1 2 4 2 2 2 2 3 2" xfId="29614"/>
    <cellStyle name="40% - Accent1 2 4 2 2 2 2 4" xfId="29615"/>
    <cellStyle name="40% - Accent1 2 4 2 2 2 2 5" xfId="50138"/>
    <cellStyle name="40% - Accent1 2 4 2 2 2 3" xfId="6618"/>
    <cellStyle name="40% - Accent1 2 4 2 2 2 3 2" xfId="29616"/>
    <cellStyle name="40% - Accent1 2 4 2 2 2 3 3" xfId="50139"/>
    <cellStyle name="40% - Accent1 2 4 2 2 2 4" xfId="12400"/>
    <cellStyle name="40% - Accent1 2 4 2 2 2 4 2" xfId="29617"/>
    <cellStyle name="40% - Accent1 2 4 2 2 2 4 3" xfId="50140"/>
    <cellStyle name="40% - Accent1 2 4 2 2 2 5" xfId="18183"/>
    <cellStyle name="40% - Accent1 2 4 2 2 2 5 2" xfId="29618"/>
    <cellStyle name="40% - Accent1 2 4 2 2 2 6" xfId="29619"/>
    <cellStyle name="40% - Accent1 2 4 2 2 2 7" xfId="50141"/>
    <cellStyle name="40% - Accent1 2 4 2 2 3" xfId="4915"/>
    <cellStyle name="40% - Accent1 2 4 2 2 3 2" xfId="13589"/>
    <cellStyle name="40% - Accent1 2 4 2 2 3 2 2" xfId="29620"/>
    <cellStyle name="40% - Accent1 2 4 2 2 3 2 3" xfId="50142"/>
    <cellStyle name="40% - Accent1 2 4 2 2 3 3" xfId="19372"/>
    <cellStyle name="40% - Accent1 2 4 2 2 3 3 2" xfId="29621"/>
    <cellStyle name="40% - Accent1 2 4 2 2 3 4" xfId="29622"/>
    <cellStyle name="40% - Accent1 2 4 2 2 3 5" xfId="50143"/>
    <cellStyle name="40% - Accent1 2 4 2 2 4" xfId="7807"/>
    <cellStyle name="40% - Accent1 2 4 2 2 4 2" xfId="29623"/>
    <cellStyle name="40% - Accent1 2 4 2 2 4 3" xfId="50144"/>
    <cellStyle name="40% - Accent1 2 4 2 2 4 4" xfId="50145"/>
    <cellStyle name="40% - Accent1 2 4 2 2 5" xfId="3726"/>
    <cellStyle name="40% - Accent1 2 4 2 2 5 2" xfId="29624"/>
    <cellStyle name="40% - Accent1 2 4 2 2 5 3" xfId="50146"/>
    <cellStyle name="40% - Accent1 2 4 2 2 6" xfId="10698"/>
    <cellStyle name="40% - Accent1 2 4 2 2 6 2" xfId="29625"/>
    <cellStyle name="40% - Accent1 2 4 2 2 6 3" xfId="50147"/>
    <cellStyle name="40% - Accent1 2 4 2 2 7" xfId="16481"/>
    <cellStyle name="40% - Accent1 2 4 2 2 7 2" xfId="29626"/>
    <cellStyle name="40% - Accent1 2 4 2 2 8" xfId="29627"/>
    <cellStyle name="40% - Accent1 2 4 2 2 9" xfId="50148"/>
    <cellStyle name="40% - Accent1 2 4 2 3" xfId="1026"/>
    <cellStyle name="40% - Accent1 2 4 2 3 2" xfId="2730"/>
    <cellStyle name="40% - Accent1 2 4 2 3 2 2" xfId="10216"/>
    <cellStyle name="40% - Accent1 2 4 2 3 2 2 2" xfId="15998"/>
    <cellStyle name="40% - Accent1 2 4 2 3 2 2 2 2" xfId="29628"/>
    <cellStyle name="40% - Accent1 2 4 2 3 2 2 2 3" xfId="50149"/>
    <cellStyle name="40% - Accent1 2 4 2 3 2 2 3" xfId="21781"/>
    <cellStyle name="40% - Accent1 2 4 2 3 2 2 3 2" xfId="29629"/>
    <cellStyle name="40% - Accent1 2 4 2 3 2 2 4" xfId="29630"/>
    <cellStyle name="40% - Accent1 2 4 2 3 2 2 5" xfId="50150"/>
    <cellStyle name="40% - Accent1 2 4 2 3 2 3" xfId="7325"/>
    <cellStyle name="40% - Accent1 2 4 2 3 2 3 2" xfId="29631"/>
    <cellStyle name="40% - Accent1 2 4 2 3 2 3 3" xfId="50151"/>
    <cellStyle name="40% - Accent1 2 4 2 3 2 4" xfId="13107"/>
    <cellStyle name="40% - Accent1 2 4 2 3 2 4 2" xfId="29632"/>
    <cellStyle name="40% - Accent1 2 4 2 3 2 4 3" xfId="50152"/>
    <cellStyle name="40% - Accent1 2 4 2 3 2 5" xfId="18890"/>
    <cellStyle name="40% - Accent1 2 4 2 3 2 5 2" xfId="29633"/>
    <cellStyle name="40% - Accent1 2 4 2 3 2 6" xfId="29634"/>
    <cellStyle name="40% - Accent1 2 4 2 3 2 7" xfId="50153"/>
    <cellStyle name="40% - Accent1 2 4 2 3 3" xfId="5622"/>
    <cellStyle name="40% - Accent1 2 4 2 3 3 2" xfId="14296"/>
    <cellStyle name="40% - Accent1 2 4 2 3 3 2 2" xfId="29635"/>
    <cellStyle name="40% - Accent1 2 4 2 3 3 2 3" xfId="50154"/>
    <cellStyle name="40% - Accent1 2 4 2 3 3 3" xfId="20079"/>
    <cellStyle name="40% - Accent1 2 4 2 3 3 3 2" xfId="29636"/>
    <cellStyle name="40% - Accent1 2 4 2 3 3 4" xfId="29637"/>
    <cellStyle name="40% - Accent1 2 4 2 3 3 5" xfId="50155"/>
    <cellStyle name="40% - Accent1 2 4 2 3 4" xfId="8514"/>
    <cellStyle name="40% - Accent1 2 4 2 3 4 2" xfId="29638"/>
    <cellStyle name="40% - Accent1 2 4 2 3 4 3" xfId="50156"/>
    <cellStyle name="40% - Accent1 2 4 2 3 4 4" xfId="50157"/>
    <cellStyle name="40% - Accent1 2 4 2 3 5" xfId="4433"/>
    <cellStyle name="40% - Accent1 2 4 2 3 5 2" xfId="29639"/>
    <cellStyle name="40% - Accent1 2 4 2 3 5 3" xfId="50158"/>
    <cellStyle name="40% - Accent1 2 4 2 3 6" xfId="11405"/>
    <cellStyle name="40% - Accent1 2 4 2 3 6 2" xfId="29640"/>
    <cellStyle name="40% - Accent1 2 4 2 3 6 3" xfId="50159"/>
    <cellStyle name="40% - Accent1 2 4 2 3 7" xfId="17188"/>
    <cellStyle name="40% - Accent1 2 4 2 3 7 2" xfId="29641"/>
    <cellStyle name="40% - Accent1 2 4 2 3 8" xfId="29642"/>
    <cellStyle name="40% - Accent1 2 4 2 3 9" xfId="50160"/>
    <cellStyle name="40% - Accent1 2 4 2 4" xfId="2022"/>
    <cellStyle name="40% - Accent1 2 4 2 4 2" xfId="6617"/>
    <cellStyle name="40% - Accent1 2 4 2 4 2 2" xfId="15290"/>
    <cellStyle name="40% - Accent1 2 4 2 4 2 2 2" xfId="29643"/>
    <cellStyle name="40% - Accent1 2 4 2 4 2 2 3" xfId="50161"/>
    <cellStyle name="40% - Accent1 2 4 2 4 2 3" xfId="21073"/>
    <cellStyle name="40% - Accent1 2 4 2 4 2 3 2" xfId="29644"/>
    <cellStyle name="40% - Accent1 2 4 2 4 2 4" xfId="29645"/>
    <cellStyle name="40% - Accent1 2 4 2 4 2 5" xfId="50162"/>
    <cellStyle name="40% - Accent1 2 4 2 4 3" xfId="9508"/>
    <cellStyle name="40% - Accent1 2 4 2 4 3 2" xfId="29646"/>
    <cellStyle name="40% - Accent1 2 4 2 4 3 3" xfId="50163"/>
    <cellStyle name="40% - Accent1 2 4 2 4 3 4" xfId="50164"/>
    <cellStyle name="40% - Accent1 2 4 2 4 4" xfId="3725"/>
    <cellStyle name="40% - Accent1 2 4 2 4 4 2" xfId="29647"/>
    <cellStyle name="40% - Accent1 2 4 2 4 4 3" xfId="50165"/>
    <cellStyle name="40% - Accent1 2 4 2 4 5" xfId="12399"/>
    <cellStyle name="40% - Accent1 2 4 2 4 5 2" xfId="29648"/>
    <cellStyle name="40% - Accent1 2 4 2 4 5 3" xfId="50166"/>
    <cellStyle name="40% - Accent1 2 4 2 4 6" xfId="18182"/>
    <cellStyle name="40% - Accent1 2 4 2 4 6 2" xfId="29649"/>
    <cellStyle name="40% - Accent1 2 4 2 4 7" xfId="29650"/>
    <cellStyle name="40% - Accent1 2 4 2 4 8" xfId="50167"/>
    <cellStyle name="40% - Accent1 2 4 2 5" xfId="1497"/>
    <cellStyle name="40% - Accent1 2 4 2 5 2" xfId="8983"/>
    <cellStyle name="40% - Accent1 2 4 2 5 2 2" xfId="14765"/>
    <cellStyle name="40% - Accent1 2 4 2 5 2 2 2" xfId="29651"/>
    <cellStyle name="40% - Accent1 2 4 2 5 2 2 3" xfId="50168"/>
    <cellStyle name="40% - Accent1 2 4 2 5 2 3" xfId="20548"/>
    <cellStyle name="40% - Accent1 2 4 2 5 2 3 2" xfId="29652"/>
    <cellStyle name="40% - Accent1 2 4 2 5 2 4" xfId="29653"/>
    <cellStyle name="40% - Accent1 2 4 2 5 2 5" xfId="50169"/>
    <cellStyle name="40% - Accent1 2 4 2 5 3" xfId="6092"/>
    <cellStyle name="40% - Accent1 2 4 2 5 3 2" xfId="29654"/>
    <cellStyle name="40% - Accent1 2 4 2 5 3 3" xfId="50170"/>
    <cellStyle name="40% - Accent1 2 4 2 5 4" xfId="11874"/>
    <cellStyle name="40% - Accent1 2 4 2 5 4 2" xfId="29655"/>
    <cellStyle name="40% - Accent1 2 4 2 5 4 3" xfId="50171"/>
    <cellStyle name="40% - Accent1 2 4 2 5 5" xfId="17657"/>
    <cellStyle name="40% - Accent1 2 4 2 5 5 2" xfId="29656"/>
    <cellStyle name="40% - Accent1 2 4 2 5 6" xfId="29657"/>
    <cellStyle name="40% - Accent1 2 4 2 5 7" xfId="50172"/>
    <cellStyle name="40% - Accent1 2 4 2 6" xfId="4914"/>
    <cellStyle name="40% - Accent1 2 4 2 6 2" xfId="13588"/>
    <cellStyle name="40% - Accent1 2 4 2 6 2 2" xfId="29658"/>
    <cellStyle name="40% - Accent1 2 4 2 6 2 3" xfId="50173"/>
    <cellStyle name="40% - Accent1 2 4 2 6 3" xfId="19371"/>
    <cellStyle name="40% - Accent1 2 4 2 6 3 2" xfId="29659"/>
    <cellStyle name="40% - Accent1 2 4 2 6 4" xfId="29660"/>
    <cellStyle name="40% - Accent1 2 4 2 6 5" xfId="50174"/>
    <cellStyle name="40% - Accent1 2 4 2 7" xfId="7806"/>
    <cellStyle name="40% - Accent1 2 4 2 7 2" xfId="29661"/>
    <cellStyle name="40% - Accent1 2 4 2 7 3" xfId="50175"/>
    <cellStyle name="40% - Accent1 2 4 2 7 4" xfId="50176"/>
    <cellStyle name="40% - Accent1 2 4 2 8" xfId="3200"/>
    <cellStyle name="40% - Accent1 2 4 2 8 2" xfId="29662"/>
    <cellStyle name="40% - Accent1 2 4 2 8 3" xfId="50177"/>
    <cellStyle name="40% - Accent1 2 4 2 9" xfId="10697"/>
    <cellStyle name="40% - Accent1 2 4 2 9 2" xfId="29663"/>
    <cellStyle name="40% - Accent1 2 4 2 9 3" xfId="50178"/>
    <cellStyle name="40% - Accent1 2 4 3" xfId="286"/>
    <cellStyle name="40% - Accent1 2 4 3 10" xfId="50179"/>
    <cellStyle name="40% - Accent1 2 4 3 2" xfId="2024"/>
    <cellStyle name="40% - Accent1 2 4 3 2 2" xfId="6619"/>
    <cellStyle name="40% - Accent1 2 4 3 2 2 2" xfId="15292"/>
    <cellStyle name="40% - Accent1 2 4 3 2 2 2 2" xfId="29664"/>
    <cellStyle name="40% - Accent1 2 4 3 2 2 2 3" xfId="50180"/>
    <cellStyle name="40% - Accent1 2 4 3 2 2 3" xfId="21075"/>
    <cellStyle name="40% - Accent1 2 4 3 2 2 3 2" xfId="29665"/>
    <cellStyle name="40% - Accent1 2 4 3 2 2 4" xfId="29666"/>
    <cellStyle name="40% - Accent1 2 4 3 2 2 5" xfId="50181"/>
    <cellStyle name="40% - Accent1 2 4 3 2 3" xfId="9510"/>
    <cellStyle name="40% - Accent1 2 4 3 2 3 2" xfId="29667"/>
    <cellStyle name="40% - Accent1 2 4 3 2 3 3" xfId="50182"/>
    <cellStyle name="40% - Accent1 2 4 3 2 3 4" xfId="50183"/>
    <cellStyle name="40% - Accent1 2 4 3 2 4" xfId="3727"/>
    <cellStyle name="40% - Accent1 2 4 3 2 4 2" xfId="29668"/>
    <cellStyle name="40% - Accent1 2 4 3 2 4 3" xfId="50184"/>
    <cellStyle name="40% - Accent1 2 4 3 2 5" xfId="12401"/>
    <cellStyle name="40% - Accent1 2 4 3 2 5 2" xfId="29669"/>
    <cellStyle name="40% - Accent1 2 4 3 2 5 3" xfId="50185"/>
    <cellStyle name="40% - Accent1 2 4 3 2 6" xfId="18184"/>
    <cellStyle name="40% - Accent1 2 4 3 2 6 2" xfId="29670"/>
    <cellStyle name="40% - Accent1 2 4 3 2 7" xfId="29671"/>
    <cellStyle name="40% - Accent1 2 4 3 2 8" xfId="50186"/>
    <cellStyle name="40% - Accent1 2 4 3 3" xfId="1496"/>
    <cellStyle name="40% - Accent1 2 4 3 3 2" xfId="8982"/>
    <cellStyle name="40% - Accent1 2 4 3 3 2 2" xfId="14764"/>
    <cellStyle name="40% - Accent1 2 4 3 3 2 2 2" xfId="29672"/>
    <cellStyle name="40% - Accent1 2 4 3 3 2 2 3" xfId="50187"/>
    <cellStyle name="40% - Accent1 2 4 3 3 2 3" xfId="20547"/>
    <cellStyle name="40% - Accent1 2 4 3 3 2 3 2" xfId="29673"/>
    <cellStyle name="40% - Accent1 2 4 3 3 2 4" xfId="29674"/>
    <cellStyle name="40% - Accent1 2 4 3 3 2 5" xfId="50188"/>
    <cellStyle name="40% - Accent1 2 4 3 3 3" xfId="6091"/>
    <cellStyle name="40% - Accent1 2 4 3 3 3 2" xfId="29675"/>
    <cellStyle name="40% - Accent1 2 4 3 3 3 3" xfId="50189"/>
    <cellStyle name="40% - Accent1 2 4 3 3 4" xfId="11873"/>
    <cellStyle name="40% - Accent1 2 4 3 3 4 2" xfId="29676"/>
    <cellStyle name="40% - Accent1 2 4 3 3 4 3" xfId="50190"/>
    <cellStyle name="40% - Accent1 2 4 3 3 5" xfId="17656"/>
    <cellStyle name="40% - Accent1 2 4 3 3 5 2" xfId="29677"/>
    <cellStyle name="40% - Accent1 2 4 3 3 6" xfId="29678"/>
    <cellStyle name="40% - Accent1 2 4 3 3 7" xfId="50191"/>
    <cellStyle name="40% - Accent1 2 4 3 4" xfId="4916"/>
    <cellStyle name="40% - Accent1 2 4 3 4 2" xfId="13590"/>
    <cellStyle name="40% - Accent1 2 4 3 4 2 2" xfId="29679"/>
    <cellStyle name="40% - Accent1 2 4 3 4 2 3" xfId="50192"/>
    <cellStyle name="40% - Accent1 2 4 3 4 3" xfId="19373"/>
    <cellStyle name="40% - Accent1 2 4 3 4 3 2" xfId="29680"/>
    <cellStyle name="40% - Accent1 2 4 3 4 4" xfId="29681"/>
    <cellStyle name="40% - Accent1 2 4 3 4 5" xfId="50193"/>
    <cellStyle name="40% - Accent1 2 4 3 5" xfId="7808"/>
    <cellStyle name="40% - Accent1 2 4 3 5 2" xfId="29682"/>
    <cellStyle name="40% - Accent1 2 4 3 5 3" xfId="50194"/>
    <cellStyle name="40% - Accent1 2 4 3 5 4" xfId="50195"/>
    <cellStyle name="40% - Accent1 2 4 3 6" xfId="3199"/>
    <cellStyle name="40% - Accent1 2 4 3 6 2" xfId="29683"/>
    <cellStyle name="40% - Accent1 2 4 3 6 3" xfId="50196"/>
    <cellStyle name="40% - Accent1 2 4 3 7" xfId="10699"/>
    <cellStyle name="40% - Accent1 2 4 3 7 2" xfId="29684"/>
    <cellStyle name="40% - Accent1 2 4 3 7 3" xfId="50197"/>
    <cellStyle name="40% - Accent1 2 4 3 8" xfId="16482"/>
    <cellStyle name="40% - Accent1 2 4 3 8 2" xfId="29685"/>
    <cellStyle name="40% - Accent1 2 4 3 9" xfId="29686"/>
    <cellStyle name="40% - Accent1 2 4 4" xfId="1025"/>
    <cellStyle name="40% - Accent1 2 4 4 2" xfId="2729"/>
    <cellStyle name="40% - Accent1 2 4 4 2 2" xfId="10215"/>
    <cellStyle name="40% - Accent1 2 4 4 2 2 2" xfId="15997"/>
    <cellStyle name="40% - Accent1 2 4 4 2 2 2 2" xfId="29687"/>
    <cellStyle name="40% - Accent1 2 4 4 2 2 2 3" xfId="50198"/>
    <cellStyle name="40% - Accent1 2 4 4 2 2 3" xfId="21780"/>
    <cellStyle name="40% - Accent1 2 4 4 2 2 3 2" xfId="29688"/>
    <cellStyle name="40% - Accent1 2 4 4 2 2 4" xfId="29689"/>
    <cellStyle name="40% - Accent1 2 4 4 2 2 5" xfId="50199"/>
    <cellStyle name="40% - Accent1 2 4 4 2 3" xfId="7324"/>
    <cellStyle name="40% - Accent1 2 4 4 2 3 2" xfId="29690"/>
    <cellStyle name="40% - Accent1 2 4 4 2 3 3" xfId="50200"/>
    <cellStyle name="40% - Accent1 2 4 4 2 4" xfId="13106"/>
    <cellStyle name="40% - Accent1 2 4 4 2 4 2" xfId="29691"/>
    <cellStyle name="40% - Accent1 2 4 4 2 4 3" xfId="50201"/>
    <cellStyle name="40% - Accent1 2 4 4 2 5" xfId="18889"/>
    <cellStyle name="40% - Accent1 2 4 4 2 5 2" xfId="29692"/>
    <cellStyle name="40% - Accent1 2 4 4 2 6" xfId="29693"/>
    <cellStyle name="40% - Accent1 2 4 4 2 7" xfId="50202"/>
    <cellStyle name="40% - Accent1 2 4 4 3" xfId="5621"/>
    <cellStyle name="40% - Accent1 2 4 4 3 2" xfId="14295"/>
    <cellStyle name="40% - Accent1 2 4 4 3 2 2" xfId="29694"/>
    <cellStyle name="40% - Accent1 2 4 4 3 2 3" xfId="50203"/>
    <cellStyle name="40% - Accent1 2 4 4 3 3" xfId="20078"/>
    <cellStyle name="40% - Accent1 2 4 4 3 3 2" xfId="29695"/>
    <cellStyle name="40% - Accent1 2 4 4 3 4" xfId="29696"/>
    <cellStyle name="40% - Accent1 2 4 4 3 5" xfId="50204"/>
    <cellStyle name="40% - Accent1 2 4 4 4" xfId="8513"/>
    <cellStyle name="40% - Accent1 2 4 4 4 2" xfId="29697"/>
    <cellStyle name="40% - Accent1 2 4 4 4 3" xfId="50205"/>
    <cellStyle name="40% - Accent1 2 4 4 4 4" xfId="50206"/>
    <cellStyle name="40% - Accent1 2 4 4 5" xfId="4432"/>
    <cellStyle name="40% - Accent1 2 4 4 5 2" xfId="29698"/>
    <cellStyle name="40% - Accent1 2 4 4 5 3" xfId="50207"/>
    <cellStyle name="40% - Accent1 2 4 4 6" xfId="11404"/>
    <cellStyle name="40% - Accent1 2 4 4 6 2" xfId="29699"/>
    <cellStyle name="40% - Accent1 2 4 4 6 3" xfId="50208"/>
    <cellStyle name="40% - Accent1 2 4 4 7" xfId="17187"/>
    <cellStyle name="40% - Accent1 2 4 4 7 2" xfId="29700"/>
    <cellStyle name="40% - Accent1 2 4 4 8" xfId="29701"/>
    <cellStyle name="40% - Accent1 2 4 4 9" xfId="50209"/>
    <cellStyle name="40% - Accent1 2 4 5" xfId="2021"/>
    <cellStyle name="40% - Accent1 2 4 5 2" xfId="6616"/>
    <cellStyle name="40% - Accent1 2 4 5 2 2" xfId="15289"/>
    <cellStyle name="40% - Accent1 2 4 5 2 2 2" xfId="29702"/>
    <cellStyle name="40% - Accent1 2 4 5 2 2 3" xfId="50210"/>
    <cellStyle name="40% - Accent1 2 4 5 2 3" xfId="21072"/>
    <cellStyle name="40% - Accent1 2 4 5 2 3 2" xfId="29703"/>
    <cellStyle name="40% - Accent1 2 4 5 2 4" xfId="29704"/>
    <cellStyle name="40% - Accent1 2 4 5 2 5" xfId="50211"/>
    <cellStyle name="40% - Accent1 2 4 5 3" xfId="9507"/>
    <cellStyle name="40% - Accent1 2 4 5 3 2" xfId="29705"/>
    <cellStyle name="40% - Accent1 2 4 5 3 3" xfId="50212"/>
    <cellStyle name="40% - Accent1 2 4 5 3 4" xfId="50213"/>
    <cellStyle name="40% - Accent1 2 4 5 4" xfId="3724"/>
    <cellStyle name="40% - Accent1 2 4 5 4 2" xfId="29706"/>
    <cellStyle name="40% - Accent1 2 4 5 4 3" xfId="50214"/>
    <cellStyle name="40% - Accent1 2 4 5 5" xfId="12398"/>
    <cellStyle name="40% - Accent1 2 4 5 5 2" xfId="29707"/>
    <cellStyle name="40% - Accent1 2 4 5 5 3" xfId="50215"/>
    <cellStyle name="40% - Accent1 2 4 5 6" xfId="18181"/>
    <cellStyle name="40% - Accent1 2 4 5 6 2" xfId="29708"/>
    <cellStyle name="40% - Accent1 2 4 5 7" xfId="29709"/>
    <cellStyle name="40% - Accent1 2 4 5 8" xfId="50216"/>
    <cellStyle name="40% - Accent1 2 4 6" xfId="1306"/>
    <cellStyle name="40% - Accent1 2 4 6 2" xfId="8792"/>
    <cellStyle name="40% - Accent1 2 4 6 2 2" xfId="14574"/>
    <cellStyle name="40% - Accent1 2 4 6 2 2 2" xfId="29710"/>
    <cellStyle name="40% - Accent1 2 4 6 2 2 3" xfId="50217"/>
    <cellStyle name="40% - Accent1 2 4 6 2 3" xfId="20357"/>
    <cellStyle name="40% - Accent1 2 4 6 2 3 2" xfId="29711"/>
    <cellStyle name="40% - Accent1 2 4 6 2 4" xfId="29712"/>
    <cellStyle name="40% - Accent1 2 4 6 2 5" xfId="50218"/>
    <cellStyle name="40% - Accent1 2 4 6 3" xfId="5901"/>
    <cellStyle name="40% - Accent1 2 4 6 3 2" xfId="29713"/>
    <cellStyle name="40% - Accent1 2 4 6 3 3" xfId="50219"/>
    <cellStyle name="40% - Accent1 2 4 6 4" xfId="11683"/>
    <cellStyle name="40% - Accent1 2 4 6 4 2" xfId="29714"/>
    <cellStyle name="40% - Accent1 2 4 6 4 3" xfId="50220"/>
    <cellStyle name="40% - Accent1 2 4 6 5" xfId="17466"/>
    <cellStyle name="40% - Accent1 2 4 6 5 2" xfId="29715"/>
    <cellStyle name="40% - Accent1 2 4 6 6" xfId="29716"/>
    <cellStyle name="40% - Accent1 2 4 6 7" xfId="50221"/>
    <cellStyle name="40% - Accent1 2 4 7" xfId="4913"/>
    <cellStyle name="40% - Accent1 2 4 7 2" xfId="13587"/>
    <cellStyle name="40% - Accent1 2 4 7 2 2" xfId="29717"/>
    <cellStyle name="40% - Accent1 2 4 7 2 3" xfId="50222"/>
    <cellStyle name="40% - Accent1 2 4 7 3" xfId="19370"/>
    <cellStyle name="40% - Accent1 2 4 7 3 2" xfId="29718"/>
    <cellStyle name="40% - Accent1 2 4 7 4" xfId="29719"/>
    <cellStyle name="40% - Accent1 2 4 7 5" xfId="50223"/>
    <cellStyle name="40% - Accent1 2 4 8" xfId="7805"/>
    <cellStyle name="40% - Accent1 2 4 8 2" xfId="29720"/>
    <cellStyle name="40% - Accent1 2 4 8 3" xfId="50224"/>
    <cellStyle name="40% - Accent1 2 4 8 4" xfId="50225"/>
    <cellStyle name="40% - Accent1 2 4 9" xfId="3009"/>
    <cellStyle name="40% - Accent1 2 4 9 2" xfId="29721"/>
    <cellStyle name="40% - Accent1 2 4 9 3" xfId="50226"/>
    <cellStyle name="40% - Accent1 2 5" xfId="287"/>
    <cellStyle name="40% - Accent1 2 5 10" xfId="16483"/>
    <cellStyle name="40% - Accent1 2 5 10 2" xfId="29722"/>
    <cellStyle name="40% - Accent1 2 5 11" xfId="29723"/>
    <cellStyle name="40% - Accent1 2 5 12" xfId="50227"/>
    <cellStyle name="40% - Accent1 2 5 2" xfId="288"/>
    <cellStyle name="40% - Accent1 2 5 2 2" xfId="2026"/>
    <cellStyle name="40% - Accent1 2 5 2 2 2" xfId="9512"/>
    <cellStyle name="40% - Accent1 2 5 2 2 2 2" xfId="15294"/>
    <cellStyle name="40% - Accent1 2 5 2 2 2 2 2" xfId="29724"/>
    <cellStyle name="40% - Accent1 2 5 2 2 2 2 3" xfId="50228"/>
    <cellStyle name="40% - Accent1 2 5 2 2 2 3" xfId="21077"/>
    <cellStyle name="40% - Accent1 2 5 2 2 2 3 2" xfId="29725"/>
    <cellStyle name="40% - Accent1 2 5 2 2 2 4" xfId="29726"/>
    <cellStyle name="40% - Accent1 2 5 2 2 2 5" xfId="50229"/>
    <cellStyle name="40% - Accent1 2 5 2 2 3" xfId="6621"/>
    <cellStyle name="40% - Accent1 2 5 2 2 3 2" xfId="29727"/>
    <cellStyle name="40% - Accent1 2 5 2 2 3 3" xfId="50230"/>
    <cellStyle name="40% - Accent1 2 5 2 2 4" xfId="12403"/>
    <cellStyle name="40% - Accent1 2 5 2 2 4 2" xfId="29728"/>
    <cellStyle name="40% - Accent1 2 5 2 2 4 3" xfId="50231"/>
    <cellStyle name="40% - Accent1 2 5 2 2 5" xfId="18186"/>
    <cellStyle name="40% - Accent1 2 5 2 2 5 2" xfId="29729"/>
    <cellStyle name="40% - Accent1 2 5 2 2 6" xfId="29730"/>
    <cellStyle name="40% - Accent1 2 5 2 2 7" xfId="50232"/>
    <cellStyle name="40% - Accent1 2 5 2 3" xfId="4918"/>
    <cellStyle name="40% - Accent1 2 5 2 3 2" xfId="13592"/>
    <cellStyle name="40% - Accent1 2 5 2 3 2 2" xfId="29731"/>
    <cellStyle name="40% - Accent1 2 5 2 3 2 3" xfId="50233"/>
    <cellStyle name="40% - Accent1 2 5 2 3 3" xfId="19375"/>
    <cellStyle name="40% - Accent1 2 5 2 3 3 2" xfId="29732"/>
    <cellStyle name="40% - Accent1 2 5 2 3 4" xfId="29733"/>
    <cellStyle name="40% - Accent1 2 5 2 3 5" xfId="50234"/>
    <cellStyle name="40% - Accent1 2 5 2 4" xfId="7810"/>
    <cellStyle name="40% - Accent1 2 5 2 4 2" xfId="29734"/>
    <cellStyle name="40% - Accent1 2 5 2 4 3" xfId="50235"/>
    <cellStyle name="40% - Accent1 2 5 2 4 4" xfId="50236"/>
    <cellStyle name="40% - Accent1 2 5 2 5" xfId="3729"/>
    <cellStyle name="40% - Accent1 2 5 2 5 2" xfId="29735"/>
    <cellStyle name="40% - Accent1 2 5 2 5 3" xfId="50237"/>
    <cellStyle name="40% - Accent1 2 5 2 6" xfId="10701"/>
    <cellStyle name="40% - Accent1 2 5 2 6 2" xfId="29736"/>
    <cellStyle name="40% - Accent1 2 5 2 6 3" xfId="50238"/>
    <cellStyle name="40% - Accent1 2 5 2 7" xfId="16484"/>
    <cellStyle name="40% - Accent1 2 5 2 7 2" xfId="29737"/>
    <cellStyle name="40% - Accent1 2 5 2 8" xfId="29738"/>
    <cellStyle name="40% - Accent1 2 5 2 9" xfId="50239"/>
    <cellStyle name="40% - Accent1 2 5 3" xfId="1027"/>
    <cellStyle name="40% - Accent1 2 5 3 2" xfId="2731"/>
    <cellStyle name="40% - Accent1 2 5 3 2 2" xfId="10217"/>
    <cellStyle name="40% - Accent1 2 5 3 2 2 2" xfId="15999"/>
    <cellStyle name="40% - Accent1 2 5 3 2 2 2 2" xfId="29739"/>
    <cellStyle name="40% - Accent1 2 5 3 2 2 2 3" xfId="50240"/>
    <cellStyle name="40% - Accent1 2 5 3 2 2 3" xfId="21782"/>
    <cellStyle name="40% - Accent1 2 5 3 2 2 3 2" xfId="29740"/>
    <cellStyle name="40% - Accent1 2 5 3 2 2 4" xfId="29741"/>
    <cellStyle name="40% - Accent1 2 5 3 2 2 5" xfId="50241"/>
    <cellStyle name="40% - Accent1 2 5 3 2 3" xfId="7326"/>
    <cellStyle name="40% - Accent1 2 5 3 2 3 2" xfId="29742"/>
    <cellStyle name="40% - Accent1 2 5 3 2 3 3" xfId="50242"/>
    <cellStyle name="40% - Accent1 2 5 3 2 4" xfId="13108"/>
    <cellStyle name="40% - Accent1 2 5 3 2 4 2" xfId="29743"/>
    <cellStyle name="40% - Accent1 2 5 3 2 4 3" xfId="50243"/>
    <cellStyle name="40% - Accent1 2 5 3 2 5" xfId="18891"/>
    <cellStyle name="40% - Accent1 2 5 3 2 5 2" xfId="29744"/>
    <cellStyle name="40% - Accent1 2 5 3 2 6" xfId="29745"/>
    <cellStyle name="40% - Accent1 2 5 3 2 7" xfId="50244"/>
    <cellStyle name="40% - Accent1 2 5 3 3" xfId="5623"/>
    <cellStyle name="40% - Accent1 2 5 3 3 2" xfId="14297"/>
    <cellStyle name="40% - Accent1 2 5 3 3 2 2" xfId="29746"/>
    <cellStyle name="40% - Accent1 2 5 3 3 2 3" xfId="50245"/>
    <cellStyle name="40% - Accent1 2 5 3 3 3" xfId="20080"/>
    <cellStyle name="40% - Accent1 2 5 3 3 3 2" xfId="29747"/>
    <cellStyle name="40% - Accent1 2 5 3 3 4" xfId="29748"/>
    <cellStyle name="40% - Accent1 2 5 3 3 5" xfId="50246"/>
    <cellStyle name="40% - Accent1 2 5 3 4" xfId="8515"/>
    <cellStyle name="40% - Accent1 2 5 3 4 2" xfId="29749"/>
    <cellStyle name="40% - Accent1 2 5 3 4 3" xfId="50247"/>
    <cellStyle name="40% - Accent1 2 5 3 4 4" xfId="50248"/>
    <cellStyle name="40% - Accent1 2 5 3 5" xfId="4434"/>
    <cellStyle name="40% - Accent1 2 5 3 5 2" xfId="29750"/>
    <cellStyle name="40% - Accent1 2 5 3 5 3" xfId="50249"/>
    <cellStyle name="40% - Accent1 2 5 3 6" xfId="11406"/>
    <cellStyle name="40% - Accent1 2 5 3 6 2" xfId="29751"/>
    <cellStyle name="40% - Accent1 2 5 3 6 3" xfId="50250"/>
    <cellStyle name="40% - Accent1 2 5 3 7" xfId="17189"/>
    <cellStyle name="40% - Accent1 2 5 3 7 2" xfId="29752"/>
    <cellStyle name="40% - Accent1 2 5 3 8" xfId="29753"/>
    <cellStyle name="40% - Accent1 2 5 3 9" xfId="50251"/>
    <cellStyle name="40% - Accent1 2 5 4" xfId="2025"/>
    <cellStyle name="40% - Accent1 2 5 4 2" xfId="6620"/>
    <cellStyle name="40% - Accent1 2 5 4 2 2" xfId="15293"/>
    <cellStyle name="40% - Accent1 2 5 4 2 2 2" xfId="29754"/>
    <cellStyle name="40% - Accent1 2 5 4 2 2 3" xfId="50252"/>
    <cellStyle name="40% - Accent1 2 5 4 2 3" xfId="21076"/>
    <cellStyle name="40% - Accent1 2 5 4 2 3 2" xfId="29755"/>
    <cellStyle name="40% - Accent1 2 5 4 2 4" xfId="29756"/>
    <cellStyle name="40% - Accent1 2 5 4 2 5" xfId="50253"/>
    <cellStyle name="40% - Accent1 2 5 4 3" xfId="9511"/>
    <cellStyle name="40% - Accent1 2 5 4 3 2" xfId="29757"/>
    <cellStyle name="40% - Accent1 2 5 4 3 3" xfId="50254"/>
    <cellStyle name="40% - Accent1 2 5 4 3 4" xfId="50255"/>
    <cellStyle name="40% - Accent1 2 5 4 4" xfId="3728"/>
    <cellStyle name="40% - Accent1 2 5 4 4 2" xfId="29758"/>
    <cellStyle name="40% - Accent1 2 5 4 4 3" xfId="50256"/>
    <cellStyle name="40% - Accent1 2 5 4 5" xfId="12402"/>
    <cellStyle name="40% - Accent1 2 5 4 5 2" xfId="29759"/>
    <cellStyle name="40% - Accent1 2 5 4 5 3" xfId="50257"/>
    <cellStyle name="40% - Accent1 2 5 4 6" xfId="18185"/>
    <cellStyle name="40% - Accent1 2 5 4 6 2" xfId="29760"/>
    <cellStyle name="40% - Accent1 2 5 4 7" xfId="29761"/>
    <cellStyle name="40% - Accent1 2 5 4 8" xfId="50258"/>
    <cellStyle name="40% - Accent1 2 5 5" xfId="1498"/>
    <cellStyle name="40% - Accent1 2 5 5 2" xfId="8984"/>
    <cellStyle name="40% - Accent1 2 5 5 2 2" xfId="14766"/>
    <cellStyle name="40% - Accent1 2 5 5 2 2 2" xfId="29762"/>
    <cellStyle name="40% - Accent1 2 5 5 2 2 3" xfId="50259"/>
    <cellStyle name="40% - Accent1 2 5 5 2 3" xfId="20549"/>
    <cellStyle name="40% - Accent1 2 5 5 2 3 2" xfId="29763"/>
    <cellStyle name="40% - Accent1 2 5 5 2 4" xfId="29764"/>
    <cellStyle name="40% - Accent1 2 5 5 2 5" xfId="50260"/>
    <cellStyle name="40% - Accent1 2 5 5 3" xfId="6093"/>
    <cellStyle name="40% - Accent1 2 5 5 3 2" xfId="29765"/>
    <cellStyle name="40% - Accent1 2 5 5 3 3" xfId="50261"/>
    <cellStyle name="40% - Accent1 2 5 5 4" xfId="11875"/>
    <cellStyle name="40% - Accent1 2 5 5 4 2" xfId="29766"/>
    <cellStyle name="40% - Accent1 2 5 5 4 3" xfId="50262"/>
    <cellStyle name="40% - Accent1 2 5 5 5" xfId="17658"/>
    <cellStyle name="40% - Accent1 2 5 5 5 2" xfId="29767"/>
    <cellStyle name="40% - Accent1 2 5 5 6" xfId="29768"/>
    <cellStyle name="40% - Accent1 2 5 5 7" xfId="50263"/>
    <cellStyle name="40% - Accent1 2 5 6" xfId="4917"/>
    <cellStyle name="40% - Accent1 2 5 6 2" xfId="13591"/>
    <cellStyle name="40% - Accent1 2 5 6 2 2" xfId="29769"/>
    <cellStyle name="40% - Accent1 2 5 6 2 3" xfId="50264"/>
    <cellStyle name="40% - Accent1 2 5 6 3" xfId="19374"/>
    <cellStyle name="40% - Accent1 2 5 6 3 2" xfId="29770"/>
    <cellStyle name="40% - Accent1 2 5 6 4" xfId="29771"/>
    <cellStyle name="40% - Accent1 2 5 6 5" xfId="50265"/>
    <cellStyle name="40% - Accent1 2 5 7" xfId="7809"/>
    <cellStyle name="40% - Accent1 2 5 7 2" xfId="29772"/>
    <cellStyle name="40% - Accent1 2 5 7 3" xfId="50266"/>
    <cellStyle name="40% - Accent1 2 5 7 4" xfId="50267"/>
    <cellStyle name="40% - Accent1 2 5 8" xfId="3201"/>
    <cellStyle name="40% - Accent1 2 5 8 2" xfId="29773"/>
    <cellStyle name="40% - Accent1 2 5 8 3" xfId="50268"/>
    <cellStyle name="40% - Accent1 2 5 9" xfId="10700"/>
    <cellStyle name="40% - Accent1 2 5 9 2" xfId="29774"/>
    <cellStyle name="40% - Accent1 2 5 9 3" xfId="50269"/>
    <cellStyle name="40% - Accent1 2 6" xfId="289"/>
    <cellStyle name="40% - Accent1 2 6 10" xfId="16485"/>
    <cellStyle name="40% - Accent1 2 6 10 2" xfId="29775"/>
    <cellStyle name="40% - Accent1 2 6 11" xfId="29776"/>
    <cellStyle name="40% - Accent1 2 6 12" xfId="50270"/>
    <cellStyle name="40% - Accent1 2 6 2" xfId="290"/>
    <cellStyle name="40% - Accent1 2 6 2 2" xfId="2028"/>
    <cellStyle name="40% - Accent1 2 6 2 2 2" xfId="9514"/>
    <cellStyle name="40% - Accent1 2 6 2 2 2 2" xfId="15296"/>
    <cellStyle name="40% - Accent1 2 6 2 2 2 2 2" xfId="29777"/>
    <cellStyle name="40% - Accent1 2 6 2 2 2 2 3" xfId="50271"/>
    <cellStyle name="40% - Accent1 2 6 2 2 2 3" xfId="21079"/>
    <cellStyle name="40% - Accent1 2 6 2 2 2 3 2" xfId="29778"/>
    <cellStyle name="40% - Accent1 2 6 2 2 2 4" xfId="29779"/>
    <cellStyle name="40% - Accent1 2 6 2 2 2 5" xfId="50272"/>
    <cellStyle name="40% - Accent1 2 6 2 2 3" xfId="6623"/>
    <cellStyle name="40% - Accent1 2 6 2 2 3 2" xfId="29780"/>
    <cellStyle name="40% - Accent1 2 6 2 2 3 3" xfId="50273"/>
    <cellStyle name="40% - Accent1 2 6 2 2 4" xfId="12405"/>
    <cellStyle name="40% - Accent1 2 6 2 2 4 2" xfId="29781"/>
    <cellStyle name="40% - Accent1 2 6 2 2 4 3" xfId="50274"/>
    <cellStyle name="40% - Accent1 2 6 2 2 5" xfId="18188"/>
    <cellStyle name="40% - Accent1 2 6 2 2 5 2" xfId="29782"/>
    <cellStyle name="40% - Accent1 2 6 2 2 6" xfId="29783"/>
    <cellStyle name="40% - Accent1 2 6 2 2 7" xfId="50275"/>
    <cellStyle name="40% - Accent1 2 6 2 3" xfId="4920"/>
    <cellStyle name="40% - Accent1 2 6 2 3 2" xfId="13594"/>
    <cellStyle name="40% - Accent1 2 6 2 3 2 2" xfId="29784"/>
    <cellStyle name="40% - Accent1 2 6 2 3 2 3" xfId="50276"/>
    <cellStyle name="40% - Accent1 2 6 2 3 3" xfId="19377"/>
    <cellStyle name="40% - Accent1 2 6 2 3 3 2" xfId="29785"/>
    <cellStyle name="40% - Accent1 2 6 2 3 4" xfId="29786"/>
    <cellStyle name="40% - Accent1 2 6 2 3 5" xfId="50277"/>
    <cellStyle name="40% - Accent1 2 6 2 4" xfId="7812"/>
    <cellStyle name="40% - Accent1 2 6 2 4 2" xfId="29787"/>
    <cellStyle name="40% - Accent1 2 6 2 4 3" xfId="50278"/>
    <cellStyle name="40% - Accent1 2 6 2 4 4" xfId="50279"/>
    <cellStyle name="40% - Accent1 2 6 2 5" xfId="3731"/>
    <cellStyle name="40% - Accent1 2 6 2 5 2" xfId="29788"/>
    <cellStyle name="40% - Accent1 2 6 2 5 3" xfId="50280"/>
    <cellStyle name="40% - Accent1 2 6 2 6" xfId="10703"/>
    <cellStyle name="40% - Accent1 2 6 2 6 2" xfId="29789"/>
    <cellStyle name="40% - Accent1 2 6 2 6 3" xfId="50281"/>
    <cellStyle name="40% - Accent1 2 6 2 7" xfId="16486"/>
    <cellStyle name="40% - Accent1 2 6 2 7 2" xfId="29790"/>
    <cellStyle name="40% - Accent1 2 6 2 8" xfId="29791"/>
    <cellStyle name="40% - Accent1 2 6 2 9" xfId="50282"/>
    <cellStyle name="40% - Accent1 2 6 3" xfId="1028"/>
    <cellStyle name="40% - Accent1 2 6 3 2" xfId="2732"/>
    <cellStyle name="40% - Accent1 2 6 3 2 2" xfId="10218"/>
    <cellStyle name="40% - Accent1 2 6 3 2 2 2" xfId="16000"/>
    <cellStyle name="40% - Accent1 2 6 3 2 2 2 2" xfId="29792"/>
    <cellStyle name="40% - Accent1 2 6 3 2 2 2 3" xfId="50283"/>
    <cellStyle name="40% - Accent1 2 6 3 2 2 3" xfId="21783"/>
    <cellStyle name="40% - Accent1 2 6 3 2 2 3 2" xfId="29793"/>
    <cellStyle name="40% - Accent1 2 6 3 2 2 4" xfId="29794"/>
    <cellStyle name="40% - Accent1 2 6 3 2 2 5" xfId="50284"/>
    <cellStyle name="40% - Accent1 2 6 3 2 3" xfId="7327"/>
    <cellStyle name="40% - Accent1 2 6 3 2 3 2" xfId="29795"/>
    <cellStyle name="40% - Accent1 2 6 3 2 3 3" xfId="50285"/>
    <cellStyle name="40% - Accent1 2 6 3 2 4" xfId="13109"/>
    <cellStyle name="40% - Accent1 2 6 3 2 4 2" xfId="29796"/>
    <cellStyle name="40% - Accent1 2 6 3 2 4 3" xfId="50286"/>
    <cellStyle name="40% - Accent1 2 6 3 2 5" xfId="18892"/>
    <cellStyle name="40% - Accent1 2 6 3 2 5 2" xfId="29797"/>
    <cellStyle name="40% - Accent1 2 6 3 2 6" xfId="29798"/>
    <cellStyle name="40% - Accent1 2 6 3 2 7" xfId="50287"/>
    <cellStyle name="40% - Accent1 2 6 3 3" xfId="5624"/>
    <cellStyle name="40% - Accent1 2 6 3 3 2" xfId="14298"/>
    <cellStyle name="40% - Accent1 2 6 3 3 2 2" xfId="29799"/>
    <cellStyle name="40% - Accent1 2 6 3 3 2 3" xfId="50288"/>
    <cellStyle name="40% - Accent1 2 6 3 3 3" xfId="20081"/>
    <cellStyle name="40% - Accent1 2 6 3 3 3 2" xfId="29800"/>
    <cellStyle name="40% - Accent1 2 6 3 3 4" xfId="29801"/>
    <cellStyle name="40% - Accent1 2 6 3 3 5" xfId="50289"/>
    <cellStyle name="40% - Accent1 2 6 3 4" xfId="8516"/>
    <cellStyle name="40% - Accent1 2 6 3 4 2" xfId="29802"/>
    <cellStyle name="40% - Accent1 2 6 3 4 3" xfId="50290"/>
    <cellStyle name="40% - Accent1 2 6 3 4 4" xfId="50291"/>
    <cellStyle name="40% - Accent1 2 6 3 5" xfId="4435"/>
    <cellStyle name="40% - Accent1 2 6 3 5 2" xfId="29803"/>
    <cellStyle name="40% - Accent1 2 6 3 5 3" xfId="50292"/>
    <cellStyle name="40% - Accent1 2 6 3 6" xfId="11407"/>
    <cellStyle name="40% - Accent1 2 6 3 6 2" xfId="29804"/>
    <cellStyle name="40% - Accent1 2 6 3 6 3" xfId="50293"/>
    <cellStyle name="40% - Accent1 2 6 3 7" xfId="17190"/>
    <cellStyle name="40% - Accent1 2 6 3 7 2" xfId="29805"/>
    <cellStyle name="40% - Accent1 2 6 3 8" xfId="29806"/>
    <cellStyle name="40% - Accent1 2 6 3 9" xfId="50294"/>
    <cellStyle name="40% - Accent1 2 6 4" xfId="2027"/>
    <cellStyle name="40% - Accent1 2 6 4 2" xfId="6622"/>
    <cellStyle name="40% - Accent1 2 6 4 2 2" xfId="15295"/>
    <cellStyle name="40% - Accent1 2 6 4 2 2 2" xfId="29807"/>
    <cellStyle name="40% - Accent1 2 6 4 2 2 3" xfId="50295"/>
    <cellStyle name="40% - Accent1 2 6 4 2 3" xfId="21078"/>
    <cellStyle name="40% - Accent1 2 6 4 2 3 2" xfId="29808"/>
    <cellStyle name="40% - Accent1 2 6 4 2 4" xfId="29809"/>
    <cellStyle name="40% - Accent1 2 6 4 2 5" xfId="50296"/>
    <cellStyle name="40% - Accent1 2 6 4 3" xfId="9513"/>
    <cellStyle name="40% - Accent1 2 6 4 3 2" xfId="29810"/>
    <cellStyle name="40% - Accent1 2 6 4 3 3" xfId="50297"/>
    <cellStyle name="40% - Accent1 2 6 4 3 4" xfId="50298"/>
    <cellStyle name="40% - Accent1 2 6 4 4" xfId="3730"/>
    <cellStyle name="40% - Accent1 2 6 4 4 2" xfId="29811"/>
    <cellStyle name="40% - Accent1 2 6 4 4 3" xfId="50299"/>
    <cellStyle name="40% - Accent1 2 6 4 5" xfId="12404"/>
    <cellStyle name="40% - Accent1 2 6 4 5 2" xfId="29812"/>
    <cellStyle name="40% - Accent1 2 6 4 5 3" xfId="50300"/>
    <cellStyle name="40% - Accent1 2 6 4 6" xfId="18187"/>
    <cellStyle name="40% - Accent1 2 6 4 6 2" xfId="29813"/>
    <cellStyle name="40% - Accent1 2 6 4 7" xfId="29814"/>
    <cellStyle name="40% - Accent1 2 6 4 8" xfId="50301"/>
    <cellStyle name="40% - Accent1 2 6 5" xfId="1499"/>
    <cellStyle name="40% - Accent1 2 6 5 2" xfId="8985"/>
    <cellStyle name="40% - Accent1 2 6 5 2 2" xfId="14767"/>
    <cellStyle name="40% - Accent1 2 6 5 2 2 2" xfId="29815"/>
    <cellStyle name="40% - Accent1 2 6 5 2 2 3" xfId="50302"/>
    <cellStyle name="40% - Accent1 2 6 5 2 3" xfId="20550"/>
    <cellStyle name="40% - Accent1 2 6 5 2 3 2" xfId="29816"/>
    <cellStyle name="40% - Accent1 2 6 5 2 4" xfId="29817"/>
    <cellStyle name="40% - Accent1 2 6 5 2 5" xfId="50303"/>
    <cellStyle name="40% - Accent1 2 6 5 3" xfId="6094"/>
    <cellStyle name="40% - Accent1 2 6 5 3 2" xfId="29818"/>
    <cellStyle name="40% - Accent1 2 6 5 3 3" xfId="50304"/>
    <cellStyle name="40% - Accent1 2 6 5 4" xfId="11876"/>
    <cellStyle name="40% - Accent1 2 6 5 4 2" xfId="29819"/>
    <cellStyle name="40% - Accent1 2 6 5 4 3" xfId="50305"/>
    <cellStyle name="40% - Accent1 2 6 5 5" xfId="17659"/>
    <cellStyle name="40% - Accent1 2 6 5 5 2" xfId="29820"/>
    <cellStyle name="40% - Accent1 2 6 5 6" xfId="29821"/>
    <cellStyle name="40% - Accent1 2 6 5 7" xfId="50306"/>
    <cellStyle name="40% - Accent1 2 6 6" xfId="4919"/>
    <cellStyle name="40% - Accent1 2 6 6 2" xfId="13593"/>
    <cellStyle name="40% - Accent1 2 6 6 2 2" xfId="29822"/>
    <cellStyle name="40% - Accent1 2 6 6 2 3" xfId="50307"/>
    <cellStyle name="40% - Accent1 2 6 6 3" xfId="19376"/>
    <cellStyle name="40% - Accent1 2 6 6 3 2" xfId="29823"/>
    <cellStyle name="40% - Accent1 2 6 6 4" xfId="29824"/>
    <cellStyle name="40% - Accent1 2 6 6 5" xfId="50308"/>
    <cellStyle name="40% - Accent1 2 6 7" xfId="7811"/>
    <cellStyle name="40% - Accent1 2 6 7 2" xfId="29825"/>
    <cellStyle name="40% - Accent1 2 6 7 3" xfId="50309"/>
    <cellStyle name="40% - Accent1 2 6 7 4" xfId="50310"/>
    <cellStyle name="40% - Accent1 2 6 8" xfId="3202"/>
    <cellStyle name="40% - Accent1 2 6 8 2" xfId="29826"/>
    <cellStyle name="40% - Accent1 2 6 8 3" xfId="50311"/>
    <cellStyle name="40% - Accent1 2 6 9" xfId="10702"/>
    <cellStyle name="40% - Accent1 2 6 9 2" xfId="29827"/>
    <cellStyle name="40% - Accent1 2 6 9 3" xfId="50312"/>
    <cellStyle name="40% - Accent1 2 7" xfId="291"/>
    <cellStyle name="40% - Accent1 2 7 10" xfId="50313"/>
    <cellStyle name="40% - Accent1 2 7 2" xfId="2029"/>
    <cellStyle name="40% - Accent1 2 7 2 2" xfId="6624"/>
    <cellStyle name="40% - Accent1 2 7 2 2 2" xfId="15297"/>
    <cellStyle name="40% - Accent1 2 7 2 2 2 2" xfId="29828"/>
    <cellStyle name="40% - Accent1 2 7 2 2 2 3" xfId="50314"/>
    <cellStyle name="40% - Accent1 2 7 2 2 3" xfId="21080"/>
    <cellStyle name="40% - Accent1 2 7 2 2 3 2" xfId="29829"/>
    <cellStyle name="40% - Accent1 2 7 2 2 4" xfId="29830"/>
    <cellStyle name="40% - Accent1 2 7 2 2 5" xfId="50315"/>
    <cellStyle name="40% - Accent1 2 7 2 3" xfId="9515"/>
    <cellStyle name="40% - Accent1 2 7 2 3 2" xfId="29831"/>
    <cellStyle name="40% - Accent1 2 7 2 3 3" xfId="50316"/>
    <cellStyle name="40% - Accent1 2 7 2 3 4" xfId="50317"/>
    <cellStyle name="40% - Accent1 2 7 2 4" xfId="3732"/>
    <cellStyle name="40% - Accent1 2 7 2 4 2" xfId="29832"/>
    <cellStyle name="40% - Accent1 2 7 2 4 3" xfId="50318"/>
    <cellStyle name="40% - Accent1 2 7 2 5" xfId="12406"/>
    <cellStyle name="40% - Accent1 2 7 2 5 2" xfId="29833"/>
    <cellStyle name="40% - Accent1 2 7 2 5 3" xfId="50319"/>
    <cellStyle name="40% - Accent1 2 7 2 6" xfId="18189"/>
    <cellStyle name="40% - Accent1 2 7 2 6 2" xfId="29834"/>
    <cellStyle name="40% - Accent1 2 7 2 7" xfId="29835"/>
    <cellStyle name="40% - Accent1 2 7 2 8" xfId="50320"/>
    <cellStyle name="40% - Accent1 2 7 3" xfId="1480"/>
    <cellStyle name="40% - Accent1 2 7 3 2" xfId="8966"/>
    <cellStyle name="40% - Accent1 2 7 3 2 2" xfId="14748"/>
    <cellStyle name="40% - Accent1 2 7 3 2 2 2" xfId="29836"/>
    <cellStyle name="40% - Accent1 2 7 3 2 2 3" xfId="50321"/>
    <cellStyle name="40% - Accent1 2 7 3 2 3" xfId="20531"/>
    <cellStyle name="40% - Accent1 2 7 3 2 3 2" xfId="29837"/>
    <cellStyle name="40% - Accent1 2 7 3 2 4" xfId="29838"/>
    <cellStyle name="40% - Accent1 2 7 3 2 5" xfId="50322"/>
    <cellStyle name="40% - Accent1 2 7 3 3" xfId="6075"/>
    <cellStyle name="40% - Accent1 2 7 3 3 2" xfId="29839"/>
    <cellStyle name="40% - Accent1 2 7 3 3 3" xfId="50323"/>
    <cellStyle name="40% - Accent1 2 7 3 4" xfId="11857"/>
    <cellStyle name="40% - Accent1 2 7 3 4 2" xfId="29840"/>
    <cellStyle name="40% - Accent1 2 7 3 4 3" xfId="50324"/>
    <cellStyle name="40% - Accent1 2 7 3 5" xfId="17640"/>
    <cellStyle name="40% - Accent1 2 7 3 5 2" xfId="29841"/>
    <cellStyle name="40% - Accent1 2 7 3 6" xfId="29842"/>
    <cellStyle name="40% - Accent1 2 7 3 7" xfId="50325"/>
    <cellStyle name="40% - Accent1 2 7 4" xfId="4921"/>
    <cellStyle name="40% - Accent1 2 7 4 2" xfId="13595"/>
    <cellStyle name="40% - Accent1 2 7 4 2 2" xfId="29843"/>
    <cellStyle name="40% - Accent1 2 7 4 2 3" xfId="50326"/>
    <cellStyle name="40% - Accent1 2 7 4 3" xfId="19378"/>
    <cellStyle name="40% - Accent1 2 7 4 3 2" xfId="29844"/>
    <cellStyle name="40% - Accent1 2 7 4 4" xfId="29845"/>
    <cellStyle name="40% - Accent1 2 7 4 5" xfId="50327"/>
    <cellStyle name="40% - Accent1 2 7 5" xfId="7813"/>
    <cellStyle name="40% - Accent1 2 7 5 2" xfId="29846"/>
    <cellStyle name="40% - Accent1 2 7 5 3" xfId="50328"/>
    <cellStyle name="40% - Accent1 2 7 5 4" xfId="50329"/>
    <cellStyle name="40% - Accent1 2 7 6" xfId="3183"/>
    <cellStyle name="40% - Accent1 2 7 6 2" xfId="29847"/>
    <cellStyle name="40% - Accent1 2 7 6 3" xfId="50330"/>
    <cellStyle name="40% - Accent1 2 7 7" xfId="10704"/>
    <cellStyle name="40% - Accent1 2 7 7 2" xfId="29848"/>
    <cellStyle name="40% - Accent1 2 7 7 3" xfId="50331"/>
    <cellStyle name="40% - Accent1 2 7 8" xfId="16487"/>
    <cellStyle name="40% - Accent1 2 7 8 2" xfId="29849"/>
    <cellStyle name="40% - Accent1 2 7 9" xfId="29850"/>
    <cellStyle name="40% - Accent1 2 8" xfId="849"/>
    <cellStyle name="40% - Accent1 2 8 2" xfId="2555"/>
    <cellStyle name="40% - Accent1 2 8 2 2" xfId="10041"/>
    <cellStyle name="40% - Accent1 2 8 2 2 2" xfId="15823"/>
    <cellStyle name="40% - Accent1 2 8 2 2 2 2" xfId="29851"/>
    <cellStyle name="40% - Accent1 2 8 2 2 2 3" xfId="50332"/>
    <cellStyle name="40% - Accent1 2 8 2 2 3" xfId="21606"/>
    <cellStyle name="40% - Accent1 2 8 2 2 3 2" xfId="29852"/>
    <cellStyle name="40% - Accent1 2 8 2 2 4" xfId="29853"/>
    <cellStyle name="40% - Accent1 2 8 2 2 5" xfId="50333"/>
    <cellStyle name="40% - Accent1 2 8 2 3" xfId="7150"/>
    <cellStyle name="40% - Accent1 2 8 2 3 2" xfId="29854"/>
    <cellStyle name="40% - Accent1 2 8 2 3 3" xfId="50334"/>
    <cellStyle name="40% - Accent1 2 8 2 4" xfId="12932"/>
    <cellStyle name="40% - Accent1 2 8 2 4 2" xfId="29855"/>
    <cellStyle name="40% - Accent1 2 8 2 4 3" xfId="50335"/>
    <cellStyle name="40% - Accent1 2 8 2 5" xfId="18715"/>
    <cellStyle name="40% - Accent1 2 8 2 5 2" xfId="29856"/>
    <cellStyle name="40% - Accent1 2 8 2 6" xfId="29857"/>
    <cellStyle name="40% - Accent1 2 8 2 7" xfId="50336"/>
    <cellStyle name="40% - Accent1 2 8 3" xfId="5447"/>
    <cellStyle name="40% - Accent1 2 8 3 2" xfId="14121"/>
    <cellStyle name="40% - Accent1 2 8 3 2 2" xfId="29858"/>
    <cellStyle name="40% - Accent1 2 8 3 2 3" xfId="50337"/>
    <cellStyle name="40% - Accent1 2 8 3 3" xfId="19904"/>
    <cellStyle name="40% - Accent1 2 8 3 3 2" xfId="29859"/>
    <cellStyle name="40% - Accent1 2 8 3 4" xfId="29860"/>
    <cellStyle name="40% - Accent1 2 8 3 5" xfId="50338"/>
    <cellStyle name="40% - Accent1 2 8 4" xfId="8339"/>
    <cellStyle name="40% - Accent1 2 8 4 2" xfId="29861"/>
    <cellStyle name="40% - Accent1 2 8 4 3" xfId="50339"/>
    <cellStyle name="40% - Accent1 2 8 4 4" xfId="50340"/>
    <cellStyle name="40% - Accent1 2 8 5" xfId="4258"/>
    <cellStyle name="40% - Accent1 2 8 5 2" xfId="29862"/>
    <cellStyle name="40% - Accent1 2 8 5 3" xfId="50341"/>
    <cellStyle name="40% - Accent1 2 8 6" xfId="11230"/>
    <cellStyle name="40% - Accent1 2 8 6 2" xfId="29863"/>
    <cellStyle name="40% - Accent1 2 8 6 3" xfId="50342"/>
    <cellStyle name="40% - Accent1 2 8 7" xfId="17013"/>
    <cellStyle name="40% - Accent1 2 8 7 2" xfId="29864"/>
    <cellStyle name="40% - Accent1 2 8 8" xfId="29865"/>
    <cellStyle name="40% - Accent1 2 8 9" xfId="50343"/>
    <cellStyle name="40% - Accent1 2 9" xfId="1990"/>
    <cellStyle name="40% - Accent1 2 9 2" xfId="6585"/>
    <cellStyle name="40% - Accent1 2 9 2 2" xfId="15258"/>
    <cellStyle name="40% - Accent1 2 9 2 2 2" xfId="29866"/>
    <cellStyle name="40% - Accent1 2 9 2 2 3" xfId="50344"/>
    <cellStyle name="40% - Accent1 2 9 2 3" xfId="21041"/>
    <cellStyle name="40% - Accent1 2 9 2 3 2" xfId="29867"/>
    <cellStyle name="40% - Accent1 2 9 2 4" xfId="29868"/>
    <cellStyle name="40% - Accent1 2 9 2 5" xfId="50345"/>
    <cellStyle name="40% - Accent1 2 9 3" xfId="9476"/>
    <cellStyle name="40% - Accent1 2 9 3 2" xfId="29869"/>
    <cellStyle name="40% - Accent1 2 9 3 3" xfId="50346"/>
    <cellStyle name="40% - Accent1 2 9 3 4" xfId="50347"/>
    <cellStyle name="40% - Accent1 2 9 4" xfId="3693"/>
    <cellStyle name="40% - Accent1 2 9 4 2" xfId="29870"/>
    <cellStyle name="40% - Accent1 2 9 4 3" xfId="50348"/>
    <cellStyle name="40% - Accent1 2 9 5" xfId="12367"/>
    <cellStyle name="40% - Accent1 2 9 5 2" xfId="29871"/>
    <cellStyle name="40% - Accent1 2 9 5 3" xfId="50349"/>
    <cellStyle name="40% - Accent1 2 9 6" xfId="18150"/>
    <cellStyle name="40% - Accent1 2 9 6 2" xfId="29872"/>
    <cellStyle name="40% - Accent1 2 9 7" xfId="29873"/>
    <cellStyle name="40% - Accent1 2 9 8" xfId="50350"/>
    <cellStyle name="40% - Accent1 3" xfId="1263"/>
    <cellStyle name="40% - Accent1 3 2" xfId="5859"/>
    <cellStyle name="40% - Accent1 3 2 2" xfId="14532"/>
    <cellStyle name="40% - Accent1 3 2 2 2" xfId="29874"/>
    <cellStyle name="40% - Accent1 3 2 2 3" xfId="50351"/>
    <cellStyle name="40% - Accent1 3 2 3" xfId="20315"/>
    <cellStyle name="40% - Accent1 3 2 3 2" xfId="29875"/>
    <cellStyle name="40% - Accent1 3 2 4" xfId="29876"/>
    <cellStyle name="40% - Accent1 3 2 5" xfId="50352"/>
    <cellStyle name="40% - Accent1 3 3" xfId="8750"/>
    <cellStyle name="40% - Accent1 3 3 2" xfId="29877"/>
    <cellStyle name="40% - Accent1 3 3 3" xfId="50353"/>
    <cellStyle name="40% - Accent1 3 3 4" xfId="50354"/>
    <cellStyle name="40% - Accent1 3 4" xfId="2967"/>
    <cellStyle name="40% - Accent1 3 4 2" xfId="29878"/>
    <cellStyle name="40% - Accent1 3 4 3" xfId="50355"/>
    <cellStyle name="40% - Accent1 3 5" xfId="11641"/>
    <cellStyle name="40% - Accent1 3 5 2" xfId="29879"/>
    <cellStyle name="40% - Accent1 3 5 3" xfId="50356"/>
    <cellStyle name="40% - Accent1 3 6" xfId="17424"/>
    <cellStyle name="40% - Accent1 3 6 2" xfId="29880"/>
    <cellStyle name="40% - Accent1 3 7" xfId="29881"/>
    <cellStyle name="40% - Accent1 3 8" xfId="50357"/>
    <cellStyle name="40% - Accent1 4" xfId="2531"/>
    <cellStyle name="40% - Accent1 4 2" xfId="7126"/>
    <cellStyle name="40% - Accent1 4 2 2" xfId="15799"/>
    <cellStyle name="40% - Accent1 4 2 2 2" xfId="29882"/>
    <cellStyle name="40% - Accent1 4 2 2 3" xfId="50358"/>
    <cellStyle name="40% - Accent1 4 2 3" xfId="21582"/>
    <cellStyle name="40% - Accent1 4 2 3 2" xfId="29883"/>
    <cellStyle name="40% - Accent1 4 2 4" xfId="29884"/>
    <cellStyle name="40% - Accent1 4 2 5" xfId="50359"/>
    <cellStyle name="40% - Accent1 4 3" xfId="10017"/>
    <cellStyle name="40% - Accent1 4 3 2" xfId="29885"/>
    <cellStyle name="40% - Accent1 4 3 3" xfId="50360"/>
    <cellStyle name="40% - Accent1 4 3 4" xfId="50361"/>
    <cellStyle name="40% - Accent1 4 4" xfId="4234"/>
    <cellStyle name="40% - Accent1 4 4 2" xfId="29886"/>
    <cellStyle name="40% - Accent1 4 4 3" xfId="50362"/>
    <cellStyle name="40% - Accent1 4 5" xfId="12908"/>
    <cellStyle name="40% - Accent1 4 5 2" xfId="29887"/>
    <cellStyle name="40% - Accent1 4 5 3" xfId="50363"/>
    <cellStyle name="40% - Accent1 4 6" xfId="18691"/>
    <cellStyle name="40% - Accent1 4 6 2" xfId="29888"/>
    <cellStyle name="40% - Accent1 4 7" xfId="29889"/>
    <cellStyle name="40% - Accent1 4 8" xfId="50364"/>
    <cellStyle name="40% - Accent1 5" xfId="1233"/>
    <cellStyle name="40% - Accent1 5 2" xfId="8720"/>
    <cellStyle name="40% - Accent1 5 2 2" xfId="14502"/>
    <cellStyle name="40% - Accent1 5 2 2 2" xfId="29890"/>
    <cellStyle name="40% - Accent1 5 2 2 3" xfId="50365"/>
    <cellStyle name="40% - Accent1 5 2 3" xfId="20285"/>
    <cellStyle name="40% - Accent1 5 2 3 2" xfId="29891"/>
    <cellStyle name="40% - Accent1 5 2 4" xfId="29892"/>
    <cellStyle name="40% - Accent1 5 2 5" xfId="50366"/>
    <cellStyle name="40% - Accent1 5 3" xfId="5829"/>
    <cellStyle name="40% - Accent1 5 3 2" xfId="29893"/>
    <cellStyle name="40% - Accent1 5 3 3" xfId="50367"/>
    <cellStyle name="40% - Accent1 5 4" xfId="11611"/>
    <cellStyle name="40% - Accent1 5 4 2" xfId="29894"/>
    <cellStyle name="40% - Accent1 5 4 3" xfId="50368"/>
    <cellStyle name="40% - Accent1 5 5" xfId="17394"/>
    <cellStyle name="40% - Accent1 5 5 2" xfId="29895"/>
    <cellStyle name="40% - Accent1 5 6" xfId="29896"/>
    <cellStyle name="40% - Accent1 5 7" xfId="50369"/>
    <cellStyle name="40% - Accent1 6" xfId="5423"/>
    <cellStyle name="40% - Accent1 6 2" xfId="14097"/>
    <cellStyle name="40% - Accent1 6 2 2" xfId="29897"/>
    <cellStyle name="40% - Accent1 6 2 3" xfId="50370"/>
    <cellStyle name="40% - Accent1 6 3" xfId="19880"/>
    <cellStyle name="40% - Accent1 6 3 2" xfId="29898"/>
    <cellStyle name="40% - Accent1 6 4" xfId="29899"/>
    <cellStyle name="40% - Accent1 6 5" xfId="50371"/>
    <cellStyle name="40% - Accent1 7" xfId="8315"/>
    <cellStyle name="40% - Accent1 7 2" xfId="29900"/>
    <cellStyle name="40% - Accent1 7 3" xfId="50372"/>
    <cellStyle name="40% - Accent1 7 4" xfId="50373"/>
    <cellStyle name="40% - Accent1 8" xfId="2937"/>
    <cellStyle name="40% - Accent1 8 2" xfId="29901"/>
    <cellStyle name="40% - Accent1 8 3" xfId="50374"/>
    <cellStyle name="40% - Accent1 9" xfId="11206"/>
    <cellStyle name="40% - Accent1 9 2" xfId="29902"/>
    <cellStyle name="40% - Accent1 9 3" xfId="50375"/>
    <cellStyle name="40% - Accent2" xfId="817" builtinId="35" customBuiltin="1"/>
    <cellStyle name="40% - Accent2 10" xfId="16991"/>
    <cellStyle name="40% - Accent2 10 2" xfId="29903"/>
    <cellStyle name="40% - Accent2 11" xfId="29904"/>
    <cellStyle name="40% - Accent2 12" xfId="50376"/>
    <cellStyle name="40% - Accent2 2" xfId="292"/>
    <cellStyle name="40% - Accent2 2 10" xfId="1255"/>
    <cellStyle name="40% - Accent2 2 10 2" xfId="8742"/>
    <cellStyle name="40% - Accent2 2 10 2 2" xfId="14524"/>
    <cellStyle name="40% - Accent2 2 10 2 2 2" xfId="29905"/>
    <cellStyle name="40% - Accent2 2 10 2 2 3" xfId="50377"/>
    <cellStyle name="40% - Accent2 2 10 2 3" xfId="20307"/>
    <cellStyle name="40% - Accent2 2 10 2 3 2" xfId="29906"/>
    <cellStyle name="40% - Accent2 2 10 2 4" xfId="29907"/>
    <cellStyle name="40% - Accent2 2 10 2 5" xfId="50378"/>
    <cellStyle name="40% - Accent2 2 10 3" xfId="5851"/>
    <cellStyle name="40% - Accent2 2 10 3 2" xfId="29908"/>
    <cellStyle name="40% - Accent2 2 10 3 3" xfId="50379"/>
    <cellStyle name="40% - Accent2 2 10 4" xfId="11633"/>
    <cellStyle name="40% - Accent2 2 10 4 2" xfId="29909"/>
    <cellStyle name="40% - Accent2 2 10 4 3" xfId="50380"/>
    <cellStyle name="40% - Accent2 2 10 5" xfId="17416"/>
    <cellStyle name="40% - Accent2 2 10 5 2" xfId="29910"/>
    <cellStyle name="40% - Accent2 2 10 6" xfId="29911"/>
    <cellStyle name="40% - Accent2 2 10 7" xfId="50381"/>
    <cellStyle name="40% - Accent2 2 11" xfId="4922"/>
    <cellStyle name="40% - Accent2 2 11 2" xfId="13596"/>
    <cellStyle name="40% - Accent2 2 11 2 2" xfId="29912"/>
    <cellStyle name="40% - Accent2 2 11 2 3" xfId="50382"/>
    <cellStyle name="40% - Accent2 2 11 3" xfId="19379"/>
    <cellStyle name="40% - Accent2 2 11 3 2" xfId="29913"/>
    <cellStyle name="40% - Accent2 2 11 4" xfId="29914"/>
    <cellStyle name="40% - Accent2 2 11 5" xfId="50383"/>
    <cellStyle name="40% - Accent2 2 12" xfId="7814"/>
    <cellStyle name="40% - Accent2 2 12 2" xfId="29915"/>
    <cellStyle name="40% - Accent2 2 12 3" xfId="50384"/>
    <cellStyle name="40% - Accent2 2 12 4" xfId="50385"/>
    <cellStyle name="40% - Accent2 2 13" xfId="2959"/>
    <cellStyle name="40% - Accent2 2 13 2" xfId="29916"/>
    <cellStyle name="40% - Accent2 2 13 3" xfId="50386"/>
    <cellStyle name="40% - Accent2 2 14" xfId="10705"/>
    <cellStyle name="40% - Accent2 2 14 2" xfId="29917"/>
    <cellStyle name="40% - Accent2 2 14 3" xfId="50387"/>
    <cellStyle name="40% - Accent2 2 15" xfId="16488"/>
    <cellStyle name="40% - Accent2 2 15 2" xfId="29918"/>
    <cellStyle name="40% - Accent2 2 16" xfId="29919"/>
    <cellStyle name="40% - Accent2 2 17" xfId="50388"/>
    <cellStyle name="40% - Accent2 2 2" xfId="293"/>
    <cellStyle name="40% - Accent2 2 2 10" xfId="4923"/>
    <cellStyle name="40% - Accent2 2 2 10 2" xfId="13597"/>
    <cellStyle name="40% - Accent2 2 2 10 2 2" xfId="29920"/>
    <cellStyle name="40% - Accent2 2 2 10 2 3" xfId="50389"/>
    <cellStyle name="40% - Accent2 2 2 10 3" xfId="19380"/>
    <cellStyle name="40% - Accent2 2 2 10 3 2" xfId="29921"/>
    <cellStyle name="40% - Accent2 2 2 10 4" xfId="29922"/>
    <cellStyle name="40% - Accent2 2 2 10 5" xfId="50390"/>
    <cellStyle name="40% - Accent2 2 2 11" xfId="7815"/>
    <cellStyle name="40% - Accent2 2 2 11 2" xfId="29923"/>
    <cellStyle name="40% - Accent2 2 2 11 3" xfId="50391"/>
    <cellStyle name="40% - Accent2 2 2 11 4" xfId="50392"/>
    <cellStyle name="40% - Accent2 2 2 12" xfId="3014"/>
    <cellStyle name="40% - Accent2 2 2 12 2" xfId="29924"/>
    <cellStyle name="40% - Accent2 2 2 12 3" xfId="50393"/>
    <cellStyle name="40% - Accent2 2 2 13" xfId="10706"/>
    <cellStyle name="40% - Accent2 2 2 13 2" xfId="29925"/>
    <cellStyle name="40% - Accent2 2 2 13 3" xfId="50394"/>
    <cellStyle name="40% - Accent2 2 2 14" xfId="16489"/>
    <cellStyle name="40% - Accent2 2 2 14 2" xfId="29926"/>
    <cellStyle name="40% - Accent2 2 2 15" xfId="29927"/>
    <cellStyle name="40% - Accent2 2 2 16" xfId="50395"/>
    <cellStyle name="40% - Accent2 2 2 2" xfId="294"/>
    <cellStyle name="40% - Accent2 2 2 2 10" xfId="7816"/>
    <cellStyle name="40% - Accent2 2 2 2 10 2" xfId="29928"/>
    <cellStyle name="40% - Accent2 2 2 2 10 3" xfId="50396"/>
    <cellStyle name="40% - Accent2 2 2 2 10 4" xfId="50397"/>
    <cellStyle name="40% - Accent2 2 2 2 11" xfId="3015"/>
    <cellStyle name="40% - Accent2 2 2 2 11 2" xfId="29929"/>
    <cellStyle name="40% - Accent2 2 2 2 11 3" xfId="50398"/>
    <cellStyle name="40% - Accent2 2 2 2 12" xfId="10707"/>
    <cellStyle name="40% - Accent2 2 2 2 12 2" xfId="29930"/>
    <cellStyle name="40% - Accent2 2 2 2 12 3" xfId="50399"/>
    <cellStyle name="40% - Accent2 2 2 2 13" xfId="16490"/>
    <cellStyle name="40% - Accent2 2 2 2 13 2" xfId="29931"/>
    <cellStyle name="40% - Accent2 2 2 2 14" xfId="29932"/>
    <cellStyle name="40% - Accent2 2 2 2 15" xfId="50400"/>
    <cellStyle name="40% - Accent2 2 2 2 2" xfId="295"/>
    <cellStyle name="40% - Accent2 2 2 2 2 10" xfId="10708"/>
    <cellStyle name="40% - Accent2 2 2 2 2 10 2" xfId="29933"/>
    <cellStyle name="40% - Accent2 2 2 2 2 10 3" xfId="50401"/>
    <cellStyle name="40% - Accent2 2 2 2 2 11" xfId="16491"/>
    <cellStyle name="40% - Accent2 2 2 2 2 11 2" xfId="29934"/>
    <cellStyle name="40% - Accent2 2 2 2 2 12" xfId="29935"/>
    <cellStyle name="40% - Accent2 2 2 2 2 13" xfId="50402"/>
    <cellStyle name="40% - Accent2 2 2 2 2 2" xfId="296"/>
    <cellStyle name="40% - Accent2 2 2 2 2 2 10" xfId="16492"/>
    <cellStyle name="40% - Accent2 2 2 2 2 2 10 2" xfId="29936"/>
    <cellStyle name="40% - Accent2 2 2 2 2 2 11" xfId="29937"/>
    <cellStyle name="40% - Accent2 2 2 2 2 2 12" xfId="50403"/>
    <cellStyle name="40% - Accent2 2 2 2 2 2 2" xfId="297"/>
    <cellStyle name="40% - Accent2 2 2 2 2 2 2 2" xfId="2035"/>
    <cellStyle name="40% - Accent2 2 2 2 2 2 2 2 2" xfId="9521"/>
    <cellStyle name="40% - Accent2 2 2 2 2 2 2 2 2 2" xfId="15303"/>
    <cellStyle name="40% - Accent2 2 2 2 2 2 2 2 2 2 2" xfId="29938"/>
    <cellStyle name="40% - Accent2 2 2 2 2 2 2 2 2 2 3" xfId="50404"/>
    <cellStyle name="40% - Accent2 2 2 2 2 2 2 2 2 3" xfId="21086"/>
    <cellStyle name="40% - Accent2 2 2 2 2 2 2 2 2 3 2" xfId="29939"/>
    <cellStyle name="40% - Accent2 2 2 2 2 2 2 2 2 4" xfId="29940"/>
    <cellStyle name="40% - Accent2 2 2 2 2 2 2 2 2 5" xfId="50405"/>
    <cellStyle name="40% - Accent2 2 2 2 2 2 2 2 3" xfId="6630"/>
    <cellStyle name="40% - Accent2 2 2 2 2 2 2 2 3 2" xfId="29941"/>
    <cellStyle name="40% - Accent2 2 2 2 2 2 2 2 3 3" xfId="50406"/>
    <cellStyle name="40% - Accent2 2 2 2 2 2 2 2 4" xfId="12412"/>
    <cellStyle name="40% - Accent2 2 2 2 2 2 2 2 4 2" xfId="29942"/>
    <cellStyle name="40% - Accent2 2 2 2 2 2 2 2 4 3" xfId="50407"/>
    <cellStyle name="40% - Accent2 2 2 2 2 2 2 2 5" xfId="18195"/>
    <cellStyle name="40% - Accent2 2 2 2 2 2 2 2 5 2" xfId="29943"/>
    <cellStyle name="40% - Accent2 2 2 2 2 2 2 2 6" xfId="29944"/>
    <cellStyle name="40% - Accent2 2 2 2 2 2 2 2 7" xfId="50408"/>
    <cellStyle name="40% - Accent2 2 2 2 2 2 2 3" xfId="4927"/>
    <cellStyle name="40% - Accent2 2 2 2 2 2 2 3 2" xfId="13601"/>
    <cellStyle name="40% - Accent2 2 2 2 2 2 2 3 2 2" xfId="29945"/>
    <cellStyle name="40% - Accent2 2 2 2 2 2 2 3 2 3" xfId="50409"/>
    <cellStyle name="40% - Accent2 2 2 2 2 2 2 3 3" xfId="19384"/>
    <cellStyle name="40% - Accent2 2 2 2 2 2 2 3 3 2" xfId="29946"/>
    <cellStyle name="40% - Accent2 2 2 2 2 2 2 3 4" xfId="29947"/>
    <cellStyle name="40% - Accent2 2 2 2 2 2 2 3 5" xfId="50410"/>
    <cellStyle name="40% - Accent2 2 2 2 2 2 2 4" xfId="7819"/>
    <cellStyle name="40% - Accent2 2 2 2 2 2 2 4 2" xfId="29948"/>
    <cellStyle name="40% - Accent2 2 2 2 2 2 2 4 3" xfId="50411"/>
    <cellStyle name="40% - Accent2 2 2 2 2 2 2 4 4" xfId="50412"/>
    <cellStyle name="40% - Accent2 2 2 2 2 2 2 5" xfId="3738"/>
    <cellStyle name="40% - Accent2 2 2 2 2 2 2 5 2" xfId="29949"/>
    <cellStyle name="40% - Accent2 2 2 2 2 2 2 5 3" xfId="50413"/>
    <cellStyle name="40% - Accent2 2 2 2 2 2 2 6" xfId="10710"/>
    <cellStyle name="40% - Accent2 2 2 2 2 2 2 6 2" xfId="29950"/>
    <cellStyle name="40% - Accent2 2 2 2 2 2 2 6 3" xfId="50414"/>
    <cellStyle name="40% - Accent2 2 2 2 2 2 2 7" xfId="16493"/>
    <cellStyle name="40% - Accent2 2 2 2 2 2 2 7 2" xfId="29951"/>
    <cellStyle name="40% - Accent2 2 2 2 2 2 2 8" xfId="29952"/>
    <cellStyle name="40% - Accent2 2 2 2 2 2 2 9" xfId="50415"/>
    <cellStyle name="40% - Accent2 2 2 2 2 2 3" xfId="1030"/>
    <cellStyle name="40% - Accent2 2 2 2 2 2 3 2" xfId="2734"/>
    <cellStyle name="40% - Accent2 2 2 2 2 2 3 2 2" xfId="10220"/>
    <cellStyle name="40% - Accent2 2 2 2 2 2 3 2 2 2" xfId="16002"/>
    <cellStyle name="40% - Accent2 2 2 2 2 2 3 2 2 2 2" xfId="29953"/>
    <cellStyle name="40% - Accent2 2 2 2 2 2 3 2 2 2 3" xfId="50416"/>
    <cellStyle name="40% - Accent2 2 2 2 2 2 3 2 2 3" xfId="21785"/>
    <cellStyle name="40% - Accent2 2 2 2 2 2 3 2 2 3 2" xfId="29954"/>
    <cellStyle name="40% - Accent2 2 2 2 2 2 3 2 2 4" xfId="29955"/>
    <cellStyle name="40% - Accent2 2 2 2 2 2 3 2 2 5" xfId="50417"/>
    <cellStyle name="40% - Accent2 2 2 2 2 2 3 2 3" xfId="7329"/>
    <cellStyle name="40% - Accent2 2 2 2 2 2 3 2 3 2" xfId="29956"/>
    <cellStyle name="40% - Accent2 2 2 2 2 2 3 2 3 3" xfId="50418"/>
    <cellStyle name="40% - Accent2 2 2 2 2 2 3 2 4" xfId="13111"/>
    <cellStyle name="40% - Accent2 2 2 2 2 2 3 2 4 2" xfId="29957"/>
    <cellStyle name="40% - Accent2 2 2 2 2 2 3 2 4 3" xfId="50419"/>
    <cellStyle name="40% - Accent2 2 2 2 2 2 3 2 5" xfId="18894"/>
    <cellStyle name="40% - Accent2 2 2 2 2 2 3 2 5 2" xfId="29958"/>
    <cellStyle name="40% - Accent2 2 2 2 2 2 3 2 6" xfId="29959"/>
    <cellStyle name="40% - Accent2 2 2 2 2 2 3 2 7" xfId="50420"/>
    <cellStyle name="40% - Accent2 2 2 2 2 2 3 3" xfId="5626"/>
    <cellStyle name="40% - Accent2 2 2 2 2 2 3 3 2" xfId="14300"/>
    <cellStyle name="40% - Accent2 2 2 2 2 2 3 3 2 2" xfId="29960"/>
    <cellStyle name="40% - Accent2 2 2 2 2 2 3 3 2 3" xfId="50421"/>
    <cellStyle name="40% - Accent2 2 2 2 2 2 3 3 3" xfId="20083"/>
    <cellStyle name="40% - Accent2 2 2 2 2 2 3 3 3 2" xfId="29961"/>
    <cellStyle name="40% - Accent2 2 2 2 2 2 3 3 4" xfId="29962"/>
    <cellStyle name="40% - Accent2 2 2 2 2 2 3 3 5" xfId="50422"/>
    <cellStyle name="40% - Accent2 2 2 2 2 2 3 4" xfId="8518"/>
    <cellStyle name="40% - Accent2 2 2 2 2 2 3 4 2" xfId="29963"/>
    <cellStyle name="40% - Accent2 2 2 2 2 2 3 4 3" xfId="50423"/>
    <cellStyle name="40% - Accent2 2 2 2 2 2 3 4 4" xfId="50424"/>
    <cellStyle name="40% - Accent2 2 2 2 2 2 3 5" xfId="4437"/>
    <cellStyle name="40% - Accent2 2 2 2 2 2 3 5 2" xfId="29964"/>
    <cellStyle name="40% - Accent2 2 2 2 2 2 3 5 3" xfId="50425"/>
    <cellStyle name="40% - Accent2 2 2 2 2 2 3 6" xfId="11409"/>
    <cellStyle name="40% - Accent2 2 2 2 2 2 3 6 2" xfId="29965"/>
    <cellStyle name="40% - Accent2 2 2 2 2 2 3 6 3" xfId="50426"/>
    <cellStyle name="40% - Accent2 2 2 2 2 2 3 7" xfId="17192"/>
    <cellStyle name="40% - Accent2 2 2 2 2 2 3 7 2" xfId="29966"/>
    <cellStyle name="40% - Accent2 2 2 2 2 2 3 8" xfId="29967"/>
    <cellStyle name="40% - Accent2 2 2 2 2 2 3 9" xfId="50427"/>
    <cellStyle name="40% - Accent2 2 2 2 2 2 4" xfId="2034"/>
    <cellStyle name="40% - Accent2 2 2 2 2 2 4 2" xfId="6629"/>
    <cellStyle name="40% - Accent2 2 2 2 2 2 4 2 2" xfId="15302"/>
    <cellStyle name="40% - Accent2 2 2 2 2 2 4 2 2 2" xfId="29968"/>
    <cellStyle name="40% - Accent2 2 2 2 2 2 4 2 2 3" xfId="50428"/>
    <cellStyle name="40% - Accent2 2 2 2 2 2 4 2 3" xfId="21085"/>
    <cellStyle name="40% - Accent2 2 2 2 2 2 4 2 3 2" xfId="29969"/>
    <cellStyle name="40% - Accent2 2 2 2 2 2 4 2 4" xfId="29970"/>
    <cellStyle name="40% - Accent2 2 2 2 2 2 4 2 5" xfId="50429"/>
    <cellStyle name="40% - Accent2 2 2 2 2 2 4 3" xfId="9520"/>
    <cellStyle name="40% - Accent2 2 2 2 2 2 4 3 2" xfId="29971"/>
    <cellStyle name="40% - Accent2 2 2 2 2 2 4 3 3" xfId="50430"/>
    <cellStyle name="40% - Accent2 2 2 2 2 2 4 3 4" xfId="50431"/>
    <cellStyle name="40% - Accent2 2 2 2 2 2 4 4" xfId="3737"/>
    <cellStyle name="40% - Accent2 2 2 2 2 2 4 4 2" xfId="29972"/>
    <cellStyle name="40% - Accent2 2 2 2 2 2 4 4 3" xfId="50432"/>
    <cellStyle name="40% - Accent2 2 2 2 2 2 4 5" xfId="12411"/>
    <cellStyle name="40% - Accent2 2 2 2 2 2 4 5 2" xfId="29973"/>
    <cellStyle name="40% - Accent2 2 2 2 2 2 4 5 3" xfId="50433"/>
    <cellStyle name="40% - Accent2 2 2 2 2 2 4 6" xfId="18194"/>
    <cellStyle name="40% - Accent2 2 2 2 2 2 4 6 2" xfId="29974"/>
    <cellStyle name="40% - Accent2 2 2 2 2 2 4 7" xfId="29975"/>
    <cellStyle name="40% - Accent2 2 2 2 2 2 4 8" xfId="50434"/>
    <cellStyle name="40% - Accent2 2 2 2 2 2 5" xfId="1504"/>
    <cellStyle name="40% - Accent2 2 2 2 2 2 5 2" xfId="8990"/>
    <cellStyle name="40% - Accent2 2 2 2 2 2 5 2 2" xfId="14772"/>
    <cellStyle name="40% - Accent2 2 2 2 2 2 5 2 2 2" xfId="29976"/>
    <cellStyle name="40% - Accent2 2 2 2 2 2 5 2 2 3" xfId="50435"/>
    <cellStyle name="40% - Accent2 2 2 2 2 2 5 2 3" xfId="20555"/>
    <cellStyle name="40% - Accent2 2 2 2 2 2 5 2 3 2" xfId="29977"/>
    <cellStyle name="40% - Accent2 2 2 2 2 2 5 2 4" xfId="29978"/>
    <cellStyle name="40% - Accent2 2 2 2 2 2 5 2 5" xfId="50436"/>
    <cellStyle name="40% - Accent2 2 2 2 2 2 5 3" xfId="6099"/>
    <cellStyle name="40% - Accent2 2 2 2 2 2 5 3 2" xfId="29979"/>
    <cellStyle name="40% - Accent2 2 2 2 2 2 5 3 3" xfId="50437"/>
    <cellStyle name="40% - Accent2 2 2 2 2 2 5 4" xfId="11881"/>
    <cellStyle name="40% - Accent2 2 2 2 2 2 5 4 2" xfId="29980"/>
    <cellStyle name="40% - Accent2 2 2 2 2 2 5 4 3" xfId="50438"/>
    <cellStyle name="40% - Accent2 2 2 2 2 2 5 5" xfId="17664"/>
    <cellStyle name="40% - Accent2 2 2 2 2 2 5 5 2" xfId="29981"/>
    <cellStyle name="40% - Accent2 2 2 2 2 2 5 6" xfId="29982"/>
    <cellStyle name="40% - Accent2 2 2 2 2 2 5 7" xfId="50439"/>
    <cellStyle name="40% - Accent2 2 2 2 2 2 6" xfId="4926"/>
    <cellStyle name="40% - Accent2 2 2 2 2 2 6 2" xfId="13600"/>
    <cellStyle name="40% - Accent2 2 2 2 2 2 6 2 2" xfId="29983"/>
    <cellStyle name="40% - Accent2 2 2 2 2 2 6 2 3" xfId="50440"/>
    <cellStyle name="40% - Accent2 2 2 2 2 2 6 3" xfId="19383"/>
    <cellStyle name="40% - Accent2 2 2 2 2 2 6 3 2" xfId="29984"/>
    <cellStyle name="40% - Accent2 2 2 2 2 2 6 4" xfId="29985"/>
    <cellStyle name="40% - Accent2 2 2 2 2 2 6 5" xfId="50441"/>
    <cellStyle name="40% - Accent2 2 2 2 2 2 7" xfId="7818"/>
    <cellStyle name="40% - Accent2 2 2 2 2 2 7 2" xfId="29986"/>
    <cellStyle name="40% - Accent2 2 2 2 2 2 7 3" xfId="50442"/>
    <cellStyle name="40% - Accent2 2 2 2 2 2 7 4" xfId="50443"/>
    <cellStyle name="40% - Accent2 2 2 2 2 2 8" xfId="3207"/>
    <cellStyle name="40% - Accent2 2 2 2 2 2 8 2" xfId="29987"/>
    <cellStyle name="40% - Accent2 2 2 2 2 2 8 3" xfId="50444"/>
    <cellStyle name="40% - Accent2 2 2 2 2 2 9" xfId="10709"/>
    <cellStyle name="40% - Accent2 2 2 2 2 2 9 2" xfId="29988"/>
    <cellStyle name="40% - Accent2 2 2 2 2 2 9 3" xfId="50445"/>
    <cellStyle name="40% - Accent2 2 2 2 2 3" xfId="298"/>
    <cellStyle name="40% - Accent2 2 2 2 2 3 2" xfId="2036"/>
    <cellStyle name="40% - Accent2 2 2 2 2 3 2 2" xfId="9522"/>
    <cellStyle name="40% - Accent2 2 2 2 2 3 2 2 2" xfId="15304"/>
    <cellStyle name="40% - Accent2 2 2 2 2 3 2 2 2 2" xfId="29989"/>
    <cellStyle name="40% - Accent2 2 2 2 2 3 2 2 2 3" xfId="50446"/>
    <cellStyle name="40% - Accent2 2 2 2 2 3 2 2 3" xfId="21087"/>
    <cellStyle name="40% - Accent2 2 2 2 2 3 2 2 3 2" xfId="29990"/>
    <cellStyle name="40% - Accent2 2 2 2 2 3 2 2 4" xfId="29991"/>
    <cellStyle name="40% - Accent2 2 2 2 2 3 2 2 5" xfId="50447"/>
    <cellStyle name="40% - Accent2 2 2 2 2 3 2 3" xfId="6631"/>
    <cellStyle name="40% - Accent2 2 2 2 2 3 2 3 2" xfId="29992"/>
    <cellStyle name="40% - Accent2 2 2 2 2 3 2 3 3" xfId="50448"/>
    <cellStyle name="40% - Accent2 2 2 2 2 3 2 4" xfId="12413"/>
    <cellStyle name="40% - Accent2 2 2 2 2 3 2 4 2" xfId="29993"/>
    <cellStyle name="40% - Accent2 2 2 2 2 3 2 4 3" xfId="50449"/>
    <cellStyle name="40% - Accent2 2 2 2 2 3 2 5" xfId="18196"/>
    <cellStyle name="40% - Accent2 2 2 2 2 3 2 5 2" xfId="29994"/>
    <cellStyle name="40% - Accent2 2 2 2 2 3 2 6" xfId="29995"/>
    <cellStyle name="40% - Accent2 2 2 2 2 3 2 7" xfId="50450"/>
    <cellStyle name="40% - Accent2 2 2 2 2 3 3" xfId="4928"/>
    <cellStyle name="40% - Accent2 2 2 2 2 3 3 2" xfId="13602"/>
    <cellStyle name="40% - Accent2 2 2 2 2 3 3 2 2" xfId="29996"/>
    <cellStyle name="40% - Accent2 2 2 2 2 3 3 2 3" xfId="50451"/>
    <cellStyle name="40% - Accent2 2 2 2 2 3 3 3" xfId="19385"/>
    <cellStyle name="40% - Accent2 2 2 2 2 3 3 3 2" xfId="29997"/>
    <cellStyle name="40% - Accent2 2 2 2 2 3 3 4" xfId="29998"/>
    <cellStyle name="40% - Accent2 2 2 2 2 3 3 5" xfId="50452"/>
    <cellStyle name="40% - Accent2 2 2 2 2 3 4" xfId="7820"/>
    <cellStyle name="40% - Accent2 2 2 2 2 3 4 2" xfId="29999"/>
    <cellStyle name="40% - Accent2 2 2 2 2 3 4 3" xfId="50453"/>
    <cellStyle name="40% - Accent2 2 2 2 2 3 4 4" xfId="50454"/>
    <cellStyle name="40% - Accent2 2 2 2 2 3 5" xfId="3739"/>
    <cellStyle name="40% - Accent2 2 2 2 2 3 5 2" xfId="30000"/>
    <cellStyle name="40% - Accent2 2 2 2 2 3 5 3" xfId="50455"/>
    <cellStyle name="40% - Accent2 2 2 2 2 3 6" xfId="10711"/>
    <cellStyle name="40% - Accent2 2 2 2 2 3 6 2" xfId="30001"/>
    <cellStyle name="40% - Accent2 2 2 2 2 3 6 3" xfId="50456"/>
    <cellStyle name="40% - Accent2 2 2 2 2 3 7" xfId="16494"/>
    <cellStyle name="40% - Accent2 2 2 2 2 3 7 2" xfId="30002"/>
    <cellStyle name="40% - Accent2 2 2 2 2 3 8" xfId="30003"/>
    <cellStyle name="40% - Accent2 2 2 2 2 3 9" xfId="50457"/>
    <cellStyle name="40% - Accent2 2 2 2 2 4" xfId="1029"/>
    <cellStyle name="40% - Accent2 2 2 2 2 4 2" xfId="2733"/>
    <cellStyle name="40% - Accent2 2 2 2 2 4 2 2" xfId="10219"/>
    <cellStyle name="40% - Accent2 2 2 2 2 4 2 2 2" xfId="16001"/>
    <cellStyle name="40% - Accent2 2 2 2 2 4 2 2 2 2" xfId="30004"/>
    <cellStyle name="40% - Accent2 2 2 2 2 4 2 2 2 3" xfId="50458"/>
    <cellStyle name="40% - Accent2 2 2 2 2 4 2 2 3" xfId="21784"/>
    <cellStyle name="40% - Accent2 2 2 2 2 4 2 2 3 2" xfId="30005"/>
    <cellStyle name="40% - Accent2 2 2 2 2 4 2 2 4" xfId="30006"/>
    <cellStyle name="40% - Accent2 2 2 2 2 4 2 2 5" xfId="50459"/>
    <cellStyle name="40% - Accent2 2 2 2 2 4 2 3" xfId="7328"/>
    <cellStyle name="40% - Accent2 2 2 2 2 4 2 3 2" xfId="30007"/>
    <cellStyle name="40% - Accent2 2 2 2 2 4 2 3 3" xfId="50460"/>
    <cellStyle name="40% - Accent2 2 2 2 2 4 2 4" xfId="13110"/>
    <cellStyle name="40% - Accent2 2 2 2 2 4 2 4 2" xfId="30008"/>
    <cellStyle name="40% - Accent2 2 2 2 2 4 2 4 3" xfId="50461"/>
    <cellStyle name="40% - Accent2 2 2 2 2 4 2 5" xfId="18893"/>
    <cellStyle name="40% - Accent2 2 2 2 2 4 2 5 2" xfId="30009"/>
    <cellStyle name="40% - Accent2 2 2 2 2 4 2 6" xfId="30010"/>
    <cellStyle name="40% - Accent2 2 2 2 2 4 2 7" xfId="50462"/>
    <cellStyle name="40% - Accent2 2 2 2 2 4 3" xfId="5625"/>
    <cellStyle name="40% - Accent2 2 2 2 2 4 3 2" xfId="14299"/>
    <cellStyle name="40% - Accent2 2 2 2 2 4 3 2 2" xfId="30011"/>
    <cellStyle name="40% - Accent2 2 2 2 2 4 3 2 3" xfId="50463"/>
    <cellStyle name="40% - Accent2 2 2 2 2 4 3 3" xfId="20082"/>
    <cellStyle name="40% - Accent2 2 2 2 2 4 3 3 2" xfId="30012"/>
    <cellStyle name="40% - Accent2 2 2 2 2 4 3 4" xfId="30013"/>
    <cellStyle name="40% - Accent2 2 2 2 2 4 3 5" xfId="50464"/>
    <cellStyle name="40% - Accent2 2 2 2 2 4 4" xfId="8517"/>
    <cellStyle name="40% - Accent2 2 2 2 2 4 4 2" xfId="30014"/>
    <cellStyle name="40% - Accent2 2 2 2 2 4 4 3" xfId="50465"/>
    <cellStyle name="40% - Accent2 2 2 2 2 4 4 4" xfId="50466"/>
    <cellStyle name="40% - Accent2 2 2 2 2 4 5" xfId="4436"/>
    <cellStyle name="40% - Accent2 2 2 2 2 4 5 2" xfId="30015"/>
    <cellStyle name="40% - Accent2 2 2 2 2 4 5 3" xfId="50467"/>
    <cellStyle name="40% - Accent2 2 2 2 2 4 6" xfId="11408"/>
    <cellStyle name="40% - Accent2 2 2 2 2 4 6 2" xfId="30016"/>
    <cellStyle name="40% - Accent2 2 2 2 2 4 6 3" xfId="50468"/>
    <cellStyle name="40% - Accent2 2 2 2 2 4 7" xfId="17191"/>
    <cellStyle name="40% - Accent2 2 2 2 2 4 7 2" xfId="30017"/>
    <cellStyle name="40% - Accent2 2 2 2 2 4 8" xfId="30018"/>
    <cellStyle name="40% - Accent2 2 2 2 2 4 9" xfId="50469"/>
    <cellStyle name="40% - Accent2 2 2 2 2 5" xfId="2033"/>
    <cellStyle name="40% - Accent2 2 2 2 2 5 2" xfId="6628"/>
    <cellStyle name="40% - Accent2 2 2 2 2 5 2 2" xfId="15301"/>
    <cellStyle name="40% - Accent2 2 2 2 2 5 2 2 2" xfId="30019"/>
    <cellStyle name="40% - Accent2 2 2 2 2 5 2 2 3" xfId="50470"/>
    <cellStyle name="40% - Accent2 2 2 2 2 5 2 3" xfId="21084"/>
    <cellStyle name="40% - Accent2 2 2 2 2 5 2 3 2" xfId="30020"/>
    <cellStyle name="40% - Accent2 2 2 2 2 5 2 4" xfId="30021"/>
    <cellStyle name="40% - Accent2 2 2 2 2 5 2 5" xfId="50471"/>
    <cellStyle name="40% - Accent2 2 2 2 2 5 3" xfId="9519"/>
    <cellStyle name="40% - Accent2 2 2 2 2 5 3 2" xfId="30022"/>
    <cellStyle name="40% - Accent2 2 2 2 2 5 3 3" xfId="50472"/>
    <cellStyle name="40% - Accent2 2 2 2 2 5 3 4" xfId="50473"/>
    <cellStyle name="40% - Accent2 2 2 2 2 5 4" xfId="3736"/>
    <cellStyle name="40% - Accent2 2 2 2 2 5 4 2" xfId="30023"/>
    <cellStyle name="40% - Accent2 2 2 2 2 5 4 3" xfId="50474"/>
    <cellStyle name="40% - Accent2 2 2 2 2 5 5" xfId="12410"/>
    <cellStyle name="40% - Accent2 2 2 2 2 5 5 2" xfId="30024"/>
    <cellStyle name="40% - Accent2 2 2 2 2 5 5 3" xfId="50475"/>
    <cellStyle name="40% - Accent2 2 2 2 2 5 6" xfId="18193"/>
    <cellStyle name="40% - Accent2 2 2 2 2 5 6 2" xfId="30025"/>
    <cellStyle name="40% - Accent2 2 2 2 2 5 7" xfId="30026"/>
    <cellStyle name="40% - Accent2 2 2 2 2 5 8" xfId="50476"/>
    <cellStyle name="40% - Accent2 2 2 2 2 6" xfId="1503"/>
    <cellStyle name="40% - Accent2 2 2 2 2 6 2" xfId="8989"/>
    <cellStyle name="40% - Accent2 2 2 2 2 6 2 2" xfId="14771"/>
    <cellStyle name="40% - Accent2 2 2 2 2 6 2 2 2" xfId="30027"/>
    <cellStyle name="40% - Accent2 2 2 2 2 6 2 2 3" xfId="50477"/>
    <cellStyle name="40% - Accent2 2 2 2 2 6 2 3" xfId="20554"/>
    <cellStyle name="40% - Accent2 2 2 2 2 6 2 3 2" xfId="30028"/>
    <cellStyle name="40% - Accent2 2 2 2 2 6 2 4" xfId="30029"/>
    <cellStyle name="40% - Accent2 2 2 2 2 6 2 5" xfId="50478"/>
    <cellStyle name="40% - Accent2 2 2 2 2 6 3" xfId="6098"/>
    <cellStyle name="40% - Accent2 2 2 2 2 6 3 2" xfId="30030"/>
    <cellStyle name="40% - Accent2 2 2 2 2 6 3 3" xfId="50479"/>
    <cellStyle name="40% - Accent2 2 2 2 2 6 4" xfId="11880"/>
    <cellStyle name="40% - Accent2 2 2 2 2 6 4 2" xfId="30031"/>
    <cellStyle name="40% - Accent2 2 2 2 2 6 4 3" xfId="50480"/>
    <cellStyle name="40% - Accent2 2 2 2 2 6 5" xfId="17663"/>
    <cellStyle name="40% - Accent2 2 2 2 2 6 5 2" xfId="30032"/>
    <cellStyle name="40% - Accent2 2 2 2 2 6 6" xfId="30033"/>
    <cellStyle name="40% - Accent2 2 2 2 2 6 7" xfId="50481"/>
    <cellStyle name="40% - Accent2 2 2 2 2 7" xfId="4925"/>
    <cellStyle name="40% - Accent2 2 2 2 2 7 2" xfId="13599"/>
    <cellStyle name="40% - Accent2 2 2 2 2 7 2 2" xfId="30034"/>
    <cellStyle name="40% - Accent2 2 2 2 2 7 2 3" xfId="50482"/>
    <cellStyle name="40% - Accent2 2 2 2 2 7 3" xfId="19382"/>
    <cellStyle name="40% - Accent2 2 2 2 2 7 3 2" xfId="30035"/>
    <cellStyle name="40% - Accent2 2 2 2 2 7 4" xfId="30036"/>
    <cellStyle name="40% - Accent2 2 2 2 2 7 5" xfId="50483"/>
    <cellStyle name="40% - Accent2 2 2 2 2 8" xfId="7817"/>
    <cellStyle name="40% - Accent2 2 2 2 2 8 2" xfId="30037"/>
    <cellStyle name="40% - Accent2 2 2 2 2 8 3" xfId="50484"/>
    <cellStyle name="40% - Accent2 2 2 2 2 8 4" xfId="50485"/>
    <cellStyle name="40% - Accent2 2 2 2 2 9" xfId="3206"/>
    <cellStyle name="40% - Accent2 2 2 2 2 9 2" xfId="30038"/>
    <cellStyle name="40% - Accent2 2 2 2 2 9 3" xfId="50486"/>
    <cellStyle name="40% - Accent2 2 2 2 3" xfId="299"/>
    <cellStyle name="40% - Accent2 2 2 2 3 10" xfId="16495"/>
    <cellStyle name="40% - Accent2 2 2 2 3 10 2" xfId="30039"/>
    <cellStyle name="40% - Accent2 2 2 2 3 11" xfId="30040"/>
    <cellStyle name="40% - Accent2 2 2 2 3 12" xfId="50487"/>
    <cellStyle name="40% - Accent2 2 2 2 3 2" xfId="300"/>
    <cellStyle name="40% - Accent2 2 2 2 3 2 2" xfId="2038"/>
    <cellStyle name="40% - Accent2 2 2 2 3 2 2 2" xfId="9524"/>
    <cellStyle name="40% - Accent2 2 2 2 3 2 2 2 2" xfId="15306"/>
    <cellStyle name="40% - Accent2 2 2 2 3 2 2 2 2 2" xfId="30041"/>
    <cellStyle name="40% - Accent2 2 2 2 3 2 2 2 2 3" xfId="50488"/>
    <cellStyle name="40% - Accent2 2 2 2 3 2 2 2 3" xfId="21089"/>
    <cellStyle name="40% - Accent2 2 2 2 3 2 2 2 3 2" xfId="30042"/>
    <cellStyle name="40% - Accent2 2 2 2 3 2 2 2 4" xfId="30043"/>
    <cellStyle name="40% - Accent2 2 2 2 3 2 2 2 5" xfId="50489"/>
    <cellStyle name="40% - Accent2 2 2 2 3 2 2 3" xfId="6633"/>
    <cellStyle name="40% - Accent2 2 2 2 3 2 2 3 2" xfId="30044"/>
    <cellStyle name="40% - Accent2 2 2 2 3 2 2 3 3" xfId="50490"/>
    <cellStyle name="40% - Accent2 2 2 2 3 2 2 4" xfId="12415"/>
    <cellStyle name="40% - Accent2 2 2 2 3 2 2 4 2" xfId="30045"/>
    <cellStyle name="40% - Accent2 2 2 2 3 2 2 4 3" xfId="50491"/>
    <cellStyle name="40% - Accent2 2 2 2 3 2 2 5" xfId="18198"/>
    <cellStyle name="40% - Accent2 2 2 2 3 2 2 5 2" xfId="30046"/>
    <cellStyle name="40% - Accent2 2 2 2 3 2 2 6" xfId="30047"/>
    <cellStyle name="40% - Accent2 2 2 2 3 2 2 7" xfId="50492"/>
    <cellStyle name="40% - Accent2 2 2 2 3 2 3" xfId="4930"/>
    <cellStyle name="40% - Accent2 2 2 2 3 2 3 2" xfId="13604"/>
    <cellStyle name="40% - Accent2 2 2 2 3 2 3 2 2" xfId="30048"/>
    <cellStyle name="40% - Accent2 2 2 2 3 2 3 2 3" xfId="50493"/>
    <cellStyle name="40% - Accent2 2 2 2 3 2 3 3" xfId="19387"/>
    <cellStyle name="40% - Accent2 2 2 2 3 2 3 3 2" xfId="30049"/>
    <cellStyle name="40% - Accent2 2 2 2 3 2 3 4" xfId="30050"/>
    <cellStyle name="40% - Accent2 2 2 2 3 2 3 5" xfId="50494"/>
    <cellStyle name="40% - Accent2 2 2 2 3 2 4" xfId="7822"/>
    <cellStyle name="40% - Accent2 2 2 2 3 2 4 2" xfId="30051"/>
    <cellStyle name="40% - Accent2 2 2 2 3 2 4 3" xfId="50495"/>
    <cellStyle name="40% - Accent2 2 2 2 3 2 4 4" xfId="50496"/>
    <cellStyle name="40% - Accent2 2 2 2 3 2 5" xfId="3741"/>
    <cellStyle name="40% - Accent2 2 2 2 3 2 5 2" xfId="30052"/>
    <cellStyle name="40% - Accent2 2 2 2 3 2 5 3" xfId="50497"/>
    <cellStyle name="40% - Accent2 2 2 2 3 2 6" xfId="10713"/>
    <cellStyle name="40% - Accent2 2 2 2 3 2 6 2" xfId="30053"/>
    <cellStyle name="40% - Accent2 2 2 2 3 2 6 3" xfId="50498"/>
    <cellStyle name="40% - Accent2 2 2 2 3 2 7" xfId="16496"/>
    <cellStyle name="40% - Accent2 2 2 2 3 2 7 2" xfId="30054"/>
    <cellStyle name="40% - Accent2 2 2 2 3 2 8" xfId="30055"/>
    <cellStyle name="40% - Accent2 2 2 2 3 2 9" xfId="50499"/>
    <cellStyle name="40% - Accent2 2 2 2 3 3" xfId="1031"/>
    <cellStyle name="40% - Accent2 2 2 2 3 3 2" xfId="2735"/>
    <cellStyle name="40% - Accent2 2 2 2 3 3 2 2" xfId="10221"/>
    <cellStyle name="40% - Accent2 2 2 2 3 3 2 2 2" xfId="16003"/>
    <cellStyle name="40% - Accent2 2 2 2 3 3 2 2 2 2" xfId="30056"/>
    <cellStyle name="40% - Accent2 2 2 2 3 3 2 2 2 3" xfId="50500"/>
    <cellStyle name="40% - Accent2 2 2 2 3 3 2 2 3" xfId="21786"/>
    <cellStyle name="40% - Accent2 2 2 2 3 3 2 2 3 2" xfId="30057"/>
    <cellStyle name="40% - Accent2 2 2 2 3 3 2 2 4" xfId="30058"/>
    <cellStyle name="40% - Accent2 2 2 2 3 3 2 2 5" xfId="50501"/>
    <cellStyle name="40% - Accent2 2 2 2 3 3 2 3" xfId="7330"/>
    <cellStyle name="40% - Accent2 2 2 2 3 3 2 3 2" xfId="30059"/>
    <cellStyle name="40% - Accent2 2 2 2 3 3 2 3 3" xfId="50502"/>
    <cellStyle name="40% - Accent2 2 2 2 3 3 2 4" xfId="13112"/>
    <cellStyle name="40% - Accent2 2 2 2 3 3 2 4 2" xfId="30060"/>
    <cellStyle name="40% - Accent2 2 2 2 3 3 2 4 3" xfId="50503"/>
    <cellStyle name="40% - Accent2 2 2 2 3 3 2 5" xfId="18895"/>
    <cellStyle name="40% - Accent2 2 2 2 3 3 2 5 2" xfId="30061"/>
    <cellStyle name="40% - Accent2 2 2 2 3 3 2 6" xfId="30062"/>
    <cellStyle name="40% - Accent2 2 2 2 3 3 2 7" xfId="50504"/>
    <cellStyle name="40% - Accent2 2 2 2 3 3 3" xfId="5627"/>
    <cellStyle name="40% - Accent2 2 2 2 3 3 3 2" xfId="14301"/>
    <cellStyle name="40% - Accent2 2 2 2 3 3 3 2 2" xfId="30063"/>
    <cellStyle name="40% - Accent2 2 2 2 3 3 3 2 3" xfId="50505"/>
    <cellStyle name="40% - Accent2 2 2 2 3 3 3 3" xfId="20084"/>
    <cellStyle name="40% - Accent2 2 2 2 3 3 3 3 2" xfId="30064"/>
    <cellStyle name="40% - Accent2 2 2 2 3 3 3 4" xfId="30065"/>
    <cellStyle name="40% - Accent2 2 2 2 3 3 3 5" xfId="50506"/>
    <cellStyle name="40% - Accent2 2 2 2 3 3 4" xfId="8519"/>
    <cellStyle name="40% - Accent2 2 2 2 3 3 4 2" xfId="30066"/>
    <cellStyle name="40% - Accent2 2 2 2 3 3 4 3" xfId="50507"/>
    <cellStyle name="40% - Accent2 2 2 2 3 3 4 4" xfId="50508"/>
    <cellStyle name="40% - Accent2 2 2 2 3 3 5" xfId="4438"/>
    <cellStyle name="40% - Accent2 2 2 2 3 3 5 2" xfId="30067"/>
    <cellStyle name="40% - Accent2 2 2 2 3 3 5 3" xfId="50509"/>
    <cellStyle name="40% - Accent2 2 2 2 3 3 6" xfId="11410"/>
    <cellStyle name="40% - Accent2 2 2 2 3 3 6 2" xfId="30068"/>
    <cellStyle name="40% - Accent2 2 2 2 3 3 6 3" xfId="50510"/>
    <cellStyle name="40% - Accent2 2 2 2 3 3 7" xfId="17193"/>
    <cellStyle name="40% - Accent2 2 2 2 3 3 7 2" xfId="30069"/>
    <cellStyle name="40% - Accent2 2 2 2 3 3 8" xfId="30070"/>
    <cellStyle name="40% - Accent2 2 2 2 3 3 9" xfId="50511"/>
    <cellStyle name="40% - Accent2 2 2 2 3 4" xfId="2037"/>
    <cellStyle name="40% - Accent2 2 2 2 3 4 2" xfId="6632"/>
    <cellStyle name="40% - Accent2 2 2 2 3 4 2 2" xfId="15305"/>
    <cellStyle name="40% - Accent2 2 2 2 3 4 2 2 2" xfId="30071"/>
    <cellStyle name="40% - Accent2 2 2 2 3 4 2 2 3" xfId="50512"/>
    <cellStyle name="40% - Accent2 2 2 2 3 4 2 3" xfId="21088"/>
    <cellStyle name="40% - Accent2 2 2 2 3 4 2 3 2" xfId="30072"/>
    <cellStyle name="40% - Accent2 2 2 2 3 4 2 4" xfId="30073"/>
    <cellStyle name="40% - Accent2 2 2 2 3 4 2 5" xfId="50513"/>
    <cellStyle name="40% - Accent2 2 2 2 3 4 3" xfId="9523"/>
    <cellStyle name="40% - Accent2 2 2 2 3 4 3 2" xfId="30074"/>
    <cellStyle name="40% - Accent2 2 2 2 3 4 3 3" xfId="50514"/>
    <cellStyle name="40% - Accent2 2 2 2 3 4 3 4" xfId="50515"/>
    <cellStyle name="40% - Accent2 2 2 2 3 4 4" xfId="3740"/>
    <cellStyle name="40% - Accent2 2 2 2 3 4 4 2" xfId="30075"/>
    <cellStyle name="40% - Accent2 2 2 2 3 4 4 3" xfId="50516"/>
    <cellStyle name="40% - Accent2 2 2 2 3 4 5" xfId="12414"/>
    <cellStyle name="40% - Accent2 2 2 2 3 4 5 2" xfId="30076"/>
    <cellStyle name="40% - Accent2 2 2 2 3 4 5 3" xfId="50517"/>
    <cellStyle name="40% - Accent2 2 2 2 3 4 6" xfId="18197"/>
    <cellStyle name="40% - Accent2 2 2 2 3 4 6 2" xfId="30077"/>
    <cellStyle name="40% - Accent2 2 2 2 3 4 7" xfId="30078"/>
    <cellStyle name="40% - Accent2 2 2 2 3 4 8" xfId="50518"/>
    <cellStyle name="40% - Accent2 2 2 2 3 5" xfId="1505"/>
    <cellStyle name="40% - Accent2 2 2 2 3 5 2" xfId="8991"/>
    <cellStyle name="40% - Accent2 2 2 2 3 5 2 2" xfId="14773"/>
    <cellStyle name="40% - Accent2 2 2 2 3 5 2 2 2" xfId="30079"/>
    <cellStyle name="40% - Accent2 2 2 2 3 5 2 2 3" xfId="50519"/>
    <cellStyle name="40% - Accent2 2 2 2 3 5 2 3" xfId="20556"/>
    <cellStyle name="40% - Accent2 2 2 2 3 5 2 3 2" xfId="30080"/>
    <cellStyle name="40% - Accent2 2 2 2 3 5 2 4" xfId="30081"/>
    <cellStyle name="40% - Accent2 2 2 2 3 5 2 5" xfId="50520"/>
    <cellStyle name="40% - Accent2 2 2 2 3 5 3" xfId="6100"/>
    <cellStyle name="40% - Accent2 2 2 2 3 5 3 2" xfId="30082"/>
    <cellStyle name="40% - Accent2 2 2 2 3 5 3 3" xfId="50521"/>
    <cellStyle name="40% - Accent2 2 2 2 3 5 4" xfId="11882"/>
    <cellStyle name="40% - Accent2 2 2 2 3 5 4 2" xfId="30083"/>
    <cellStyle name="40% - Accent2 2 2 2 3 5 4 3" xfId="50522"/>
    <cellStyle name="40% - Accent2 2 2 2 3 5 5" xfId="17665"/>
    <cellStyle name="40% - Accent2 2 2 2 3 5 5 2" xfId="30084"/>
    <cellStyle name="40% - Accent2 2 2 2 3 5 6" xfId="30085"/>
    <cellStyle name="40% - Accent2 2 2 2 3 5 7" xfId="50523"/>
    <cellStyle name="40% - Accent2 2 2 2 3 6" xfId="4929"/>
    <cellStyle name="40% - Accent2 2 2 2 3 6 2" xfId="13603"/>
    <cellStyle name="40% - Accent2 2 2 2 3 6 2 2" xfId="30086"/>
    <cellStyle name="40% - Accent2 2 2 2 3 6 2 3" xfId="50524"/>
    <cellStyle name="40% - Accent2 2 2 2 3 6 3" xfId="19386"/>
    <cellStyle name="40% - Accent2 2 2 2 3 6 3 2" xfId="30087"/>
    <cellStyle name="40% - Accent2 2 2 2 3 6 4" xfId="30088"/>
    <cellStyle name="40% - Accent2 2 2 2 3 6 5" xfId="50525"/>
    <cellStyle name="40% - Accent2 2 2 2 3 7" xfId="7821"/>
    <cellStyle name="40% - Accent2 2 2 2 3 7 2" xfId="30089"/>
    <cellStyle name="40% - Accent2 2 2 2 3 7 3" xfId="50526"/>
    <cellStyle name="40% - Accent2 2 2 2 3 7 4" xfId="50527"/>
    <cellStyle name="40% - Accent2 2 2 2 3 8" xfId="3208"/>
    <cellStyle name="40% - Accent2 2 2 2 3 8 2" xfId="30090"/>
    <cellStyle name="40% - Accent2 2 2 2 3 8 3" xfId="50528"/>
    <cellStyle name="40% - Accent2 2 2 2 3 9" xfId="10712"/>
    <cellStyle name="40% - Accent2 2 2 2 3 9 2" xfId="30091"/>
    <cellStyle name="40% - Accent2 2 2 2 3 9 3" xfId="50529"/>
    <cellStyle name="40% - Accent2 2 2 2 4" xfId="301"/>
    <cellStyle name="40% - Accent2 2 2 2 4 10" xfId="16497"/>
    <cellStyle name="40% - Accent2 2 2 2 4 10 2" xfId="30092"/>
    <cellStyle name="40% - Accent2 2 2 2 4 11" xfId="30093"/>
    <cellStyle name="40% - Accent2 2 2 2 4 12" xfId="50530"/>
    <cellStyle name="40% - Accent2 2 2 2 4 2" xfId="302"/>
    <cellStyle name="40% - Accent2 2 2 2 4 2 2" xfId="2040"/>
    <cellStyle name="40% - Accent2 2 2 2 4 2 2 2" xfId="9526"/>
    <cellStyle name="40% - Accent2 2 2 2 4 2 2 2 2" xfId="15308"/>
    <cellStyle name="40% - Accent2 2 2 2 4 2 2 2 2 2" xfId="30094"/>
    <cellStyle name="40% - Accent2 2 2 2 4 2 2 2 2 3" xfId="50531"/>
    <cellStyle name="40% - Accent2 2 2 2 4 2 2 2 3" xfId="21091"/>
    <cellStyle name="40% - Accent2 2 2 2 4 2 2 2 3 2" xfId="30095"/>
    <cellStyle name="40% - Accent2 2 2 2 4 2 2 2 4" xfId="30096"/>
    <cellStyle name="40% - Accent2 2 2 2 4 2 2 2 5" xfId="50532"/>
    <cellStyle name="40% - Accent2 2 2 2 4 2 2 3" xfId="6635"/>
    <cellStyle name="40% - Accent2 2 2 2 4 2 2 3 2" xfId="30097"/>
    <cellStyle name="40% - Accent2 2 2 2 4 2 2 3 3" xfId="50533"/>
    <cellStyle name="40% - Accent2 2 2 2 4 2 2 4" xfId="12417"/>
    <cellStyle name="40% - Accent2 2 2 2 4 2 2 4 2" xfId="30098"/>
    <cellStyle name="40% - Accent2 2 2 2 4 2 2 4 3" xfId="50534"/>
    <cellStyle name="40% - Accent2 2 2 2 4 2 2 5" xfId="18200"/>
    <cellStyle name="40% - Accent2 2 2 2 4 2 2 5 2" xfId="30099"/>
    <cellStyle name="40% - Accent2 2 2 2 4 2 2 6" xfId="30100"/>
    <cellStyle name="40% - Accent2 2 2 2 4 2 2 7" xfId="50535"/>
    <cellStyle name="40% - Accent2 2 2 2 4 2 3" xfId="4932"/>
    <cellStyle name="40% - Accent2 2 2 2 4 2 3 2" xfId="13606"/>
    <cellStyle name="40% - Accent2 2 2 2 4 2 3 2 2" xfId="30101"/>
    <cellStyle name="40% - Accent2 2 2 2 4 2 3 2 3" xfId="50536"/>
    <cellStyle name="40% - Accent2 2 2 2 4 2 3 3" xfId="19389"/>
    <cellStyle name="40% - Accent2 2 2 2 4 2 3 3 2" xfId="30102"/>
    <cellStyle name="40% - Accent2 2 2 2 4 2 3 4" xfId="30103"/>
    <cellStyle name="40% - Accent2 2 2 2 4 2 3 5" xfId="50537"/>
    <cellStyle name="40% - Accent2 2 2 2 4 2 4" xfId="7824"/>
    <cellStyle name="40% - Accent2 2 2 2 4 2 4 2" xfId="30104"/>
    <cellStyle name="40% - Accent2 2 2 2 4 2 4 3" xfId="50538"/>
    <cellStyle name="40% - Accent2 2 2 2 4 2 4 4" xfId="50539"/>
    <cellStyle name="40% - Accent2 2 2 2 4 2 5" xfId="3743"/>
    <cellStyle name="40% - Accent2 2 2 2 4 2 5 2" xfId="30105"/>
    <cellStyle name="40% - Accent2 2 2 2 4 2 5 3" xfId="50540"/>
    <cellStyle name="40% - Accent2 2 2 2 4 2 6" xfId="10715"/>
    <cellStyle name="40% - Accent2 2 2 2 4 2 6 2" xfId="30106"/>
    <cellStyle name="40% - Accent2 2 2 2 4 2 6 3" xfId="50541"/>
    <cellStyle name="40% - Accent2 2 2 2 4 2 7" xfId="16498"/>
    <cellStyle name="40% - Accent2 2 2 2 4 2 7 2" xfId="30107"/>
    <cellStyle name="40% - Accent2 2 2 2 4 2 8" xfId="30108"/>
    <cellStyle name="40% - Accent2 2 2 2 4 2 9" xfId="50542"/>
    <cellStyle name="40% - Accent2 2 2 2 4 3" xfId="1032"/>
    <cellStyle name="40% - Accent2 2 2 2 4 3 2" xfId="2736"/>
    <cellStyle name="40% - Accent2 2 2 2 4 3 2 2" xfId="10222"/>
    <cellStyle name="40% - Accent2 2 2 2 4 3 2 2 2" xfId="16004"/>
    <cellStyle name="40% - Accent2 2 2 2 4 3 2 2 2 2" xfId="30109"/>
    <cellStyle name="40% - Accent2 2 2 2 4 3 2 2 2 3" xfId="50543"/>
    <cellStyle name="40% - Accent2 2 2 2 4 3 2 2 3" xfId="21787"/>
    <cellStyle name="40% - Accent2 2 2 2 4 3 2 2 3 2" xfId="30110"/>
    <cellStyle name="40% - Accent2 2 2 2 4 3 2 2 4" xfId="30111"/>
    <cellStyle name="40% - Accent2 2 2 2 4 3 2 2 5" xfId="50544"/>
    <cellStyle name="40% - Accent2 2 2 2 4 3 2 3" xfId="7331"/>
    <cellStyle name="40% - Accent2 2 2 2 4 3 2 3 2" xfId="30112"/>
    <cellStyle name="40% - Accent2 2 2 2 4 3 2 3 3" xfId="50545"/>
    <cellStyle name="40% - Accent2 2 2 2 4 3 2 4" xfId="13113"/>
    <cellStyle name="40% - Accent2 2 2 2 4 3 2 4 2" xfId="30113"/>
    <cellStyle name="40% - Accent2 2 2 2 4 3 2 4 3" xfId="50546"/>
    <cellStyle name="40% - Accent2 2 2 2 4 3 2 5" xfId="18896"/>
    <cellStyle name="40% - Accent2 2 2 2 4 3 2 5 2" xfId="30114"/>
    <cellStyle name="40% - Accent2 2 2 2 4 3 2 6" xfId="30115"/>
    <cellStyle name="40% - Accent2 2 2 2 4 3 2 7" xfId="50547"/>
    <cellStyle name="40% - Accent2 2 2 2 4 3 3" xfId="5628"/>
    <cellStyle name="40% - Accent2 2 2 2 4 3 3 2" xfId="14302"/>
    <cellStyle name="40% - Accent2 2 2 2 4 3 3 2 2" xfId="30116"/>
    <cellStyle name="40% - Accent2 2 2 2 4 3 3 2 3" xfId="50548"/>
    <cellStyle name="40% - Accent2 2 2 2 4 3 3 3" xfId="20085"/>
    <cellStyle name="40% - Accent2 2 2 2 4 3 3 3 2" xfId="30117"/>
    <cellStyle name="40% - Accent2 2 2 2 4 3 3 4" xfId="30118"/>
    <cellStyle name="40% - Accent2 2 2 2 4 3 3 5" xfId="50549"/>
    <cellStyle name="40% - Accent2 2 2 2 4 3 4" xfId="8520"/>
    <cellStyle name="40% - Accent2 2 2 2 4 3 4 2" xfId="30119"/>
    <cellStyle name="40% - Accent2 2 2 2 4 3 4 3" xfId="50550"/>
    <cellStyle name="40% - Accent2 2 2 2 4 3 4 4" xfId="50551"/>
    <cellStyle name="40% - Accent2 2 2 2 4 3 5" xfId="4439"/>
    <cellStyle name="40% - Accent2 2 2 2 4 3 5 2" xfId="30120"/>
    <cellStyle name="40% - Accent2 2 2 2 4 3 5 3" xfId="50552"/>
    <cellStyle name="40% - Accent2 2 2 2 4 3 6" xfId="11411"/>
    <cellStyle name="40% - Accent2 2 2 2 4 3 6 2" xfId="30121"/>
    <cellStyle name="40% - Accent2 2 2 2 4 3 6 3" xfId="50553"/>
    <cellStyle name="40% - Accent2 2 2 2 4 3 7" xfId="17194"/>
    <cellStyle name="40% - Accent2 2 2 2 4 3 7 2" xfId="30122"/>
    <cellStyle name="40% - Accent2 2 2 2 4 3 8" xfId="30123"/>
    <cellStyle name="40% - Accent2 2 2 2 4 3 9" xfId="50554"/>
    <cellStyle name="40% - Accent2 2 2 2 4 4" xfId="2039"/>
    <cellStyle name="40% - Accent2 2 2 2 4 4 2" xfId="6634"/>
    <cellStyle name="40% - Accent2 2 2 2 4 4 2 2" xfId="15307"/>
    <cellStyle name="40% - Accent2 2 2 2 4 4 2 2 2" xfId="30124"/>
    <cellStyle name="40% - Accent2 2 2 2 4 4 2 2 3" xfId="50555"/>
    <cellStyle name="40% - Accent2 2 2 2 4 4 2 3" xfId="21090"/>
    <cellStyle name="40% - Accent2 2 2 2 4 4 2 3 2" xfId="30125"/>
    <cellStyle name="40% - Accent2 2 2 2 4 4 2 4" xfId="30126"/>
    <cellStyle name="40% - Accent2 2 2 2 4 4 2 5" xfId="50556"/>
    <cellStyle name="40% - Accent2 2 2 2 4 4 3" xfId="9525"/>
    <cellStyle name="40% - Accent2 2 2 2 4 4 3 2" xfId="30127"/>
    <cellStyle name="40% - Accent2 2 2 2 4 4 3 3" xfId="50557"/>
    <cellStyle name="40% - Accent2 2 2 2 4 4 3 4" xfId="50558"/>
    <cellStyle name="40% - Accent2 2 2 2 4 4 4" xfId="3742"/>
    <cellStyle name="40% - Accent2 2 2 2 4 4 4 2" xfId="30128"/>
    <cellStyle name="40% - Accent2 2 2 2 4 4 4 3" xfId="50559"/>
    <cellStyle name="40% - Accent2 2 2 2 4 4 5" xfId="12416"/>
    <cellStyle name="40% - Accent2 2 2 2 4 4 5 2" xfId="30129"/>
    <cellStyle name="40% - Accent2 2 2 2 4 4 5 3" xfId="50560"/>
    <cellStyle name="40% - Accent2 2 2 2 4 4 6" xfId="18199"/>
    <cellStyle name="40% - Accent2 2 2 2 4 4 6 2" xfId="30130"/>
    <cellStyle name="40% - Accent2 2 2 2 4 4 7" xfId="30131"/>
    <cellStyle name="40% - Accent2 2 2 2 4 4 8" xfId="50561"/>
    <cellStyle name="40% - Accent2 2 2 2 4 5" xfId="1506"/>
    <cellStyle name="40% - Accent2 2 2 2 4 5 2" xfId="8992"/>
    <cellStyle name="40% - Accent2 2 2 2 4 5 2 2" xfId="14774"/>
    <cellStyle name="40% - Accent2 2 2 2 4 5 2 2 2" xfId="30132"/>
    <cellStyle name="40% - Accent2 2 2 2 4 5 2 2 3" xfId="50562"/>
    <cellStyle name="40% - Accent2 2 2 2 4 5 2 3" xfId="20557"/>
    <cellStyle name="40% - Accent2 2 2 2 4 5 2 3 2" xfId="30133"/>
    <cellStyle name="40% - Accent2 2 2 2 4 5 2 4" xfId="30134"/>
    <cellStyle name="40% - Accent2 2 2 2 4 5 2 5" xfId="50563"/>
    <cellStyle name="40% - Accent2 2 2 2 4 5 3" xfId="6101"/>
    <cellStyle name="40% - Accent2 2 2 2 4 5 3 2" xfId="30135"/>
    <cellStyle name="40% - Accent2 2 2 2 4 5 3 3" xfId="50564"/>
    <cellStyle name="40% - Accent2 2 2 2 4 5 4" xfId="11883"/>
    <cellStyle name="40% - Accent2 2 2 2 4 5 4 2" xfId="30136"/>
    <cellStyle name="40% - Accent2 2 2 2 4 5 4 3" xfId="50565"/>
    <cellStyle name="40% - Accent2 2 2 2 4 5 5" xfId="17666"/>
    <cellStyle name="40% - Accent2 2 2 2 4 5 5 2" xfId="30137"/>
    <cellStyle name="40% - Accent2 2 2 2 4 5 6" xfId="30138"/>
    <cellStyle name="40% - Accent2 2 2 2 4 5 7" xfId="50566"/>
    <cellStyle name="40% - Accent2 2 2 2 4 6" xfId="4931"/>
    <cellStyle name="40% - Accent2 2 2 2 4 6 2" xfId="13605"/>
    <cellStyle name="40% - Accent2 2 2 2 4 6 2 2" xfId="30139"/>
    <cellStyle name="40% - Accent2 2 2 2 4 6 2 3" xfId="50567"/>
    <cellStyle name="40% - Accent2 2 2 2 4 6 3" xfId="19388"/>
    <cellStyle name="40% - Accent2 2 2 2 4 6 3 2" xfId="30140"/>
    <cellStyle name="40% - Accent2 2 2 2 4 6 4" xfId="30141"/>
    <cellStyle name="40% - Accent2 2 2 2 4 6 5" xfId="50568"/>
    <cellStyle name="40% - Accent2 2 2 2 4 7" xfId="7823"/>
    <cellStyle name="40% - Accent2 2 2 2 4 7 2" xfId="30142"/>
    <cellStyle name="40% - Accent2 2 2 2 4 7 3" xfId="50569"/>
    <cellStyle name="40% - Accent2 2 2 2 4 7 4" xfId="50570"/>
    <cellStyle name="40% - Accent2 2 2 2 4 8" xfId="3209"/>
    <cellStyle name="40% - Accent2 2 2 2 4 8 2" xfId="30143"/>
    <cellStyle name="40% - Accent2 2 2 2 4 8 3" xfId="50571"/>
    <cellStyle name="40% - Accent2 2 2 2 4 9" xfId="10714"/>
    <cellStyle name="40% - Accent2 2 2 2 4 9 2" xfId="30144"/>
    <cellStyle name="40% - Accent2 2 2 2 4 9 3" xfId="50572"/>
    <cellStyle name="40% - Accent2 2 2 2 5" xfId="303"/>
    <cellStyle name="40% - Accent2 2 2 2 5 10" xfId="50573"/>
    <cellStyle name="40% - Accent2 2 2 2 5 2" xfId="2041"/>
    <cellStyle name="40% - Accent2 2 2 2 5 2 2" xfId="6636"/>
    <cellStyle name="40% - Accent2 2 2 2 5 2 2 2" xfId="15309"/>
    <cellStyle name="40% - Accent2 2 2 2 5 2 2 2 2" xfId="30145"/>
    <cellStyle name="40% - Accent2 2 2 2 5 2 2 2 3" xfId="50574"/>
    <cellStyle name="40% - Accent2 2 2 2 5 2 2 3" xfId="21092"/>
    <cellStyle name="40% - Accent2 2 2 2 5 2 2 3 2" xfId="30146"/>
    <cellStyle name="40% - Accent2 2 2 2 5 2 2 4" xfId="30147"/>
    <cellStyle name="40% - Accent2 2 2 2 5 2 2 5" xfId="50575"/>
    <cellStyle name="40% - Accent2 2 2 2 5 2 3" xfId="9527"/>
    <cellStyle name="40% - Accent2 2 2 2 5 2 3 2" xfId="30148"/>
    <cellStyle name="40% - Accent2 2 2 2 5 2 3 3" xfId="50576"/>
    <cellStyle name="40% - Accent2 2 2 2 5 2 3 4" xfId="50577"/>
    <cellStyle name="40% - Accent2 2 2 2 5 2 4" xfId="3744"/>
    <cellStyle name="40% - Accent2 2 2 2 5 2 4 2" xfId="30149"/>
    <cellStyle name="40% - Accent2 2 2 2 5 2 4 3" xfId="50578"/>
    <cellStyle name="40% - Accent2 2 2 2 5 2 5" xfId="12418"/>
    <cellStyle name="40% - Accent2 2 2 2 5 2 5 2" xfId="30150"/>
    <cellStyle name="40% - Accent2 2 2 2 5 2 5 3" xfId="50579"/>
    <cellStyle name="40% - Accent2 2 2 2 5 2 6" xfId="18201"/>
    <cellStyle name="40% - Accent2 2 2 2 5 2 6 2" xfId="30151"/>
    <cellStyle name="40% - Accent2 2 2 2 5 2 7" xfId="30152"/>
    <cellStyle name="40% - Accent2 2 2 2 5 2 8" xfId="50580"/>
    <cellStyle name="40% - Accent2 2 2 2 5 3" xfId="1502"/>
    <cellStyle name="40% - Accent2 2 2 2 5 3 2" xfId="8988"/>
    <cellStyle name="40% - Accent2 2 2 2 5 3 2 2" xfId="14770"/>
    <cellStyle name="40% - Accent2 2 2 2 5 3 2 2 2" xfId="30153"/>
    <cellStyle name="40% - Accent2 2 2 2 5 3 2 2 3" xfId="50581"/>
    <cellStyle name="40% - Accent2 2 2 2 5 3 2 3" xfId="20553"/>
    <cellStyle name="40% - Accent2 2 2 2 5 3 2 3 2" xfId="30154"/>
    <cellStyle name="40% - Accent2 2 2 2 5 3 2 4" xfId="30155"/>
    <cellStyle name="40% - Accent2 2 2 2 5 3 2 5" xfId="50582"/>
    <cellStyle name="40% - Accent2 2 2 2 5 3 3" xfId="6097"/>
    <cellStyle name="40% - Accent2 2 2 2 5 3 3 2" xfId="30156"/>
    <cellStyle name="40% - Accent2 2 2 2 5 3 3 3" xfId="50583"/>
    <cellStyle name="40% - Accent2 2 2 2 5 3 4" xfId="11879"/>
    <cellStyle name="40% - Accent2 2 2 2 5 3 4 2" xfId="30157"/>
    <cellStyle name="40% - Accent2 2 2 2 5 3 4 3" xfId="50584"/>
    <cellStyle name="40% - Accent2 2 2 2 5 3 5" xfId="17662"/>
    <cellStyle name="40% - Accent2 2 2 2 5 3 5 2" xfId="30158"/>
    <cellStyle name="40% - Accent2 2 2 2 5 3 6" xfId="30159"/>
    <cellStyle name="40% - Accent2 2 2 2 5 3 7" xfId="50585"/>
    <cellStyle name="40% - Accent2 2 2 2 5 4" xfId="4933"/>
    <cellStyle name="40% - Accent2 2 2 2 5 4 2" xfId="13607"/>
    <cellStyle name="40% - Accent2 2 2 2 5 4 2 2" xfId="30160"/>
    <cellStyle name="40% - Accent2 2 2 2 5 4 2 3" xfId="50586"/>
    <cellStyle name="40% - Accent2 2 2 2 5 4 3" xfId="19390"/>
    <cellStyle name="40% - Accent2 2 2 2 5 4 3 2" xfId="30161"/>
    <cellStyle name="40% - Accent2 2 2 2 5 4 4" xfId="30162"/>
    <cellStyle name="40% - Accent2 2 2 2 5 4 5" xfId="50587"/>
    <cellStyle name="40% - Accent2 2 2 2 5 5" xfId="7825"/>
    <cellStyle name="40% - Accent2 2 2 2 5 5 2" xfId="30163"/>
    <cellStyle name="40% - Accent2 2 2 2 5 5 3" xfId="50588"/>
    <cellStyle name="40% - Accent2 2 2 2 5 5 4" xfId="50589"/>
    <cellStyle name="40% - Accent2 2 2 2 5 6" xfId="3205"/>
    <cellStyle name="40% - Accent2 2 2 2 5 6 2" xfId="30164"/>
    <cellStyle name="40% - Accent2 2 2 2 5 6 3" xfId="50590"/>
    <cellStyle name="40% - Accent2 2 2 2 5 7" xfId="10716"/>
    <cellStyle name="40% - Accent2 2 2 2 5 7 2" xfId="30165"/>
    <cellStyle name="40% - Accent2 2 2 2 5 7 3" xfId="50591"/>
    <cellStyle name="40% - Accent2 2 2 2 5 8" xfId="16499"/>
    <cellStyle name="40% - Accent2 2 2 2 5 8 2" xfId="30166"/>
    <cellStyle name="40% - Accent2 2 2 2 5 9" xfId="30167"/>
    <cellStyle name="40% - Accent2 2 2 2 6" xfId="907"/>
    <cellStyle name="40% - Accent2 2 2 2 6 2" xfId="2613"/>
    <cellStyle name="40% - Accent2 2 2 2 6 2 2" xfId="10099"/>
    <cellStyle name="40% - Accent2 2 2 2 6 2 2 2" xfId="15881"/>
    <cellStyle name="40% - Accent2 2 2 2 6 2 2 2 2" xfId="30168"/>
    <cellStyle name="40% - Accent2 2 2 2 6 2 2 2 3" xfId="50592"/>
    <cellStyle name="40% - Accent2 2 2 2 6 2 2 3" xfId="21664"/>
    <cellStyle name="40% - Accent2 2 2 2 6 2 2 3 2" xfId="30169"/>
    <cellStyle name="40% - Accent2 2 2 2 6 2 2 4" xfId="30170"/>
    <cellStyle name="40% - Accent2 2 2 2 6 2 2 5" xfId="50593"/>
    <cellStyle name="40% - Accent2 2 2 2 6 2 3" xfId="7208"/>
    <cellStyle name="40% - Accent2 2 2 2 6 2 3 2" xfId="30171"/>
    <cellStyle name="40% - Accent2 2 2 2 6 2 3 3" xfId="50594"/>
    <cellStyle name="40% - Accent2 2 2 2 6 2 4" xfId="12990"/>
    <cellStyle name="40% - Accent2 2 2 2 6 2 4 2" xfId="30172"/>
    <cellStyle name="40% - Accent2 2 2 2 6 2 4 3" xfId="50595"/>
    <cellStyle name="40% - Accent2 2 2 2 6 2 5" xfId="18773"/>
    <cellStyle name="40% - Accent2 2 2 2 6 2 5 2" xfId="30173"/>
    <cellStyle name="40% - Accent2 2 2 2 6 2 6" xfId="30174"/>
    <cellStyle name="40% - Accent2 2 2 2 6 2 7" xfId="50596"/>
    <cellStyle name="40% - Accent2 2 2 2 6 3" xfId="5505"/>
    <cellStyle name="40% - Accent2 2 2 2 6 3 2" xfId="14179"/>
    <cellStyle name="40% - Accent2 2 2 2 6 3 2 2" xfId="30175"/>
    <cellStyle name="40% - Accent2 2 2 2 6 3 2 3" xfId="50597"/>
    <cellStyle name="40% - Accent2 2 2 2 6 3 3" xfId="19962"/>
    <cellStyle name="40% - Accent2 2 2 2 6 3 3 2" xfId="30176"/>
    <cellStyle name="40% - Accent2 2 2 2 6 3 4" xfId="30177"/>
    <cellStyle name="40% - Accent2 2 2 2 6 3 5" xfId="50598"/>
    <cellStyle name="40% - Accent2 2 2 2 6 4" xfId="8397"/>
    <cellStyle name="40% - Accent2 2 2 2 6 4 2" xfId="30178"/>
    <cellStyle name="40% - Accent2 2 2 2 6 4 3" xfId="50599"/>
    <cellStyle name="40% - Accent2 2 2 2 6 4 4" xfId="50600"/>
    <cellStyle name="40% - Accent2 2 2 2 6 5" xfId="4316"/>
    <cellStyle name="40% - Accent2 2 2 2 6 5 2" xfId="30179"/>
    <cellStyle name="40% - Accent2 2 2 2 6 5 3" xfId="50601"/>
    <cellStyle name="40% - Accent2 2 2 2 6 6" xfId="11288"/>
    <cellStyle name="40% - Accent2 2 2 2 6 6 2" xfId="30180"/>
    <cellStyle name="40% - Accent2 2 2 2 6 6 3" xfId="50602"/>
    <cellStyle name="40% - Accent2 2 2 2 6 7" xfId="17071"/>
    <cellStyle name="40% - Accent2 2 2 2 6 7 2" xfId="30181"/>
    <cellStyle name="40% - Accent2 2 2 2 6 8" xfId="30182"/>
    <cellStyle name="40% - Accent2 2 2 2 6 9" xfId="50603"/>
    <cellStyle name="40% - Accent2 2 2 2 7" xfId="2032"/>
    <cellStyle name="40% - Accent2 2 2 2 7 2" xfId="6627"/>
    <cellStyle name="40% - Accent2 2 2 2 7 2 2" xfId="15300"/>
    <cellStyle name="40% - Accent2 2 2 2 7 2 2 2" xfId="30183"/>
    <cellStyle name="40% - Accent2 2 2 2 7 2 2 3" xfId="50604"/>
    <cellStyle name="40% - Accent2 2 2 2 7 2 3" xfId="21083"/>
    <cellStyle name="40% - Accent2 2 2 2 7 2 3 2" xfId="30184"/>
    <cellStyle name="40% - Accent2 2 2 2 7 2 4" xfId="30185"/>
    <cellStyle name="40% - Accent2 2 2 2 7 2 5" xfId="50605"/>
    <cellStyle name="40% - Accent2 2 2 2 7 3" xfId="9518"/>
    <cellStyle name="40% - Accent2 2 2 2 7 3 2" xfId="30186"/>
    <cellStyle name="40% - Accent2 2 2 2 7 3 3" xfId="50606"/>
    <cellStyle name="40% - Accent2 2 2 2 7 3 4" xfId="50607"/>
    <cellStyle name="40% - Accent2 2 2 2 7 4" xfId="3735"/>
    <cellStyle name="40% - Accent2 2 2 2 7 4 2" xfId="30187"/>
    <cellStyle name="40% - Accent2 2 2 2 7 4 3" xfId="50608"/>
    <cellStyle name="40% - Accent2 2 2 2 7 5" xfId="12409"/>
    <cellStyle name="40% - Accent2 2 2 2 7 5 2" xfId="30188"/>
    <cellStyle name="40% - Accent2 2 2 2 7 5 3" xfId="50609"/>
    <cellStyle name="40% - Accent2 2 2 2 7 6" xfId="18192"/>
    <cellStyle name="40% - Accent2 2 2 2 7 6 2" xfId="30189"/>
    <cellStyle name="40% - Accent2 2 2 2 7 7" xfId="30190"/>
    <cellStyle name="40% - Accent2 2 2 2 7 8" xfId="50610"/>
    <cellStyle name="40% - Accent2 2 2 2 8" xfId="1312"/>
    <cellStyle name="40% - Accent2 2 2 2 8 2" xfId="8798"/>
    <cellStyle name="40% - Accent2 2 2 2 8 2 2" xfId="14580"/>
    <cellStyle name="40% - Accent2 2 2 2 8 2 2 2" xfId="30191"/>
    <cellStyle name="40% - Accent2 2 2 2 8 2 2 3" xfId="50611"/>
    <cellStyle name="40% - Accent2 2 2 2 8 2 3" xfId="20363"/>
    <cellStyle name="40% - Accent2 2 2 2 8 2 3 2" xfId="30192"/>
    <cellStyle name="40% - Accent2 2 2 2 8 2 4" xfId="30193"/>
    <cellStyle name="40% - Accent2 2 2 2 8 2 5" xfId="50612"/>
    <cellStyle name="40% - Accent2 2 2 2 8 3" xfId="5907"/>
    <cellStyle name="40% - Accent2 2 2 2 8 3 2" xfId="30194"/>
    <cellStyle name="40% - Accent2 2 2 2 8 3 3" xfId="50613"/>
    <cellStyle name="40% - Accent2 2 2 2 8 4" xfId="11689"/>
    <cellStyle name="40% - Accent2 2 2 2 8 4 2" xfId="30195"/>
    <cellStyle name="40% - Accent2 2 2 2 8 4 3" xfId="50614"/>
    <cellStyle name="40% - Accent2 2 2 2 8 5" xfId="17472"/>
    <cellStyle name="40% - Accent2 2 2 2 8 5 2" xfId="30196"/>
    <cellStyle name="40% - Accent2 2 2 2 8 6" xfId="30197"/>
    <cellStyle name="40% - Accent2 2 2 2 8 7" xfId="50615"/>
    <cellStyle name="40% - Accent2 2 2 2 9" xfId="4924"/>
    <cellStyle name="40% - Accent2 2 2 2 9 2" xfId="13598"/>
    <cellStyle name="40% - Accent2 2 2 2 9 2 2" xfId="30198"/>
    <cellStyle name="40% - Accent2 2 2 2 9 2 3" xfId="50616"/>
    <cellStyle name="40% - Accent2 2 2 2 9 3" xfId="19381"/>
    <cellStyle name="40% - Accent2 2 2 2 9 3 2" xfId="30199"/>
    <cellStyle name="40% - Accent2 2 2 2 9 4" xfId="30200"/>
    <cellStyle name="40% - Accent2 2 2 2 9 5" xfId="50617"/>
    <cellStyle name="40% - Accent2 2 2 3" xfId="304"/>
    <cellStyle name="40% - Accent2 2 2 3 10" xfId="10717"/>
    <cellStyle name="40% - Accent2 2 2 3 10 2" xfId="30201"/>
    <cellStyle name="40% - Accent2 2 2 3 10 3" xfId="50618"/>
    <cellStyle name="40% - Accent2 2 2 3 11" xfId="16500"/>
    <cellStyle name="40% - Accent2 2 2 3 11 2" xfId="30202"/>
    <cellStyle name="40% - Accent2 2 2 3 12" xfId="30203"/>
    <cellStyle name="40% - Accent2 2 2 3 13" xfId="50619"/>
    <cellStyle name="40% - Accent2 2 2 3 2" xfId="305"/>
    <cellStyle name="40% - Accent2 2 2 3 2 10" xfId="16501"/>
    <cellStyle name="40% - Accent2 2 2 3 2 10 2" xfId="30204"/>
    <cellStyle name="40% - Accent2 2 2 3 2 11" xfId="30205"/>
    <cellStyle name="40% - Accent2 2 2 3 2 12" xfId="50620"/>
    <cellStyle name="40% - Accent2 2 2 3 2 2" xfId="306"/>
    <cellStyle name="40% - Accent2 2 2 3 2 2 2" xfId="2044"/>
    <cellStyle name="40% - Accent2 2 2 3 2 2 2 2" xfId="9530"/>
    <cellStyle name="40% - Accent2 2 2 3 2 2 2 2 2" xfId="15312"/>
    <cellStyle name="40% - Accent2 2 2 3 2 2 2 2 2 2" xfId="30206"/>
    <cellStyle name="40% - Accent2 2 2 3 2 2 2 2 2 3" xfId="50621"/>
    <cellStyle name="40% - Accent2 2 2 3 2 2 2 2 3" xfId="21095"/>
    <cellStyle name="40% - Accent2 2 2 3 2 2 2 2 3 2" xfId="30207"/>
    <cellStyle name="40% - Accent2 2 2 3 2 2 2 2 4" xfId="30208"/>
    <cellStyle name="40% - Accent2 2 2 3 2 2 2 2 5" xfId="50622"/>
    <cellStyle name="40% - Accent2 2 2 3 2 2 2 3" xfId="6639"/>
    <cellStyle name="40% - Accent2 2 2 3 2 2 2 3 2" xfId="30209"/>
    <cellStyle name="40% - Accent2 2 2 3 2 2 2 3 3" xfId="50623"/>
    <cellStyle name="40% - Accent2 2 2 3 2 2 2 4" xfId="12421"/>
    <cellStyle name="40% - Accent2 2 2 3 2 2 2 4 2" xfId="30210"/>
    <cellStyle name="40% - Accent2 2 2 3 2 2 2 4 3" xfId="50624"/>
    <cellStyle name="40% - Accent2 2 2 3 2 2 2 5" xfId="18204"/>
    <cellStyle name="40% - Accent2 2 2 3 2 2 2 5 2" xfId="30211"/>
    <cellStyle name="40% - Accent2 2 2 3 2 2 2 6" xfId="30212"/>
    <cellStyle name="40% - Accent2 2 2 3 2 2 2 7" xfId="50625"/>
    <cellStyle name="40% - Accent2 2 2 3 2 2 3" xfId="4936"/>
    <cellStyle name="40% - Accent2 2 2 3 2 2 3 2" xfId="13610"/>
    <cellStyle name="40% - Accent2 2 2 3 2 2 3 2 2" xfId="30213"/>
    <cellStyle name="40% - Accent2 2 2 3 2 2 3 2 3" xfId="50626"/>
    <cellStyle name="40% - Accent2 2 2 3 2 2 3 3" xfId="19393"/>
    <cellStyle name="40% - Accent2 2 2 3 2 2 3 3 2" xfId="30214"/>
    <cellStyle name="40% - Accent2 2 2 3 2 2 3 4" xfId="30215"/>
    <cellStyle name="40% - Accent2 2 2 3 2 2 3 5" xfId="50627"/>
    <cellStyle name="40% - Accent2 2 2 3 2 2 4" xfId="7828"/>
    <cellStyle name="40% - Accent2 2 2 3 2 2 4 2" xfId="30216"/>
    <cellStyle name="40% - Accent2 2 2 3 2 2 4 3" xfId="50628"/>
    <cellStyle name="40% - Accent2 2 2 3 2 2 4 4" xfId="50629"/>
    <cellStyle name="40% - Accent2 2 2 3 2 2 5" xfId="3747"/>
    <cellStyle name="40% - Accent2 2 2 3 2 2 5 2" xfId="30217"/>
    <cellStyle name="40% - Accent2 2 2 3 2 2 5 3" xfId="50630"/>
    <cellStyle name="40% - Accent2 2 2 3 2 2 6" xfId="10719"/>
    <cellStyle name="40% - Accent2 2 2 3 2 2 6 2" xfId="30218"/>
    <cellStyle name="40% - Accent2 2 2 3 2 2 6 3" xfId="50631"/>
    <cellStyle name="40% - Accent2 2 2 3 2 2 7" xfId="16502"/>
    <cellStyle name="40% - Accent2 2 2 3 2 2 7 2" xfId="30219"/>
    <cellStyle name="40% - Accent2 2 2 3 2 2 8" xfId="30220"/>
    <cellStyle name="40% - Accent2 2 2 3 2 2 9" xfId="50632"/>
    <cellStyle name="40% - Accent2 2 2 3 2 3" xfId="1034"/>
    <cellStyle name="40% - Accent2 2 2 3 2 3 2" xfId="2738"/>
    <cellStyle name="40% - Accent2 2 2 3 2 3 2 2" xfId="10224"/>
    <cellStyle name="40% - Accent2 2 2 3 2 3 2 2 2" xfId="16006"/>
    <cellStyle name="40% - Accent2 2 2 3 2 3 2 2 2 2" xfId="30221"/>
    <cellStyle name="40% - Accent2 2 2 3 2 3 2 2 2 3" xfId="50633"/>
    <cellStyle name="40% - Accent2 2 2 3 2 3 2 2 3" xfId="21789"/>
    <cellStyle name="40% - Accent2 2 2 3 2 3 2 2 3 2" xfId="30222"/>
    <cellStyle name="40% - Accent2 2 2 3 2 3 2 2 4" xfId="30223"/>
    <cellStyle name="40% - Accent2 2 2 3 2 3 2 2 5" xfId="50634"/>
    <cellStyle name="40% - Accent2 2 2 3 2 3 2 3" xfId="7333"/>
    <cellStyle name="40% - Accent2 2 2 3 2 3 2 3 2" xfId="30224"/>
    <cellStyle name="40% - Accent2 2 2 3 2 3 2 3 3" xfId="50635"/>
    <cellStyle name="40% - Accent2 2 2 3 2 3 2 4" xfId="13115"/>
    <cellStyle name="40% - Accent2 2 2 3 2 3 2 4 2" xfId="30225"/>
    <cellStyle name="40% - Accent2 2 2 3 2 3 2 4 3" xfId="50636"/>
    <cellStyle name="40% - Accent2 2 2 3 2 3 2 5" xfId="18898"/>
    <cellStyle name="40% - Accent2 2 2 3 2 3 2 5 2" xfId="30226"/>
    <cellStyle name="40% - Accent2 2 2 3 2 3 2 6" xfId="30227"/>
    <cellStyle name="40% - Accent2 2 2 3 2 3 2 7" xfId="50637"/>
    <cellStyle name="40% - Accent2 2 2 3 2 3 3" xfId="5630"/>
    <cellStyle name="40% - Accent2 2 2 3 2 3 3 2" xfId="14304"/>
    <cellStyle name="40% - Accent2 2 2 3 2 3 3 2 2" xfId="30228"/>
    <cellStyle name="40% - Accent2 2 2 3 2 3 3 2 3" xfId="50638"/>
    <cellStyle name="40% - Accent2 2 2 3 2 3 3 3" xfId="20087"/>
    <cellStyle name="40% - Accent2 2 2 3 2 3 3 3 2" xfId="30229"/>
    <cellStyle name="40% - Accent2 2 2 3 2 3 3 4" xfId="30230"/>
    <cellStyle name="40% - Accent2 2 2 3 2 3 3 5" xfId="50639"/>
    <cellStyle name="40% - Accent2 2 2 3 2 3 4" xfId="8522"/>
    <cellStyle name="40% - Accent2 2 2 3 2 3 4 2" xfId="30231"/>
    <cellStyle name="40% - Accent2 2 2 3 2 3 4 3" xfId="50640"/>
    <cellStyle name="40% - Accent2 2 2 3 2 3 4 4" xfId="50641"/>
    <cellStyle name="40% - Accent2 2 2 3 2 3 5" xfId="4441"/>
    <cellStyle name="40% - Accent2 2 2 3 2 3 5 2" xfId="30232"/>
    <cellStyle name="40% - Accent2 2 2 3 2 3 5 3" xfId="50642"/>
    <cellStyle name="40% - Accent2 2 2 3 2 3 6" xfId="11413"/>
    <cellStyle name="40% - Accent2 2 2 3 2 3 6 2" xfId="30233"/>
    <cellStyle name="40% - Accent2 2 2 3 2 3 6 3" xfId="50643"/>
    <cellStyle name="40% - Accent2 2 2 3 2 3 7" xfId="17196"/>
    <cellStyle name="40% - Accent2 2 2 3 2 3 7 2" xfId="30234"/>
    <cellStyle name="40% - Accent2 2 2 3 2 3 8" xfId="30235"/>
    <cellStyle name="40% - Accent2 2 2 3 2 3 9" xfId="50644"/>
    <cellStyle name="40% - Accent2 2 2 3 2 4" xfId="2043"/>
    <cellStyle name="40% - Accent2 2 2 3 2 4 2" xfId="6638"/>
    <cellStyle name="40% - Accent2 2 2 3 2 4 2 2" xfId="15311"/>
    <cellStyle name="40% - Accent2 2 2 3 2 4 2 2 2" xfId="30236"/>
    <cellStyle name="40% - Accent2 2 2 3 2 4 2 2 3" xfId="50645"/>
    <cellStyle name="40% - Accent2 2 2 3 2 4 2 3" xfId="21094"/>
    <cellStyle name="40% - Accent2 2 2 3 2 4 2 3 2" xfId="30237"/>
    <cellStyle name="40% - Accent2 2 2 3 2 4 2 4" xfId="30238"/>
    <cellStyle name="40% - Accent2 2 2 3 2 4 2 5" xfId="50646"/>
    <cellStyle name="40% - Accent2 2 2 3 2 4 3" xfId="9529"/>
    <cellStyle name="40% - Accent2 2 2 3 2 4 3 2" xfId="30239"/>
    <cellStyle name="40% - Accent2 2 2 3 2 4 3 3" xfId="50647"/>
    <cellStyle name="40% - Accent2 2 2 3 2 4 3 4" xfId="50648"/>
    <cellStyle name="40% - Accent2 2 2 3 2 4 4" xfId="3746"/>
    <cellStyle name="40% - Accent2 2 2 3 2 4 4 2" xfId="30240"/>
    <cellStyle name="40% - Accent2 2 2 3 2 4 4 3" xfId="50649"/>
    <cellStyle name="40% - Accent2 2 2 3 2 4 5" xfId="12420"/>
    <cellStyle name="40% - Accent2 2 2 3 2 4 5 2" xfId="30241"/>
    <cellStyle name="40% - Accent2 2 2 3 2 4 5 3" xfId="50650"/>
    <cellStyle name="40% - Accent2 2 2 3 2 4 6" xfId="18203"/>
    <cellStyle name="40% - Accent2 2 2 3 2 4 6 2" xfId="30242"/>
    <cellStyle name="40% - Accent2 2 2 3 2 4 7" xfId="30243"/>
    <cellStyle name="40% - Accent2 2 2 3 2 4 8" xfId="50651"/>
    <cellStyle name="40% - Accent2 2 2 3 2 5" xfId="1508"/>
    <cellStyle name="40% - Accent2 2 2 3 2 5 2" xfId="8994"/>
    <cellStyle name="40% - Accent2 2 2 3 2 5 2 2" xfId="14776"/>
    <cellStyle name="40% - Accent2 2 2 3 2 5 2 2 2" xfId="30244"/>
    <cellStyle name="40% - Accent2 2 2 3 2 5 2 2 3" xfId="50652"/>
    <cellStyle name="40% - Accent2 2 2 3 2 5 2 3" xfId="20559"/>
    <cellStyle name="40% - Accent2 2 2 3 2 5 2 3 2" xfId="30245"/>
    <cellStyle name="40% - Accent2 2 2 3 2 5 2 4" xfId="30246"/>
    <cellStyle name="40% - Accent2 2 2 3 2 5 2 5" xfId="50653"/>
    <cellStyle name="40% - Accent2 2 2 3 2 5 3" xfId="6103"/>
    <cellStyle name="40% - Accent2 2 2 3 2 5 3 2" xfId="30247"/>
    <cellStyle name="40% - Accent2 2 2 3 2 5 3 3" xfId="50654"/>
    <cellStyle name="40% - Accent2 2 2 3 2 5 4" xfId="11885"/>
    <cellStyle name="40% - Accent2 2 2 3 2 5 4 2" xfId="30248"/>
    <cellStyle name="40% - Accent2 2 2 3 2 5 4 3" xfId="50655"/>
    <cellStyle name="40% - Accent2 2 2 3 2 5 5" xfId="17668"/>
    <cellStyle name="40% - Accent2 2 2 3 2 5 5 2" xfId="30249"/>
    <cellStyle name="40% - Accent2 2 2 3 2 5 6" xfId="30250"/>
    <cellStyle name="40% - Accent2 2 2 3 2 5 7" xfId="50656"/>
    <cellStyle name="40% - Accent2 2 2 3 2 6" xfId="4935"/>
    <cellStyle name="40% - Accent2 2 2 3 2 6 2" xfId="13609"/>
    <cellStyle name="40% - Accent2 2 2 3 2 6 2 2" xfId="30251"/>
    <cellStyle name="40% - Accent2 2 2 3 2 6 2 3" xfId="50657"/>
    <cellStyle name="40% - Accent2 2 2 3 2 6 3" xfId="19392"/>
    <cellStyle name="40% - Accent2 2 2 3 2 6 3 2" xfId="30252"/>
    <cellStyle name="40% - Accent2 2 2 3 2 6 4" xfId="30253"/>
    <cellStyle name="40% - Accent2 2 2 3 2 6 5" xfId="50658"/>
    <cellStyle name="40% - Accent2 2 2 3 2 7" xfId="7827"/>
    <cellStyle name="40% - Accent2 2 2 3 2 7 2" xfId="30254"/>
    <cellStyle name="40% - Accent2 2 2 3 2 7 3" xfId="50659"/>
    <cellStyle name="40% - Accent2 2 2 3 2 7 4" xfId="50660"/>
    <cellStyle name="40% - Accent2 2 2 3 2 8" xfId="3211"/>
    <cellStyle name="40% - Accent2 2 2 3 2 8 2" xfId="30255"/>
    <cellStyle name="40% - Accent2 2 2 3 2 8 3" xfId="50661"/>
    <cellStyle name="40% - Accent2 2 2 3 2 9" xfId="10718"/>
    <cellStyle name="40% - Accent2 2 2 3 2 9 2" xfId="30256"/>
    <cellStyle name="40% - Accent2 2 2 3 2 9 3" xfId="50662"/>
    <cellStyle name="40% - Accent2 2 2 3 3" xfId="307"/>
    <cellStyle name="40% - Accent2 2 2 3 3 2" xfId="2045"/>
    <cellStyle name="40% - Accent2 2 2 3 3 2 2" xfId="9531"/>
    <cellStyle name="40% - Accent2 2 2 3 3 2 2 2" xfId="15313"/>
    <cellStyle name="40% - Accent2 2 2 3 3 2 2 2 2" xfId="30257"/>
    <cellStyle name="40% - Accent2 2 2 3 3 2 2 2 3" xfId="50663"/>
    <cellStyle name="40% - Accent2 2 2 3 3 2 2 3" xfId="21096"/>
    <cellStyle name="40% - Accent2 2 2 3 3 2 2 3 2" xfId="30258"/>
    <cellStyle name="40% - Accent2 2 2 3 3 2 2 4" xfId="30259"/>
    <cellStyle name="40% - Accent2 2 2 3 3 2 2 5" xfId="50664"/>
    <cellStyle name="40% - Accent2 2 2 3 3 2 3" xfId="6640"/>
    <cellStyle name="40% - Accent2 2 2 3 3 2 3 2" xfId="30260"/>
    <cellStyle name="40% - Accent2 2 2 3 3 2 3 3" xfId="50665"/>
    <cellStyle name="40% - Accent2 2 2 3 3 2 4" xfId="12422"/>
    <cellStyle name="40% - Accent2 2 2 3 3 2 4 2" xfId="30261"/>
    <cellStyle name="40% - Accent2 2 2 3 3 2 4 3" xfId="50666"/>
    <cellStyle name="40% - Accent2 2 2 3 3 2 5" xfId="18205"/>
    <cellStyle name="40% - Accent2 2 2 3 3 2 5 2" xfId="30262"/>
    <cellStyle name="40% - Accent2 2 2 3 3 2 6" xfId="30263"/>
    <cellStyle name="40% - Accent2 2 2 3 3 2 7" xfId="50667"/>
    <cellStyle name="40% - Accent2 2 2 3 3 3" xfId="4937"/>
    <cellStyle name="40% - Accent2 2 2 3 3 3 2" xfId="13611"/>
    <cellStyle name="40% - Accent2 2 2 3 3 3 2 2" xfId="30264"/>
    <cellStyle name="40% - Accent2 2 2 3 3 3 2 3" xfId="50668"/>
    <cellStyle name="40% - Accent2 2 2 3 3 3 3" xfId="19394"/>
    <cellStyle name="40% - Accent2 2 2 3 3 3 3 2" xfId="30265"/>
    <cellStyle name="40% - Accent2 2 2 3 3 3 4" xfId="30266"/>
    <cellStyle name="40% - Accent2 2 2 3 3 3 5" xfId="50669"/>
    <cellStyle name="40% - Accent2 2 2 3 3 4" xfId="7829"/>
    <cellStyle name="40% - Accent2 2 2 3 3 4 2" xfId="30267"/>
    <cellStyle name="40% - Accent2 2 2 3 3 4 3" xfId="50670"/>
    <cellStyle name="40% - Accent2 2 2 3 3 4 4" xfId="50671"/>
    <cellStyle name="40% - Accent2 2 2 3 3 5" xfId="3748"/>
    <cellStyle name="40% - Accent2 2 2 3 3 5 2" xfId="30268"/>
    <cellStyle name="40% - Accent2 2 2 3 3 5 3" xfId="50672"/>
    <cellStyle name="40% - Accent2 2 2 3 3 6" xfId="10720"/>
    <cellStyle name="40% - Accent2 2 2 3 3 6 2" xfId="30269"/>
    <cellStyle name="40% - Accent2 2 2 3 3 6 3" xfId="50673"/>
    <cellStyle name="40% - Accent2 2 2 3 3 7" xfId="16503"/>
    <cellStyle name="40% - Accent2 2 2 3 3 7 2" xfId="30270"/>
    <cellStyle name="40% - Accent2 2 2 3 3 8" xfId="30271"/>
    <cellStyle name="40% - Accent2 2 2 3 3 9" xfId="50674"/>
    <cellStyle name="40% - Accent2 2 2 3 4" xfId="1033"/>
    <cellStyle name="40% - Accent2 2 2 3 4 2" xfId="2737"/>
    <cellStyle name="40% - Accent2 2 2 3 4 2 2" xfId="10223"/>
    <cellStyle name="40% - Accent2 2 2 3 4 2 2 2" xfId="16005"/>
    <cellStyle name="40% - Accent2 2 2 3 4 2 2 2 2" xfId="30272"/>
    <cellStyle name="40% - Accent2 2 2 3 4 2 2 2 3" xfId="50675"/>
    <cellStyle name="40% - Accent2 2 2 3 4 2 2 3" xfId="21788"/>
    <cellStyle name="40% - Accent2 2 2 3 4 2 2 3 2" xfId="30273"/>
    <cellStyle name="40% - Accent2 2 2 3 4 2 2 4" xfId="30274"/>
    <cellStyle name="40% - Accent2 2 2 3 4 2 2 5" xfId="50676"/>
    <cellStyle name="40% - Accent2 2 2 3 4 2 3" xfId="7332"/>
    <cellStyle name="40% - Accent2 2 2 3 4 2 3 2" xfId="30275"/>
    <cellStyle name="40% - Accent2 2 2 3 4 2 3 3" xfId="50677"/>
    <cellStyle name="40% - Accent2 2 2 3 4 2 4" xfId="13114"/>
    <cellStyle name="40% - Accent2 2 2 3 4 2 4 2" xfId="30276"/>
    <cellStyle name="40% - Accent2 2 2 3 4 2 4 3" xfId="50678"/>
    <cellStyle name="40% - Accent2 2 2 3 4 2 5" xfId="18897"/>
    <cellStyle name="40% - Accent2 2 2 3 4 2 5 2" xfId="30277"/>
    <cellStyle name="40% - Accent2 2 2 3 4 2 6" xfId="30278"/>
    <cellStyle name="40% - Accent2 2 2 3 4 2 7" xfId="50679"/>
    <cellStyle name="40% - Accent2 2 2 3 4 3" xfId="5629"/>
    <cellStyle name="40% - Accent2 2 2 3 4 3 2" xfId="14303"/>
    <cellStyle name="40% - Accent2 2 2 3 4 3 2 2" xfId="30279"/>
    <cellStyle name="40% - Accent2 2 2 3 4 3 2 3" xfId="50680"/>
    <cellStyle name="40% - Accent2 2 2 3 4 3 3" xfId="20086"/>
    <cellStyle name="40% - Accent2 2 2 3 4 3 3 2" xfId="30280"/>
    <cellStyle name="40% - Accent2 2 2 3 4 3 4" xfId="30281"/>
    <cellStyle name="40% - Accent2 2 2 3 4 3 5" xfId="50681"/>
    <cellStyle name="40% - Accent2 2 2 3 4 4" xfId="8521"/>
    <cellStyle name="40% - Accent2 2 2 3 4 4 2" xfId="30282"/>
    <cellStyle name="40% - Accent2 2 2 3 4 4 3" xfId="50682"/>
    <cellStyle name="40% - Accent2 2 2 3 4 4 4" xfId="50683"/>
    <cellStyle name="40% - Accent2 2 2 3 4 5" xfId="4440"/>
    <cellStyle name="40% - Accent2 2 2 3 4 5 2" xfId="30283"/>
    <cellStyle name="40% - Accent2 2 2 3 4 5 3" xfId="50684"/>
    <cellStyle name="40% - Accent2 2 2 3 4 6" xfId="11412"/>
    <cellStyle name="40% - Accent2 2 2 3 4 6 2" xfId="30284"/>
    <cellStyle name="40% - Accent2 2 2 3 4 6 3" xfId="50685"/>
    <cellStyle name="40% - Accent2 2 2 3 4 7" xfId="17195"/>
    <cellStyle name="40% - Accent2 2 2 3 4 7 2" xfId="30285"/>
    <cellStyle name="40% - Accent2 2 2 3 4 8" xfId="30286"/>
    <cellStyle name="40% - Accent2 2 2 3 4 9" xfId="50686"/>
    <cellStyle name="40% - Accent2 2 2 3 5" xfId="2042"/>
    <cellStyle name="40% - Accent2 2 2 3 5 2" xfId="6637"/>
    <cellStyle name="40% - Accent2 2 2 3 5 2 2" xfId="15310"/>
    <cellStyle name="40% - Accent2 2 2 3 5 2 2 2" xfId="30287"/>
    <cellStyle name="40% - Accent2 2 2 3 5 2 2 3" xfId="50687"/>
    <cellStyle name="40% - Accent2 2 2 3 5 2 3" xfId="21093"/>
    <cellStyle name="40% - Accent2 2 2 3 5 2 3 2" xfId="30288"/>
    <cellStyle name="40% - Accent2 2 2 3 5 2 4" xfId="30289"/>
    <cellStyle name="40% - Accent2 2 2 3 5 2 5" xfId="50688"/>
    <cellStyle name="40% - Accent2 2 2 3 5 3" xfId="9528"/>
    <cellStyle name="40% - Accent2 2 2 3 5 3 2" xfId="30290"/>
    <cellStyle name="40% - Accent2 2 2 3 5 3 3" xfId="50689"/>
    <cellStyle name="40% - Accent2 2 2 3 5 3 4" xfId="50690"/>
    <cellStyle name="40% - Accent2 2 2 3 5 4" xfId="3745"/>
    <cellStyle name="40% - Accent2 2 2 3 5 4 2" xfId="30291"/>
    <cellStyle name="40% - Accent2 2 2 3 5 4 3" xfId="50691"/>
    <cellStyle name="40% - Accent2 2 2 3 5 5" xfId="12419"/>
    <cellStyle name="40% - Accent2 2 2 3 5 5 2" xfId="30292"/>
    <cellStyle name="40% - Accent2 2 2 3 5 5 3" xfId="50692"/>
    <cellStyle name="40% - Accent2 2 2 3 5 6" xfId="18202"/>
    <cellStyle name="40% - Accent2 2 2 3 5 6 2" xfId="30293"/>
    <cellStyle name="40% - Accent2 2 2 3 5 7" xfId="30294"/>
    <cellStyle name="40% - Accent2 2 2 3 5 8" xfId="50693"/>
    <cellStyle name="40% - Accent2 2 2 3 6" xfId="1507"/>
    <cellStyle name="40% - Accent2 2 2 3 6 2" xfId="8993"/>
    <cellStyle name="40% - Accent2 2 2 3 6 2 2" xfId="14775"/>
    <cellStyle name="40% - Accent2 2 2 3 6 2 2 2" xfId="30295"/>
    <cellStyle name="40% - Accent2 2 2 3 6 2 2 3" xfId="50694"/>
    <cellStyle name="40% - Accent2 2 2 3 6 2 3" xfId="20558"/>
    <cellStyle name="40% - Accent2 2 2 3 6 2 3 2" xfId="30296"/>
    <cellStyle name="40% - Accent2 2 2 3 6 2 4" xfId="30297"/>
    <cellStyle name="40% - Accent2 2 2 3 6 2 5" xfId="50695"/>
    <cellStyle name="40% - Accent2 2 2 3 6 3" xfId="6102"/>
    <cellStyle name="40% - Accent2 2 2 3 6 3 2" xfId="30298"/>
    <cellStyle name="40% - Accent2 2 2 3 6 3 3" xfId="50696"/>
    <cellStyle name="40% - Accent2 2 2 3 6 4" xfId="11884"/>
    <cellStyle name="40% - Accent2 2 2 3 6 4 2" xfId="30299"/>
    <cellStyle name="40% - Accent2 2 2 3 6 4 3" xfId="50697"/>
    <cellStyle name="40% - Accent2 2 2 3 6 5" xfId="17667"/>
    <cellStyle name="40% - Accent2 2 2 3 6 5 2" xfId="30300"/>
    <cellStyle name="40% - Accent2 2 2 3 6 6" xfId="30301"/>
    <cellStyle name="40% - Accent2 2 2 3 6 7" xfId="50698"/>
    <cellStyle name="40% - Accent2 2 2 3 7" xfId="4934"/>
    <cellStyle name="40% - Accent2 2 2 3 7 2" xfId="13608"/>
    <cellStyle name="40% - Accent2 2 2 3 7 2 2" xfId="30302"/>
    <cellStyle name="40% - Accent2 2 2 3 7 2 3" xfId="50699"/>
    <cellStyle name="40% - Accent2 2 2 3 7 3" xfId="19391"/>
    <cellStyle name="40% - Accent2 2 2 3 7 3 2" xfId="30303"/>
    <cellStyle name="40% - Accent2 2 2 3 7 4" xfId="30304"/>
    <cellStyle name="40% - Accent2 2 2 3 7 5" xfId="50700"/>
    <cellStyle name="40% - Accent2 2 2 3 8" xfId="7826"/>
    <cellStyle name="40% - Accent2 2 2 3 8 2" xfId="30305"/>
    <cellStyle name="40% - Accent2 2 2 3 8 3" xfId="50701"/>
    <cellStyle name="40% - Accent2 2 2 3 8 4" xfId="50702"/>
    <cellStyle name="40% - Accent2 2 2 3 9" xfId="3210"/>
    <cellStyle name="40% - Accent2 2 2 3 9 2" xfId="30306"/>
    <cellStyle name="40% - Accent2 2 2 3 9 3" xfId="50703"/>
    <cellStyle name="40% - Accent2 2 2 4" xfId="308"/>
    <cellStyle name="40% - Accent2 2 2 4 10" xfId="16504"/>
    <cellStyle name="40% - Accent2 2 2 4 10 2" xfId="30307"/>
    <cellStyle name="40% - Accent2 2 2 4 11" xfId="30308"/>
    <cellStyle name="40% - Accent2 2 2 4 12" xfId="50704"/>
    <cellStyle name="40% - Accent2 2 2 4 2" xfId="309"/>
    <cellStyle name="40% - Accent2 2 2 4 2 2" xfId="2047"/>
    <cellStyle name="40% - Accent2 2 2 4 2 2 2" xfId="9533"/>
    <cellStyle name="40% - Accent2 2 2 4 2 2 2 2" xfId="15315"/>
    <cellStyle name="40% - Accent2 2 2 4 2 2 2 2 2" xfId="30309"/>
    <cellStyle name="40% - Accent2 2 2 4 2 2 2 2 3" xfId="50705"/>
    <cellStyle name="40% - Accent2 2 2 4 2 2 2 3" xfId="21098"/>
    <cellStyle name="40% - Accent2 2 2 4 2 2 2 3 2" xfId="30310"/>
    <cellStyle name="40% - Accent2 2 2 4 2 2 2 4" xfId="30311"/>
    <cellStyle name="40% - Accent2 2 2 4 2 2 2 5" xfId="50706"/>
    <cellStyle name="40% - Accent2 2 2 4 2 2 3" xfId="6642"/>
    <cellStyle name="40% - Accent2 2 2 4 2 2 3 2" xfId="30312"/>
    <cellStyle name="40% - Accent2 2 2 4 2 2 3 3" xfId="50707"/>
    <cellStyle name="40% - Accent2 2 2 4 2 2 4" xfId="12424"/>
    <cellStyle name="40% - Accent2 2 2 4 2 2 4 2" xfId="30313"/>
    <cellStyle name="40% - Accent2 2 2 4 2 2 4 3" xfId="50708"/>
    <cellStyle name="40% - Accent2 2 2 4 2 2 5" xfId="18207"/>
    <cellStyle name="40% - Accent2 2 2 4 2 2 5 2" xfId="30314"/>
    <cellStyle name="40% - Accent2 2 2 4 2 2 6" xfId="30315"/>
    <cellStyle name="40% - Accent2 2 2 4 2 2 7" xfId="50709"/>
    <cellStyle name="40% - Accent2 2 2 4 2 3" xfId="4939"/>
    <cellStyle name="40% - Accent2 2 2 4 2 3 2" xfId="13613"/>
    <cellStyle name="40% - Accent2 2 2 4 2 3 2 2" xfId="30316"/>
    <cellStyle name="40% - Accent2 2 2 4 2 3 2 3" xfId="50710"/>
    <cellStyle name="40% - Accent2 2 2 4 2 3 3" xfId="19396"/>
    <cellStyle name="40% - Accent2 2 2 4 2 3 3 2" xfId="30317"/>
    <cellStyle name="40% - Accent2 2 2 4 2 3 4" xfId="30318"/>
    <cellStyle name="40% - Accent2 2 2 4 2 3 5" xfId="50711"/>
    <cellStyle name="40% - Accent2 2 2 4 2 4" xfId="7831"/>
    <cellStyle name="40% - Accent2 2 2 4 2 4 2" xfId="30319"/>
    <cellStyle name="40% - Accent2 2 2 4 2 4 3" xfId="50712"/>
    <cellStyle name="40% - Accent2 2 2 4 2 4 4" xfId="50713"/>
    <cellStyle name="40% - Accent2 2 2 4 2 5" xfId="3750"/>
    <cellStyle name="40% - Accent2 2 2 4 2 5 2" xfId="30320"/>
    <cellStyle name="40% - Accent2 2 2 4 2 5 3" xfId="50714"/>
    <cellStyle name="40% - Accent2 2 2 4 2 6" xfId="10722"/>
    <cellStyle name="40% - Accent2 2 2 4 2 6 2" xfId="30321"/>
    <cellStyle name="40% - Accent2 2 2 4 2 6 3" xfId="50715"/>
    <cellStyle name="40% - Accent2 2 2 4 2 7" xfId="16505"/>
    <cellStyle name="40% - Accent2 2 2 4 2 7 2" xfId="30322"/>
    <cellStyle name="40% - Accent2 2 2 4 2 8" xfId="30323"/>
    <cellStyle name="40% - Accent2 2 2 4 2 9" xfId="50716"/>
    <cellStyle name="40% - Accent2 2 2 4 3" xfId="1035"/>
    <cellStyle name="40% - Accent2 2 2 4 3 2" xfId="2739"/>
    <cellStyle name="40% - Accent2 2 2 4 3 2 2" xfId="10225"/>
    <cellStyle name="40% - Accent2 2 2 4 3 2 2 2" xfId="16007"/>
    <cellStyle name="40% - Accent2 2 2 4 3 2 2 2 2" xfId="30324"/>
    <cellStyle name="40% - Accent2 2 2 4 3 2 2 2 3" xfId="50717"/>
    <cellStyle name="40% - Accent2 2 2 4 3 2 2 3" xfId="21790"/>
    <cellStyle name="40% - Accent2 2 2 4 3 2 2 3 2" xfId="30325"/>
    <cellStyle name="40% - Accent2 2 2 4 3 2 2 4" xfId="30326"/>
    <cellStyle name="40% - Accent2 2 2 4 3 2 2 5" xfId="50718"/>
    <cellStyle name="40% - Accent2 2 2 4 3 2 3" xfId="7334"/>
    <cellStyle name="40% - Accent2 2 2 4 3 2 3 2" xfId="30327"/>
    <cellStyle name="40% - Accent2 2 2 4 3 2 3 3" xfId="50719"/>
    <cellStyle name="40% - Accent2 2 2 4 3 2 4" xfId="13116"/>
    <cellStyle name="40% - Accent2 2 2 4 3 2 4 2" xfId="30328"/>
    <cellStyle name="40% - Accent2 2 2 4 3 2 4 3" xfId="50720"/>
    <cellStyle name="40% - Accent2 2 2 4 3 2 5" xfId="18899"/>
    <cellStyle name="40% - Accent2 2 2 4 3 2 5 2" xfId="30329"/>
    <cellStyle name="40% - Accent2 2 2 4 3 2 6" xfId="30330"/>
    <cellStyle name="40% - Accent2 2 2 4 3 2 7" xfId="50721"/>
    <cellStyle name="40% - Accent2 2 2 4 3 3" xfId="5631"/>
    <cellStyle name="40% - Accent2 2 2 4 3 3 2" xfId="14305"/>
    <cellStyle name="40% - Accent2 2 2 4 3 3 2 2" xfId="30331"/>
    <cellStyle name="40% - Accent2 2 2 4 3 3 2 3" xfId="50722"/>
    <cellStyle name="40% - Accent2 2 2 4 3 3 3" xfId="20088"/>
    <cellStyle name="40% - Accent2 2 2 4 3 3 3 2" xfId="30332"/>
    <cellStyle name="40% - Accent2 2 2 4 3 3 4" xfId="30333"/>
    <cellStyle name="40% - Accent2 2 2 4 3 3 5" xfId="50723"/>
    <cellStyle name="40% - Accent2 2 2 4 3 4" xfId="8523"/>
    <cellStyle name="40% - Accent2 2 2 4 3 4 2" xfId="30334"/>
    <cellStyle name="40% - Accent2 2 2 4 3 4 3" xfId="50724"/>
    <cellStyle name="40% - Accent2 2 2 4 3 4 4" xfId="50725"/>
    <cellStyle name="40% - Accent2 2 2 4 3 5" xfId="4442"/>
    <cellStyle name="40% - Accent2 2 2 4 3 5 2" xfId="30335"/>
    <cellStyle name="40% - Accent2 2 2 4 3 5 3" xfId="50726"/>
    <cellStyle name="40% - Accent2 2 2 4 3 6" xfId="11414"/>
    <cellStyle name="40% - Accent2 2 2 4 3 6 2" xfId="30336"/>
    <cellStyle name="40% - Accent2 2 2 4 3 6 3" xfId="50727"/>
    <cellStyle name="40% - Accent2 2 2 4 3 7" xfId="17197"/>
    <cellStyle name="40% - Accent2 2 2 4 3 7 2" xfId="30337"/>
    <cellStyle name="40% - Accent2 2 2 4 3 8" xfId="30338"/>
    <cellStyle name="40% - Accent2 2 2 4 3 9" xfId="50728"/>
    <cellStyle name="40% - Accent2 2 2 4 4" xfId="2046"/>
    <cellStyle name="40% - Accent2 2 2 4 4 2" xfId="6641"/>
    <cellStyle name="40% - Accent2 2 2 4 4 2 2" xfId="15314"/>
    <cellStyle name="40% - Accent2 2 2 4 4 2 2 2" xfId="30339"/>
    <cellStyle name="40% - Accent2 2 2 4 4 2 2 3" xfId="50729"/>
    <cellStyle name="40% - Accent2 2 2 4 4 2 3" xfId="21097"/>
    <cellStyle name="40% - Accent2 2 2 4 4 2 3 2" xfId="30340"/>
    <cellStyle name="40% - Accent2 2 2 4 4 2 4" xfId="30341"/>
    <cellStyle name="40% - Accent2 2 2 4 4 2 5" xfId="50730"/>
    <cellStyle name="40% - Accent2 2 2 4 4 3" xfId="9532"/>
    <cellStyle name="40% - Accent2 2 2 4 4 3 2" xfId="30342"/>
    <cellStyle name="40% - Accent2 2 2 4 4 3 3" xfId="50731"/>
    <cellStyle name="40% - Accent2 2 2 4 4 3 4" xfId="50732"/>
    <cellStyle name="40% - Accent2 2 2 4 4 4" xfId="3749"/>
    <cellStyle name="40% - Accent2 2 2 4 4 4 2" xfId="30343"/>
    <cellStyle name="40% - Accent2 2 2 4 4 4 3" xfId="50733"/>
    <cellStyle name="40% - Accent2 2 2 4 4 5" xfId="12423"/>
    <cellStyle name="40% - Accent2 2 2 4 4 5 2" xfId="30344"/>
    <cellStyle name="40% - Accent2 2 2 4 4 5 3" xfId="50734"/>
    <cellStyle name="40% - Accent2 2 2 4 4 6" xfId="18206"/>
    <cellStyle name="40% - Accent2 2 2 4 4 6 2" xfId="30345"/>
    <cellStyle name="40% - Accent2 2 2 4 4 7" xfId="30346"/>
    <cellStyle name="40% - Accent2 2 2 4 4 8" xfId="50735"/>
    <cellStyle name="40% - Accent2 2 2 4 5" xfId="1509"/>
    <cellStyle name="40% - Accent2 2 2 4 5 2" xfId="8995"/>
    <cellStyle name="40% - Accent2 2 2 4 5 2 2" xfId="14777"/>
    <cellStyle name="40% - Accent2 2 2 4 5 2 2 2" xfId="30347"/>
    <cellStyle name="40% - Accent2 2 2 4 5 2 2 3" xfId="50736"/>
    <cellStyle name="40% - Accent2 2 2 4 5 2 3" xfId="20560"/>
    <cellStyle name="40% - Accent2 2 2 4 5 2 3 2" xfId="30348"/>
    <cellStyle name="40% - Accent2 2 2 4 5 2 4" xfId="30349"/>
    <cellStyle name="40% - Accent2 2 2 4 5 2 5" xfId="50737"/>
    <cellStyle name="40% - Accent2 2 2 4 5 3" xfId="6104"/>
    <cellStyle name="40% - Accent2 2 2 4 5 3 2" xfId="30350"/>
    <cellStyle name="40% - Accent2 2 2 4 5 3 3" xfId="50738"/>
    <cellStyle name="40% - Accent2 2 2 4 5 4" xfId="11886"/>
    <cellStyle name="40% - Accent2 2 2 4 5 4 2" xfId="30351"/>
    <cellStyle name="40% - Accent2 2 2 4 5 4 3" xfId="50739"/>
    <cellStyle name="40% - Accent2 2 2 4 5 5" xfId="17669"/>
    <cellStyle name="40% - Accent2 2 2 4 5 5 2" xfId="30352"/>
    <cellStyle name="40% - Accent2 2 2 4 5 6" xfId="30353"/>
    <cellStyle name="40% - Accent2 2 2 4 5 7" xfId="50740"/>
    <cellStyle name="40% - Accent2 2 2 4 6" xfId="4938"/>
    <cellStyle name="40% - Accent2 2 2 4 6 2" xfId="13612"/>
    <cellStyle name="40% - Accent2 2 2 4 6 2 2" xfId="30354"/>
    <cellStyle name="40% - Accent2 2 2 4 6 2 3" xfId="50741"/>
    <cellStyle name="40% - Accent2 2 2 4 6 3" xfId="19395"/>
    <cellStyle name="40% - Accent2 2 2 4 6 3 2" xfId="30355"/>
    <cellStyle name="40% - Accent2 2 2 4 6 4" xfId="30356"/>
    <cellStyle name="40% - Accent2 2 2 4 6 5" xfId="50742"/>
    <cellStyle name="40% - Accent2 2 2 4 7" xfId="7830"/>
    <cellStyle name="40% - Accent2 2 2 4 7 2" xfId="30357"/>
    <cellStyle name="40% - Accent2 2 2 4 7 3" xfId="50743"/>
    <cellStyle name="40% - Accent2 2 2 4 7 4" xfId="50744"/>
    <cellStyle name="40% - Accent2 2 2 4 8" xfId="3212"/>
    <cellStyle name="40% - Accent2 2 2 4 8 2" xfId="30358"/>
    <cellStyle name="40% - Accent2 2 2 4 8 3" xfId="50745"/>
    <cellStyle name="40% - Accent2 2 2 4 9" xfId="10721"/>
    <cellStyle name="40% - Accent2 2 2 4 9 2" xfId="30359"/>
    <cellStyle name="40% - Accent2 2 2 4 9 3" xfId="50746"/>
    <cellStyle name="40% - Accent2 2 2 5" xfId="310"/>
    <cellStyle name="40% - Accent2 2 2 5 10" xfId="16506"/>
    <cellStyle name="40% - Accent2 2 2 5 10 2" xfId="30360"/>
    <cellStyle name="40% - Accent2 2 2 5 11" xfId="30361"/>
    <cellStyle name="40% - Accent2 2 2 5 12" xfId="50747"/>
    <cellStyle name="40% - Accent2 2 2 5 2" xfId="311"/>
    <cellStyle name="40% - Accent2 2 2 5 2 2" xfId="2049"/>
    <cellStyle name="40% - Accent2 2 2 5 2 2 2" xfId="9535"/>
    <cellStyle name="40% - Accent2 2 2 5 2 2 2 2" xfId="15317"/>
    <cellStyle name="40% - Accent2 2 2 5 2 2 2 2 2" xfId="30362"/>
    <cellStyle name="40% - Accent2 2 2 5 2 2 2 2 3" xfId="50748"/>
    <cellStyle name="40% - Accent2 2 2 5 2 2 2 3" xfId="21100"/>
    <cellStyle name="40% - Accent2 2 2 5 2 2 2 3 2" xfId="30363"/>
    <cellStyle name="40% - Accent2 2 2 5 2 2 2 4" xfId="30364"/>
    <cellStyle name="40% - Accent2 2 2 5 2 2 2 5" xfId="50749"/>
    <cellStyle name="40% - Accent2 2 2 5 2 2 3" xfId="6644"/>
    <cellStyle name="40% - Accent2 2 2 5 2 2 3 2" xfId="30365"/>
    <cellStyle name="40% - Accent2 2 2 5 2 2 3 3" xfId="50750"/>
    <cellStyle name="40% - Accent2 2 2 5 2 2 4" xfId="12426"/>
    <cellStyle name="40% - Accent2 2 2 5 2 2 4 2" xfId="30366"/>
    <cellStyle name="40% - Accent2 2 2 5 2 2 4 3" xfId="50751"/>
    <cellStyle name="40% - Accent2 2 2 5 2 2 5" xfId="18209"/>
    <cellStyle name="40% - Accent2 2 2 5 2 2 5 2" xfId="30367"/>
    <cellStyle name="40% - Accent2 2 2 5 2 2 6" xfId="30368"/>
    <cellStyle name="40% - Accent2 2 2 5 2 2 7" xfId="50752"/>
    <cellStyle name="40% - Accent2 2 2 5 2 3" xfId="4941"/>
    <cellStyle name="40% - Accent2 2 2 5 2 3 2" xfId="13615"/>
    <cellStyle name="40% - Accent2 2 2 5 2 3 2 2" xfId="30369"/>
    <cellStyle name="40% - Accent2 2 2 5 2 3 2 3" xfId="50753"/>
    <cellStyle name="40% - Accent2 2 2 5 2 3 3" xfId="19398"/>
    <cellStyle name="40% - Accent2 2 2 5 2 3 3 2" xfId="30370"/>
    <cellStyle name="40% - Accent2 2 2 5 2 3 4" xfId="30371"/>
    <cellStyle name="40% - Accent2 2 2 5 2 3 5" xfId="50754"/>
    <cellStyle name="40% - Accent2 2 2 5 2 4" xfId="7833"/>
    <cellStyle name="40% - Accent2 2 2 5 2 4 2" xfId="30372"/>
    <cellStyle name="40% - Accent2 2 2 5 2 4 3" xfId="50755"/>
    <cellStyle name="40% - Accent2 2 2 5 2 4 4" xfId="50756"/>
    <cellStyle name="40% - Accent2 2 2 5 2 5" xfId="3752"/>
    <cellStyle name="40% - Accent2 2 2 5 2 5 2" xfId="30373"/>
    <cellStyle name="40% - Accent2 2 2 5 2 5 3" xfId="50757"/>
    <cellStyle name="40% - Accent2 2 2 5 2 6" xfId="10724"/>
    <cellStyle name="40% - Accent2 2 2 5 2 6 2" xfId="30374"/>
    <cellStyle name="40% - Accent2 2 2 5 2 6 3" xfId="50758"/>
    <cellStyle name="40% - Accent2 2 2 5 2 7" xfId="16507"/>
    <cellStyle name="40% - Accent2 2 2 5 2 7 2" xfId="30375"/>
    <cellStyle name="40% - Accent2 2 2 5 2 8" xfId="30376"/>
    <cellStyle name="40% - Accent2 2 2 5 2 9" xfId="50759"/>
    <cellStyle name="40% - Accent2 2 2 5 3" xfId="1036"/>
    <cellStyle name="40% - Accent2 2 2 5 3 2" xfId="2740"/>
    <cellStyle name="40% - Accent2 2 2 5 3 2 2" xfId="10226"/>
    <cellStyle name="40% - Accent2 2 2 5 3 2 2 2" xfId="16008"/>
    <cellStyle name="40% - Accent2 2 2 5 3 2 2 2 2" xfId="30377"/>
    <cellStyle name="40% - Accent2 2 2 5 3 2 2 2 3" xfId="50760"/>
    <cellStyle name="40% - Accent2 2 2 5 3 2 2 3" xfId="21791"/>
    <cellStyle name="40% - Accent2 2 2 5 3 2 2 3 2" xfId="30378"/>
    <cellStyle name="40% - Accent2 2 2 5 3 2 2 4" xfId="30379"/>
    <cellStyle name="40% - Accent2 2 2 5 3 2 2 5" xfId="50761"/>
    <cellStyle name="40% - Accent2 2 2 5 3 2 3" xfId="7335"/>
    <cellStyle name="40% - Accent2 2 2 5 3 2 3 2" xfId="30380"/>
    <cellStyle name="40% - Accent2 2 2 5 3 2 3 3" xfId="50762"/>
    <cellStyle name="40% - Accent2 2 2 5 3 2 4" xfId="13117"/>
    <cellStyle name="40% - Accent2 2 2 5 3 2 4 2" xfId="30381"/>
    <cellStyle name="40% - Accent2 2 2 5 3 2 4 3" xfId="50763"/>
    <cellStyle name="40% - Accent2 2 2 5 3 2 5" xfId="18900"/>
    <cellStyle name="40% - Accent2 2 2 5 3 2 5 2" xfId="30382"/>
    <cellStyle name="40% - Accent2 2 2 5 3 2 6" xfId="30383"/>
    <cellStyle name="40% - Accent2 2 2 5 3 2 7" xfId="50764"/>
    <cellStyle name="40% - Accent2 2 2 5 3 3" xfId="5632"/>
    <cellStyle name="40% - Accent2 2 2 5 3 3 2" xfId="14306"/>
    <cellStyle name="40% - Accent2 2 2 5 3 3 2 2" xfId="30384"/>
    <cellStyle name="40% - Accent2 2 2 5 3 3 2 3" xfId="50765"/>
    <cellStyle name="40% - Accent2 2 2 5 3 3 3" xfId="20089"/>
    <cellStyle name="40% - Accent2 2 2 5 3 3 3 2" xfId="30385"/>
    <cellStyle name="40% - Accent2 2 2 5 3 3 4" xfId="30386"/>
    <cellStyle name="40% - Accent2 2 2 5 3 3 5" xfId="50766"/>
    <cellStyle name="40% - Accent2 2 2 5 3 4" xfId="8524"/>
    <cellStyle name="40% - Accent2 2 2 5 3 4 2" xfId="30387"/>
    <cellStyle name="40% - Accent2 2 2 5 3 4 3" xfId="50767"/>
    <cellStyle name="40% - Accent2 2 2 5 3 4 4" xfId="50768"/>
    <cellStyle name="40% - Accent2 2 2 5 3 5" xfId="4443"/>
    <cellStyle name="40% - Accent2 2 2 5 3 5 2" xfId="30388"/>
    <cellStyle name="40% - Accent2 2 2 5 3 5 3" xfId="50769"/>
    <cellStyle name="40% - Accent2 2 2 5 3 6" xfId="11415"/>
    <cellStyle name="40% - Accent2 2 2 5 3 6 2" xfId="30389"/>
    <cellStyle name="40% - Accent2 2 2 5 3 6 3" xfId="50770"/>
    <cellStyle name="40% - Accent2 2 2 5 3 7" xfId="17198"/>
    <cellStyle name="40% - Accent2 2 2 5 3 7 2" xfId="30390"/>
    <cellStyle name="40% - Accent2 2 2 5 3 8" xfId="30391"/>
    <cellStyle name="40% - Accent2 2 2 5 3 9" xfId="50771"/>
    <cellStyle name="40% - Accent2 2 2 5 4" xfId="2048"/>
    <cellStyle name="40% - Accent2 2 2 5 4 2" xfId="6643"/>
    <cellStyle name="40% - Accent2 2 2 5 4 2 2" xfId="15316"/>
    <cellStyle name="40% - Accent2 2 2 5 4 2 2 2" xfId="30392"/>
    <cellStyle name="40% - Accent2 2 2 5 4 2 2 3" xfId="50772"/>
    <cellStyle name="40% - Accent2 2 2 5 4 2 3" xfId="21099"/>
    <cellStyle name="40% - Accent2 2 2 5 4 2 3 2" xfId="30393"/>
    <cellStyle name="40% - Accent2 2 2 5 4 2 4" xfId="30394"/>
    <cellStyle name="40% - Accent2 2 2 5 4 2 5" xfId="50773"/>
    <cellStyle name="40% - Accent2 2 2 5 4 3" xfId="9534"/>
    <cellStyle name="40% - Accent2 2 2 5 4 3 2" xfId="30395"/>
    <cellStyle name="40% - Accent2 2 2 5 4 3 3" xfId="50774"/>
    <cellStyle name="40% - Accent2 2 2 5 4 3 4" xfId="50775"/>
    <cellStyle name="40% - Accent2 2 2 5 4 4" xfId="3751"/>
    <cellStyle name="40% - Accent2 2 2 5 4 4 2" xfId="30396"/>
    <cellStyle name="40% - Accent2 2 2 5 4 4 3" xfId="50776"/>
    <cellStyle name="40% - Accent2 2 2 5 4 5" xfId="12425"/>
    <cellStyle name="40% - Accent2 2 2 5 4 5 2" xfId="30397"/>
    <cellStyle name="40% - Accent2 2 2 5 4 5 3" xfId="50777"/>
    <cellStyle name="40% - Accent2 2 2 5 4 6" xfId="18208"/>
    <cellStyle name="40% - Accent2 2 2 5 4 6 2" xfId="30398"/>
    <cellStyle name="40% - Accent2 2 2 5 4 7" xfId="30399"/>
    <cellStyle name="40% - Accent2 2 2 5 4 8" xfId="50778"/>
    <cellStyle name="40% - Accent2 2 2 5 5" xfId="1510"/>
    <cellStyle name="40% - Accent2 2 2 5 5 2" xfId="8996"/>
    <cellStyle name="40% - Accent2 2 2 5 5 2 2" xfId="14778"/>
    <cellStyle name="40% - Accent2 2 2 5 5 2 2 2" xfId="30400"/>
    <cellStyle name="40% - Accent2 2 2 5 5 2 2 3" xfId="50779"/>
    <cellStyle name="40% - Accent2 2 2 5 5 2 3" xfId="20561"/>
    <cellStyle name="40% - Accent2 2 2 5 5 2 3 2" xfId="30401"/>
    <cellStyle name="40% - Accent2 2 2 5 5 2 4" xfId="30402"/>
    <cellStyle name="40% - Accent2 2 2 5 5 2 5" xfId="50780"/>
    <cellStyle name="40% - Accent2 2 2 5 5 3" xfId="6105"/>
    <cellStyle name="40% - Accent2 2 2 5 5 3 2" xfId="30403"/>
    <cellStyle name="40% - Accent2 2 2 5 5 3 3" xfId="50781"/>
    <cellStyle name="40% - Accent2 2 2 5 5 4" xfId="11887"/>
    <cellStyle name="40% - Accent2 2 2 5 5 4 2" xfId="30404"/>
    <cellStyle name="40% - Accent2 2 2 5 5 4 3" xfId="50782"/>
    <cellStyle name="40% - Accent2 2 2 5 5 5" xfId="17670"/>
    <cellStyle name="40% - Accent2 2 2 5 5 5 2" xfId="30405"/>
    <cellStyle name="40% - Accent2 2 2 5 5 6" xfId="30406"/>
    <cellStyle name="40% - Accent2 2 2 5 5 7" xfId="50783"/>
    <cellStyle name="40% - Accent2 2 2 5 6" xfId="4940"/>
    <cellStyle name="40% - Accent2 2 2 5 6 2" xfId="13614"/>
    <cellStyle name="40% - Accent2 2 2 5 6 2 2" xfId="30407"/>
    <cellStyle name="40% - Accent2 2 2 5 6 2 3" xfId="50784"/>
    <cellStyle name="40% - Accent2 2 2 5 6 3" xfId="19397"/>
    <cellStyle name="40% - Accent2 2 2 5 6 3 2" xfId="30408"/>
    <cellStyle name="40% - Accent2 2 2 5 6 4" xfId="30409"/>
    <cellStyle name="40% - Accent2 2 2 5 6 5" xfId="50785"/>
    <cellStyle name="40% - Accent2 2 2 5 7" xfId="7832"/>
    <cellStyle name="40% - Accent2 2 2 5 7 2" xfId="30410"/>
    <cellStyle name="40% - Accent2 2 2 5 7 3" xfId="50786"/>
    <cellStyle name="40% - Accent2 2 2 5 7 4" xfId="50787"/>
    <cellStyle name="40% - Accent2 2 2 5 8" xfId="3213"/>
    <cellStyle name="40% - Accent2 2 2 5 8 2" xfId="30411"/>
    <cellStyle name="40% - Accent2 2 2 5 8 3" xfId="50788"/>
    <cellStyle name="40% - Accent2 2 2 5 9" xfId="10723"/>
    <cellStyle name="40% - Accent2 2 2 5 9 2" xfId="30412"/>
    <cellStyle name="40% - Accent2 2 2 5 9 3" xfId="50789"/>
    <cellStyle name="40% - Accent2 2 2 6" xfId="312"/>
    <cellStyle name="40% - Accent2 2 2 6 10" xfId="50790"/>
    <cellStyle name="40% - Accent2 2 2 6 2" xfId="2050"/>
    <cellStyle name="40% - Accent2 2 2 6 2 2" xfId="6645"/>
    <cellStyle name="40% - Accent2 2 2 6 2 2 2" xfId="15318"/>
    <cellStyle name="40% - Accent2 2 2 6 2 2 2 2" xfId="30413"/>
    <cellStyle name="40% - Accent2 2 2 6 2 2 2 3" xfId="50791"/>
    <cellStyle name="40% - Accent2 2 2 6 2 2 3" xfId="21101"/>
    <cellStyle name="40% - Accent2 2 2 6 2 2 3 2" xfId="30414"/>
    <cellStyle name="40% - Accent2 2 2 6 2 2 4" xfId="30415"/>
    <cellStyle name="40% - Accent2 2 2 6 2 2 5" xfId="50792"/>
    <cellStyle name="40% - Accent2 2 2 6 2 3" xfId="9536"/>
    <cellStyle name="40% - Accent2 2 2 6 2 3 2" xfId="30416"/>
    <cellStyle name="40% - Accent2 2 2 6 2 3 3" xfId="50793"/>
    <cellStyle name="40% - Accent2 2 2 6 2 3 4" xfId="50794"/>
    <cellStyle name="40% - Accent2 2 2 6 2 4" xfId="3753"/>
    <cellStyle name="40% - Accent2 2 2 6 2 4 2" xfId="30417"/>
    <cellStyle name="40% - Accent2 2 2 6 2 4 3" xfId="50795"/>
    <cellStyle name="40% - Accent2 2 2 6 2 5" xfId="12427"/>
    <cellStyle name="40% - Accent2 2 2 6 2 5 2" xfId="30418"/>
    <cellStyle name="40% - Accent2 2 2 6 2 5 3" xfId="50796"/>
    <cellStyle name="40% - Accent2 2 2 6 2 6" xfId="18210"/>
    <cellStyle name="40% - Accent2 2 2 6 2 6 2" xfId="30419"/>
    <cellStyle name="40% - Accent2 2 2 6 2 7" xfId="30420"/>
    <cellStyle name="40% - Accent2 2 2 6 2 8" xfId="50797"/>
    <cellStyle name="40% - Accent2 2 2 6 3" xfId="1501"/>
    <cellStyle name="40% - Accent2 2 2 6 3 2" xfId="8987"/>
    <cellStyle name="40% - Accent2 2 2 6 3 2 2" xfId="14769"/>
    <cellStyle name="40% - Accent2 2 2 6 3 2 2 2" xfId="30421"/>
    <cellStyle name="40% - Accent2 2 2 6 3 2 2 3" xfId="50798"/>
    <cellStyle name="40% - Accent2 2 2 6 3 2 3" xfId="20552"/>
    <cellStyle name="40% - Accent2 2 2 6 3 2 3 2" xfId="30422"/>
    <cellStyle name="40% - Accent2 2 2 6 3 2 4" xfId="30423"/>
    <cellStyle name="40% - Accent2 2 2 6 3 2 5" xfId="50799"/>
    <cellStyle name="40% - Accent2 2 2 6 3 3" xfId="6096"/>
    <cellStyle name="40% - Accent2 2 2 6 3 3 2" xfId="30424"/>
    <cellStyle name="40% - Accent2 2 2 6 3 3 3" xfId="50800"/>
    <cellStyle name="40% - Accent2 2 2 6 3 4" xfId="11878"/>
    <cellStyle name="40% - Accent2 2 2 6 3 4 2" xfId="30425"/>
    <cellStyle name="40% - Accent2 2 2 6 3 4 3" xfId="50801"/>
    <cellStyle name="40% - Accent2 2 2 6 3 5" xfId="17661"/>
    <cellStyle name="40% - Accent2 2 2 6 3 5 2" xfId="30426"/>
    <cellStyle name="40% - Accent2 2 2 6 3 6" xfId="30427"/>
    <cellStyle name="40% - Accent2 2 2 6 3 7" xfId="50802"/>
    <cellStyle name="40% - Accent2 2 2 6 4" xfId="4942"/>
    <cellStyle name="40% - Accent2 2 2 6 4 2" xfId="13616"/>
    <cellStyle name="40% - Accent2 2 2 6 4 2 2" xfId="30428"/>
    <cellStyle name="40% - Accent2 2 2 6 4 2 3" xfId="50803"/>
    <cellStyle name="40% - Accent2 2 2 6 4 3" xfId="19399"/>
    <cellStyle name="40% - Accent2 2 2 6 4 3 2" xfId="30429"/>
    <cellStyle name="40% - Accent2 2 2 6 4 4" xfId="30430"/>
    <cellStyle name="40% - Accent2 2 2 6 4 5" xfId="50804"/>
    <cellStyle name="40% - Accent2 2 2 6 5" xfId="7834"/>
    <cellStyle name="40% - Accent2 2 2 6 5 2" xfId="30431"/>
    <cellStyle name="40% - Accent2 2 2 6 5 3" xfId="50805"/>
    <cellStyle name="40% - Accent2 2 2 6 5 4" xfId="50806"/>
    <cellStyle name="40% - Accent2 2 2 6 6" xfId="3204"/>
    <cellStyle name="40% - Accent2 2 2 6 6 2" xfId="30432"/>
    <cellStyle name="40% - Accent2 2 2 6 6 3" xfId="50807"/>
    <cellStyle name="40% - Accent2 2 2 6 7" xfId="10725"/>
    <cellStyle name="40% - Accent2 2 2 6 7 2" xfId="30433"/>
    <cellStyle name="40% - Accent2 2 2 6 7 3" xfId="50808"/>
    <cellStyle name="40% - Accent2 2 2 6 8" xfId="16508"/>
    <cellStyle name="40% - Accent2 2 2 6 8 2" xfId="30434"/>
    <cellStyle name="40% - Accent2 2 2 6 9" xfId="30435"/>
    <cellStyle name="40% - Accent2 2 2 7" xfId="869"/>
    <cellStyle name="40% - Accent2 2 2 7 2" xfId="2575"/>
    <cellStyle name="40% - Accent2 2 2 7 2 2" xfId="10061"/>
    <cellStyle name="40% - Accent2 2 2 7 2 2 2" xfId="15843"/>
    <cellStyle name="40% - Accent2 2 2 7 2 2 2 2" xfId="30436"/>
    <cellStyle name="40% - Accent2 2 2 7 2 2 2 3" xfId="50809"/>
    <cellStyle name="40% - Accent2 2 2 7 2 2 3" xfId="21626"/>
    <cellStyle name="40% - Accent2 2 2 7 2 2 3 2" xfId="30437"/>
    <cellStyle name="40% - Accent2 2 2 7 2 2 4" xfId="30438"/>
    <cellStyle name="40% - Accent2 2 2 7 2 2 5" xfId="50810"/>
    <cellStyle name="40% - Accent2 2 2 7 2 3" xfId="7170"/>
    <cellStyle name="40% - Accent2 2 2 7 2 3 2" xfId="30439"/>
    <cellStyle name="40% - Accent2 2 2 7 2 3 3" xfId="50811"/>
    <cellStyle name="40% - Accent2 2 2 7 2 4" xfId="12952"/>
    <cellStyle name="40% - Accent2 2 2 7 2 4 2" xfId="30440"/>
    <cellStyle name="40% - Accent2 2 2 7 2 4 3" xfId="50812"/>
    <cellStyle name="40% - Accent2 2 2 7 2 5" xfId="18735"/>
    <cellStyle name="40% - Accent2 2 2 7 2 5 2" xfId="30441"/>
    <cellStyle name="40% - Accent2 2 2 7 2 6" xfId="30442"/>
    <cellStyle name="40% - Accent2 2 2 7 2 7" xfId="50813"/>
    <cellStyle name="40% - Accent2 2 2 7 3" xfId="5467"/>
    <cellStyle name="40% - Accent2 2 2 7 3 2" xfId="14141"/>
    <cellStyle name="40% - Accent2 2 2 7 3 2 2" xfId="30443"/>
    <cellStyle name="40% - Accent2 2 2 7 3 2 3" xfId="50814"/>
    <cellStyle name="40% - Accent2 2 2 7 3 3" xfId="19924"/>
    <cellStyle name="40% - Accent2 2 2 7 3 3 2" xfId="30444"/>
    <cellStyle name="40% - Accent2 2 2 7 3 4" xfId="30445"/>
    <cellStyle name="40% - Accent2 2 2 7 3 5" xfId="50815"/>
    <cellStyle name="40% - Accent2 2 2 7 4" xfId="8359"/>
    <cellStyle name="40% - Accent2 2 2 7 4 2" xfId="30446"/>
    <cellStyle name="40% - Accent2 2 2 7 4 3" xfId="50816"/>
    <cellStyle name="40% - Accent2 2 2 7 4 4" xfId="50817"/>
    <cellStyle name="40% - Accent2 2 2 7 5" xfId="4278"/>
    <cellStyle name="40% - Accent2 2 2 7 5 2" xfId="30447"/>
    <cellStyle name="40% - Accent2 2 2 7 5 3" xfId="50818"/>
    <cellStyle name="40% - Accent2 2 2 7 6" xfId="11250"/>
    <cellStyle name="40% - Accent2 2 2 7 6 2" xfId="30448"/>
    <cellStyle name="40% - Accent2 2 2 7 6 3" xfId="50819"/>
    <cellStyle name="40% - Accent2 2 2 7 7" xfId="17033"/>
    <cellStyle name="40% - Accent2 2 2 7 7 2" xfId="30449"/>
    <cellStyle name="40% - Accent2 2 2 7 8" xfId="30450"/>
    <cellStyle name="40% - Accent2 2 2 7 9" xfId="50820"/>
    <cellStyle name="40% - Accent2 2 2 8" xfId="2031"/>
    <cellStyle name="40% - Accent2 2 2 8 2" xfId="6626"/>
    <cellStyle name="40% - Accent2 2 2 8 2 2" xfId="15299"/>
    <cellStyle name="40% - Accent2 2 2 8 2 2 2" xfId="30451"/>
    <cellStyle name="40% - Accent2 2 2 8 2 2 3" xfId="50821"/>
    <cellStyle name="40% - Accent2 2 2 8 2 3" xfId="21082"/>
    <cellStyle name="40% - Accent2 2 2 8 2 3 2" xfId="30452"/>
    <cellStyle name="40% - Accent2 2 2 8 2 4" xfId="30453"/>
    <cellStyle name="40% - Accent2 2 2 8 2 5" xfId="50822"/>
    <cellStyle name="40% - Accent2 2 2 8 3" xfId="9517"/>
    <cellStyle name="40% - Accent2 2 2 8 3 2" xfId="30454"/>
    <cellStyle name="40% - Accent2 2 2 8 3 3" xfId="50823"/>
    <cellStyle name="40% - Accent2 2 2 8 3 4" xfId="50824"/>
    <cellStyle name="40% - Accent2 2 2 8 4" xfId="3734"/>
    <cellStyle name="40% - Accent2 2 2 8 4 2" xfId="30455"/>
    <cellStyle name="40% - Accent2 2 2 8 4 3" xfId="50825"/>
    <cellStyle name="40% - Accent2 2 2 8 5" xfId="12408"/>
    <cellStyle name="40% - Accent2 2 2 8 5 2" xfId="30456"/>
    <cellStyle name="40% - Accent2 2 2 8 5 3" xfId="50826"/>
    <cellStyle name="40% - Accent2 2 2 8 6" xfId="18191"/>
    <cellStyle name="40% - Accent2 2 2 8 6 2" xfId="30457"/>
    <cellStyle name="40% - Accent2 2 2 8 7" xfId="30458"/>
    <cellStyle name="40% - Accent2 2 2 8 8" xfId="50827"/>
    <cellStyle name="40% - Accent2 2 2 9" xfId="1311"/>
    <cellStyle name="40% - Accent2 2 2 9 2" xfId="8797"/>
    <cellStyle name="40% - Accent2 2 2 9 2 2" xfId="14579"/>
    <cellStyle name="40% - Accent2 2 2 9 2 2 2" xfId="30459"/>
    <cellStyle name="40% - Accent2 2 2 9 2 2 3" xfId="50828"/>
    <cellStyle name="40% - Accent2 2 2 9 2 3" xfId="20362"/>
    <cellStyle name="40% - Accent2 2 2 9 2 3 2" xfId="30460"/>
    <cellStyle name="40% - Accent2 2 2 9 2 4" xfId="30461"/>
    <cellStyle name="40% - Accent2 2 2 9 2 5" xfId="50829"/>
    <cellStyle name="40% - Accent2 2 2 9 3" xfId="5906"/>
    <cellStyle name="40% - Accent2 2 2 9 3 2" xfId="30462"/>
    <cellStyle name="40% - Accent2 2 2 9 3 3" xfId="50830"/>
    <cellStyle name="40% - Accent2 2 2 9 4" xfId="11688"/>
    <cellStyle name="40% - Accent2 2 2 9 4 2" xfId="30463"/>
    <cellStyle name="40% - Accent2 2 2 9 4 3" xfId="50831"/>
    <cellStyle name="40% - Accent2 2 2 9 5" xfId="17471"/>
    <cellStyle name="40% - Accent2 2 2 9 5 2" xfId="30464"/>
    <cellStyle name="40% - Accent2 2 2 9 6" xfId="30465"/>
    <cellStyle name="40% - Accent2 2 2 9 7" xfId="50832"/>
    <cellStyle name="40% - Accent2 2 3" xfId="313"/>
    <cellStyle name="40% - Accent2 2 3 10" xfId="7835"/>
    <cellStyle name="40% - Accent2 2 3 10 2" xfId="30466"/>
    <cellStyle name="40% - Accent2 2 3 10 3" xfId="50833"/>
    <cellStyle name="40% - Accent2 2 3 10 4" xfId="50834"/>
    <cellStyle name="40% - Accent2 2 3 11" xfId="3016"/>
    <cellStyle name="40% - Accent2 2 3 11 2" xfId="30467"/>
    <cellStyle name="40% - Accent2 2 3 11 3" xfId="50835"/>
    <cellStyle name="40% - Accent2 2 3 12" xfId="10726"/>
    <cellStyle name="40% - Accent2 2 3 12 2" xfId="30468"/>
    <cellStyle name="40% - Accent2 2 3 12 3" xfId="50836"/>
    <cellStyle name="40% - Accent2 2 3 13" xfId="16509"/>
    <cellStyle name="40% - Accent2 2 3 13 2" xfId="30469"/>
    <cellStyle name="40% - Accent2 2 3 14" xfId="30470"/>
    <cellStyle name="40% - Accent2 2 3 15" xfId="50837"/>
    <cellStyle name="40% - Accent2 2 3 2" xfId="314"/>
    <cellStyle name="40% - Accent2 2 3 2 10" xfId="10727"/>
    <cellStyle name="40% - Accent2 2 3 2 10 2" xfId="30471"/>
    <cellStyle name="40% - Accent2 2 3 2 10 3" xfId="50838"/>
    <cellStyle name="40% - Accent2 2 3 2 11" xfId="16510"/>
    <cellStyle name="40% - Accent2 2 3 2 11 2" xfId="30472"/>
    <cellStyle name="40% - Accent2 2 3 2 12" xfId="30473"/>
    <cellStyle name="40% - Accent2 2 3 2 13" xfId="50839"/>
    <cellStyle name="40% - Accent2 2 3 2 2" xfId="315"/>
    <cellStyle name="40% - Accent2 2 3 2 2 10" xfId="16511"/>
    <cellStyle name="40% - Accent2 2 3 2 2 10 2" xfId="30474"/>
    <cellStyle name="40% - Accent2 2 3 2 2 11" xfId="30475"/>
    <cellStyle name="40% - Accent2 2 3 2 2 12" xfId="50840"/>
    <cellStyle name="40% - Accent2 2 3 2 2 2" xfId="316"/>
    <cellStyle name="40% - Accent2 2 3 2 2 2 2" xfId="2054"/>
    <cellStyle name="40% - Accent2 2 3 2 2 2 2 2" xfId="9540"/>
    <cellStyle name="40% - Accent2 2 3 2 2 2 2 2 2" xfId="15322"/>
    <cellStyle name="40% - Accent2 2 3 2 2 2 2 2 2 2" xfId="30476"/>
    <cellStyle name="40% - Accent2 2 3 2 2 2 2 2 2 3" xfId="50841"/>
    <cellStyle name="40% - Accent2 2 3 2 2 2 2 2 3" xfId="21105"/>
    <cellStyle name="40% - Accent2 2 3 2 2 2 2 2 3 2" xfId="30477"/>
    <cellStyle name="40% - Accent2 2 3 2 2 2 2 2 4" xfId="30478"/>
    <cellStyle name="40% - Accent2 2 3 2 2 2 2 2 5" xfId="50842"/>
    <cellStyle name="40% - Accent2 2 3 2 2 2 2 3" xfId="6649"/>
    <cellStyle name="40% - Accent2 2 3 2 2 2 2 3 2" xfId="30479"/>
    <cellStyle name="40% - Accent2 2 3 2 2 2 2 3 3" xfId="50843"/>
    <cellStyle name="40% - Accent2 2 3 2 2 2 2 4" xfId="12431"/>
    <cellStyle name="40% - Accent2 2 3 2 2 2 2 4 2" xfId="30480"/>
    <cellStyle name="40% - Accent2 2 3 2 2 2 2 4 3" xfId="50844"/>
    <cellStyle name="40% - Accent2 2 3 2 2 2 2 5" xfId="18214"/>
    <cellStyle name="40% - Accent2 2 3 2 2 2 2 5 2" xfId="30481"/>
    <cellStyle name="40% - Accent2 2 3 2 2 2 2 6" xfId="30482"/>
    <cellStyle name="40% - Accent2 2 3 2 2 2 2 7" xfId="50845"/>
    <cellStyle name="40% - Accent2 2 3 2 2 2 3" xfId="4946"/>
    <cellStyle name="40% - Accent2 2 3 2 2 2 3 2" xfId="13620"/>
    <cellStyle name="40% - Accent2 2 3 2 2 2 3 2 2" xfId="30483"/>
    <cellStyle name="40% - Accent2 2 3 2 2 2 3 2 3" xfId="50846"/>
    <cellStyle name="40% - Accent2 2 3 2 2 2 3 3" xfId="19403"/>
    <cellStyle name="40% - Accent2 2 3 2 2 2 3 3 2" xfId="30484"/>
    <cellStyle name="40% - Accent2 2 3 2 2 2 3 4" xfId="30485"/>
    <cellStyle name="40% - Accent2 2 3 2 2 2 3 5" xfId="50847"/>
    <cellStyle name="40% - Accent2 2 3 2 2 2 4" xfId="7838"/>
    <cellStyle name="40% - Accent2 2 3 2 2 2 4 2" xfId="30486"/>
    <cellStyle name="40% - Accent2 2 3 2 2 2 4 3" xfId="50848"/>
    <cellStyle name="40% - Accent2 2 3 2 2 2 4 4" xfId="50849"/>
    <cellStyle name="40% - Accent2 2 3 2 2 2 5" xfId="3757"/>
    <cellStyle name="40% - Accent2 2 3 2 2 2 5 2" xfId="30487"/>
    <cellStyle name="40% - Accent2 2 3 2 2 2 5 3" xfId="50850"/>
    <cellStyle name="40% - Accent2 2 3 2 2 2 6" xfId="10729"/>
    <cellStyle name="40% - Accent2 2 3 2 2 2 6 2" xfId="30488"/>
    <cellStyle name="40% - Accent2 2 3 2 2 2 6 3" xfId="50851"/>
    <cellStyle name="40% - Accent2 2 3 2 2 2 7" xfId="16512"/>
    <cellStyle name="40% - Accent2 2 3 2 2 2 7 2" xfId="30489"/>
    <cellStyle name="40% - Accent2 2 3 2 2 2 8" xfId="30490"/>
    <cellStyle name="40% - Accent2 2 3 2 2 2 9" xfId="50852"/>
    <cellStyle name="40% - Accent2 2 3 2 2 3" xfId="1038"/>
    <cellStyle name="40% - Accent2 2 3 2 2 3 2" xfId="2742"/>
    <cellStyle name="40% - Accent2 2 3 2 2 3 2 2" xfId="10228"/>
    <cellStyle name="40% - Accent2 2 3 2 2 3 2 2 2" xfId="16010"/>
    <cellStyle name="40% - Accent2 2 3 2 2 3 2 2 2 2" xfId="30491"/>
    <cellStyle name="40% - Accent2 2 3 2 2 3 2 2 2 3" xfId="50853"/>
    <cellStyle name="40% - Accent2 2 3 2 2 3 2 2 3" xfId="21793"/>
    <cellStyle name="40% - Accent2 2 3 2 2 3 2 2 3 2" xfId="30492"/>
    <cellStyle name="40% - Accent2 2 3 2 2 3 2 2 4" xfId="30493"/>
    <cellStyle name="40% - Accent2 2 3 2 2 3 2 2 5" xfId="50854"/>
    <cellStyle name="40% - Accent2 2 3 2 2 3 2 3" xfId="7337"/>
    <cellStyle name="40% - Accent2 2 3 2 2 3 2 3 2" xfId="30494"/>
    <cellStyle name="40% - Accent2 2 3 2 2 3 2 3 3" xfId="50855"/>
    <cellStyle name="40% - Accent2 2 3 2 2 3 2 4" xfId="13119"/>
    <cellStyle name="40% - Accent2 2 3 2 2 3 2 4 2" xfId="30495"/>
    <cellStyle name="40% - Accent2 2 3 2 2 3 2 4 3" xfId="50856"/>
    <cellStyle name="40% - Accent2 2 3 2 2 3 2 5" xfId="18902"/>
    <cellStyle name="40% - Accent2 2 3 2 2 3 2 5 2" xfId="30496"/>
    <cellStyle name="40% - Accent2 2 3 2 2 3 2 6" xfId="30497"/>
    <cellStyle name="40% - Accent2 2 3 2 2 3 2 7" xfId="50857"/>
    <cellStyle name="40% - Accent2 2 3 2 2 3 3" xfId="5634"/>
    <cellStyle name="40% - Accent2 2 3 2 2 3 3 2" xfId="14308"/>
    <cellStyle name="40% - Accent2 2 3 2 2 3 3 2 2" xfId="30498"/>
    <cellStyle name="40% - Accent2 2 3 2 2 3 3 2 3" xfId="50858"/>
    <cellStyle name="40% - Accent2 2 3 2 2 3 3 3" xfId="20091"/>
    <cellStyle name="40% - Accent2 2 3 2 2 3 3 3 2" xfId="30499"/>
    <cellStyle name="40% - Accent2 2 3 2 2 3 3 4" xfId="30500"/>
    <cellStyle name="40% - Accent2 2 3 2 2 3 3 5" xfId="50859"/>
    <cellStyle name="40% - Accent2 2 3 2 2 3 4" xfId="8526"/>
    <cellStyle name="40% - Accent2 2 3 2 2 3 4 2" xfId="30501"/>
    <cellStyle name="40% - Accent2 2 3 2 2 3 4 3" xfId="50860"/>
    <cellStyle name="40% - Accent2 2 3 2 2 3 4 4" xfId="50861"/>
    <cellStyle name="40% - Accent2 2 3 2 2 3 5" xfId="4445"/>
    <cellStyle name="40% - Accent2 2 3 2 2 3 5 2" xfId="30502"/>
    <cellStyle name="40% - Accent2 2 3 2 2 3 5 3" xfId="50862"/>
    <cellStyle name="40% - Accent2 2 3 2 2 3 6" xfId="11417"/>
    <cellStyle name="40% - Accent2 2 3 2 2 3 6 2" xfId="30503"/>
    <cellStyle name="40% - Accent2 2 3 2 2 3 6 3" xfId="50863"/>
    <cellStyle name="40% - Accent2 2 3 2 2 3 7" xfId="17200"/>
    <cellStyle name="40% - Accent2 2 3 2 2 3 7 2" xfId="30504"/>
    <cellStyle name="40% - Accent2 2 3 2 2 3 8" xfId="30505"/>
    <cellStyle name="40% - Accent2 2 3 2 2 3 9" xfId="50864"/>
    <cellStyle name="40% - Accent2 2 3 2 2 4" xfId="2053"/>
    <cellStyle name="40% - Accent2 2 3 2 2 4 2" xfId="6648"/>
    <cellStyle name="40% - Accent2 2 3 2 2 4 2 2" xfId="15321"/>
    <cellStyle name="40% - Accent2 2 3 2 2 4 2 2 2" xfId="30506"/>
    <cellStyle name="40% - Accent2 2 3 2 2 4 2 2 3" xfId="50865"/>
    <cellStyle name="40% - Accent2 2 3 2 2 4 2 3" xfId="21104"/>
    <cellStyle name="40% - Accent2 2 3 2 2 4 2 3 2" xfId="30507"/>
    <cellStyle name="40% - Accent2 2 3 2 2 4 2 4" xfId="30508"/>
    <cellStyle name="40% - Accent2 2 3 2 2 4 2 5" xfId="50866"/>
    <cellStyle name="40% - Accent2 2 3 2 2 4 3" xfId="9539"/>
    <cellStyle name="40% - Accent2 2 3 2 2 4 3 2" xfId="30509"/>
    <cellStyle name="40% - Accent2 2 3 2 2 4 3 3" xfId="50867"/>
    <cellStyle name="40% - Accent2 2 3 2 2 4 3 4" xfId="50868"/>
    <cellStyle name="40% - Accent2 2 3 2 2 4 4" xfId="3756"/>
    <cellStyle name="40% - Accent2 2 3 2 2 4 4 2" xfId="30510"/>
    <cellStyle name="40% - Accent2 2 3 2 2 4 4 3" xfId="50869"/>
    <cellStyle name="40% - Accent2 2 3 2 2 4 5" xfId="12430"/>
    <cellStyle name="40% - Accent2 2 3 2 2 4 5 2" xfId="30511"/>
    <cellStyle name="40% - Accent2 2 3 2 2 4 5 3" xfId="50870"/>
    <cellStyle name="40% - Accent2 2 3 2 2 4 6" xfId="18213"/>
    <cellStyle name="40% - Accent2 2 3 2 2 4 6 2" xfId="30512"/>
    <cellStyle name="40% - Accent2 2 3 2 2 4 7" xfId="30513"/>
    <cellStyle name="40% - Accent2 2 3 2 2 4 8" xfId="50871"/>
    <cellStyle name="40% - Accent2 2 3 2 2 5" xfId="1513"/>
    <cellStyle name="40% - Accent2 2 3 2 2 5 2" xfId="8999"/>
    <cellStyle name="40% - Accent2 2 3 2 2 5 2 2" xfId="14781"/>
    <cellStyle name="40% - Accent2 2 3 2 2 5 2 2 2" xfId="30514"/>
    <cellStyle name="40% - Accent2 2 3 2 2 5 2 2 3" xfId="50872"/>
    <cellStyle name="40% - Accent2 2 3 2 2 5 2 3" xfId="20564"/>
    <cellStyle name="40% - Accent2 2 3 2 2 5 2 3 2" xfId="30515"/>
    <cellStyle name="40% - Accent2 2 3 2 2 5 2 4" xfId="30516"/>
    <cellStyle name="40% - Accent2 2 3 2 2 5 2 5" xfId="50873"/>
    <cellStyle name="40% - Accent2 2 3 2 2 5 3" xfId="6108"/>
    <cellStyle name="40% - Accent2 2 3 2 2 5 3 2" xfId="30517"/>
    <cellStyle name="40% - Accent2 2 3 2 2 5 3 3" xfId="50874"/>
    <cellStyle name="40% - Accent2 2 3 2 2 5 4" xfId="11890"/>
    <cellStyle name="40% - Accent2 2 3 2 2 5 4 2" xfId="30518"/>
    <cellStyle name="40% - Accent2 2 3 2 2 5 4 3" xfId="50875"/>
    <cellStyle name="40% - Accent2 2 3 2 2 5 5" xfId="17673"/>
    <cellStyle name="40% - Accent2 2 3 2 2 5 5 2" xfId="30519"/>
    <cellStyle name="40% - Accent2 2 3 2 2 5 6" xfId="30520"/>
    <cellStyle name="40% - Accent2 2 3 2 2 5 7" xfId="50876"/>
    <cellStyle name="40% - Accent2 2 3 2 2 6" xfId="4945"/>
    <cellStyle name="40% - Accent2 2 3 2 2 6 2" xfId="13619"/>
    <cellStyle name="40% - Accent2 2 3 2 2 6 2 2" xfId="30521"/>
    <cellStyle name="40% - Accent2 2 3 2 2 6 2 3" xfId="50877"/>
    <cellStyle name="40% - Accent2 2 3 2 2 6 3" xfId="19402"/>
    <cellStyle name="40% - Accent2 2 3 2 2 6 3 2" xfId="30522"/>
    <cellStyle name="40% - Accent2 2 3 2 2 6 4" xfId="30523"/>
    <cellStyle name="40% - Accent2 2 3 2 2 6 5" xfId="50878"/>
    <cellStyle name="40% - Accent2 2 3 2 2 7" xfId="7837"/>
    <cellStyle name="40% - Accent2 2 3 2 2 7 2" xfId="30524"/>
    <cellStyle name="40% - Accent2 2 3 2 2 7 3" xfId="50879"/>
    <cellStyle name="40% - Accent2 2 3 2 2 7 4" xfId="50880"/>
    <cellStyle name="40% - Accent2 2 3 2 2 8" xfId="3216"/>
    <cellStyle name="40% - Accent2 2 3 2 2 8 2" xfId="30525"/>
    <cellStyle name="40% - Accent2 2 3 2 2 8 3" xfId="50881"/>
    <cellStyle name="40% - Accent2 2 3 2 2 9" xfId="10728"/>
    <cellStyle name="40% - Accent2 2 3 2 2 9 2" xfId="30526"/>
    <cellStyle name="40% - Accent2 2 3 2 2 9 3" xfId="50882"/>
    <cellStyle name="40% - Accent2 2 3 2 3" xfId="317"/>
    <cellStyle name="40% - Accent2 2 3 2 3 2" xfId="2055"/>
    <cellStyle name="40% - Accent2 2 3 2 3 2 2" xfId="9541"/>
    <cellStyle name="40% - Accent2 2 3 2 3 2 2 2" xfId="15323"/>
    <cellStyle name="40% - Accent2 2 3 2 3 2 2 2 2" xfId="30527"/>
    <cellStyle name="40% - Accent2 2 3 2 3 2 2 2 3" xfId="50883"/>
    <cellStyle name="40% - Accent2 2 3 2 3 2 2 3" xfId="21106"/>
    <cellStyle name="40% - Accent2 2 3 2 3 2 2 3 2" xfId="30528"/>
    <cellStyle name="40% - Accent2 2 3 2 3 2 2 4" xfId="30529"/>
    <cellStyle name="40% - Accent2 2 3 2 3 2 2 5" xfId="50884"/>
    <cellStyle name="40% - Accent2 2 3 2 3 2 3" xfId="6650"/>
    <cellStyle name="40% - Accent2 2 3 2 3 2 3 2" xfId="30530"/>
    <cellStyle name="40% - Accent2 2 3 2 3 2 3 3" xfId="50885"/>
    <cellStyle name="40% - Accent2 2 3 2 3 2 4" xfId="12432"/>
    <cellStyle name="40% - Accent2 2 3 2 3 2 4 2" xfId="30531"/>
    <cellStyle name="40% - Accent2 2 3 2 3 2 4 3" xfId="50886"/>
    <cellStyle name="40% - Accent2 2 3 2 3 2 5" xfId="18215"/>
    <cellStyle name="40% - Accent2 2 3 2 3 2 5 2" xfId="30532"/>
    <cellStyle name="40% - Accent2 2 3 2 3 2 6" xfId="30533"/>
    <cellStyle name="40% - Accent2 2 3 2 3 2 7" xfId="50887"/>
    <cellStyle name="40% - Accent2 2 3 2 3 3" xfId="4947"/>
    <cellStyle name="40% - Accent2 2 3 2 3 3 2" xfId="13621"/>
    <cellStyle name="40% - Accent2 2 3 2 3 3 2 2" xfId="30534"/>
    <cellStyle name="40% - Accent2 2 3 2 3 3 2 3" xfId="50888"/>
    <cellStyle name="40% - Accent2 2 3 2 3 3 3" xfId="19404"/>
    <cellStyle name="40% - Accent2 2 3 2 3 3 3 2" xfId="30535"/>
    <cellStyle name="40% - Accent2 2 3 2 3 3 4" xfId="30536"/>
    <cellStyle name="40% - Accent2 2 3 2 3 3 5" xfId="50889"/>
    <cellStyle name="40% - Accent2 2 3 2 3 4" xfId="7839"/>
    <cellStyle name="40% - Accent2 2 3 2 3 4 2" xfId="30537"/>
    <cellStyle name="40% - Accent2 2 3 2 3 4 3" xfId="50890"/>
    <cellStyle name="40% - Accent2 2 3 2 3 4 4" xfId="50891"/>
    <cellStyle name="40% - Accent2 2 3 2 3 5" xfId="3758"/>
    <cellStyle name="40% - Accent2 2 3 2 3 5 2" xfId="30538"/>
    <cellStyle name="40% - Accent2 2 3 2 3 5 3" xfId="50892"/>
    <cellStyle name="40% - Accent2 2 3 2 3 6" xfId="10730"/>
    <cellStyle name="40% - Accent2 2 3 2 3 6 2" xfId="30539"/>
    <cellStyle name="40% - Accent2 2 3 2 3 6 3" xfId="50893"/>
    <cellStyle name="40% - Accent2 2 3 2 3 7" xfId="16513"/>
    <cellStyle name="40% - Accent2 2 3 2 3 7 2" xfId="30540"/>
    <cellStyle name="40% - Accent2 2 3 2 3 8" xfId="30541"/>
    <cellStyle name="40% - Accent2 2 3 2 3 9" xfId="50894"/>
    <cellStyle name="40% - Accent2 2 3 2 4" xfId="1037"/>
    <cellStyle name="40% - Accent2 2 3 2 4 2" xfId="2741"/>
    <cellStyle name="40% - Accent2 2 3 2 4 2 2" xfId="10227"/>
    <cellStyle name="40% - Accent2 2 3 2 4 2 2 2" xfId="16009"/>
    <cellStyle name="40% - Accent2 2 3 2 4 2 2 2 2" xfId="30542"/>
    <cellStyle name="40% - Accent2 2 3 2 4 2 2 2 3" xfId="50895"/>
    <cellStyle name="40% - Accent2 2 3 2 4 2 2 3" xfId="21792"/>
    <cellStyle name="40% - Accent2 2 3 2 4 2 2 3 2" xfId="30543"/>
    <cellStyle name="40% - Accent2 2 3 2 4 2 2 4" xfId="30544"/>
    <cellStyle name="40% - Accent2 2 3 2 4 2 2 5" xfId="50896"/>
    <cellStyle name="40% - Accent2 2 3 2 4 2 3" xfId="7336"/>
    <cellStyle name="40% - Accent2 2 3 2 4 2 3 2" xfId="30545"/>
    <cellStyle name="40% - Accent2 2 3 2 4 2 3 3" xfId="50897"/>
    <cellStyle name="40% - Accent2 2 3 2 4 2 4" xfId="13118"/>
    <cellStyle name="40% - Accent2 2 3 2 4 2 4 2" xfId="30546"/>
    <cellStyle name="40% - Accent2 2 3 2 4 2 4 3" xfId="50898"/>
    <cellStyle name="40% - Accent2 2 3 2 4 2 5" xfId="18901"/>
    <cellStyle name="40% - Accent2 2 3 2 4 2 5 2" xfId="30547"/>
    <cellStyle name="40% - Accent2 2 3 2 4 2 6" xfId="30548"/>
    <cellStyle name="40% - Accent2 2 3 2 4 2 7" xfId="50899"/>
    <cellStyle name="40% - Accent2 2 3 2 4 3" xfId="5633"/>
    <cellStyle name="40% - Accent2 2 3 2 4 3 2" xfId="14307"/>
    <cellStyle name="40% - Accent2 2 3 2 4 3 2 2" xfId="30549"/>
    <cellStyle name="40% - Accent2 2 3 2 4 3 2 3" xfId="50900"/>
    <cellStyle name="40% - Accent2 2 3 2 4 3 3" xfId="20090"/>
    <cellStyle name="40% - Accent2 2 3 2 4 3 3 2" xfId="30550"/>
    <cellStyle name="40% - Accent2 2 3 2 4 3 4" xfId="30551"/>
    <cellStyle name="40% - Accent2 2 3 2 4 3 5" xfId="50901"/>
    <cellStyle name="40% - Accent2 2 3 2 4 4" xfId="8525"/>
    <cellStyle name="40% - Accent2 2 3 2 4 4 2" xfId="30552"/>
    <cellStyle name="40% - Accent2 2 3 2 4 4 3" xfId="50902"/>
    <cellStyle name="40% - Accent2 2 3 2 4 4 4" xfId="50903"/>
    <cellStyle name="40% - Accent2 2 3 2 4 5" xfId="4444"/>
    <cellStyle name="40% - Accent2 2 3 2 4 5 2" xfId="30553"/>
    <cellStyle name="40% - Accent2 2 3 2 4 5 3" xfId="50904"/>
    <cellStyle name="40% - Accent2 2 3 2 4 6" xfId="11416"/>
    <cellStyle name="40% - Accent2 2 3 2 4 6 2" xfId="30554"/>
    <cellStyle name="40% - Accent2 2 3 2 4 6 3" xfId="50905"/>
    <cellStyle name="40% - Accent2 2 3 2 4 7" xfId="17199"/>
    <cellStyle name="40% - Accent2 2 3 2 4 7 2" xfId="30555"/>
    <cellStyle name="40% - Accent2 2 3 2 4 8" xfId="30556"/>
    <cellStyle name="40% - Accent2 2 3 2 4 9" xfId="50906"/>
    <cellStyle name="40% - Accent2 2 3 2 5" xfId="2052"/>
    <cellStyle name="40% - Accent2 2 3 2 5 2" xfId="6647"/>
    <cellStyle name="40% - Accent2 2 3 2 5 2 2" xfId="15320"/>
    <cellStyle name="40% - Accent2 2 3 2 5 2 2 2" xfId="30557"/>
    <cellStyle name="40% - Accent2 2 3 2 5 2 2 3" xfId="50907"/>
    <cellStyle name="40% - Accent2 2 3 2 5 2 3" xfId="21103"/>
    <cellStyle name="40% - Accent2 2 3 2 5 2 3 2" xfId="30558"/>
    <cellStyle name="40% - Accent2 2 3 2 5 2 4" xfId="30559"/>
    <cellStyle name="40% - Accent2 2 3 2 5 2 5" xfId="50908"/>
    <cellStyle name="40% - Accent2 2 3 2 5 3" xfId="9538"/>
    <cellStyle name="40% - Accent2 2 3 2 5 3 2" xfId="30560"/>
    <cellStyle name="40% - Accent2 2 3 2 5 3 3" xfId="50909"/>
    <cellStyle name="40% - Accent2 2 3 2 5 3 4" xfId="50910"/>
    <cellStyle name="40% - Accent2 2 3 2 5 4" xfId="3755"/>
    <cellStyle name="40% - Accent2 2 3 2 5 4 2" xfId="30561"/>
    <cellStyle name="40% - Accent2 2 3 2 5 4 3" xfId="50911"/>
    <cellStyle name="40% - Accent2 2 3 2 5 5" xfId="12429"/>
    <cellStyle name="40% - Accent2 2 3 2 5 5 2" xfId="30562"/>
    <cellStyle name="40% - Accent2 2 3 2 5 5 3" xfId="50912"/>
    <cellStyle name="40% - Accent2 2 3 2 5 6" xfId="18212"/>
    <cellStyle name="40% - Accent2 2 3 2 5 6 2" xfId="30563"/>
    <cellStyle name="40% - Accent2 2 3 2 5 7" xfId="30564"/>
    <cellStyle name="40% - Accent2 2 3 2 5 8" xfId="50913"/>
    <cellStyle name="40% - Accent2 2 3 2 6" xfId="1512"/>
    <cellStyle name="40% - Accent2 2 3 2 6 2" xfId="8998"/>
    <cellStyle name="40% - Accent2 2 3 2 6 2 2" xfId="14780"/>
    <cellStyle name="40% - Accent2 2 3 2 6 2 2 2" xfId="30565"/>
    <cellStyle name="40% - Accent2 2 3 2 6 2 2 3" xfId="50914"/>
    <cellStyle name="40% - Accent2 2 3 2 6 2 3" xfId="20563"/>
    <cellStyle name="40% - Accent2 2 3 2 6 2 3 2" xfId="30566"/>
    <cellStyle name="40% - Accent2 2 3 2 6 2 4" xfId="30567"/>
    <cellStyle name="40% - Accent2 2 3 2 6 2 5" xfId="50915"/>
    <cellStyle name="40% - Accent2 2 3 2 6 3" xfId="6107"/>
    <cellStyle name="40% - Accent2 2 3 2 6 3 2" xfId="30568"/>
    <cellStyle name="40% - Accent2 2 3 2 6 3 3" xfId="50916"/>
    <cellStyle name="40% - Accent2 2 3 2 6 4" xfId="11889"/>
    <cellStyle name="40% - Accent2 2 3 2 6 4 2" xfId="30569"/>
    <cellStyle name="40% - Accent2 2 3 2 6 4 3" xfId="50917"/>
    <cellStyle name="40% - Accent2 2 3 2 6 5" xfId="17672"/>
    <cellStyle name="40% - Accent2 2 3 2 6 5 2" xfId="30570"/>
    <cellStyle name="40% - Accent2 2 3 2 6 6" xfId="30571"/>
    <cellStyle name="40% - Accent2 2 3 2 6 7" xfId="50918"/>
    <cellStyle name="40% - Accent2 2 3 2 7" xfId="4944"/>
    <cellStyle name="40% - Accent2 2 3 2 7 2" xfId="13618"/>
    <cellStyle name="40% - Accent2 2 3 2 7 2 2" xfId="30572"/>
    <cellStyle name="40% - Accent2 2 3 2 7 2 3" xfId="50919"/>
    <cellStyle name="40% - Accent2 2 3 2 7 3" xfId="19401"/>
    <cellStyle name="40% - Accent2 2 3 2 7 3 2" xfId="30573"/>
    <cellStyle name="40% - Accent2 2 3 2 7 4" xfId="30574"/>
    <cellStyle name="40% - Accent2 2 3 2 7 5" xfId="50920"/>
    <cellStyle name="40% - Accent2 2 3 2 8" xfId="7836"/>
    <cellStyle name="40% - Accent2 2 3 2 8 2" xfId="30575"/>
    <cellStyle name="40% - Accent2 2 3 2 8 3" xfId="50921"/>
    <cellStyle name="40% - Accent2 2 3 2 8 4" xfId="50922"/>
    <cellStyle name="40% - Accent2 2 3 2 9" xfId="3215"/>
    <cellStyle name="40% - Accent2 2 3 2 9 2" xfId="30576"/>
    <cellStyle name="40% - Accent2 2 3 2 9 3" xfId="50923"/>
    <cellStyle name="40% - Accent2 2 3 3" xfId="318"/>
    <cellStyle name="40% - Accent2 2 3 3 10" xfId="16514"/>
    <cellStyle name="40% - Accent2 2 3 3 10 2" xfId="30577"/>
    <cellStyle name="40% - Accent2 2 3 3 11" xfId="30578"/>
    <cellStyle name="40% - Accent2 2 3 3 12" xfId="50924"/>
    <cellStyle name="40% - Accent2 2 3 3 2" xfId="319"/>
    <cellStyle name="40% - Accent2 2 3 3 2 2" xfId="2057"/>
    <cellStyle name="40% - Accent2 2 3 3 2 2 2" xfId="9543"/>
    <cellStyle name="40% - Accent2 2 3 3 2 2 2 2" xfId="15325"/>
    <cellStyle name="40% - Accent2 2 3 3 2 2 2 2 2" xfId="30579"/>
    <cellStyle name="40% - Accent2 2 3 3 2 2 2 2 3" xfId="50925"/>
    <cellStyle name="40% - Accent2 2 3 3 2 2 2 3" xfId="21108"/>
    <cellStyle name="40% - Accent2 2 3 3 2 2 2 3 2" xfId="30580"/>
    <cellStyle name="40% - Accent2 2 3 3 2 2 2 4" xfId="30581"/>
    <cellStyle name="40% - Accent2 2 3 3 2 2 2 5" xfId="50926"/>
    <cellStyle name="40% - Accent2 2 3 3 2 2 3" xfId="6652"/>
    <cellStyle name="40% - Accent2 2 3 3 2 2 3 2" xfId="30582"/>
    <cellStyle name="40% - Accent2 2 3 3 2 2 3 3" xfId="50927"/>
    <cellStyle name="40% - Accent2 2 3 3 2 2 4" xfId="12434"/>
    <cellStyle name="40% - Accent2 2 3 3 2 2 4 2" xfId="30583"/>
    <cellStyle name="40% - Accent2 2 3 3 2 2 4 3" xfId="50928"/>
    <cellStyle name="40% - Accent2 2 3 3 2 2 5" xfId="18217"/>
    <cellStyle name="40% - Accent2 2 3 3 2 2 5 2" xfId="30584"/>
    <cellStyle name="40% - Accent2 2 3 3 2 2 6" xfId="30585"/>
    <cellStyle name="40% - Accent2 2 3 3 2 2 7" xfId="50929"/>
    <cellStyle name="40% - Accent2 2 3 3 2 3" xfId="4949"/>
    <cellStyle name="40% - Accent2 2 3 3 2 3 2" xfId="13623"/>
    <cellStyle name="40% - Accent2 2 3 3 2 3 2 2" xfId="30586"/>
    <cellStyle name="40% - Accent2 2 3 3 2 3 2 3" xfId="50930"/>
    <cellStyle name="40% - Accent2 2 3 3 2 3 3" xfId="19406"/>
    <cellStyle name="40% - Accent2 2 3 3 2 3 3 2" xfId="30587"/>
    <cellStyle name="40% - Accent2 2 3 3 2 3 4" xfId="30588"/>
    <cellStyle name="40% - Accent2 2 3 3 2 3 5" xfId="50931"/>
    <cellStyle name="40% - Accent2 2 3 3 2 4" xfId="7841"/>
    <cellStyle name="40% - Accent2 2 3 3 2 4 2" xfId="30589"/>
    <cellStyle name="40% - Accent2 2 3 3 2 4 3" xfId="50932"/>
    <cellStyle name="40% - Accent2 2 3 3 2 4 4" xfId="50933"/>
    <cellStyle name="40% - Accent2 2 3 3 2 5" xfId="3760"/>
    <cellStyle name="40% - Accent2 2 3 3 2 5 2" xfId="30590"/>
    <cellStyle name="40% - Accent2 2 3 3 2 5 3" xfId="50934"/>
    <cellStyle name="40% - Accent2 2 3 3 2 6" xfId="10732"/>
    <cellStyle name="40% - Accent2 2 3 3 2 6 2" xfId="30591"/>
    <cellStyle name="40% - Accent2 2 3 3 2 6 3" xfId="50935"/>
    <cellStyle name="40% - Accent2 2 3 3 2 7" xfId="16515"/>
    <cellStyle name="40% - Accent2 2 3 3 2 7 2" xfId="30592"/>
    <cellStyle name="40% - Accent2 2 3 3 2 8" xfId="30593"/>
    <cellStyle name="40% - Accent2 2 3 3 2 9" xfId="50936"/>
    <cellStyle name="40% - Accent2 2 3 3 3" xfId="1039"/>
    <cellStyle name="40% - Accent2 2 3 3 3 2" xfId="2743"/>
    <cellStyle name="40% - Accent2 2 3 3 3 2 2" xfId="10229"/>
    <cellStyle name="40% - Accent2 2 3 3 3 2 2 2" xfId="16011"/>
    <cellStyle name="40% - Accent2 2 3 3 3 2 2 2 2" xfId="30594"/>
    <cellStyle name="40% - Accent2 2 3 3 3 2 2 2 3" xfId="50937"/>
    <cellStyle name="40% - Accent2 2 3 3 3 2 2 3" xfId="21794"/>
    <cellStyle name="40% - Accent2 2 3 3 3 2 2 3 2" xfId="30595"/>
    <cellStyle name="40% - Accent2 2 3 3 3 2 2 4" xfId="30596"/>
    <cellStyle name="40% - Accent2 2 3 3 3 2 2 5" xfId="50938"/>
    <cellStyle name="40% - Accent2 2 3 3 3 2 3" xfId="7338"/>
    <cellStyle name="40% - Accent2 2 3 3 3 2 3 2" xfId="30597"/>
    <cellStyle name="40% - Accent2 2 3 3 3 2 3 3" xfId="50939"/>
    <cellStyle name="40% - Accent2 2 3 3 3 2 4" xfId="13120"/>
    <cellStyle name="40% - Accent2 2 3 3 3 2 4 2" xfId="30598"/>
    <cellStyle name="40% - Accent2 2 3 3 3 2 4 3" xfId="50940"/>
    <cellStyle name="40% - Accent2 2 3 3 3 2 5" xfId="18903"/>
    <cellStyle name="40% - Accent2 2 3 3 3 2 5 2" xfId="30599"/>
    <cellStyle name="40% - Accent2 2 3 3 3 2 6" xfId="30600"/>
    <cellStyle name="40% - Accent2 2 3 3 3 2 7" xfId="50941"/>
    <cellStyle name="40% - Accent2 2 3 3 3 3" xfId="5635"/>
    <cellStyle name="40% - Accent2 2 3 3 3 3 2" xfId="14309"/>
    <cellStyle name="40% - Accent2 2 3 3 3 3 2 2" xfId="30601"/>
    <cellStyle name="40% - Accent2 2 3 3 3 3 2 3" xfId="50942"/>
    <cellStyle name="40% - Accent2 2 3 3 3 3 3" xfId="20092"/>
    <cellStyle name="40% - Accent2 2 3 3 3 3 3 2" xfId="30602"/>
    <cellStyle name="40% - Accent2 2 3 3 3 3 4" xfId="30603"/>
    <cellStyle name="40% - Accent2 2 3 3 3 3 5" xfId="50943"/>
    <cellStyle name="40% - Accent2 2 3 3 3 4" xfId="8527"/>
    <cellStyle name="40% - Accent2 2 3 3 3 4 2" xfId="30604"/>
    <cellStyle name="40% - Accent2 2 3 3 3 4 3" xfId="50944"/>
    <cellStyle name="40% - Accent2 2 3 3 3 4 4" xfId="50945"/>
    <cellStyle name="40% - Accent2 2 3 3 3 5" xfId="4446"/>
    <cellStyle name="40% - Accent2 2 3 3 3 5 2" xfId="30605"/>
    <cellStyle name="40% - Accent2 2 3 3 3 5 3" xfId="50946"/>
    <cellStyle name="40% - Accent2 2 3 3 3 6" xfId="11418"/>
    <cellStyle name="40% - Accent2 2 3 3 3 6 2" xfId="30606"/>
    <cellStyle name="40% - Accent2 2 3 3 3 6 3" xfId="50947"/>
    <cellStyle name="40% - Accent2 2 3 3 3 7" xfId="17201"/>
    <cellStyle name="40% - Accent2 2 3 3 3 7 2" xfId="30607"/>
    <cellStyle name="40% - Accent2 2 3 3 3 8" xfId="30608"/>
    <cellStyle name="40% - Accent2 2 3 3 3 9" xfId="50948"/>
    <cellStyle name="40% - Accent2 2 3 3 4" xfId="2056"/>
    <cellStyle name="40% - Accent2 2 3 3 4 2" xfId="6651"/>
    <cellStyle name="40% - Accent2 2 3 3 4 2 2" xfId="15324"/>
    <cellStyle name="40% - Accent2 2 3 3 4 2 2 2" xfId="30609"/>
    <cellStyle name="40% - Accent2 2 3 3 4 2 2 3" xfId="50949"/>
    <cellStyle name="40% - Accent2 2 3 3 4 2 3" xfId="21107"/>
    <cellStyle name="40% - Accent2 2 3 3 4 2 3 2" xfId="30610"/>
    <cellStyle name="40% - Accent2 2 3 3 4 2 4" xfId="30611"/>
    <cellStyle name="40% - Accent2 2 3 3 4 2 5" xfId="50950"/>
    <cellStyle name="40% - Accent2 2 3 3 4 3" xfId="9542"/>
    <cellStyle name="40% - Accent2 2 3 3 4 3 2" xfId="30612"/>
    <cellStyle name="40% - Accent2 2 3 3 4 3 3" xfId="50951"/>
    <cellStyle name="40% - Accent2 2 3 3 4 3 4" xfId="50952"/>
    <cellStyle name="40% - Accent2 2 3 3 4 4" xfId="3759"/>
    <cellStyle name="40% - Accent2 2 3 3 4 4 2" xfId="30613"/>
    <cellStyle name="40% - Accent2 2 3 3 4 4 3" xfId="50953"/>
    <cellStyle name="40% - Accent2 2 3 3 4 5" xfId="12433"/>
    <cellStyle name="40% - Accent2 2 3 3 4 5 2" xfId="30614"/>
    <cellStyle name="40% - Accent2 2 3 3 4 5 3" xfId="50954"/>
    <cellStyle name="40% - Accent2 2 3 3 4 6" xfId="18216"/>
    <cellStyle name="40% - Accent2 2 3 3 4 6 2" xfId="30615"/>
    <cellStyle name="40% - Accent2 2 3 3 4 7" xfId="30616"/>
    <cellStyle name="40% - Accent2 2 3 3 4 8" xfId="50955"/>
    <cellStyle name="40% - Accent2 2 3 3 5" xfId="1514"/>
    <cellStyle name="40% - Accent2 2 3 3 5 2" xfId="9000"/>
    <cellStyle name="40% - Accent2 2 3 3 5 2 2" xfId="14782"/>
    <cellStyle name="40% - Accent2 2 3 3 5 2 2 2" xfId="30617"/>
    <cellStyle name="40% - Accent2 2 3 3 5 2 2 3" xfId="50956"/>
    <cellStyle name="40% - Accent2 2 3 3 5 2 3" xfId="20565"/>
    <cellStyle name="40% - Accent2 2 3 3 5 2 3 2" xfId="30618"/>
    <cellStyle name="40% - Accent2 2 3 3 5 2 4" xfId="30619"/>
    <cellStyle name="40% - Accent2 2 3 3 5 2 5" xfId="50957"/>
    <cellStyle name="40% - Accent2 2 3 3 5 3" xfId="6109"/>
    <cellStyle name="40% - Accent2 2 3 3 5 3 2" xfId="30620"/>
    <cellStyle name="40% - Accent2 2 3 3 5 3 3" xfId="50958"/>
    <cellStyle name="40% - Accent2 2 3 3 5 4" xfId="11891"/>
    <cellStyle name="40% - Accent2 2 3 3 5 4 2" xfId="30621"/>
    <cellStyle name="40% - Accent2 2 3 3 5 4 3" xfId="50959"/>
    <cellStyle name="40% - Accent2 2 3 3 5 5" xfId="17674"/>
    <cellStyle name="40% - Accent2 2 3 3 5 5 2" xfId="30622"/>
    <cellStyle name="40% - Accent2 2 3 3 5 6" xfId="30623"/>
    <cellStyle name="40% - Accent2 2 3 3 5 7" xfId="50960"/>
    <cellStyle name="40% - Accent2 2 3 3 6" xfId="4948"/>
    <cellStyle name="40% - Accent2 2 3 3 6 2" xfId="13622"/>
    <cellStyle name="40% - Accent2 2 3 3 6 2 2" xfId="30624"/>
    <cellStyle name="40% - Accent2 2 3 3 6 2 3" xfId="50961"/>
    <cellStyle name="40% - Accent2 2 3 3 6 3" xfId="19405"/>
    <cellStyle name="40% - Accent2 2 3 3 6 3 2" xfId="30625"/>
    <cellStyle name="40% - Accent2 2 3 3 6 4" xfId="30626"/>
    <cellStyle name="40% - Accent2 2 3 3 6 5" xfId="50962"/>
    <cellStyle name="40% - Accent2 2 3 3 7" xfId="7840"/>
    <cellStyle name="40% - Accent2 2 3 3 7 2" xfId="30627"/>
    <cellStyle name="40% - Accent2 2 3 3 7 3" xfId="50963"/>
    <cellStyle name="40% - Accent2 2 3 3 7 4" xfId="50964"/>
    <cellStyle name="40% - Accent2 2 3 3 8" xfId="3217"/>
    <cellStyle name="40% - Accent2 2 3 3 8 2" xfId="30628"/>
    <cellStyle name="40% - Accent2 2 3 3 8 3" xfId="50965"/>
    <cellStyle name="40% - Accent2 2 3 3 9" xfId="10731"/>
    <cellStyle name="40% - Accent2 2 3 3 9 2" xfId="30629"/>
    <cellStyle name="40% - Accent2 2 3 3 9 3" xfId="50966"/>
    <cellStyle name="40% - Accent2 2 3 4" xfId="320"/>
    <cellStyle name="40% - Accent2 2 3 4 10" xfId="16516"/>
    <cellStyle name="40% - Accent2 2 3 4 10 2" xfId="30630"/>
    <cellStyle name="40% - Accent2 2 3 4 11" xfId="30631"/>
    <cellStyle name="40% - Accent2 2 3 4 12" xfId="50967"/>
    <cellStyle name="40% - Accent2 2 3 4 2" xfId="321"/>
    <cellStyle name="40% - Accent2 2 3 4 2 2" xfId="2059"/>
    <cellStyle name="40% - Accent2 2 3 4 2 2 2" xfId="9545"/>
    <cellStyle name="40% - Accent2 2 3 4 2 2 2 2" xfId="15327"/>
    <cellStyle name="40% - Accent2 2 3 4 2 2 2 2 2" xfId="30632"/>
    <cellStyle name="40% - Accent2 2 3 4 2 2 2 2 3" xfId="50968"/>
    <cellStyle name="40% - Accent2 2 3 4 2 2 2 3" xfId="21110"/>
    <cellStyle name="40% - Accent2 2 3 4 2 2 2 3 2" xfId="30633"/>
    <cellStyle name="40% - Accent2 2 3 4 2 2 2 4" xfId="30634"/>
    <cellStyle name="40% - Accent2 2 3 4 2 2 2 5" xfId="50969"/>
    <cellStyle name="40% - Accent2 2 3 4 2 2 3" xfId="6654"/>
    <cellStyle name="40% - Accent2 2 3 4 2 2 3 2" xfId="30635"/>
    <cellStyle name="40% - Accent2 2 3 4 2 2 3 3" xfId="50970"/>
    <cellStyle name="40% - Accent2 2 3 4 2 2 4" xfId="12436"/>
    <cellStyle name="40% - Accent2 2 3 4 2 2 4 2" xfId="30636"/>
    <cellStyle name="40% - Accent2 2 3 4 2 2 4 3" xfId="50971"/>
    <cellStyle name="40% - Accent2 2 3 4 2 2 5" xfId="18219"/>
    <cellStyle name="40% - Accent2 2 3 4 2 2 5 2" xfId="30637"/>
    <cellStyle name="40% - Accent2 2 3 4 2 2 6" xfId="30638"/>
    <cellStyle name="40% - Accent2 2 3 4 2 2 7" xfId="50972"/>
    <cellStyle name="40% - Accent2 2 3 4 2 3" xfId="4951"/>
    <cellStyle name="40% - Accent2 2 3 4 2 3 2" xfId="13625"/>
    <cellStyle name="40% - Accent2 2 3 4 2 3 2 2" xfId="30639"/>
    <cellStyle name="40% - Accent2 2 3 4 2 3 2 3" xfId="50973"/>
    <cellStyle name="40% - Accent2 2 3 4 2 3 3" xfId="19408"/>
    <cellStyle name="40% - Accent2 2 3 4 2 3 3 2" xfId="30640"/>
    <cellStyle name="40% - Accent2 2 3 4 2 3 4" xfId="30641"/>
    <cellStyle name="40% - Accent2 2 3 4 2 3 5" xfId="50974"/>
    <cellStyle name="40% - Accent2 2 3 4 2 4" xfId="7843"/>
    <cellStyle name="40% - Accent2 2 3 4 2 4 2" xfId="30642"/>
    <cellStyle name="40% - Accent2 2 3 4 2 4 3" xfId="50975"/>
    <cellStyle name="40% - Accent2 2 3 4 2 4 4" xfId="50976"/>
    <cellStyle name="40% - Accent2 2 3 4 2 5" xfId="3762"/>
    <cellStyle name="40% - Accent2 2 3 4 2 5 2" xfId="30643"/>
    <cellStyle name="40% - Accent2 2 3 4 2 5 3" xfId="50977"/>
    <cellStyle name="40% - Accent2 2 3 4 2 6" xfId="10734"/>
    <cellStyle name="40% - Accent2 2 3 4 2 6 2" xfId="30644"/>
    <cellStyle name="40% - Accent2 2 3 4 2 6 3" xfId="50978"/>
    <cellStyle name="40% - Accent2 2 3 4 2 7" xfId="16517"/>
    <cellStyle name="40% - Accent2 2 3 4 2 7 2" xfId="30645"/>
    <cellStyle name="40% - Accent2 2 3 4 2 8" xfId="30646"/>
    <cellStyle name="40% - Accent2 2 3 4 2 9" xfId="50979"/>
    <cellStyle name="40% - Accent2 2 3 4 3" xfId="1040"/>
    <cellStyle name="40% - Accent2 2 3 4 3 2" xfId="2744"/>
    <cellStyle name="40% - Accent2 2 3 4 3 2 2" xfId="10230"/>
    <cellStyle name="40% - Accent2 2 3 4 3 2 2 2" xfId="16012"/>
    <cellStyle name="40% - Accent2 2 3 4 3 2 2 2 2" xfId="30647"/>
    <cellStyle name="40% - Accent2 2 3 4 3 2 2 2 3" xfId="50980"/>
    <cellStyle name="40% - Accent2 2 3 4 3 2 2 3" xfId="21795"/>
    <cellStyle name="40% - Accent2 2 3 4 3 2 2 3 2" xfId="30648"/>
    <cellStyle name="40% - Accent2 2 3 4 3 2 2 4" xfId="30649"/>
    <cellStyle name="40% - Accent2 2 3 4 3 2 2 5" xfId="50981"/>
    <cellStyle name="40% - Accent2 2 3 4 3 2 3" xfId="7339"/>
    <cellStyle name="40% - Accent2 2 3 4 3 2 3 2" xfId="30650"/>
    <cellStyle name="40% - Accent2 2 3 4 3 2 3 3" xfId="50982"/>
    <cellStyle name="40% - Accent2 2 3 4 3 2 4" xfId="13121"/>
    <cellStyle name="40% - Accent2 2 3 4 3 2 4 2" xfId="30651"/>
    <cellStyle name="40% - Accent2 2 3 4 3 2 4 3" xfId="50983"/>
    <cellStyle name="40% - Accent2 2 3 4 3 2 5" xfId="18904"/>
    <cellStyle name="40% - Accent2 2 3 4 3 2 5 2" xfId="30652"/>
    <cellStyle name="40% - Accent2 2 3 4 3 2 6" xfId="30653"/>
    <cellStyle name="40% - Accent2 2 3 4 3 2 7" xfId="50984"/>
    <cellStyle name="40% - Accent2 2 3 4 3 3" xfId="5636"/>
    <cellStyle name="40% - Accent2 2 3 4 3 3 2" xfId="14310"/>
    <cellStyle name="40% - Accent2 2 3 4 3 3 2 2" xfId="30654"/>
    <cellStyle name="40% - Accent2 2 3 4 3 3 2 3" xfId="50985"/>
    <cellStyle name="40% - Accent2 2 3 4 3 3 3" xfId="20093"/>
    <cellStyle name="40% - Accent2 2 3 4 3 3 3 2" xfId="30655"/>
    <cellStyle name="40% - Accent2 2 3 4 3 3 4" xfId="30656"/>
    <cellStyle name="40% - Accent2 2 3 4 3 3 5" xfId="50986"/>
    <cellStyle name="40% - Accent2 2 3 4 3 4" xfId="8528"/>
    <cellStyle name="40% - Accent2 2 3 4 3 4 2" xfId="30657"/>
    <cellStyle name="40% - Accent2 2 3 4 3 4 3" xfId="50987"/>
    <cellStyle name="40% - Accent2 2 3 4 3 4 4" xfId="50988"/>
    <cellStyle name="40% - Accent2 2 3 4 3 5" xfId="4447"/>
    <cellStyle name="40% - Accent2 2 3 4 3 5 2" xfId="30658"/>
    <cellStyle name="40% - Accent2 2 3 4 3 5 3" xfId="50989"/>
    <cellStyle name="40% - Accent2 2 3 4 3 6" xfId="11419"/>
    <cellStyle name="40% - Accent2 2 3 4 3 6 2" xfId="30659"/>
    <cellStyle name="40% - Accent2 2 3 4 3 6 3" xfId="50990"/>
    <cellStyle name="40% - Accent2 2 3 4 3 7" xfId="17202"/>
    <cellStyle name="40% - Accent2 2 3 4 3 7 2" xfId="30660"/>
    <cellStyle name="40% - Accent2 2 3 4 3 8" xfId="30661"/>
    <cellStyle name="40% - Accent2 2 3 4 3 9" xfId="50991"/>
    <cellStyle name="40% - Accent2 2 3 4 4" xfId="2058"/>
    <cellStyle name="40% - Accent2 2 3 4 4 2" xfId="6653"/>
    <cellStyle name="40% - Accent2 2 3 4 4 2 2" xfId="15326"/>
    <cellStyle name="40% - Accent2 2 3 4 4 2 2 2" xfId="30662"/>
    <cellStyle name="40% - Accent2 2 3 4 4 2 2 3" xfId="50992"/>
    <cellStyle name="40% - Accent2 2 3 4 4 2 3" xfId="21109"/>
    <cellStyle name="40% - Accent2 2 3 4 4 2 3 2" xfId="30663"/>
    <cellStyle name="40% - Accent2 2 3 4 4 2 4" xfId="30664"/>
    <cellStyle name="40% - Accent2 2 3 4 4 2 5" xfId="50993"/>
    <cellStyle name="40% - Accent2 2 3 4 4 3" xfId="9544"/>
    <cellStyle name="40% - Accent2 2 3 4 4 3 2" xfId="30665"/>
    <cellStyle name="40% - Accent2 2 3 4 4 3 3" xfId="50994"/>
    <cellStyle name="40% - Accent2 2 3 4 4 3 4" xfId="50995"/>
    <cellStyle name="40% - Accent2 2 3 4 4 4" xfId="3761"/>
    <cellStyle name="40% - Accent2 2 3 4 4 4 2" xfId="30666"/>
    <cellStyle name="40% - Accent2 2 3 4 4 4 3" xfId="50996"/>
    <cellStyle name="40% - Accent2 2 3 4 4 5" xfId="12435"/>
    <cellStyle name="40% - Accent2 2 3 4 4 5 2" xfId="30667"/>
    <cellStyle name="40% - Accent2 2 3 4 4 5 3" xfId="50997"/>
    <cellStyle name="40% - Accent2 2 3 4 4 6" xfId="18218"/>
    <cellStyle name="40% - Accent2 2 3 4 4 6 2" xfId="30668"/>
    <cellStyle name="40% - Accent2 2 3 4 4 7" xfId="30669"/>
    <cellStyle name="40% - Accent2 2 3 4 4 8" xfId="50998"/>
    <cellStyle name="40% - Accent2 2 3 4 5" xfId="1515"/>
    <cellStyle name="40% - Accent2 2 3 4 5 2" xfId="9001"/>
    <cellStyle name="40% - Accent2 2 3 4 5 2 2" xfId="14783"/>
    <cellStyle name="40% - Accent2 2 3 4 5 2 2 2" xfId="30670"/>
    <cellStyle name="40% - Accent2 2 3 4 5 2 2 3" xfId="50999"/>
    <cellStyle name="40% - Accent2 2 3 4 5 2 3" xfId="20566"/>
    <cellStyle name="40% - Accent2 2 3 4 5 2 3 2" xfId="30671"/>
    <cellStyle name="40% - Accent2 2 3 4 5 2 4" xfId="30672"/>
    <cellStyle name="40% - Accent2 2 3 4 5 2 5" xfId="51000"/>
    <cellStyle name="40% - Accent2 2 3 4 5 3" xfId="6110"/>
    <cellStyle name="40% - Accent2 2 3 4 5 3 2" xfId="30673"/>
    <cellStyle name="40% - Accent2 2 3 4 5 3 3" xfId="51001"/>
    <cellStyle name="40% - Accent2 2 3 4 5 4" xfId="11892"/>
    <cellStyle name="40% - Accent2 2 3 4 5 4 2" xfId="30674"/>
    <cellStyle name="40% - Accent2 2 3 4 5 4 3" xfId="51002"/>
    <cellStyle name="40% - Accent2 2 3 4 5 5" xfId="17675"/>
    <cellStyle name="40% - Accent2 2 3 4 5 5 2" xfId="30675"/>
    <cellStyle name="40% - Accent2 2 3 4 5 6" xfId="30676"/>
    <cellStyle name="40% - Accent2 2 3 4 5 7" xfId="51003"/>
    <cellStyle name="40% - Accent2 2 3 4 6" xfId="4950"/>
    <cellStyle name="40% - Accent2 2 3 4 6 2" xfId="13624"/>
    <cellStyle name="40% - Accent2 2 3 4 6 2 2" xfId="30677"/>
    <cellStyle name="40% - Accent2 2 3 4 6 2 3" xfId="51004"/>
    <cellStyle name="40% - Accent2 2 3 4 6 3" xfId="19407"/>
    <cellStyle name="40% - Accent2 2 3 4 6 3 2" xfId="30678"/>
    <cellStyle name="40% - Accent2 2 3 4 6 4" xfId="30679"/>
    <cellStyle name="40% - Accent2 2 3 4 6 5" xfId="51005"/>
    <cellStyle name="40% - Accent2 2 3 4 7" xfId="7842"/>
    <cellStyle name="40% - Accent2 2 3 4 7 2" xfId="30680"/>
    <cellStyle name="40% - Accent2 2 3 4 7 3" xfId="51006"/>
    <cellStyle name="40% - Accent2 2 3 4 7 4" xfId="51007"/>
    <cellStyle name="40% - Accent2 2 3 4 8" xfId="3218"/>
    <cellStyle name="40% - Accent2 2 3 4 8 2" xfId="30681"/>
    <cellStyle name="40% - Accent2 2 3 4 8 3" xfId="51008"/>
    <cellStyle name="40% - Accent2 2 3 4 9" xfId="10733"/>
    <cellStyle name="40% - Accent2 2 3 4 9 2" xfId="30682"/>
    <cellStyle name="40% - Accent2 2 3 4 9 3" xfId="51009"/>
    <cellStyle name="40% - Accent2 2 3 5" xfId="322"/>
    <cellStyle name="40% - Accent2 2 3 5 10" xfId="51010"/>
    <cellStyle name="40% - Accent2 2 3 5 2" xfId="2060"/>
    <cellStyle name="40% - Accent2 2 3 5 2 2" xfId="6655"/>
    <cellStyle name="40% - Accent2 2 3 5 2 2 2" xfId="15328"/>
    <cellStyle name="40% - Accent2 2 3 5 2 2 2 2" xfId="30683"/>
    <cellStyle name="40% - Accent2 2 3 5 2 2 2 3" xfId="51011"/>
    <cellStyle name="40% - Accent2 2 3 5 2 2 3" xfId="21111"/>
    <cellStyle name="40% - Accent2 2 3 5 2 2 3 2" xfId="30684"/>
    <cellStyle name="40% - Accent2 2 3 5 2 2 4" xfId="30685"/>
    <cellStyle name="40% - Accent2 2 3 5 2 2 5" xfId="51012"/>
    <cellStyle name="40% - Accent2 2 3 5 2 3" xfId="9546"/>
    <cellStyle name="40% - Accent2 2 3 5 2 3 2" xfId="30686"/>
    <cellStyle name="40% - Accent2 2 3 5 2 3 3" xfId="51013"/>
    <cellStyle name="40% - Accent2 2 3 5 2 3 4" xfId="51014"/>
    <cellStyle name="40% - Accent2 2 3 5 2 4" xfId="3763"/>
    <cellStyle name="40% - Accent2 2 3 5 2 4 2" xfId="30687"/>
    <cellStyle name="40% - Accent2 2 3 5 2 4 3" xfId="51015"/>
    <cellStyle name="40% - Accent2 2 3 5 2 5" xfId="12437"/>
    <cellStyle name="40% - Accent2 2 3 5 2 5 2" xfId="30688"/>
    <cellStyle name="40% - Accent2 2 3 5 2 5 3" xfId="51016"/>
    <cellStyle name="40% - Accent2 2 3 5 2 6" xfId="18220"/>
    <cellStyle name="40% - Accent2 2 3 5 2 6 2" xfId="30689"/>
    <cellStyle name="40% - Accent2 2 3 5 2 7" xfId="30690"/>
    <cellStyle name="40% - Accent2 2 3 5 2 8" xfId="51017"/>
    <cellStyle name="40% - Accent2 2 3 5 3" xfId="1511"/>
    <cellStyle name="40% - Accent2 2 3 5 3 2" xfId="8997"/>
    <cellStyle name="40% - Accent2 2 3 5 3 2 2" xfId="14779"/>
    <cellStyle name="40% - Accent2 2 3 5 3 2 2 2" xfId="30691"/>
    <cellStyle name="40% - Accent2 2 3 5 3 2 2 3" xfId="51018"/>
    <cellStyle name="40% - Accent2 2 3 5 3 2 3" xfId="20562"/>
    <cellStyle name="40% - Accent2 2 3 5 3 2 3 2" xfId="30692"/>
    <cellStyle name="40% - Accent2 2 3 5 3 2 4" xfId="30693"/>
    <cellStyle name="40% - Accent2 2 3 5 3 2 5" xfId="51019"/>
    <cellStyle name="40% - Accent2 2 3 5 3 3" xfId="6106"/>
    <cellStyle name="40% - Accent2 2 3 5 3 3 2" xfId="30694"/>
    <cellStyle name="40% - Accent2 2 3 5 3 3 3" xfId="51020"/>
    <cellStyle name="40% - Accent2 2 3 5 3 4" xfId="11888"/>
    <cellStyle name="40% - Accent2 2 3 5 3 4 2" xfId="30695"/>
    <cellStyle name="40% - Accent2 2 3 5 3 4 3" xfId="51021"/>
    <cellStyle name="40% - Accent2 2 3 5 3 5" xfId="17671"/>
    <cellStyle name="40% - Accent2 2 3 5 3 5 2" xfId="30696"/>
    <cellStyle name="40% - Accent2 2 3 5 3 6" xfId="30697"/>
    <cellStyle name="40% - Accent2 2 3 5 3 7" xfId="51022"/>
    <cellStyle name="40% - Accent2 2 3 5 4" xfId="4952"/>
    <cellStyle name="40% - Accent2 2 3 5 4 2" xfId="13626"/>
    <cellStyle name="40% - Accent2 2 3 5 4 2 2" xfId="30698"/>
    <cellStyle name="40% - Accent2 2 3 5 4 2 3" xfId="51023"/>
    <cellStyle name="40% - Accent2 2 3 5 4 3" xfId="19409"/>
    <cellStyle name="40% - Accent2 2 3 5 4 3 2" xfId="30699"/>
    <cellStyle name="40% - Accent2 2 3 5 4 4" xfId="30700"/>
    <cellStyle name="40% - Accent2 2 3 5 4 5" xfId="51024"/>
    <cellStyle name="40% - Accent2 2 3 5 5" xfId="7844"/>
    <cellStyle name="40% - Accent2 2 3 5 5 2" xfId="30701"/>
    <cellStyle name="40% - Accent2 2 3 5 5 3" xfId="51025"/>
    <cellStyle name="40% - Accent2 2 3 5 5 4" xfId="51026"/>
    <cellStyle name="40% - Accent2 2 3 5 6" xfId="3214"/>
    <cellStyle name="40% - Accent2 2 3 5 6 2" xfId="30702"/>
    <cellStyle name="40% - Accent2 2 3 5 6 3" xfId="51027"/>
    <cellStyle name="40% - Accent2 2 3 5 7" xfId="10735"/>
    <cellStyle name="40% - Accent2 2 3 5 7 2" xfId="30703"/>
    <cellStyle name="40% - Accent2 2 3 5 7 3" xfId="51028"/>
    <cellStyle name="40% - Accent2 2 3 5 8" xfId="16518"/>
    <cellStyle name="40% - Accent2 2 3 5 8 2" xfId="30704"/>
    <cellStyle name="40% - Accent2 2 3 5 9" xfId="30705"/>
    <cellStyle name="40% - Accent2 2 3 6" xfId="888"/>
    <cellStyle name="40% - Accent2 2 3 6 2" xfId="2594"/>
    <cellStyle name="40% - Accent2 2 3 6 2 2" xfId="10080"/>
    <cellStyle name="40% - Accent2 2 3 6 2 2 2" xfId="15862"/>
    <cellStyle name="40% - Accent2 2 3 6 2 2 2 2" xfId="30706"/>
    <cellStyle name="40% - Accent2 2 3 6 2 2 2 3" xfId="51029"/>
    <cellStyle name="40% - Accent2 2 3 6 2 2 3" xfId="21645"/>
    <cellStyle name="40% - Accent2 2 3 6 2 2 3 2" xfId="30707"/>
    <cellStyle name="40% - Accent2 2 3 6 2 2 4" xfId="30708"/>
    <cellStyle name="40% - Accent2 2 3 6 2 2 5" xfId="51030"/>
    <cellStyle name="40% - Accent2 2 3 6 2 3" xfId="7189"/>
    <cellStyle name="40% - Accent2 2 3 6 2 3 2" xfId="30709"/>
    <cellStyle name="40% - Accent2 2 3 6 2 3 3" xfId="51031"/>
    <cellStyle name="40% - Accent2 2 3 6 2 4" xfId="12971"/>
    <cellStyle name="40% - Accent2 2 3 6 2 4 2" xfId="30710"/>
    <cellStyle name="40% - Accent2 2 3 6 2 4 3" xfId="51032"/>
    <cellStyle name="40% - Accent2 2 3 6 2 5" xfId="18754"/>
    <cellStyle name="40% - Accent2 2 3 6 2 5 2" xfId="30711"/>
    <cellStyle name="40% - Accent2 2 3 6 2 6" xfId="30712"/>
    <cellStyle name="40% - Accent2 2 3 6 2 7" xfId="51033"/>
    <cellStyle name="40% - Accent2 2 3 6 3" xfId="5486"/>
    <cellStyle name="40% - Accent2 2 3 6 3 2" xfId="14160"/>
    <cellStyle name="40% - Accent2 2 3 6 3 2 2" xfId="30713"/>
    <cellStyle name="40% - Accent2 2 3 6 3 2 3" xfId="51034"/>
    <cellStyle name="40% - Accent2 2 3 6 3 3" xfId="19943"/>
    <cellStyle name="40% - Accent2 2 3 6 3 3 2" xfId="30714"/>
    <cellStyle name="40% - Accent2 2 3 6 3 4" xfId="30715"/>
    <cellStyle name="40% - Accent2 2 3 6 3 5" xfId="51035"/>
    <cellStyle name="40% - Accent2 2 3 6 4" xfId="8378"/>
    <cellStyle name="40% - Accent2 2 3 6 4 2" xfId="30716"/>
    <cellStyle name="40% - Accent2 2 3 6 4 3" xfId="51036"/>
    <cellStyle name="40% - Accent2 2 3 6 4 4" xfId="51037"/>
    <cellStyle name="40% - Accent2 2 3 6 5" xfId="4297"/>
    <cellStyle name="40% - Accent2 2 3 6 5 2" xfId="30717"/>
    <cellStyle name="40% - Accent2 2 3 6 5 3" xfId="51038"/>
    <cellStyle name="40% - Accent2 2 3 6 6" xfId="11269"/>
    <cellStyle name="40% - Accent2 2 3 6 6 2" xfId="30718"/>
    <cellStyle name="40% - Accent2 2 3 6 6 3" xfId="51039"/>
    <cellStyle name="40% - Accent2 2 3 6 7" xfId="17052"/>
    <cellStyle name="40% - Accent2 2 3 6 7 2" xfId="30719"/>
    <cellStyle name="40% - Accent2 2 3 6 8" xfId="30720"/>
    <cellStyle name="40% - Accent2 2 3 6 9" xfId="51040"/>
    <cellStyle name="40% - Accent2 2 3 7" xfId="2051"/>
    <cellStyle name="40% - Accent2 2 3 7 2" xfId="6646"/>
    <cellStyle name="40% - Accent2 2 3 7 2 2" xfId="15319"/>
    <cellStyle name="40% - Accent2 2 3 7 2 2 2" xfId="30721"/>
    <cellStyle name="40% - Accent2 2 3 7 2 2 3" xfId="51041"/>
    <cellStyle name="40% - Accent2 2 3 7 2 3" xfId="21102"/>
    <cellStyle name="40% - Accent2 2 3 7 2 3 2" xfId="30722"/>
    <cellStyle name="40% - Accent2 2 3 7 2 4" xfId="30723"/>
    <cellStyle name="40% - Accent2 2 3 7 2 5" xfId="51042"/>
    <cellStyle name="40% - Accent2 2 3 7 3" xfId="9537"/>
    <cellStyle name="40% - Accent2 2 3 7 3 2" xfId="30724"/>
    <cellStyle name="40% - Accent2 2 3 7 3 3" xfId="51043"/>
    <cellStyle name="40% - Accent2 2 3 7 3 4" xfId="51044"/>
    <cellStyle name="40% - Accent2 2 3 7 4" xfId="3754"/>
    <cellStyle name="40% - Accent2 2 3 7 4 2" xfId="30725"/>
    <cellStyle name="40% - Accent2 2 3 7 4 3" xfId="51045"/>
    <cellStyle name="40% - Accent2 2 3 7 5" xfId="12428"/>
    <cellStyle name="40% - Accent2 2 3 7 5 2" xfId="30726"/>
    <cellStyle name="40% - Accent2 2 3 7 5 3" xfId="51046"/>
    <cellStyle name="40% - Accent2 2 3 7 6" xfId="18211"/>
    <cellStyle name="40% - Accent2 2 3 7 6 2" xfId="30727"/>
    <cellStyle name="40% - Accent2 2 3 7 7" xfId="30728"/>
    <cellStyle name="40% - Accent2 2 3 7 8" xfId="51047"/>
    <cellStyle name="40% - Accent2 2 3 8" xfId="1313"/>
    <cellStyle name="40% - Accent2 2 3 8 2" xfId="8799"/>
    <cellStyle name="40% - Accent2 2 3 8 2 2" xfId="14581"/>
    <cellStyle name="40% - Accent2 2 3 8 2 2 2" xfId="30729"/>
    <cellStyle name="40% - Accent2 2 3 8 2 2 3" xfId="51048"/>
    <cellStyle name="40% - Accent2 2 3 8 2 3" xfId="20364"/>
    <cellStyle name="40% - Accent2 2 3 8 2 3 2" xfId="30730"/>
    <cellStyle name="40% - Accent2 2 3 8 2 4" xfId="30731"/>
    <cellStyle name="40% - Accent2 2 3 8 2 5" xfId="51049"/>
    <cellStyle name="40% - Accent2 2 3 8 3" xfId="5908"/>
    <cellStyle name="40% - Accent2 2 3 8 3 2" xfId="30732"/>
    <cellStyle name="40% - Accent2 2 3 8 3 3" xfId="51050"/>
    <cellStyle name="40% - Accent2 2 3 8 4" xfId="11690"/>
    <cellStyle name="40% - Accent2 2 3 8 4 2" xfId="30733"/>
    <cellStyle name="40% - Accent2 2 3 8 4 3" xfId="51051"/>
    <cellStyle name="40% - Accent2 2 3 8 5" xfId="17473"/>
    <cellStyle name="40% - Accent2 2 3 8 5 2" xfId="30734"/>
    <cellStyle name="40% - Accent2 2 3 8 6" xfId="30735"/>
    <cellStyle name="40% - Accent2 2 3 8 7" xfId="51052"/>
    <cellStyle name="40% - Accent2 2 3 9" xfId="4943"/>
    <cellStyle name="40% - Accent2 2 3 9 2" xfId="13617"/>
    <cellStyle name="40% - Accent2 2 3 9 2 2" xfId="30736"/>
    <cellStyle name="40% - Accent2 2 3 9 2 3" xfId="51053"/>
    <cellStyle name="40% - Accent2 2 3 9 3" xfId="19400"/>
    <cellStyle name="40% - Accent2 2 3 9 3 2" xfId="30737"/>
    <cellStyle name="40% - Accent2 2 3 9 4" xfId="30738"/>
    <cellStyle name="40% - Accent2 2 3 9 5" xfId="51054"/>
    <cellStyle name="40% - Accent2 2 4" xfId="323"/>
    <cellStyle name="40% - Accent2 2 4 10" xfId="10736"/>
    <cellStyle name="40% - Accent2 2 4 10 2" xfId="30739"/>
    <cellStyle name="40% - Accent2 2 4 10 3" xfId="51055"/>
    <cellStyle name="40% - Accent2 2 4 11" xfId="16519"/>
    <cellStyle name="40% - Accent2 2 4 11 2" xfId="30740"/>
    <cellStyle name="40% - Accent2 2 4 12" xfId="30741"/>
    <cellStyle name="40% - Accent2 2 4 13" xfId="51056"/>
    <cellStyle name="40% - Accent2 2 4 2" xfId="324"/>
    <cellStyle name="40% - Accent2 2 4 2 10" xfId="16520"/>
    <cellStyle name="40% - Accent2 2 4 2 10 2" xfId="30742"/>
    <cellStyle name="40% - Accent2 2 4 2 11" xfId="30743"/>
    <cellStyle name="40% - Accent2 2 4 2 12" xfId="51057"/>
    <cellStyle name="40% - Accent2 2 4 2 2" xfId="325"/>
    <cellStyle name="40% - Accent2 2 4 2 2 2" xfId="2063"/>
    <cellStyle name="40% - Accent2 2 4 2 2 2 2" xfId="9549"/>
    <cellStyle name="40% - Accent2 2 4 2 2 2 2 2" xfId="15331"/>
    <cellStyle name="40% - Accent2 2 4 2 2 2 2 2 2" xfId="30744"/>
    <cellStyle name="40% - Accent2 2 4 2 2 2 2 2 3" xfId="51058"/>
    <cellStyle name="40% - Accent2 2 4 2 2 2 2 3" xfId="21114"/>
    <cellStyle name="40% - Accent2 2 4 2 2 2 2 3 2" xfId="30745"/>
    <cellStyle name="40% - Accent2 2 4 2 2 2 2 4" xfId="30746"/>
    <cellStyle name="40% - Accent2 2 4 2 2 2 2 5" xfId="51059"/>
    <cellStyle name="40% - Accent2 2 4 2 2 2 3" xfId="6658"/>
    <cellStyle name="40% - Accent2 2 4 2 2 2 3 2" xfId="30747"/>
    <cellStyle name="40% - Accent2 2 4 2 2 2 3 3" xfId="51060"/>
    <cellStyle name="40% - Accent2 2 4 2 2 2 4" xfId="12440"/>
    <cellStyle name="40% - Accent2 2 4 2 2 2 4 2" xfId="30748"/>
    <cellStyle name="40% - Accent2 2 4 2 2 2 4 3" xfId="51061"/>
    <cellStyle name="40% - Accent2 2 4 2 2 2 5" xfId="18223"/>
    <cellStyle name="40% - Accent2 2 4 2 2 2 5 2" xfId="30749"/>
    <cellStyle name="40% - Accent2 2 4 2 2 2 6" xfId="30750"/>
    <cellStyle name="40% - Accent2 2 4 2 2 2 7" xfId="51062"/>
    <cellStyle name="40% - Accent2 2 4 2 2 3" xfId="4955"/>
    <cellStyle name="40% - Accent2 2 4 2 2 3 2" xfId="13629"/>
    <cellStyle name="40% - Accent2 2 4 2 2 3 2 2" xfId="30751"/>
    <cellStyle name="40% - Accent2 2 4 2 2 3 2 3" xfId="51063"/>
    <cellStyle name="40% - Accent2 2 4 2 2 3 3" xfId="19412"/>
    <cellStyle name="40% - Accent2 2 4 2 2 3 3 2" xfId="30752"/>
    <cellStyle name="40% - Accent2 2 4 2 2 3 4" xfId="30753"/>
    <cellStyle name="40% - Accent2 2 4 2 2 3 5" xfId="51064"/>
    <cellStyle name="40% - Accent2 2 4 2 2 4" xfId="7847"/>
    <cellStyle name="40% - Accent2 2 4 2 2 4 2" xfId="30754"/>
    <cellStyle name="40% - Accent2 2 4 2 2 4 3" xfId="51065"/>
    <cellStyle name="40% - Accent2 2 4 2 2 4 4" xfId="51066"/>
    <cellStyle name="40% - Accent2 2 4 2 2 5" xfId="3766"/>
    <cellStyle name="40% - Accent2 2 4 2 2 5 2" xfId="30755"/>
    <cellStyle name="40% - Accent2 2 4 2 2 5 3" xfId="51067"/>
    <cellStyle name="40% - Accent2 2 4 2 2 6" xfId="10738"/>
    <cellStyle name="40% - Accent2 2 4 2 2 6 2" xfId="30756"/>
    <cellStyle name="40% - Accent2 2 4 2 2 6 3" xfId="51068"/>
    <cellStyle name="40% - Accent2 2 4 2 2 7" xfId="16521"/>
    <cellStyle name="40% - Accent2 2 4 2 2 7 2" xfId="30757"/>
    <cellStyle name="40% - Accent2 2 4 2 2 8" xfId="30758"/>
    <cellStyle name="40% - Accent2 2 4 2 2 9" xfId="51069"/>
    <cellStyle name="40% - Accent2 2 4 2 3" xfId="1042"/>
    <cellStyle name="40% - Accent2 2 4 2 3 2" xfId="2746"/>
    <cellStyle name="40% - Accent2 2 4 2 3 2 2" xfId="10232"/>
    <cellStyle name="40% - Accent2 2 4 2 3 2 2 2" xfId="16014"/>
    <cellStyle name="40% - Accent2 2 4 2 3 2 2 2 2" xfId="30759"/>
    <cellStyle name="40% - Accent2 2 4 2 3 2 2 2 3" xfId="51070"/>
    <cellStyle name="40% - Accent2 2 4 2 3 2 2 3" xfId="21797"/>
    <cellStyle name="40% - Accent2 2 4 2 3 2 2 3 2" xfId="30760"/>
    <cellStyle name="40% - Accent2 2 4 2 3 2 2 4" xfId="30761"/>
    <cellStyle name="40% - Accent2 2 4 2 3 2 2 5" xfId="51071"/>
    <cellStyle name="40% - Accent2 2 4 2 3 2 3" xfId="7341"/>
    <cellStyle name="40% - Accent2 2 4 2 3 2 3 2" xfId="30762"/>
    <cellStyle name="40% - Accent2 2 4 2 3 2 3 3" xfId="51072"/>
    <cellStyle name="40% - Accent2 2 4 2 3 2 4" xfId="13123"/>
    <cellStyle name="40% - Accent2 2 4 2 3 2 4 2" xfId="30763"/>
    <cellStyle name="40% - Accent2 2 4 2 3 2 4 3" xfId="51073"/>
    <cellStyle name="40% - Accent2 2 4 2 3 2 5" xfId="18906"/>
    <cellStyle name="40% - Accent2 2 4 2 3 2 5 2" xfId="30764"/>
    <cellStyle name="40% - Accent2 2 4 2 3 2 6" xfId="30765"/>
    <cellStyle name="40% - Accent2 2 4 2 3 2 7" xfId="51074"/>
    <cellStyle name="40% - Accent2 2 4 2 3 3" xfId="5638"/>
    <cellStyle name="40% - Accent2 2 4 2 3 3 2" xfId="14312"/>
    <cellStyle name="40% - Accent2 2 4 2 3 3 2 2" xfId="30766"/>
    <cellStyle name="40% - Accent2 2 4 2 3 3 2 3" xfId="51075"/>
    <cellStyle name="40% - Accent2 2 4 2 3 3 3" xfId="20095"/>
    <cellStyle name="40% - Accent2 2 4 2 3 3 3 2" xfId="30767"/>
    <cellStyle name="40% - Accent2 2 4 2 3 3 4" xfId="30768"/>
    <cellStyle name="40% - Accent2 2 4 2 3 3 5" xfId="51076"/>
    <cellStyle name="40% - Accent2 2 4 2 3 4" xfId="8530"/>
    <cellStyle name="40% - Accent2 2 4 2 3 4 2" xfId="30769"/>
    <cellStyle name="40% - Accent2 2 4 2 3 4 3" xfId="51077"/>
    <cellStyle name="40% - Accent2 2 4 2 3 4 4" xfId="51078"/>
    <cellStyle name="40% - Accent2 2 4 2 3 5" xfId="4449"/>
    <cellStyle name="40% - Accent2 2 4 2 3 5 2" xfId="30770"/>
    <cellStyle name="40% - Accent2 2 4 2 3 5 3" xfId="51079"/>
    <cellStyle name="40% - Accent2 2 4 2 3 6" xfId="11421"/>
    <cellStyle name="40% - Accent2 2 4 2 3 6 2" xfId="30771"/>
    <cellStyle name="40% - Accent2 2 4 2 3 6 3" xfId="51080"/>
    <cellStyle name="40% - Accent2 2 4 2 3 7" xfId="17204"/>
    <cellStyle name="40% - Accent2 2 4 2 3 7 2" xfId="30772"/>
    <cellStyle name="40% - Accent2 2 4 2 3 8" xfId="30773"/>
    <cellStyle name="40% - Accent2 2 4 2 3 9" xfId="51081"/>
    <cellStyle name="40% - Accent2 2 4 2 4" xfId="2062"/>
    <cellStyle name="40% - Accent2 2 4 2 4 2" xfId="6657"/>
    <cellStyle name="40% - Accent2 2 4 2 4 2 2" xfId="15330"/>
    <cellStyle name="40% - Accent2 2 4 2 4 2 2 2" xfId="30774"/>
    <cellStyle name="40% - Accent2 2 4 2 4 2 2 3" xfId="51082"/>
    <cellStyle name="40% - Accent2 2 4 2 4 2 3" xfId="21113"/>
    <cellStyle name="40% - Accent2 2 4 2 4 2 3 2" xfId="30775"/>
    <cellStyle name="40% - Accent2 2 4 2 4 2 4" xfId="30776"/>
    <cellStyle name="40% - Accent2 2 4 2 4 2 5" xfId="51083"/>
    <cellStyle name="40% - Accent2 2 4 2 4 3" xfId="9548"/>
    <cellStyle name="40% - Accent2 2 4 2 4 3 2" xfId="30777"/>
    <cellStyle name="40% - Accent2 2 4 2 4 3 3" xfId="51084"/>
    <cellStyle name="40% - Accent2 2 4 2 4 3 4" xfId="51085"/>
    <cellStyle name="40% - Accent2 2 4 2 4 4" xfId="3765"/>
    <cellStyle name="40% - Accent2 2 4 2 4 4 2" xfId="30778"/>
    <cellStyle name="40% - Accent2 2 4 2 4 4 3" xfId="51086"/>
    <cellStyle name="40% - Accent2 2 4 2 4 5" xfId="12439"/>
    <cellStyle name="40% - Accent2 2 4 2 4 5 2" xfId="30779"/>
    <cellStyle name="40% - Accent2 2 4 2 4 5 3" xfId="51087"/>
    <cellStyle name="40% - Accent2 2 4 2 4 6" xfId="18222"/>
    <cellStyle name="40% - Accent2 2 4 2 4 6 2" xfId="30780"/>
    <cellStyle name="40% - Accent2 2 4 2 4 7" xfId="30781"/>
    <cellStyle name="40% - Accent2 2 4 2 4 8" xfId="51088"/>
    <cellStyle name="40% - Accent2 2 4 2 5" xfId="1517"/>
    <cellStyle name="40% - Accent2 2 4 2 5 2" xfId="9003"/>
    <cellStyle name="40% - Accent2 2 4 2 5 2 2" xfId="14785"/>
    <cellStyle name="40% - Accent2 2 4 2 5 2 2 2" xfId="30782"/>
    <cellStyle name="40% - Accent2 2 4 2 5 2 2 3" xfId="51089"/>
    <cellStyle name="40% - Accent2 2 4 2 5 2 3" xfId="20568"/>
    <cellStyle name="40% - Accent2 2 4 2 5 2 3 2" xfId="30783"/>
    <cellStyle name="40% - Accent2 2 4 2 5 2 4" xfId="30784"/>
    <cellStyle name="40% - Accent2 2 4 2 5 2 5" xfId="51090"/>
    <cellStyle name="40% - Accent2 2 4 2 5 3" xfId="6112"/>
    <cellStyle name="40% - Accent2 2 4 2 5 3 2" xfId="30785"/>
    <cellStyle name="40% - Accent2 2 4 2 5 3 3" xfId="51091"/>
    <cellStyle name="40% - Accent2 2 4 2 5 4" xfId="11894"/>
    <cellStyle name="40% - Accent2 2 4 2 5 4 2" xfId="30786"/>
    <cellStyle name="40% - Accent2 2 4 2 5 4 3" xfId="51092"/>
    <cellStyle name="40% - Accent2 2 4 2 5 5" xfId="17677"/>
    <cellStyle name="40% - Accent2 2 4 2 5 5 2" xfId="30787"/>
    <cellStyle name="40% - Accent2 2 4 2 5 6" xfId="30788"/>
    <cellStyle name="40% - Accent2 2 4 2 5 7" xfId="51093"/>
    <cellStyle name="40% - Accent2 2 4 2 6" xfId="4954"/>
    <cellStyle name="40% - Accent2 2 4 2 6 2" xfId="13628"/>
    <cellStyle name="40% - Accent2 2 4 2 6 2 2" xfId="30789"/>
    <cellStyle name="40% - Accent2 2 4 2 6 2 3" xfId="51094"/>
    <cellStyle name="40% - Accent2 2 4 2 6 3" xfId="19411"/>
    <cellStyle name="40% - Accent2 2 4 2 6 3 2" xfId="30790"/>
    <cellStyle name="40% - Accent2 2 4 2 6 4" xfId="30791"/>
    <cellStyle name="40% - Accent2 2 4 2 6 5" xfId="51095"/>
    <cellStyle name="40% - Accent2 2 4 2 7" xfId="7846"/>
    <cellStyle name="40% - Accent2 2 4 2 7 2" xfId="30792"/>
    <cellStyle name="40% - Accent2 2 4 2 7 3" xfId="51096"/>
    <cellStyle name="40% - Accent2 2 4 2 7 4" xfId="51097"/>
    <cellStyle name="40% - Accent2 2 4 2 8" xfId="3220"/>
    <cellStyle name="40% - Accent2 2 4 2 8 2" xfId="30793"/>
    <cellStyle name="40% - Accent2 2 4 2 8 3" xfId="51098"/>
    <cellStyle name="40% - Accent2 2 4 2 9" xfId="10737"/>
    <cellStyle name="40% - Accent2 2 4 2 9 2" xfId="30794"/>
    <cellStyle name="40% - Accent2 2 4 2 9 3" xfId="51099"/>
    <cellStyle name="40% - Accent2 2 4 3" xfId="326"/>
    <cellStyle name="40% - Accent2 2 4 3 10" xfId="51100"/>
    <cellStyle name="40% - Accent2 2 4 3 2" xfId="2064"/>
    <cellStyle name="40% - Accent2 2 4 3 2 2" xfId="6659"/>
    <cellStyle name="40% - Accent2 2 4 3 2 2 2" xfId="15332"/>
    <cellStyle name="40% - Accent2 2 4 3 2 2 2 2" xfId="30795"/>
    <cellStyle name="40% - Accent2 2 4 3 2 2 2 3" xfId="51101"/>
    <cellStyle name="40% - Accent2 2 4 3 2 2 3" xfId="21115"/>
    <cellStyle name="40% - Accent2 2 4 3 2 2 3 2" xfId="30796"/>
    <cellStyle name="40% - Accent2 2 4 3 2 2 4" xfId="30797"/>
    <cellStyle name="40% - Accent2 2 4 3 2 2 5" xfId="51102"/>
    <cellStyle name="40% - Accent2 2 4 3 2 3" xfId="9550"/>
    <cellStyle name="40% - Accent2 2 4 3 2 3 2" xfId="30798"/>
    <cellStyle name="40% - Accent2 2 4 3 2 3 3" xfId="51103"/>
    <cellStyle name="40% - Accent2 2 4 3 2 3 4" xfId="51104"/>
    <cellStyle name="40% - Accent2 2 4 3 2 4" xfId="3767"/>
    <cellStyle name="40% - Accent2 2 4 3 2 4 2" xfId="30799"/>
    <cellStyle name="40% - Accent2 2 4 3 2 4 3" xfId="51105"/>
    <cellStyle name="40% - Accent2 2 4 3 2 5" xfId="12441"/>
    <cellStyle name="40% - Accent2 2 4 3 2 5 2" xfId="30800"/>
    <cellStyle name="40% - Accent2 2 4 3 2 5 3" xfId="51106"/>
    <cellStyle name="40% - Accent2 2 4 3 2 6" xfId="18224"/>
    <cellStyle name="40% - Accent2 2 4 3 2 6 2" xfId="30801"/>
    <cellStyle name="40% - Accent2 2 4 3 2 7" xfId="30802"/>
    <cellStyle name="40% - Accent2 2 4 3 2 8" xfId="51107"/>
    <cellStyle name="40% - Accent2 2 4 3 3" xfId="1516"/>
    <cellStyle name="40% - Accent2 2 4 3 3 2" xfId="9002"/>
    <cellStyle name="40% - Accent2 2 4 3 3 2 2" xfId="14784"/>
    <cellStyle name="40% - Accent2 2 4 3 3 2 2 2" xfId="30803"/>
    <cellStyle name="40% - Accent2 2 4 3 3 2 2 3" xfId="51108"/>
    <cellStyle name="40% - Accent2 2 4 3 3 2 3" xfId="20567"/>
    <cellStyle name="40% - Accent2 2 4 3 3 2 3 2" xfId="30804"/>
    <cellStyle name="40% - Accent2 2 4 3 3 2 4" xfId="30805"/>
    <cellStyle name="40% - Accent2 2 4 3 3 2 5" xfId="51109"/>
    <cellStyle name="40% - Accent2 2 4 3 3 3" xfId="6111"/>
    <cellStyle name="40% - Accent2 2 4 3 3 3 2" xfId="30806"/>
    <cellStyle name="40% - Accent2 2 4 3 3 3 3" xfId="51110"/>
    <cellStyle name="40% - Accent2 2 4 3 3 4" xfId="11893"/>
    <cellStyle name="40% - Accent2 2 4 3 3 4 2" xfId="30807"/>
    <cellStyle name="40% - Accent2 2 4 3 3 4 3" xfId="51111"/>
    <cellStyle name="40% - Accent2 2 4 3 3 5" xfId="17676"/>
    <cellStyle name="40% - Accent2 2 4 3 3 5 2" xfId="30808"/>
    <cellStyle name="40% - Accent2 2 4 3 3 6" xfId="30809"/>
    <cellStyle name="40% - Accent2 2 4 3 3 7" xfId="51112"/>
    <cellStyle name="40% - Accent2 2 4 3 4" xfId="4956"/>
    <cellStyle name="40% - Accent2 2 4 3 4 2" xfId="13630"/>
    <cellStyle name="40% - Accent2 2 4 3 4 2 2" xfId="30810"/>
    <cellStyle name="40% - Accent2 2 4 3 4 2 3" xfId="51113"/>
    <cellStyle name="40% - Accent2 2 4 3 4 3" xfId="19413"/>
    <cellStyle name="40% - Accent2 2 4 3 4 3 2" xfId="30811"/>
    <cellStyle name="40% - Accent2 2 4 3 4 4" xfId="30812"/>
    <cellStyle name="40% - Accent2 2 4 3 4 5" xfId="51114"/>
    <cellStyle name="40% - Accent2 2 4 3 5" xfId="7848"/>
    <cellStyle name="40% - Accent2 2 4 3 5 2" xfId="30813"/>
    <cellStyle name="40% - Accent2 2 4 3 5 3" xfId="51115"/>
    <cellStyle name="40% - Accent2 2 4 3 5 4" xfId="51116"/>
    <cellStyle name="40% - Accent2 2 4 3 6" xfId="3219"/>
    <cellStyle name="40% - Accent2 2 4 3 6 2" xfId="30814"/>
    <cellStyle name="40% - Accent2 2 4 3 6 3" xfId="51117"/>
    <cellStyle name="40% - Accent2 2 4 3 7" xfId="10739"/>
    <cellStyle name="40% - Accent2 2 4 3 7 2" xfId="30815"/>
    <cellStyle name="40% - Accent2 2 4 3 7 3" xfId="51118"/>
    <cellStyle name="40% - Accent2 2 4 3 8" xfId="16522"/>
    <cellStyle name="40% - Accent2 2 4 3 8 2" xfId="30816"/>
    <cellStyle name="40% - Accent2 2 4 3 9" xfId="30817"/>
    <cellStyle name="40% - Accent2 2 4 4" xfId="1041"/>
    <cellStyle name="40% - Accent2 2 4 4 2" xfId="2745"/>
    <cellStyle name="40% - Accent2 2 4 4 2 2" xfId="10231"/>
    <cellStyle name="40% - Accent2 2 4 4 2 2 2" xfId="16013"/>
    <cellStyle name="40% - Accent2 2 4 4 2 2 2 2" xfId="30818"/>
    <cellStyle name="40% - Accent2 2 4 4 2 2 2 3" xfId="51119"/>
    <cellStyle name="40% - Accent2 2 4 4 2 2 3" xfId="21796"/>
    <cellStyle name="40% - Accent2 2 4 4 2 2 3 2" xfId="30819"/>
    <cellStyle name="40% - Accent2 2 4 4 2 2 4" xfId="30820"/>
    <cellStyle name="40% - Accent2 2 4 4 2 2 5" xfId="51120"/>
    <cellStyle name="40% - Accent2 2 4 4 2 3" xfId="7340"/>
    <cellStyle name="40% - Accent2 2 4 4 2 3 2" xfId="30821"/>
    <cellStyle name="40% - Accent2 2 4 4 2 3 3" xfId="51121"/>
    <cellStyle name="40% - Accent2 2 4 4 2 4" xfId="13122"/>
    <cellStyle name="40% - Accent2 2 4 4 2 4 2" xfId="30822"/>
    <cellStyle name="40% - Accent2 2 4 4 2 4 3" xfId="51122"/>
    <cellStyle name="40% - Accent2 2 4 4 2 5" xfId="18905"/>
    <cellStyle name="40% - Accent2 2 4 4 2 5 2" xfId="30823"/>
    <cellStyle name="40% - Accent2 2 4 4 2 6" xfId="30824"/>
    <cellStyle name="40% - Accent2 2 4 4 2 7" xfId="51123"/>
    <cellStyle name="40% - Accent2 2 4 4 3" xfId="5637"/>
    <cellStyle name="40% - Accent2 2 4 4 3 2" xfId="14311"/>
    <cellStyle name="40% - Accent2 2 4 4 3 2 2" xfId="30825"/>
    <cellStyle name="40% - Accent2 2 4 4 3 2 3" xfId="51124"/>
    <cellStyle name="40% - Accent2 2 4 4 3 3" xfId="20094"/>
    <cellStyle name="40% - Accent2 2 4 4 3 3 2" xfId="30826"/>
    <cellStyle name="40% - Accent2 2 4 4 3 4" xfId="30827"/>
    <cellStyle name="40% - Accent2 2 4 4 3 5" xfId="51125"/>
    <cellStyle name="40% - Accent2 2 4 4 4" xfId="8529"/>
    <cellStyle name="40% - Accent2 2 4 4 4 2" xfId="30828"/>
    <cellStyle name="40% - Accent2 2 4 4 4 3" xfId="51126"/>
    <cellStyle name="40% - Accent2 2 4 4 4 4" xfId="51127"/>
    <cellStyle name="40% - Accent2 2 4 4 5" xfId="4448"/>
    <cellStyle name="40% - Accent2 2 4 4 5 2" xfId="30829"/>
    <cellStyle name="40% - Accent2 2 4 4 5 3" xfId="51128"/>
    <cellStyle name="40% - Accent2 2 4 4 6" xfId="11420"/>
    <cellStyle name="40% - Accent2 2 4 4 6 2" xfId="30830"/>
    <cellStyle name="40% - Accent2 2 4 4 6 3" xfId="51129"/>
    <cellStyle name="40% - Accent2 2 4 4 7" xfId="17203"/>
    <cellStyle name="40% - Accent2 2 4 4 7 2" xfId="30831"/>
    <cellStyle name="40% - Accent2 2 4 4 8" xfId="30832"/>
    <cellStyle name="40% - Accent2 2 4 4 9" xfId="51130"/>
    <cellStyle name="40% - Accent2 2 4 5" xfId="2061"/>
    <cellStyle name="40% - Accent2 2 4 5 2" xfId="6656"/>
    <cellStyle name="40% - Accent2 2 4 5 2 2" xfId="15329"/>
    <cellStyle name="40% - Accent2 2 4 5 2 2 2" xfId="30833"/>
    <cellStyle name="40% - Accent2 2 4 5 2 2 3" xfId="51131"/>
    <cellStyle name="40% - Accent2 2 4 5 2 3" xfId="21112"/>
    <cellStyle name="40% - Accent2 2 4 5 2 3 2" xfId="30834"/>
    <cellStyle name="40% - Accent2 2 4 5 2 4" xfId="30835"/>
    <cellStyle name="40% - Accent2 2 4 5 2 5" xfId="51132"/>
    <cellStyle name="40% - Accent2 2 4 5 3" xfId="9547"/>
    <cellStyle name="40% - Accent2 2 4 5 3 2" xfId="30836"/>
    <cellStyle name="40% - Accent2 2 4 5 3 3" xfId="51133"/>
    <cellStyle name="40% - Accent2 2 4 5 3 4" xfId="51134"/>
    <cellStyle name="40% - Accent2 2 4 5 4" xfId="3764"/>
    <cellStyle name="40% - Accent2 2 4 5 4 2" xfId="30837"/>
    <cellStyle name="40% - Accent2 2 4 5 4 3" xfId="51135"/>
    <cellStyle name="40% - Accent2 2 4 5 5" xfId="12438"/>
    <cellStyle name="40% - Accent2 2 4 5 5 2" xfId="30838"/>
    <cellStyle name="40% - Accent2 2 4 5 5 3" xfId="51136"/>
    <cellStyle name="40% - Accent2 2 4 5 6" xfId="18221"/>
    <cellStyle name="40% - Accent2 2 4 5 6 2" xfId="30839"/>
    <cellStyle name="40% - Accent2 2 4 5 7" xfId="30840"/>
    <cellStyle name="40% - Accent2 2 4 5 8" xfId="51137"/>
    <cellStyle name="40% - Accent2 2 4 6" xfId="1310"/>
    <cellStyle name="40% - Accent2 2 4 6 2" xfId="8796"/>
    <cellStyle name="40% - Accent2 2 4 6 2 2" xfId="14578"/>
    <cellStyle name="40% - Accent2 2 4 6 2 2 2" xfId="30841"/>
    <cellStyle name="40% - Accent2 2 4 6 2 2 3" xfId="51138"/>
    <cellStyle name="40% - Accent2 2 4 6 2 3" xfId="20361"/>
    <cellStyle name="40% - Accent2 2 4 6 2 3 2" xfId="30842"/>
    <cellStyle name="40% - Accent2 2 4 6 2 4" xfId="30843"/>
    <cellStyle name="40% - Accent2 2 4 6 2 5" xfId="51139"/>
    <cellStyle name="40% - Accent2 2 4 6 3" xfId="5905"/>
    <cellStyle name="40% - Accent2 2 4 6 3 2" xfId="30844"/>
    <cellStyle name="40% - Accent2 2 4 6 3 3" xfId="51140"/>
    <cellStyle name="40% - Accent2 2 4 6 4" xfId="11687"/>
    <cellStyle name="40% - Accent2 2 4 6 4 2" xfId="30845"/>
    <cellStyle name="40% - Accent2 2 4 6 4 3" xfId="51141"/>
    <cellStyle name="40% - Accent2 2 4 6 5" xfId="17470"/>
    <cellStyle name="40% - Accent2 2 4 6 5 2" xfId="30846"/>
    <cellStyle name="40% - Accent2 2 4 6 6" xfId="30847"/>
    <cellStyle name="40% - Accent2 2 4 6 7" xfId="51142"/>
    <cellStyle name="40% - Accent2 2 4 7" xfId="4953"/>
    <cellStyle name="40% - Accent2 2 4 7 2" xfId="13627"/>
    <cellStyle name="40% - Accent2 2 4 7 2 2" xfId="30848"/>
    <cellStyle name="40% - Accent2 2 4 7 2 3" xfId="51143"/>
    <cellStyle name="40% - Accent2 2 4 7 3" xfId="19410"/>
    <cellStyle name="40% - Accent2 2 4 7 3 2" xfId="30849"/>
    <cellStyle name="40% - Accent2 2 4 7 4" xfId="30850"/>
    <cellStyle name="40% - Accent2 2 4 7 5" xfId="51144"/>
    <cellStyle name="40% - Accent2 2 4 8" xfId="7845"/>
    <cellStyle name="40% - Accent2 2 4 8 2" xfId="30851"/>
    <cellStyle name="40% - Accent2 2 4 8 3" xfId="51145"/>
    <cellStyle name="40% - Accent2 2 4 8 4" xfId="51146"/>
    <cellStyle name="40% - Accent2 2 4 9" xfId="3013"/>
    <cellStyle name="40% - Accent2 2 4 9 2" xfId="30852"/>
    <cellStyle name="40% - Accent2 2 4 9 3" xfId="51147"/>
    <cellStyle name="40% - Accent2 2 5" xfId="327"/>
    <cellStyle name="40% - Accent2 2 5 10" xfId="16523"/>
    <cellStyle name="40% - Accent2 2 5 10 2" xfId="30853"/>
    <cellStyle name="40% - Accent2 2 5 11" xfId="30854"/>
    <cellStyle name="40% - Accent2 2 5 12" xfId="51148"/>
    <cellStyle name="40% - Accent2 2 5 2" xfId="328"/>
    <cellStyle name="40% - Accent2 2 5 2 2" xfId="2066"/>
    <cellStyle name="40% - Accent2 2 5 2 2 2" xfId="9552"/>
    <cellStyle name="40% - Accent2 2 5 2 2 2 2" xfId="15334"/>
    <cellStyle name="40% - Accent2 2 5 2 2 2 2 2" xfId="30855"/>
    <cellStyle name="40% - Accent2 2 5 2 2 2 2 3" xfId="51149"/>
    <cellStyle name="40% - Accent2 2 5 2 2 2 3" xfId="21117"/>
    <cellStyle name="40% - Accent2 2 5 2 2 2 3 2" xfId="30856"/>
    <cellStyle name="40% - Accent2 2 5 2 2 2 4" xfId="30857"/>
    <cellStyle name="40% - Accent2 2 5 2 2 2 5" xfId="51150"/>
    <cellStyle name="40% - Accent2 2 5 2 2 3" xfId="6661"/>
    <cellStyle name="40% - Accent2 2 5 2 2 3 2" xfId="30858"/>
    <cellStyle name="40% - Accent2 2 5 2 2 3 3" xfId="51151"/>
    <cellStyle name="40% - Accent2 2 5 2 2 4" xfId="12443"/>
    <cellStyle name="40% - Accent2 2 5 2 2 4 2" xfId="30859"/>
    <cellStyle name="40% - Accent2 2 5 2 2 4 3" xfId="51152"/>
    <cellStyle name="40% - Accent2 2 5 2 2 5" xfId="18226"/>
    <cellStyle name="40% - Accent2 2 5 2 2 5 2" xfId="30860"/>
    <cellStyle name="40% - Accent2 2 5 2 2 6" xfId="30861"/>
    <cellStyle name="40% - Accent2 2 5 2 2 7" xfId="51153"/>
    <cellStyle name="40% - Accent2 2 5 2 3" xfId="4958"/>
    <cellStyle name="40% - Accent2 2 5 2 3 2" xfId="13632"/>
    <cellStyle name="40% - Accent2 2 5 2 3 2 2" xfId="30862"/>
    <cellStyle name="40% - Accent2 2 5 2 3 2 3" xfId="51154"/>
    <cellStyle name="40% - Accent2 2 5 2 3 3" xfId="19415"/>
    <cellStyle name="40% - Accent2 2 5 2 3 3 2" xfId="30863"/>
    <cellStyle name="40% - Accent2 2 5 2 3 4" xfId="30864"/>
    <cellStyle name="40% - Accent2 2 5 2 3 5" xfId="51155"/>
    <cellStyle name="40% - Accent2 2 5 2 4" xfId="7850"/>
    <cellStyle name="40% - Accent2 2 5 2 4 2" xfId="30865"/>
    <cellStyle name="40% - Accent2 2 5 2 4 3" xfId="51156"/>
    <cellStyle name="40% - Accent2 2 5 2 4 4" xfId="51157"/>
    <cellStyle name="40% - Accent2 2 5 2 5" xfId="3769"/>
    <cellStyle name="40% - Accent2 2 5 2 5 2" xfId="30866"/>
    <cellStyle name="40% - Accent2 2 5 2 5 3" xfId="51158"/>
    <cellStyle name="40% - Accent2 2 5 2 6" xfId="10741"/>
    <cellStyle name="40% - Accent2 2 5 2 6 2" xfId="30867"/>
    <cellStyle name="40% - Accent2 2 5 2 6 3" xfId="51159"/>
    <cellStyle name="40% - Accent2 2 5 2 7" xfId="16524"/>
    <cellStyle name="40% - Accent2 2 5 2 7 2" xfId="30868"/>
    <cellStyle name="40% - Accent2 2 5 2 8" xfId="30869"/>
    <cellStyle name="40% - Accent2 2 5 2 9" xfId="51160"/>
    <cellStyle name="40% - Accent2 2 5 3" xfId="1043"/>
    <cellStyle name="40% - Accent2 2 5 3 2" xfId="2747"/>
    <cellStyle name="40% - Accent2 2 5 3 2 2" xfId="10233"/>
    <cellStyle name="40% - Accent2 2 5 3 2 2 2" xfId="16015"/>
    <cellStyle name="40% - Accent2 2 5 3 2 2 2 2" xfId="30870"/>
    <cellStyle name="40% - Accent2 2 5 3 2 2 2 3" xfId="51161"/>
    <cellStyle name="40% - Accent2 2 5 3 2 2 3" xfId="21798"/>
    <cellStyle name="40% - Accent2 2 5 3 2 2 3 2" xfId="30871"/>
    <cellStyle name="40% - Accent2 2 5 3 2 2 4" xfId="30872"/>
    <cellStyle name="40% - Accent2 2 5 3 2 2 5" xfId="51162"/>
    <cellStyle name="40% - Accent2 2 5 3 2 3" xfId="7342"/>
    <cellStyle name="40% - Accent2 2 5 3 2 3 2" xfId="30873"/>
    <cellStyle name="40% - Accent2 2 5 3 2 3 3" xfId="51163"/>
    <cellStyle name="40% - Accent2 2 5 3 2 4" xfId="13124"/>
    <cellStyle name="40% - Accent2 2 5 3 2 4 2" xfId="30874"/>
    <cellStyle name="40% - Accent2 2 5 3 2 4 3" xfId="51164"/>
    <cellStyle name="40% - Accent2 2 5 3 2 5" xfId="18907"/>
    <cellStyle name="40% - Accent2 2 5 3 2 5 2" xfId="30875"/>
    <cellStyle name="40% - Accent2 2 5 3 2 6" xfId="30876"/>
    <cellStyle name="40% - Accent2 2 5 3 2 7" xfId="51165"/>
    <cellStyle name="40% - Accent2 2 5 3 3" xfId="5639"/>
    <cellStyle name="40% - Accent2 2 5 3 3 2" xfId="14313"/>
    <cellStyle name="40% - Accent2 2 5 3 3 2 2" xfId="30877"/>
    <cellStyle name="40% - Accent2 2 5 3 3 2 3" xfId="51166"/>
    <cellStyle name="40% - Accent2 2 5 3 3 3" xfId="20096"/>
    <cellStyle name="40% - Accent2 2 5 3 3 3 2" xfId="30878"/>
    <cellStyle name="40% - Accent2 2 5 3 3 4" xfId="30879"/>
    <cellStyle name="40% - Accent2 2 5 3 3 5" xfId="51167"/>
    <cellStyle name="40% - Accent2 2 5 3 4" xfId="8531"/>
    <cellStyle name="40% - Accent2 2 5 3 4 2" xfId="30880"/>
    <cellStyle name="40% - Accent2 2 5 3 4 3" xfId="51168"/>
    <cellStyle name="40% - Accent2 2 5 3 4 4" xfId="51169"/>
    <cellStyle name="40% - Accent2 2 5 3 5" xfId="4450"/>
    <cellStyle name="40% - Accent2 2 5 3 5 2" xfId="30881"/>
    <cellStyle name="40% - Accent2 2 5 3 5 3" xfId="51170"/>
    <cellStyle name="40% - Accent2 2 5 3 6" xfId="11422"/>
    <cellStyle name="40% - Accent2 2 5 3 6 2" xfId="30882"/>
    <cellStyle name="40% - Accent2 2 5 3 6 3" xfId="51171"/>
    <cellStyle name="40% - Accent2 2 5 3 7" xfId="17205"/>
    <cellStyle name="40% - Accent2 2 5 3 7 2" xfId="30883"/>
    <cellStyle name="40% - Accent2 2 5 3 8" xfId="30884"/>
    <cellStyle name="40% - Accent2 2 5 3 9" xfId="51172"/>
    <cellStyle name="40% - Accent2 2 5 4" xfId="2065"/>
    <cellStyle name="40% - Accent2 2 5 4 2" xfId="6660"/>
    <cellStyle name="40% - Accent2 2 5 4 2 2" xfId="15333"/>
    <cellStyle name="40% - Accent2 2 5 4 2 2 2" xfId="30885"/>
    <cellStyle name="40% - Accent2 2 5 4 2 2 3" xfId="51173"/>
    <cellStyle name="40% - Accent2 2 5 4 2 3" xfId="21116"/>
    <cellStyle name="40% - Accent2 2 5 4 2 3 2" xfId="30886"/>
    <cellStyle name="40% - Accent2 2 5 4 2 4" xfId="30887"/>
    <cellStyle name="40% - Accent2 2 5 4 2 5" xfId="51174"/>
    <cellStyle name="40% - Accent2 2 5 4 3" xfId="9551"/>
    <cellStyle name="40% - Accent2 2 5 4 3 2" xfId="30888"/>
    <cellStyle name="40% - Accent2 2 5 4 3 3" xfId="51175"/>
    <cellStyle name="40% - Accent2 2 5 4 3 4" xfId="51176"/>
    <cellStyle name="40% - Accent2 2 5 4 4" xfId="3768"/>
    <cellStyle name="40% - Accent2 2 5 4 4 2" xfId="30889"/>
    <cellStyle name="40% - Accent2 2 5 4 4 3" xfId="51177"/>
    <cellStyle name="40% - Accent2 2 5 4 5" xfId="12442"/>
    <cellStyle name="40% - Accent2 2 5 4 5 2" xfId="30890"/>
    <cellStyle name="40% - Accent2 2 5 4 5 3" xfId="51178"/>
    <cellStyle name="40% - Accent2 2 5 4 6" xfId="18225"/>
    <cellStyle name="40% - Accent2 2 5 4 6 2" xfId="30891"/>
    <cellStyle name="40% - Accent2 2 5 4 7" xfId="30892"/>
    <cellStyle name="40% - Accent2 2 5 4 8" xfId="51179"/>
    <cellStyle name="40% - Accent2 2 5 5" xfId="1518"/>
    <cellStyle name="40% - Accent2 2 5 5 2" xfId="9004"/>
    <cellStyle name="40% - Accent2 2 5 5 2 2" xfId="14786"/>
    <cellStyle name="40% - Accent2 2 5 5 2 2 2" xfId="30893"/>
    <cellStyle name="40% - Accent2 2 5 5 2 2 3" xfId="51180"/>
    <cellStyle name="40% - Accent2 2 5 5 2 3" xfId="20569"/>
    <cellStyle name="40% - Accent2 2 5 5 2 3 2" xfId="30894"/>
    <cellStyle name="40% - Accent2 2 5 5 2 4" xfId="30895"/>
    <cellStyle name="40% - Accent2 2 5 5 2 5" xfId="51181"/>
    <cellStyle name="40% - Accent2 2 5 5 3" xfId="6113"/>
    <cellStyle name="40% - Accent2 2 5 5 3 2" xfId="30896"/>
    <cellStyle name="40% - Accent2 2 5 5 3 3" xfId="51182"/>
    <cellStyle name="40% - Accent2 2 5 5 4" xfId="11895"/>
    <cellStyle name="40% - Accent2 2 5 5 4 2" xfId="30897"/>
    <cellStyle name="40% - Accent2 2 5 5 4 3" xfId="51183"/>
    <cellStyle name="40% - Accent2 2 5 5 5" xfId="17678"/>
    <cellStyle name="40% - Accent2 2 5 5 5 2" xfId="30898"/>
    <cellStyle name="40% - Accent2 2 5 5 6" xfId="30899"/>
    <cellStyle name="40% - Accent2 2 5 5 7" xfId="51184"/>
    <cellStyle name="40% - Accent2 2 5 6" xfId="4957"/>
    <cellStyle name="40% - Accent2 2 5 6 2" xfId="13631"/>
    <cellStyle name="40% - Accent2 2 5 6 2 2" xfId="30900"/>
    <cellStyle name="40% - Accent2 2 5 6 2 3" xfId="51185"/>
    <cellStyle name="40% - Accent2 2 5 6 3" xfId="19414"/>
    <cellStyle name="40% - Accent2 2 5 6 3 2" xfId="30901"/>
    <cellStyle name="40% - Accent2 2 5 6 4" xfId="30902"/>
    <cellStyle name="40% - Accent2 2 5 6 5" xfId="51186"/>
    <cellStyle name="40% - Accent2 2 5 7" xfId="7849"/>
    <cellStyle name="40% - Accent2 2 5 7 2" xfId="30903"/>
    <cellStyle name="40% - Accent2 2 5 7 3" xfId="51187"/>
    <cellStyle name="40% - Accent2 2 5 7 4" xfId="51188"/>
    <cellStyle name="40% - Accent2 2 5 8" xfId="3221"/>
    <cellStyle name="40% - Accent2 2 5 8 2" xfId="30904"/>
    <cellStyle name="40% - Accent2 2 5 8 3" xfId="51189"/>
    <cellStyle name="40% - Accent2 2 5 9" xfId="10740"/>
    <cellStyle name="40% - Accent2 2 5 9 2" xfId="30905"/>
    <cellStyle name="40% - Accent2 2 5 9 3" xfId="51190"/>
    <cellStyle name="40% - Accent2 2 6" xfId="329"/>
    <cellStyle name="40% - Accent2 2 6 10" xfId="16525"/>
    <cellStyle name="40% - Accent2 2 6 10 2" xfId="30906"/>
    <cellStyle name="40% - Accent2 2 6 11" xfId="30907"/>
    <cellStyle name="40% - Accent2 2 6 12" xfId="51191"/>
    <cellStyle name="40% - Accent2 2 6 2" xfId="330"/>
    <cellStyle name="40% - Accent2 2 6 2 2" xfId="2068"/>
    <cellStyle name="40% - Accent2 2 6 2 2 2" xfId="9554"/>
    <cellStyle name="40% - Accent2 2 6 2 2 2 2" xfId="15336"/>
    <cellStyle name="40% - Accent2 2 6 2 2 2 2 2" xfId="30908"/>
    <cellStyle name="40% - Accent2 2 6 2 2 2 2 3" xfId="51192"/>
    <cellStyle name="40% - Accent2 2 6 2 2 2 3" xfId="21119"/>
    <cellStyle name="40% - Accent2 2 6 2 2 2 3 2" xfId="30909"/>
    <cellStyle name="40% - Accent2 2 6 2 2 2 4" xfId="30910"/>
    <cellStyle name="40% - Accent2 2 6 2 2 2 5" xfId="51193"/>
    <cellStyle name="40% - Accent2 2 6 2 2 3" xfId="6663"/>
    <cellStyle name="40% - Accent2 2 6 2 2 3 2" xfId="30911"/>
    <cellStyle name="40% - Accent2 2 6 2 2 3 3" xfId="51194"/>
    <cellStyle name="40% - Accent2 2 6 2 2 4" xfId="12445"/>
    <cellStyle name="40% - Accent2 2 6 2 2 4 2" xfId="30912"/>
    <cellStyle name="40% - Accent2 2 6 2 2 4 3" xfId="51195"/>
    <cellStyle name="40% - Accent2 2 6 2 2 5" xfId="18228"/>
    <cellStyle name="40% - Accent2 2 6 2 2 5 2" xfId="30913"/>
    <cellStyle name="40% - Accent2 2 6 2 2 6" xfId="30914"/>
    <cellStyle name="40% - Accent2 2 6 2 2 7" xfId="51196"/>
    <cellStyle name="40% - Accent2 2 6 2 3" xfId="4960"/>
    <cellStyle name="40% - Accent2 2 6 2 3 2" xfId="13634"/>
    <cellStyle name="40% - Accent2 2 6 2 3 2 2" xfId="30915"/>
    <cellStyle name="40% - Accent2 2 6 2 3 2 3" xfId="51197"/>
    <cellStyle name="40% - Accent2 2 6 2 3 3" xfId="19417"/>
    <cellStyle name="40% - Accent2 2 6 2 3 3 2" xfId="30916"/>
    <cellStyle name="40% - Accent2 2 6 2 3 4" xfId="30917"/>
    <cellStyle name="40% - Accent2 2 6 2 3 5" xfId="51198"/>
    <cellStyle name="40% - Accent2 2 6 2 4" xfId="7852"/>
    <cellStyle name="40% - Accent2 2 6 2 4 2" xfId="30918"/>
    <cellStyle name="40% - Accent2 2 6 2 4 3" xfId="51199"/>
    <cellStyle name="40% - Accent2 2 6 2 4 4" xfId="51200"/>
    <cellStyle name="40% - Accent2 2 6 2 5" xfId="3771"/>
    <cellStyle name="40% - Accent2 2 6 2 5 2" xfId="30919"/>
    <cellStyle name="40% - Accent2 2 6 2 5 3" xfId="51201"/>
    <cellStyle name="40% - Accent2 2 6 2 6" xfId="10743"/>
    <cellStyle name="40% - Accent2 2 6 2 6 2" xfId="30920"/>
    <cellStyle name="40% - Accent2 2 6 2 6 3" xfId="51202"/>
    <cellStyle name="40% - Accent2 2 6 2 7" xfId="16526"/>
    <cellStyle name="40% - Accent2 2 6 2 7 2" xfId="30921"/>
    <cellStyle name="40% - Accent2 2 6 2 8" xfId="30922"/>
    <cellStyle name="40% - Accent2 2 6 2 9" xfId="51203"/>
    <cellStyle name="40% - Accent2 2 6 3" xfId="1044"/>
    <cellStyle name="40% - Accent2 2 6 3 2" xfId="2748"/>
    <cellStyle name="40% - Accent2 2 6 3 2 2" xfId="10234"/>
    <cellStyle name="40% - Accent2 2 6 3 2 2 2" xfId="16016"/>
    <cellStyle name="40% - Accent2 2 6 3 2 2 2 2" xfId="30923"/>
    <cellStyle name="40% - Accent2 2 6 3 2 2 2 3" xfId="51204"/>
    <cellStyle name="40% - Accent2 2 6 3 2 2 3" xfId="21799"/>
    <cellStyle name="40% - Accent2 2 6 3 2 2 3 2" xfId="30924"/>
    <cellStyle name="40% - Accent2 2 6 3 2 2 4" xfId="30925"/>
    <cellStyle name="40% - Accent2 2 6 3 2 2 5" xfId="51205"/>
    <cellStyle name="40% - Accent2 2 6 3 2 3" xfId="7343"/>
    <cellStyle name="40% - Accent2 2 6 3 2 3 2" xfId="30926"/>
    <cellStyle name="40% - Accent2 2 6 3 2 3 3" xfId="51206"/>
    <cellStyle name="40% - Accent2 2 6 3 2 4" xfId="13125"/>
    <cellStyle name="40% - Accent2 2 6 3 2 4 2" xfId="30927"/>
    <cellStyle name="40% - Accent2 2 6 3 2 4 3" xfId="51207"/>
    <cellStyle name="40% - Accent2 2 6 3 2 5" xfId="18908"/>
    <cellStyle name="40% - Accent2 2 6 3 2 5 2" xfId="30928"/>
    <cellStyle name="40% - Accent2 2 6 3 2 6" xfId="30929"/>
    <cellStyle name="40% - Accent2 2 6 3 2 7" xfId="51208"/>
    <cellStyle name="40% - Accent2 2 6 3 3" xfId="5640"/>
    <cellStyle name="40% - Accent2 2 6 3 3 2" xfId="14314"/>
    <cellStyle name="40% - Accent2 2 6 3 3 2 2" xfId="30930"/>
    <cellStyle name="40% - Accent2 2 6 3 3 2 3" xfId="51209"/>
    <cellStyle name="40% - Accent2 2 6 3 3 3" xfId="20097"/>
    <cellStyle name="40% - Accent2 2 6 3 3 3 2" xfId="30931"/>
    <cellStyle name="40% - Accent2 2 6 3 3 4" xfId="30932"/>
    <cellStyle name="40% - Accent2 2 6 3 3 5" xfId="51210"/>
    <cellStyle name="40% - Accent2 2 6 3 4" xfId="8532"/>
    <cellStyle name="40% - Accent2 2 6 3 4 2" xfId="30933"/>
    <cellStyle name="40% - Accent2 2 6 3 4 3" xfId="51211"/>
    <cellStyle name="40% - Accent2 2 6 3 4 4" xfId="51212"/>
    <cellStyle name="40% - Accent2 2 6 3 5" xfId="4451"/>
    <cellStyle name="40% - Accent2 2 6 3 5 2" xfId="30934"/>
    <cellStyle name="40% - Accent2 2 6 3 5 3" xfId="51213"/>
    <cellStyle name="40% - Accent2 2 6 3 6" xfId="11423"/>
    <cellStyle name="40% - Accent2 2 6 3 6 2" xfId="30935"/>
    <cellStyle name="40% - Accent2 2 6 3 6 3" xfId="51214"/>
    <cellStyle name="40% - Accent2 2 6 3 7" xfId="17206"/>
    <cellStyle name="40% - Accent2 2 6 3 7 2" xfId="30936"/>
    <cellStyle name="40% - Accent2 2 6 3 8" xfId="30937"/>
    <cellStyle name="40% - Accent2 2 6 3 9" xfId="51215"/>
    <cellStyle name="40% - Accent2 2 6 4" xfId="2067"/>
    <cellStyle name="40% - Accent2 2 6 4 2" xfId="6662"/>
    <cellStyle name="40% - Accent2 2 6 4 2 2" xfId="15335"/>
    <cellStyle name="40% - Accent2 2 6 4 2 2 2" xfId="30938"/>
    <cellStyle name="40% - Accent2 2 6 4 2 2 3" xfId="51216"/>
    <cellStyle name="40% - Accent2 2 6 4 2 3" xfId="21118"/>
    <cellStyle name="40% - Accent2 2 6 4 2 3 2" xfId="30939"/>
    <cellStyle name="40% - Accent2 2 6 4 2 4" xfId="30940"/>
    <cellStyle name="40% - Accent2 2 6 4 2 5" xfId="51217"/>
    <cellStyle name="40% - Accent2 2 6 4 3" xfId="9553"/>
    <cellStyle name="40% - Accent2 2 6 4 3 2" xfId="30941"/>
    <cellStyle name="40% - Accent2 2 6 4 3 3" xfId="51218"/>
    <cellStyle name="40% - Accent2 2 6 4 3 4" xfId="51219"/>
    <cellStyle name="40% - Accent2 2 6 4 4" xfId="3770"/>
    <cellStyle name="40% - Accent2 2 6 4 4 2" xfId="30942"/>
    <cellStyle name="40% - Accent2 2 6 4 4 3" xfId="51220"/>
    <cellStyle name="40% - Accent2 2 6 4 5" xfId="12444"/>
    <cellStyle name="40% - Accent2 2 6 4 5 2" xfId="30943"/>
    <cellStyle name="40% - Accent2 2 6 4 5 3" xfId="51221"/>
    <cellStyle name="40% - Accent2 2 6 4 6" xfId="18227"/>
    <cellStyle name="40% - Accent2 2 6 4 6 2" xfId="30944"/>
    <cellStyle name="40% - Accent2 2 6 4 7" xfId="30945"/>
    <cellStyle name="40% - Accent2 2 6 4 8" xfId="51222"/>
    <cellStyle name="40% - Accent2 2 6 5" xfId="1519"/>
    <cellStyle name="40% - Accent2 2 6 5 2" xfId="9005"/>
    <cellStyle name="40% - Accent2 2 6 5 2 2" xfId="14787"/>
    <cellStyle name="40% - Accent2 2 6 5 2 2 2" xfId="30946"/>
    <cellStyle name="40% - Accent2 2 6 5 2 2 3" xfId="51223"/>
    <cellStyle name="40% - Accent2 2 6 5 2 3" xfId="20570"/>
    <cellStyle name="40% - Accent2 2 6 5 2 3 2" xfId="30947"/>
    <cellStyle name="40% - Accent2 2 6 5 2 4" xfId="30948"/>
    <cellStyle name="40% - Accent2 2 6 5 2 5" xfId="51224"/>
    <cellStyle name="40% - Accent2 2 6 5 3" xfId="6114"/>
    <cellStyle name="40% - Accent2 2 6 5 3 2" xfId="30949"/>
    <cellStyle name="40% - Accent2 2 6 5 3 3" xfId="51225"/>
    <cellStyle name="40% - Accent2 2 6 5 4" xfId="11896"/>
    <cellStyle name="40% - Accent2 2 6 5 4 2" xfId="30950"/>
    <cellStyle name="40% - Accent2 2 6 5 4 3" xfId="51226"/>
    <cellStyle name="40% - Accent2 2 6 5 5" xfId="17679"/>
    <cellStyle name="40% - Accent2 2 6 5 5 2" xfId="30951"/>
    <cellStyle name="40% - Accent2 2 6 5 6" xfId="30952"/>
    <cellStyle name="40% - Accent2 2 6 5 7" xfId="51227"/>
    <cellStyle name="40% - Accent2 2 6 6" xfId="4959"/>
    <cellStyle name="40% - Accent2 2 6 6 2" xfId="13633"/>
    <cellStyle name="40% - Accent2 2 6 6 2 2" xfId="30953"/>
    <cellStyle name="40% - Accent2 2 6 6 2 3" xfId="51228"/>
    <cellStyle name="40% - Accent2 2 6 6 3" xfId="19416"/>
    <cellStyle name="40% - Accent2 2 6 6 3 2" xfId="30954"/>
    <cellStyle name="40% - Accent2 2 6 6 4" xfId="30955"/>
    <cellStyle name="40% - Accent2 2 6 6 5" xfId="51229"/>
    <cellStyle name="40% - Accent2 2 6 7" xfId="7851"/>
    <cellStyle name="40% - Accent2 2 6 7 2" xfId="30956"/>
    <cellStyle name="40% - Accent2 2 6 7 3" xfId="51230"/>
    <cellStyle name="40% - Accent2 2 6 7 4" xfId="51231"/>
    <cellStyle name="40% - Accent2 2 6 8" xfId="3222"/>
    <cellStyle name="40% - Accent2 2 6 8 2" xfId="30957"/>
    <cellStyle name="40% - Accent2 2 6 8 3" xfId="51232"/>
    <cellStyle name="40% - Accent2 2 6 9" xfId="10742"/>
    <cellStyle name="40% - Accent2 2 6 9 2" xfId="30958"/>
    <cellStyle name="40% - Accent2 2 6 9 3" xfId="51233"/>
    <cellStyle name="40% - Accent2 2 7" xfId="331"/>
    <cellStyle name="40% - Accent2 2 7 10" xfId="51234"/>
    <cellStyle name="40% - Accent2 2 7 2" xfId="2069"/>
    <cellStyle name="40% - Accent2 2 7 2 2" xfId="6664"/>
    <cellStyle name="40% - Accent2 2 7 2 2 2" xfId="15337"/>
    <cellStyle name="40% - Accent2 2 7 2 2 2 2" xfId="30959"/>
    <cellStyle name="40% - Accent2 2 7 2 2 2 3" xfId="51235"/>
    <cellStyle name="40% - Accent2 2 7 2 2 3" xfId="21120"/>
    <cellStyle name="40% - Accent2 2 7 2 2 3 2" xfId="30960"/>
    <cellStyle name="40% - Accent2 2 7 2 2 4" xfId="30961"/>
    <cellStyle name="40% - Accent2 2 7 2 2 5" xfId="51236"/>
    <cellStyle name="40% - Accent2 2 7 2 3" xfId="9555"/>
    <cellStyle name="40% - Accent2 2 7 2 3 2" xfId="30962"/>
    <cellStyle name="40% - Accent2 2 7 2 3 3" xfId="51237"/>
    <cellStyle name="40% - Accent2 2 7 2 3 4" xfId="51238"/>
    <cellStyle name="40% - Accent2 2 7 2 4" xfId="3772"/>
    <cellStyle name="40% - Accent2 2 7 2 4 2" xfId="30963"/>
    <cellStyle name="40% - Accent2 2 7 2 4 3" xfId="51239"/>
    <cellStyle name="40% - Accent2 2 7 2 5" xfId="12446"/>
    <cellStyle name="40% - Accent2 2 7 2 5 2" xfId="30964"/>
    <cellStyle name="40% - Accent2 2 7 2 5 3" xfId="51240"/>
    <cellStyle name="40% - Accent2 2 7 2 6" xfId="18229"/>
    <cellStyle name="40% - Accent2 2 7 2 6 2" xfId="30965"/>
    <cellStyle name="40% - Accent2 2 7 2 7" xfId="30966"/>
    <cellStyle name="40% - Accent2 2 7 2 8" xfId="51241"/>
    <cellStyle name="40% - Accent2 2 7 3" xfId="1500"/>
    <cellStyle name="40% - Accent2 2 7 3 2" xfId="8986"/>
    <cellStyle name="40% - Accent2 2 7 3 2 2" xfId="14768"/>
    <cellStyle name="40% - Accent2 2 7 3 2 2 2" xfId="30967"/>
    <cellStyle name="40% - Accent2 2 7 3 2 2 3" xfId="51242"/>
    <cellStyle name="40% - Accent2 2 7 3 2 3" xfId="20551"/>
    <cellStyle name="40% - Accent2 2 7 3 2 3 2" xfId="30968"/>
    <cellStyle name="40% - Accent2 2 7 3 2 4" xfId="30969"/>
    <cellStyle name="40% - Accent2 2 7 3 2 5" xfId="51243"/>
    <cellStyle name="40% - Accent2 2 7 3 3" xfId="6095"/>
    <cellStyle name="40% - Accent2 2 7 3 3 2" xfId="30970"/>
    <cellStyle name="40% - Accent2 2 7 3 3 3" xfId="51244"/>
    <cellStyle name="40% - Accent2 2 7 3 4" xfId="11877"/>
    <cellStyle name="40% - Accent2 2 7 3 4 2" xfId="30971"/>
    <cellStyle name="40% - Accent2 2 7 3 4 3" xfId="51245"/>
    <cellStyle name="40% - Accent2 2 7 3 5" xfId="17660"/>
    <cellStyle name="40% - Accent2 2 7 3 5 2" xfId="30972"/>
    <cellStyle name="40% - Accent2 2 7 3 6" xfId="30973"/>
    <cellStyle name="40% - Accent2 2 7 3 7" xfId="51246"/>
    <cellStyle name="40% - Accent2 2 7 4" xfId="4961"/>
    <cellStyle name="40% - Accent2 2 7 4 2" xfId="13635"/>
    <cellStyle name="40% - Accent2 2 7 4 2 2" xfId="30974"/>
    <cellStyle name="40% - Accent2 2 7 4 2 3" xfId="51247"/>
    <cellStyle name="40% - Accent2 2 7 4 3" xfId="19418"/>
    <cellStyle name="40% - Accent2 2 7 4 3 2" xfId="30975"/>
    <cellStyle name="40% - Accent2 2 7 4 4" xfId="30976"/>
    <cellStyle name="40% - Accent2 2 7 4 5" xfId="51248"/>
    <cellStyle name="40% - Accent2 2 7 5" xfId="7853"/>
    <cellStyle name="40% - Accent2 2 7 5 2" xfId="30977"/>
    <cellStyle name="40% - Accent2 2 7 5 3" xfId="51249"/>
    <cellStyle name="40% - Accent2 2 7 5 4" xfId="51250"/>
    <cellStyle name="40% - Accent2 2 7 6" xfId="3203"/>
    <cellStyle name="40% - Accent2 2 7 6 2" xfId="30978"/>
    <cellStyle name="40% - Accent2 2 7 6 3" xfId="51251"/>
    <cellStyle name="40% - Accent2 2 7 7" xfId="10744"/>
    <cellStyle name="40% - Accent2 2 7 7 2" xfId="30979"/>
    <cellStyle name="40% - Accent2 2 7 7 3" xfId="51252"/>
    <cellStyle name="40% - Accent2 2 7 8" xfId="16527"/>
    <cellStyle name="40% - Accent2 2 7 8 2" xfId="30980"/>
    <cellStyle name="40% - Accent2 2 7 9" xfId="30981"/>
    <cellStyle name="40% - Accent2 2 8" xfId="850"/>
    <cellStyle name="40% - Accent2 2 8 2" xfId="2556"/>
    <cellStyle name="40% - Accent2 2 8 2 2" xfId="10042"/>
    <cellStyle name="40% - Accent2 2 8 2 2 2" xfId="15824"/>
    <cellStyle name="40% - Accent2 2 8 2 2 2 2" xfId="30982"/>
    <cellStyle name="40% - Accent2 2 8 2 2 2 3" xfId="51253"/>
    <cellStyle name="40% - Accent2 2 8 2 2 3" xfId="21607"/>
    <cellStyle name="40% - Accent2 2 8 2 2 3 2" xfId="30983"/>
    <cellStyle name="40% - Accent2 2 8 2 2 4" xfId="30984"/>
    <cellStyle name="40% - Accent2 2 8 2 2 5" xfId="51254"/>
    <cellStyle name="40% - Accent2 2 8 2 3" xfId="7151"/>
    <cellStyle name="40% - Accent2 2 8 2 3 2" xfId="30985"/>
    <cellStyle name="40% - Accent2 2 8 2 3 3" xfId="51255"/>
    <cellStyle name="40% - Accent2 2 8 2 4" xfId="12933"/>
    <cellStyle name="40% - Accent2 2 8 2 4 2" xfId="30986"/>
    <cellStyle name="40% - Accent2 2 8 2 4 3" xfId="51256"/>
    <cellStyle name="40% - Accent2 2 8 2 5" xfId="18716"/>
    <cellStyle name="40% - Accent2 2 8 2 5 2" xfId="30987"/>
    <cellStyle name="40% - Accent2 2 8 2 6" xfId="30988"/>
    <cellStyle name="40% - Accent2 2 8 2 7" xfId="51257"/>
    <cellStyle name="40% - Accent2 2 8 3" xfId="5448"/>
    <cellStyle name="40% - Accent2 2 8 3 2" xfId="14122"/>
    <cellStyle name="40% - Accent2 2 8 3 2 2" xfId="30989"/>
    <cellStyle name="40% - Accent2 2 8 3 2 3" xfId="51258"/>
    <cellStyle name="40% - Accent2 2 8 3 3" xfId="19905"/>
    <cellStyle name="40% - Accent2 2 8 3 3 2" xfId="30990"/>
    <cellStyle name="40% - Accent2 2 8 3 4" xfId="30991"/>
    <cellStyle name="40% - Accent2 2 8 3 5" xfId="51259"/>
    <cellStyle name="40% - Accent2 2 8 4" xfId="8340"/>
    <cellStyle name="40% - Accent2 2 8 4 2" xfId="30992"/>
    <cellStyle name="40% - Accent2 2 8 4 3" xfId="51260"/>
    <cellStyle name="40% - Accent2 2 8 4 4" xfId="51261"/>
    <cellStyle name="40% - Accent2 2 8 5" xfId="4259"/>
    <cellStyle name="40% - Accent2 2 8 5 2" xfId="30993"/>
    <cellStyle name="40% - Accent2 2 8 5 3" xfId="51262"/>
    <cellStyle name="40% - Accent2 2 8 6" xfId="11231"/>
    <cellStyle name="40% - Accent2 2 8 6 2" xfId="30994"/>
    <cellStyle name="40% - Accent2 2 8 6 3" xfId="51263"/>
    <cellStyle name="40% - Accent2 2 8 7" xfId="17014"/>
    <cellStyle name="40% - Accent2 2 8 7 2" xfId="30995"/>
    <cellStyle name="40% - Accent2 2 8 8" xfId="30996"/>
    <cellStyle name="40% - Accent2 2 8 9" xfId="51264"/>
    <cellStyle name="40% - Accent2 2 9" xfId="2030"/>
    <cellStyle name="40% - Accent2 2 9 2" xfId="6625"/>
    <cellStyle name="40% - Accent2 2 9 2 2" xfId="15298"/>
    <cellStyle name="40% - Accent2 2 9 2 2 2" xfId="30997"/>
    <cellStyle name="40% - Accent2 2 9 2 2 3" xfId="51265"/>
    <cellStyle name="40% - Accent2 2 9 2 3" xfId="21081"/>
    <cellStyle name="40% - Accent2 2 9 2 3 2" xfId="30998"/>
    <cellStyle name="40% - Accent2 2 9 2 4" xfId="30999"/>
    <cellStyle name="40% - Accent2 2 9 2 5" xfId="51266"/>
    <cellStyle name="40% - Accent2 2 9 3" xfId="9516"/>
    <cellStyle name="40% - Accent2 2 9 3 2" xfId="31000"/>
    <cellStyle name="40% - Accent2 2 9 3 3" xfId="51267"/>
    <cellStyle name="40% - Accent2 2 9 3 4" xfId="51268"/>
    <cellStyle name="40% - Accent2 2 9 4" xfId="3733"/>
    <cellStyle name="40% - Accent2 2 9 4 2" xfId="31001"/>
    <cellStyle name="40% - Accent2 2 9 4 3" xfId="51269"/>
    <cellStyle name="40% - Accent2 2 9 5" xfId="12407"/>
    <cellStyle name="40% - Accent2 2 9 5 2" xfId="31002"/>
    <cellStyle name="40% - Accent2 2 9 5 3" xfId="51270"/>
    <cellStyle name="40% - Accent2 2 9 6" xfId="18190"/>
    <cellStyle name="40% - Accent2 2 9 6 2" xfId="31003"/>
    <cellStyle name="40% - Accent2 2 9 7" xfId="31004"/>
    <cellStyle name="40% - Accent2 2 9 8" xfId="51271"/>
    <cellStyle name="40% - Accent2 3" xfId="1265"/>
    <cellStyle name="40% - Accent2 3 2" xfId="5861"/>
    <cellStyle name="40% - Accent2 3 2 2" xfId="14534"/>
    <cellStyle name="40% - Accent2 3 2 2 2" xfId="31005"/>
    <cellStyle name="40% - Accent2 3 2 2 3" xfId="51272"/>
    <cellStyle name="40% - Accent2 3 2 3" xfId="20317"/>
    <cellStyle name="40% - Accent2 3 2 3 2" xfId="31006"/>
    <cellStyle name="40% - Accent2 3 2 4" xfId="31007"/>
    <cellStyle name="40% - Accent2 3 2 5" xfId="51273"/>
    <cellStyle name="40% - Accent2 3 3" xfId="8752"/>
    <cellStyle name="40% - Accent2 3 3 2" xfId="31008"/>
    <cellStyle name="40% - Accent2 3 3 3" xfId="51274"/>
    <cellStyle name="40% - Accent2 3 3 4" xfId="51275"/>
    <cellStyle name="40% - Accent2 3 4" xfId="2969"/>
    <cellStyle name="40% - Accent2 3 4 2" xfId="31009"/>
    <cellStyle name="40% - Accent2 3 4 3" xfId="51276"/>
    <cellStyle name="40% - Accent2 3 5" xfId="11643"/>
    <cellStyle name="40% - Accent2 3 5 2" xfId="31010"/>
    <cellStyle name="40% - Accent2 3 5 3" xfId="51277"/>
    <cellStyle name="40% - Accent2 3 6" xfId="17426"/>
    <cellStyle name="40% - Accent2 3 6 2" xfId="31011"/>
    <cellStyle name="40% - Accent2 3 7" xfId="31012"/>
    <cellStyle name="40% - Accent2 3 8" xfId="51278"/>
    <cellStyle name="40% - Accent2 4" xfId="2533"/>
    <cellStyle name="40% - Accent2 4 2" xfId="7128"/>
    <cellStyle name="40% - Accent2 4 2 2" xfId="15801"/>
    <cellStyle name="40% - Accent2 4 2 2 2" xfId="31013"/>
    <cellStyle name="40% - Accent2 4 2 2 3" xfId="51279"/>
    <cellStyle name="40% - Accent2 4 2 3" xfId="21584"/>
    <cellStyle name="40% - Accent2 4 2 3 2" xfId="31014"/>
    <cellStyle name="40% - Accent2 4 2 4" xfId="31015"/>
    <cellStyle name="40% - Accent2 4 2 5" xfId="51280"/>
    <cellStyle name="40% - Accent2 4 3" xfId="10019"/>
    <cellStyle name="40% - Accent2 4 3 2" xfId="31016"/>
    <cellStyle name="40% - Accent2 4 3 3" xfId="51281"/>
    <cellStyle name="40% - Accent2 4 3 4" xfId="51282"/>
    <cellStyle name="40% - Accent2 4 4" xfId="4236"/>
    <cellStyle name="40% - Accent2 4 4 2" xfId="31017"/>
    <cellStyle name="40% - Accent2 4 4 3" xfId="51283"/>
    <cellStyle name="40% - Accent2 4 5" xfId="12910"/>
    <cellStyle name="40% - Accent2 4 5 2" xfId="31018"/>
    <cellStyle name="40% - Accent2 4 5 3" xfId="51284"/>
    <cellStyle name="40% - Accent2 4 6" xfId="18693"/>
    <cellStyle name="40% - Accent2 4 6 2" xfId="31019"/>
    <cellStyle name="40% - Accent2 4 7" xfId="31020"/>
    <cellStyle name="40% - Accent2 4 8" xfId="51285"/>
    <cellStyle name="40% - Accent2 5" xfId="1235"/>
    <cellStyle name="40% - Accent2 5 2" xfId="8722"/>
    <cellStyle name="40% - Accent2 5 2 2" xfId="14504"/>
    <cellStyle name="40% - Accent2 5 2 2 2" xfId="31021"/>
    <cellStyle name="40% - Accent2 5 2 2 3" xfId="51286"/>
    <cellStyle name="40% - Accent2 5 2 3" xfId="20287"/>
    <cellStyle name="40% - Accent2 5 2 3 2" xfId="31022"/>
    <cellStyle name="40% - Accent2 5 2 4" xfId="31023"/>
    <cellStyle name="40% - Accent2 5 2 5" xfId="51287"/>
    <cellStyle name="40% - Accent2 5 3" xfId="5831"/>
    <cellStyle name="40% - Accent2 5 3 2" xfId="31024"/>
    <cellStyle name="40% - Accent2 5 3 3" xfId="51288"/>
    <cellStyle name="40% - Accent2 5 4" xfId="11613"/>
    <cellStyle name="40% - Accent2 5 4 2" xfId="31025"/>
    <cellStyle name="40% - Accent2 5 4 3" xfId="51289"/>
    <cellStyle name="40% - Accent2 5 5" xfId="17396"/>
    <cellStyle name="40% - Accent2 5 5 2" xfId="31026"/>
    <cellStyle name="40% - Accent2 5 6" xfId="31027"/>
    <cellStyle name="40% - Accent2 5 7" xfId="51290"/>
    <cellStyle name="40% - Accent2 6" xfId="5425"/>
    <cellStyle name="40% - Accent2 6 2" xfId="14099"/>
    <cellStyle name="40% - Accent2 6 2 2" xfId="31028"/>
    <cellStyle name="40% - Accent2 6 2 3" xfId="51291"/>
    <cellStyle name="40% - Accent2 6 3" xfId="19882"/>
    <cellStyle name="40% - Accent2 6 3 2" xfId="31029"/>
    <cellStyle name="40% - Accent2 6 4" xfId="31030"/>
    <cellStyle name="40% - Accent2 6 5" xfId="51292"/>
    <cellStyle name="40% - Accent2 7" xfId="8317"/>
    <cellStyle name="40% - Accent2 7 2" xfId="31031"/>
    <cellStyle name="40% - Accent2 7 3" xfId="51293"/>
    <cellStyle name="40% - Accent2 7 4" xfId="51294"/>
    <cellStyle name="40% - Accent2 8" xfId="2939"/>
    <cellStyle name="40% - Accent2 8 2" xfId="31032"/>
    <cellStyle name="40% - Accent2 8 3" xfId="51295"/>
    <cellStyle name="40% - Accent2 9" xfId="11208"/>
    <cellStyle name="40% - Accent2 9 2" xfId="31033"/>
    <cellStyle name="40% - Accent2 9 3" xfId="51296"/>
    <cellStyle name="40% - Accent3" xfId="821" builtinId="39" customBuiltin="1"/>
    <cellStyle name="40% - Accent3 10" xfId="16993"/>
    <cellStyle name="40% - Accent3 10 2" xfId="31034"/>
    <cellStyle name="40% - Accent3 11" xfId="31035"/>
    <cellStyle name="40% - Accent3 12" xfId="51297"/>
    <cellStyle name="40% - Accent3 2" xfId="332"/>
    <cellStyle name="40% - Accent3 2 10" xfId="1256"/>
    <cellStyle name="40% - Accent3 2 10 2" xfId="8743"/>
    <cellStyle name="40% - Accent3 2 10 2 2" xfId="14525"/>
    <cellStyle name="40% - Accent3 2 10 2 2 2" xfId="31036"/>
    <cellStyle name="40% - Accent3 2 10 2 2 3" xfId="51298"/>
    <cellStyle name="40% - Accent3 2 10 2 3" xfId="20308"/>
    <cellStyle name="40% - Accent3 2 10 2 3 2" xfId="31037"/>
    <cellStyle name="40% - Accent3 2 10 2 4" xfId="31038"/>
    <cellStyle name="40% - Accent3 2 10 2 5" xfId="51299"/>
    <cellStyle name="40% - Accent3 2 10 3" xfId="5852"/>
    <cellStyle name="40% - Accent3 2 10 3 2" xfId="31039"/>
    <cellStyle name="40% - Accent3 2 10 3 3" xfId="51300"/>
    <cellStyle name="40% - Accent3 2 10 4" xfId="11634"/>
    <cellStyle name="40% - Accent3 2 10 4 2" xfId="31040"/>
    <cellStyle name="40% - Accent3 2 10 4 3" xfId="51301"/>
    <cellStyle name="40% - Accent3 2 10 5" xfId="17417"/>
    <cellStyle name="40% - Accent3 2 10 5 2" xfId="31041"/>
    <cellStyle name="40% - Accent3 2 10 6" xfId="31042"/>
    <cellStyle name="40% - Accent3 2 10 7" xfId="51302"/>
    <cellStyle name="40% - Accent3 2 11" xfId="4962"/>
    <cellStyle name="40% - Accent3 2 11 2" xfId="13636"/>
    <cellStyle name="40% - Accent3 2 11 2 2" xfId="31043"/>
    <cellStyle name="40% - Accent3 2 11 2 3" xfId="51303"/>
    <cellStyle name="40% - Accent3 2 11 3" xfId="19419"/>
    <cellStyle name="40% - Accent3 2 11 3 2" xfId="31044"/>
    <cellStyle name="40% - Accent3 2 11 4" xfId="31045"/>
    <cellStyle name="40% - Accent3 2 11 5" xfId="51304"/>
    <cellStyle name="40% - Accent3 2 12" xfId="7854"/>
    <cellStyle name="40% - Accent3 2 12 2" xfId="31046"/>
    <cellStyle name="40% - Accent3 2 12 3" xfId="51305"/>
    <cellStyle name="40% - Accent3 2 12 4" xfId="51306"/>
    <cellStyle name="40% - Accent3 2 13" xfId="2960"/>
    <cellStyle name="40% - Accent3 2 13 2" xfId="31047"/>
    <cellStyle name="40% - Accent3 2 13 3" xfId="51307"/>
    <cellStyle name="40% - Accent3 2 14" xfId="10745"/>
    <cellStyle name="40% - Accent3 2 14 2" xfId="31048"/>
    <cellStyle name="40% - Accent3 2 14 3" xfId="51308"/>
    <cellStyle name="40% - Accent3 2 15" xfId="16528"/>
    <cellStyle name="40% - Accent3 2 15 2" xfId="31049"/>
    <cellStyle name="40% - Accent3 2 16" xfId="31050"/>
    <cellStyle name="40% - Accent3 2 17" xfId="51309"/>
    <cellStyle name="40% - Accent3 2 2" xfId="333"/>
    <cellStyle name="40% - Accent3 2 2 10" xfId="4963"/>
    <cellStyle name="40% - Accent3 2 2 10 2" xfId="13637"/>
    <cellStyle name="40% - Accent3 2 2 10 2 2" xfId="31051"/>
    <cellStyle name="40% - Accent3 2 2 10 2 3" xfId="51310"/>
    <cellStyle name="40% - Accent3 2 2 10 3" xfId="19420"/>
    <cellStyle name="40% - Accent3 2 2 10 3 2" xfId="31052"/>
    <cellStyle name="40% - Accent3 2 2 10 4" xfId="31053"/>
    <cellStyle name="40% - Accent3 2 2 10 5" xfId="51311"/>
    <cellStyle name="40% - Accent3 2 2 11" xfId="7855"/>
    <cellStyle name="40% - Accent3 2 2 11 2" xfId="31054"/>
    <cellStyle name="40% - Accent3 2 2 11 3" xfId="51312"/>
    <cellStyle name="40% - Accent3 2 2 11 4" xfId="51313"/>
    <cellStyle name="40% - Accent3 2 2 12" xfId="3018"/>
    <cellStyle name="40% - Accent3 2 2 12 2" xfId="31055"/>
    <cellStyle name="40% - Accent3 2 2 12 3" xfId="51314"/>
    <cellStyle name="40% - Accent3 2 2 13" xfId="10746"/>
    <cellStyle name="40% - Accent3 2 2 13 2" xfId="31056"/>
    <cellStyle name="40% - Accent3 2 2 13 3" xfId="51315"/>
    <cellStyle name="40% - Accent3 2 2 14" xfId="16529"/>
    <cellStyle name="40% - Accent3 2 2 14 2" xfId="31057"/>
    <cellStyle name="40% - Accent3 2 2 15" xfId="31058"/>
    <cellStyle name="40% - Accent3 2 2 16" xfId="51316"/>
    <cellStyle name="40% - Accent3 2 2 2" xfId="334"/>
    <cellStyle name="40% - Accent3 2 2 2 10" xfId="7856"/>
    <cellStyle name="40% - Accent3 2 2 2 10 2" xfId="31059"/>
    <cellStyle name="40% - Accent3 2 2 2 10 3" xfId="51317"/>
    <cellStyle name="40% - Accent3 2 2 2 10 4" xfId="51318"/>
    <cellStyle name="40% - Accent3 2 2 2 11" xfId="3019"/>
    <cellStyle name="40% - Accent3 2 2 2 11 2" xfId="31060"/>
    <cellStyle name="40% - Accent3 2 2 2 11 3" xfId="51319"/>
    <cellStyle name="40% - Accent3 2 2 2 12" xfId="10747"/>
    <cellStyle name="40% - Accent3 2 2 2 12 2" xfId="31061"/>
    <cellStyle name="40% - Accent3 2 2 2 12 3" xfId="51320"/>
    <cellStyle name="40% - Accent3 2 2 2 13" xfId="16530"/>
    <cellStyle name="40% - Accent3 2 2 2 13 2" xfId="31062"/>
    <cellStyle name="40% - Accent3 2 2 2 14" xfId="31063"/>
    <cellStyle name="40% - Accent3 2 2 2 15" xfId="51321"/>
    <cellStyle name="40% - Accent3 2 2 2 2" xfId="335"/>
    <cellStyle name="40% - Accent3 2 2 2 2 10" xfId="10748"/>
    <cellStyle name="40% - Accent3 2 2 2 2 10 2" xfId="31064"/>
    <cellStyle name="40% - Accent3 2 2 2 2 10 3" xfId="51322"/>
    <cellStyle name="40% - Accent3 2 2 2 2 11" xfId="16531"/>
    <cellStyle name="40% - Accent3 2 2 2 2 11 2" xfId="31065"/>
    <cellStyle name="40% - Accent3 2 2 2 2 12" xfId="31066"/>
    <cellStyle name="40% - Accent3 2 2 2 2 13" xfId="51323"/>
    <cellStyle name="40% - Accent3 2 2 2 2 2" xfId="336"/>
    <cellStyle name="40% - Accent3 2 2 2 2 2 10" xfId="16532"/>
    <cellStyle name="40% - Accent3 2 2 2 2 2 10 2" xfId="31067"/>
    <cellStyle name="40% - Accent3 2 2 2 2 2 11" xfId="31068"/>
    <cellStyle name="40% - Accent3 2 2 2 2 2 12" xfId="51324"/>
    <cellStyle name="40% - Accent3 2 2 2 2 2 2" xfId="337"/>
    <cellStyle name="40% - Accent3 2 2 2 2 2 2 2" xfId="2075"/>
    <cellStyle name="40% - Accent3 2 2 2 2 2 2 2 2" xfId="9561"/>
    <cellStyle name="40% - Accent3 2 2 2 2 2 2 2 2 2" xfId="15343"/>
    <cellStyle name="40% - Accent3 2 2 2 2 2 2 2 2 2 2" xfId="31069"/>
    <cellStyle name="40% - Accent3 2 2 2 2 2 2 2 2 2 3" xfId="51325"/>
    <cellStyle name="40% - Accent3 2 2 2 2 2 2 2 2 3" xfId="21126"/>
    <cellStyle name="40% - Accent3 2 2 2 2 2 2 2 2 3 2" xfId="31070"/>
    <cellStyle name="40% - Accent3 2 2 2 2 2 2 2 2 4" xfId="31071"/>
    <cellStyle name="40% - Accent3 2 2 2 2 2 2 2 2 5" xfId="51326"/>
    <cellStyle name="40% - Accent3 2 2 2 2 2 2 2 3" xfId="6670"/>
    <cellStyle name="40% - Accent3 2 2 2 2 2 2 2 3 2" xfId="31072"/>
    <cellStyle name="40% - Accent3 2 2 2 2 2 2 2 3 3" xfId="51327"/>
    <cellStyle name="40% - Accent3 2 2 2 2 2 2 2 4" xfId="12452"/>
    <cellStyle name="40% - Accent3 2 2 2 2 2 2 2 4 2" xfId="31073"/>
    <cellStyle name="40% - Accent3 2 2 2 2 2 2 2 4 3" xfId="51328"/>
    <cellStyle name="40% - Accent3 2 2 2 2 2 2 2 5" xfId="18235"/>
    <cellStyle name="40% - Accent3 2 2 2 2 2 2 2 5 2" xfId="31074"/>
    <cellStyle name="40% - Accent3 2 2 2 2 2 2 2 6" xfId="31075"/>
    <cellStyle name="40% - Accent3 2 2 2 2 2 2 2 7" xfId="51329"/>
    <cellStyle name="40% - Accent3 2 2 2 2 2 2 3" xfId="4967"/>
    <cellStyle name="40% - Accent3 2 2 2 2 2 2 3 2" xfId="13641"/>
    <cellStyle name="40% - Accent3 2 2 2 2 2 2 3 2 2" xfId="31076"/>
    <cellStyle name="40% - Accent3 2 2 2 2 2 2 3 2 3" xfId="51330"/>
    <cellStyle name="40% - Accent3 2 2 2 2 2 2 3 3" xfId="19424"/>
    <cellStyle name="40% - Accent3 2 2 2 2 2 2 3 3 2" xfId="31077"/>
    <cellStyle name="40% - Accent3 2 2 2 2 2 2 3 4" xfId="31078"/>
    <cellStyle name="40% - Accent3 2 2 2 2 2 2 3 5" xfId="51331"/>
    <cellStyle name="40% - Accent3 2 2 2 2 2 2 4" xfId="7859"/>
    <cellStyle name="40% - Accent3 2 2 2 2 2 2 4 2" xfId="31079"/>
    <cellStyle name="40% - Accent3 2 2 2 2 2 2 4 3" xfId="51332"/>
    <cellStyle name="40% - Accent3 2 2 2 2 2 2 4 4" xfId="51333"/>
    <cellStyle name="40% - Accent3 2 2 2 2 2 2 5" xfId="3778"/>
    <cellStyle name="40% - Accent3 2 2 2 2 2 2 5 2" xfId="31080"/>
    <cellStyle name="40% - Accent3 2 2 2 2 2 2 5 3" xfId="51334"/>
    <cellStyle name="40% - Accent3 2 2 2 2 2 2 6" xfId="10750"/>
    <cellStyle name="40% - Accent3 2 2 2 2 2 2 6 2" xfId="31081"/>
    <cellStyle name="40% - Accent3 2 2 2 2 2 2 6 3" xfId="51335"/>
    <cellStyle name="40% - Accent3 2 2 2 2 2 2 7" xfId="16533"/>
    <cellStyle name="40% - Accent3 2 2 2 2 2 2 7 2" xfId="31082"/>
    <cellStyle name="40% - Accent3 2 2 2 2 2 2 8" xfId="31083"/>
    <cellStyle name="40% - Accent3 2 2 2 2 2 2 9" xfId="51336"/>
    <cellStyle name="40% - Accent3 2 2 2 2 2 3" xfId="1046"/>
    <cellStyle name="40% - Accent3 2 2 2 2 2 3 2" xfId="2750"/>
    <cellStyle name="40% - Accent3 2 2 2 2 2 3 2 2" xfId="10236"/>
    <cellStyle name="40% - Accent3 2 2 2 2 2 3 2 2 2" xfId="16018"/>
    <cellStyle name="40% - Accent3 2 2 2 2 2 3 2 2 2 2" xfId="31084"/>
    <cellStyle name="40% - Accent3 2 2 2 2 2 3 2 2 2 3" xfId="51337"/>
    <cellStyle name="40% - Accent3 2 2 2 2 2 3 2 2 3" xfId="21801"/>
    <cellStyle name="40% - Accent3 2 2 2 2 2 3 2 2 3 2" xfId="31085"/>
    <cellStyle name="40% - Accent3 2 2 2 2 2 3 2 2 4" xfId="31086"/>
    <cellStyle name="40% - Accent3 2 2 2 2 2 3 2 2 5" xfId="51338"/>
    <cellStyle name="40% - Accent3 2 2 2 2 2 3 2 3" xfId="7345"/>
    <cellStyle name="40% - Accent3 2 2 2 2 2 3 2 3 2" xfId="31087"/>
    <cellStyle name="40% - Accent3 2 2 2 2 2 3 2 3 3" xfId="51339"/>
    <cellStyle name="40% - Accent3 2 2 2 2 2 3 2 4" xfId="13127"/>
    <cellStyle name="40% - Accent3 2 2 2 2 2 3 2 4 2" xfId="31088"/>
    <cellStyle name="40% - Accent3 2 2 2 2 2 3 2 4 3" xfId="51340"/>
    <cellStyle name="40% - Accent3 2 2 2 2 2 3 2 5" xfId="18910"/>
    <cellStyle name="40% - Accent3 2 2 2 2 2 3 2 5 2" xfId="31089"/>
    <cellStyle name="40% - Accent3 2 2 2 2 2 3 2 6" xfId="31090"/>
    <cellStyle name="40% - Accent3 2 2 2 2 2 3 2 7" xfId="51341"/>
    <cellStyle name="40% - Accent3 2 2 2 2 2 3 3" xfId="5642"/>
    <cellStyle name="40% - Accent3 2 2 2 2 2 3 3 2" xfId="14316"/>
    <cellStyle name="40% - Accent3 2 2 2 2 2 3 3 2 2" xfId="31091"/>
    <cellStyle name="40% - Accent3 2 2 2 2 2 3 3 2 3" xfId="51342"/>
    <cellStyle name="40% - Accent3 2 2 2 2 2 3 3 3" xfId="20099"/>
    <cellStyle name="40% - Accent3 2 2 2 2 2 3 3 3 2" xfId="31092"/>
    <cellStyle name="40% - Accent3 2 2 2 2 2 3 3 4" xfId="31093"/>
    <cellStyle name="40% - Accent3 2 2 2 2 2 3 3 5" xfId="51343"/>
    <cellStyle name="40% - Accent3 2 2 2 2 2 3 4" xfId="8534"/>
    <cellStyle name="40% - Accent3 2 2 2 2 2 3 4 2" xfId="31094"/>
    <cellStyle name="40% - Accent3 2 2 2 2 2 3 4 3" xfId="51344"/>
    <cellStyle name="40% - Accent3 2 2 2 2 2 3 4 4" xfId="51345"/>
    <cellStyle name="40% - Accent3 2 2 2 2 2 3 5" xfId="4453"/>
    <cellStyle name="40% - Accent3 2 2 2 2 2 3 5 2" xfId="31095"/>
    <cellStyle name="40% - Accent3 2 2 2 2 2 3 5 3" xfId="51346"/>
    <cellStyle name="40% - Accent3 2 2 2 2 2 3 6" xfId="11425"/>
    <cellStyle name="40% - Accent3 2 2 2 2 2 3 6 2" xfId="31096"/>
    <cellStyle name="40% - Accent3 2 2 2 2 2 3 6 3" xfId="51347"/>
    <cellStyle name="40% - Accent3 2 2 2 2 2 3 7" xfId="17208"/>
    <cellStyle name="40% - Accent3 2 2 2 2 2 3 7 2" xfId="31097"/>
    <cellStyle name="40% - Accent3 2 2 2 2 2 3 8" xfId="31098"/>
    <cellStyle name="40% - Accent3 2 2 2 2 2 3 9" xfId="51348"/>
    <cellStyle name="40% - Accent3 2 2 2 2 2 4" xfId="2074"/>
    <cellStyle name="40% - Accent3 2 2 2 2 2 4 2" xfId="6669"/>
    <cellStyle name="40% - Accent3 2 2 2 2 2 4 2 2" xfId="15342"/>
    <cellStyle name="40% - Accent3 2 2 2 2 2 4 2 2 2" xfId="31099"/>
    <cellStyle name="40% - Accent3 2 2 2 2 2 4 2 2 3" xfId="51349"/>
    <cellStyle name="40% - Accent3 2 2 2 2 2 4 2 3" xfId="21125"/>
    <cellStyle name="40% - Accent3 2 2 2 2 2 4 2 3 2" xfId="31100"/>
    <cellStyle name="40% - Accent3 2 2 2 2 2 4 2 4" xfId="31101"/>
    <cellStyle name="40% - Accent3 2 2 2 2 2 4 2 5" xfId="51350"/>
    <cellStyle name="40% - Accent3 2 2 2 2 2 4 3" xfId="9560"/>
    <cellStyle name="40% - Accent3 2 2 2 2 2 4 3 2" xfId="31102"/>
    <cellStyle name="40% - Accent3 2 2 2 2 2 4 3 3" xfId="51351"/>
    <cellStyle name="40% - Accent3 2 2 2 2 2 4 3 4" xfId="51352"/>
    <cellStyle name="40% - Accent3 2 2 2 2 2 4 4" xfId="3777"/>
    <cellStyle name="40% - Accent3 2 2 2 2 2 4 4 2" xfId="31103"/>
    <cellStyle name="40% - Accent3 2 2 2 2 2 4 4 3" xfId="51353"/>
    <cellStyle name="40% - Accent3 2 2 2 2 2 4 5" xfId="12451"/>
    <cellStyle name="40% - Accent3 2 2 2 2 2 4 5 2" xfId="31104"/>
    <cellStyle name="40% - Accent3 2 2 2 2 2 4 5 3" xfId="51354"/>
    <cellStyle name="40% - Accent3 2 2 2 2 2 4 6" xfId="18234"/>
    <cellStyle name="40% - Accent3 2 2 2 2 2 4 6 2" xfId="31105"/>
    <cellStyle name="40% - Accent3 2 2 2 2 2 4 7" xfId="31106"/>
    <cellStyle name="40% - Accent3 2 2 2 2 2 4 8" xfId="51355"/>
    <cellStyle name="40% - Accent3 2 2 2 2 2 5" xfId="1524"/>
    <cellStyle name="40% - Accent3 2 2 2 2 2 5 2" xfId="9010"/>
    <cellStyle name="40% - Accent3 2 2 2 2 2 5 2 2" xfId="14792"/>
    <cellStyle name="40% - Accent3 2 2 2 2 2 5 2 2 2" xfId="31107"/>
    <cellStyle name="40% - Accent3 2 2 2 2 2 5 2 2 3" xfId="51356"/>
    <cellStyle name="40% - Accent3 2 2 2 2 2 5 2 3" xfId="20575"/>
    <cellStyle name="40% - Accent3 2 2 2 2 2 5 2 3 2" xfId="31108"/>
    <cellStyle name="40% - Accent3 2 2 2 2 2 5 2 4" xfId="31109"/>
    <cellStyle name="40% - Accent3 2 2 2 2 2 5 2 5" xfId="51357"/>
    <cellStyle name="40% - Accent3 2 2 2 2 2 5 3" xfId="6119"/>
    <cellStyle name="40% - Accent3 2 2 2 2 2 5 3 2" xfId="31110"/>
    <cellStyle name="40% - Accent3 2 2 2 2 2 5 3 3" xfId="51358"/>
    <cellStyle name="40% - Accent3 2 2 2 2 2 5 4" xfId="11901"/>
    <cellStyle name="40% - Accent3 2 2 2 2 2 5 4 2" xfId="31111"/>
    <cellStyle name="40% - Accent3 2 2 2 2 2 5 4 3" xfId="51359"/>
    <cellStyle name="40% - Accent3 2 2 2 2 2 5 5" xfId="17684"/>
    <cellStyle name="40% - Accent3 2 2 2 2 2 5 5 2" xfId="31112"/>
    <cellStyle name="40% - Accent3 2 2 2 2 2 5 6" xfId="31113"/>
    <cellStyle name="40% - Accent3 2 2 2 2 2 5 7" xfId="51360"/>
    <cellStyle name="40% - Accent3 2 2 2 2 2 6" xfId="4966"/>
    <cellStyle name="40% - Accent3 2 2 2 2 2 6 2" xfId="13640"/>
    <cellStyle name="40% - Accent3 2 2 2 2 2 6 2 2" xfId="31114"/>
    <cellStyle name="40% - Accent3 2 2 2 2 2 6 2 3" xfId="51361"/>
    <cellStyle name="40% - Accent3 2 2 2 2 2 6 3" xfId="19423"/>
    <cellStyle name="40% - Accent3 2 2 2 2 2 6 3 2" xfId="31115"/>
    <cellStyle name="40% - Accent3 2 2 2 2 2 6 4" xfId="31116"/>
    <cellStyle name="40% - Accent3 2 2 2 2 2 6 5" xfId="51362"/>
    <cellStyle name="40% - Accent3 2 2 2 2 2 7" xfId="7858"/>
    <cellStyle name="40% - Accent3 2 2 2 2 2 7 2" xfId="31117"/>
    <cellStyle name="40% - Accent3 2 2 2 2 2 7 3" xfId="51363"/>
    <cellStyle name="40% - Accent3 2 2 2 2 2 7 4" xfId="51364"/>
    <cellStyle name="40% - Accent3 2 2 2 2 2 8" xfId="3227"/>
    <cellStyle name="40% - Accent3 2 2 2 2 2 8 2" xfId="31118"/>
    <cellStyle name="40% - Accent3 2 2 2 2 2 8 3" xfId="51365"/>
    <cellStyle name="40% - Accent3 2 2 2 2 2 9" xfId="10749"/>
    <cellStyle name="40% - Accent3 2 2 2 2 2 9 2" xfId="31119"/>
    <cellStyle name="40% - Accent3 2 2 2 2 2 9 3" xfId="51366"/>
    <cellStyle name="40% - Accent3 2 2 2 2 3" xfId="338"/>
    <cellStyle name="40% - Accent3 2 2 2 2 3 2" xfId="2076"/>
    <cellStyle name="40% - Accent3 2 2 2 2 3 2 2" xfId="9562"/>
    <cellStyle name="40% - Accent3 2 2 2 2 3 2 2 2" xfId="15344"/>
    <cellStyle name="40% - Accent3 2 2 2 2 3 2 2 2 2" xfId="31120"/>
    <cellStyle name="40% - Accent3 2 2 2 2 3 2 2 2 3" xfId="51367"/>
    <cellStyle name="40% - Accent3 2 2 2 2 3 2 2 3" xfId="21127"/>
    <cellStyle name="40% - Accent3 2 2 2 2 3 2 2 3 2" xfId="31121"/>
    <cellStyle name="40% - Accent3 2 2 2 2 3 2 2 4" xfId="31122"/>
    <cellStyle name="40% - Accent3 2 2 2 2 3 2 2 5" xfId="51368"/>
    <cellStyle name="40% - Accent3 2 2 2 2 3 2 3" xfId="6671"/>
    <cellStyle name="40% - Accent3 2 2 2 2 3 2 3 2" xfId="31123"/>
    <cellStyle name="40% - Accent3 2 2 2 2 3 2 3 3" xfId="51369"/>
    <cellStyle name="40% - Accent3 2 2 2 2 3 2 4" xfId="12453"/>
    <cellStyle name="40% - Accent3 2 2 2 2 3 2 4 2" xfId="31124"/>
    <cellStyle name="40% - Accent3 2 2 2 2 3 2 4 3" xfId="51370"/>
    <cellStyle name="40% - Accent3 2 2 2 2 3 2 5" xfId="18236"/>
    <cellStyle name="40% - Accent3 2 2 2 2 3 2 5 2" xfId="31125"/>
    <cellStyle name="40% - Accent3 2 2 2 2 3 2 6" xfId="31126"/>
    <cellStyle name="40% - Accent3 2 2 2 2 3 2 7" xfId="51371"/>
    <cellStyle name="40% - Accent3 2 2 2 2 3 3" xfId="4968"/>
    <cellStyle name="40% - Accent3 2 2 2 2 3 3 2" xfId="13642"/>
    <cellStyle name="40% - Accent3 2 2 2 2 3 3 2 2" xfId="31127"/>
    <cellStyle name="40% - Accent3 2 2 2 2 3 3 2 3" xfId="51372"/>
    <cellStyle name="40% - Accent3 2 2 2 2 3 3 3" xfId="19425"/>
    <cellStyle name="40% - Accent3 2 2 2 2 3 3 3 2" xfId="31128"/>
    <cellStyle name="40% - Accent3 2 2 2 2 3 3 4" xfId="31129"/>
    <cellStyle name="40% - Accent3 2 2 2 2 3 3 5" xfId="51373"/>
    <cellStyle name="40% - Accent3 2 2 2 2 3 4" xfId="7860"/>
    <cellStyle name="40% - Accent3 2 2 2 2 3 4 2" xfId="31130"/>
    <cellStyle name="40% - Accent3 2 2 2 2 3 4 3" xfId="51374"/>
    <cellStyle name="40% - Accent3 2 2 2 2 3 4 4" xfId="51375"/>
    <cellStyle name="40% - Accent3 2 2 2 2 3 5" xfId="3779"/>
    <cellStyle name="40% - Accent3 2 2 2 2 3 5 2" xfId="31131"/>
    <cellStyle name="40% - Accent3 2 2 2 2 3 5 3" xfId="51376"/>
    <cellStyle name="40% - Accent3 2 2 2 2 3 6" xfId="10751"/>
    <cellStyle name="40% - Accent3 2 2 2 2 3 6 2" xfId="31132"/>
    <cellStyle name="40% - Accent3 2 2 2 2 3 6 3" xfId="51377"/>
    <cellStyle name="40% - Accent3 2 2 2 2 3 7" xfId="16534"/>
    <cellStyle name="40% - Accent3 2 2 2 2 3 7 2" xfId="31133"/>
    <cellStyle name="40% - Accent3 2 2 2 2 3 8" xfId="31134"/>
    <cellStyle name="40% - Accent3 2 2 2 2 3 9" xfId="51378"/>
    <cellStyle name="40% - Accent3 2 2 2 2 4" xfId="1045"/>
    <cellStyle name="40% - Accent3 2 2 2 2 4 2" xfId="2749"/>
    <cellStyle name="40% - Accent3 2 2 2 2 4 2 2" xfId="10235"/>
    <cellStyle name="40% - Accent3 2 2 2 2 4 2 2 2" xfId="16017"/>
    <cellStyle name="40% - Accent3 2 2 2 2 4 2 2 2 2" xfId="31135"/>
    <cellStyle name="40% - Accent3 2 2 2 2 4 2 2 2 3" xfId="51379"/>
    <cellStyle name="40% - Accent3 2 2 2 2 4 2 2 3" xfId="21800"/>
    <cellStyle name="40% - Accent3 2 2 2 2 4 2 2 3 2" xfId="31136"/>
    <cellStyle name="40% - Accent3 2 2 2 2 4 2 2 4" xfId="31137"/>
    <cellStyle name="40% - Accent3 2 2 2 2 4 2 2 5" xfId="51380"/>
    <cellStyle name="40% - Accent3 2 2 2 2 4 2 3" xfId="7344"/>
    <cellStyle name="40% - Accent3 2 2 2 2 4 2 3 2" xfId="31138"/>
    <cellStyle name="40% - Accent3 2 2 2 2 4 2 3 3" xfId="51381"/>
    <cellStyle name="40% - Accent3 2 2 2 2 4 2 4" xfId="13126"/>
    <cellStyle name="40% - Accent3 2 2 2 2 4 2 4 2" xfId="31139"/>
    <cellStyle name="40% - Accent3 2 2 2 2 4 2 4 3" xfId="51382"/>
    <cellStyle name="40% - Accent3 2 2 2 2 4 2 5" xfId="18909"/>
    <cellStyle name="40% - Accent3 2 2 2 2 4 2 5 2" xfId="31140"/>
    <cellStyle name="40% - Accent3 2 2 2 2 4 2 6" xfId="31141"/>
    <cellStyle name="40% - Accent3 2 2 2 2 4 2 7" xfId="51383"/>
    <cellStyle name="40% - Accent3 2 2 2 2 4 3" xfId="5641"/>
    <cellStyle name="40% - Accent3 2 2 2 2 4 3 2" xfId="14315"/>
    <cellStyle name="40% - Accent3 2 2 2 2 4 3 2 2" xfId="31142"/>
    <cellStyle name="40% - Accent3 2 2 2 2 4 3 2 3" xfId="51384"/>
    <cellStyle name="40% - Accent3 2 2 2 2 4 3 3" xfId="20098"/>
    <cellStyle name="40% - Accent3 2 2 2 2 4 3 3 2" xfId="31143"/>
    <cellStyle name="40% - Accent3 2 2 2 2 4 3 4" xfId="31144"/>
    <cellStyle name="40% - Accent3 2 2 2 2 4 3 5" xfId="51385"/>
    <cellStyle name="40% - Accent3 2 2 2 2 4 4" xfId="8533"/>
    <cellStyle name="40% - Accent3 2 2 2 2 4 4 2" xfId="31145"/>
    <cellStyle name="40% - Accent3 2 2 2 2 4 4 3" xfId="51386"/>
    <cellStyle name="40% - Accent3 2 2 2 2 4 4 4" xfId="51387"/>
    <cellStyle name="40% - Accent3 2 2 2 2 4 5" xfId="4452"/>
    <cellStyle name="40% - Accent3 2 2 2 2 4 5 2" xfId="31146"/>
    <cellStyle name="40% - Accent3 2 2 2 2 4 5 3" xfId="51388"/>
    <cellStyle name="40% - Accent3 2 2 2 2 4 6" xfId="11424"/>
    <cellStyle name="40% - Accent3 2 2 2 2 4 6 2" xfId="31147"/>
    <cellStyle name="40% - Accent3 2 2 2 2 4 6 3" xfId="51389"/>
    <cellStyle name="40% - Accent3 2 2 2 2 4 7" xfId="17207"/>
    <cellStyle name="40% - Accent3 2 2 2 2 4 7 2" xfId="31148"/>
    <cellStyle name="40% - Accent3 2 2 2 2 4 8" xfId="31149"/>
    <cellStyle name="40% - Accent3 2 2 2 2 4 9" xfId="51390"/>
    <cellStyle name="40% - Accent3 2 2 2 2 5" xfId="2073"/>
    <cellStyle name="40% - Accent3 2 2 2 2 5 2" xfId="6668"/>
    <cellStyle name="40% - Accent3 2 2 2 2 5 2 2" xfId="15341"/>
    <cellStyle name="40% - Accent3 2 2 2 2 5 2 2 2" xfId="31150"/>
    <cellStyle name="40% - Accent3 2 2 2 2 5 2 2 3" xfId="51391"/>
    <cellStyle name="40% - Accent3 2 2 2 2 5 2 3" xfId="21124"/>
    <cellStyle name="40% - Accent3 2 2 2 2 5 2 3 2" xfId="31151"/>
    <cellStyle name="40% - Accent3 2 2 2 2 5 2 4" xfId="31152"/>
    <cellStyle name="40% - Accent3 2 2 2 2 5 2 5" xfId="51392"/>
    <cellStyle name="40% - Accent3 2 2 2 2 5 3" xfId="9559"/>
    <cellStyle name="40% - Accent3 2 2 2 2 5 3 2" xfId="31153"/>
    <cellStyle name="40% - Accent3 2 2 2 2 5 3 3" xfId="51393"/>
    <cellStyle name="40% - Accent3 2 2 2 2 5 3 4" xfId="51394"/>
    <cellStyle name="40% - Accent3 2 2 2 2 5 4" xfId="3776"/>
    <cellStyle name="40% - Accent3 2 2 2 2 5 4 2" xfId="31154"/>
    <cellStyle name="40% - Accent3 2 2 2 2 5 4 3" xfId="51395"/>
    <cellStyle name="40% - Accent3 2 2 2 2 5 5" xfId="12450"/>
    <cellStyle name="40% - Accent3 2 2 2 2 5 5 2" xfId="31155"/>
    <cellStyle name="40% - Accent3 2 2 2 2 5 5 3" xfId="51396"/>
    <cellStyle name="40% - Accent3 2 2 2 2 5 6" xfId="18233"/>
    <cellStyle name="40% - Accent3 2 2 2 2 5 6 2" xfId="31156"/>
    <cellStyle name="40% - Accent3 2 2 2 2 5 7" xfId="31157"/>
    <cellStyle name="40% - Accent3 2 2 2 2 5 8" xfId="51397"/>
    <cellStyle name="40% - Accent3 2 2 2 2 6" xfId="1523"/>
    <cellStyle name="40% - Accent3 2 2 2 2 6 2" xfId="9009"/>
    <cellStyle name="40% - Accent3 2 2 2 2 6 2 2" xfId="14791"/>
    <cellStyle name="40% - Accent3 2 2 2 2 6 2 2 2" xfId="31158"/>
    <cellStyle name="40% - Accent3 2 2 2 2 6 2 2 3" xfId="51398"/>
    <cellStyle name="40% - Accent3 2 2 2 2 6 2 3" xfId="20574"/>
    <cellStyle name="40% - Accent3 2 2 2 2 6 2 3 2" xfId="31159"/>
    <cellStyle name="40% - Accent3 2 2 2 2 6 2 4" xfId="31160"/>
    <cellStyle name="40% - Accent3 2 2 2 2 6 2 5" xfId="51399"/>
    <cellStyle name="40% - Accent3 2 2 2 2 6 3" xfId="6118"/>
    <cellStyle name="40% - Accent3 2 2 2 2 6 3 2" xfId="31161"/>
    <cellStyle name="40% - Accent3 2 2 2 2 6 3 3" xfId="51400"/>
    <cellStyle name="40% - Accent3 2 2 2 2 6 4" xfId="11900"/>
    <cellStyle name="40% - Accent3 2 2 2 2 6 4 2" xfId="31162"/>
    <cellStyle name="40% - Accent3 2 2 2 2 6 4 3" xfId="51401"/>
    <cellStyle name="40% - Accent3 2 2 2 2 6 5" xfId="17683"/>
    <cellStyle name="40% - Accent3 2 2 2 2 6 5 2" xfId="31163"/>
    <cellStyle name="40% - Accent3 2 2 2 2 6 6" xfId="31164"/>
    <cellStyle name="40% - Accent3 2 2 2 2 6 7" xfId="51402"/>
    <cellStyle name="40% - Accent3 2 2 2 2 7" xfId="4965"/>
    <cellStyle name="40% - Accent3 2 2 2 2 7 2" xfId="13639"/>
    <cellStyle name="40% - Accent3 2 2 2 2 7 2 2" xfId="31165"/>
    <cellStyle name="40% - Accent3 2 2 2 2 7 2 3" xfId="51403"/>
    <cellStyle name="40% - Accent3 2 2 2 2 7 3" xfId="19422"/>
    <cellStyle name="40% - Accent3 2 2 2 2 7 3 2" xfId="31166"/>
    <cellStyle name="40% - Accent3 2 2 2 2 7 4" xfId="31167"/>
    <cellStyle name="40% - Accent3 2 2 2 2 7 5" xfId="51404"/>
    <cellStyle name="40% - Accent3 2 2 2 2 8" xfId="7857"/>
    <cellStyle name="40% - Accent3 2 2 2 2 8 2" xfId="31168"/>
    <cellStyle name="40% - Accent3 2 2 2 2 8 3" xfId="51405"/>
    <cellStyle name="40% - Accent3 2 2 2 2 8 4" xfId="51406"/>
    <cellStyle name="40% - Accent3 2 2 2 2 9" xfId="3226"/>
    <cellStyle name="40% - Accent3 2 2 2 2 9 2" xfId="31169"/>
    <cellStyle name="40% - Accent3 2 2 2 2 9 3" xfId="51407"/>
    <cellStyle name="40% - Accent3 2 2 2 3" xfId="339"/>
    <cellStyle name="40% - Accent3 2 2 2 3 10" xfId="16535"/>
    <cellStyle name="40% - Accent3 2 2 2 3 10 2" xfId="31170"/>
    <cellStyle name="40% - Accent3 2 2 2 3 11" xfId="31171"/>
    <cellStyle name="40% - Accent3 2 2 2 3 12" xfId="51408"/>
    <cellStyle name="40% - Accent3 2 2 2 3 2" xfId="340"/>
    <cellStyle name="40% - Accent3 2 2 2 3 2 2" xfId="2078"/>
    <cellStyle name="40% - Accent3 2 2 2 3 2 2 2" xfId="9564"/>
    <cellStyle name="40% - Accent3 2 2 2 3 2 2 2 2" xfId="15346"/>
    <cellStyle name="40% - Accent3 2 2 2 3 2 2 2 2 2" xfId="31172"/>
    <cellStyle name="40% - Accent3 2 2 2 3 2 2 2 2 3" xfId="51409"/>
    <cellStyle name="40% - Accent3 2 2 2 3 2 2 2 3" xfId="21129"/>
    <cellStyle name="40% - Accent3 2 2 2 3 2 2 2 3 2" xfId="31173"/>
    <cellStyle name="40% - Accent3 2 2 2 3 2 2 2 4" xfId="31174"/>
    <cellStyle name="40% - Accent3 2 2 2 3 2 2 2 5" xfId="51410"/>
    <cellStyle name="40% - Accent3 2 2 2 3 2 2 3" xfId="6673"/>
    <cellStyle name="40% - Accent3 2 2 2 3 2 2 3 2" xfId="31175"/>
    <cellStyle name="40% - Accent3 2 2 2 3 2 2 3 3" xfId="51411"/>
    <cellStyle name="40% - Accent3 2 2 2 3 2 2 4" xfId="12455"/>
    <cellStyle name="40% - Accent3 2 2 2 3 2 2 4 2" xfId="31176"/>
    <cellStyle name="40% - Accent3 2 2 2 3 2 2 4 3" xfId="51412"/>
    <cellStyle name="40% - Accent3 2 2 2 3 2 2 5" xfId="18238"/>
    <cellStyle name="40% - Accent3 2 2 2 3 2 2 5 2" xfId="31177"/>
    <cellStyle name="40% - Accent3 2 2 2 3 2 2 6" xfId="31178"/>
    <cellStyle name="40% - Accent3 2 2 2 3 2 2 7" xfId="51413"/>
    <cellStyle name="40% - Accent3 2 2 2 3 2 3" xfId="4970"/>
    <cellStyle name="40% - Accent3 2 2 2 3 2 3 2" xfId="13644"/>
    <cellStyle name="40% - Accent3 2 2 2 3 2 3 2 2" xfId="31179"/>
    <cellStyle name="40% - Accent3 2 2 2 3 2 3 2 3" xfId="51414"/>
    <cellStyle name="40% - Accent3 2 2 2 3 2 3 3" xfId="19427"/>
    <cellStyle name="40% - Accent3 2 2 2 3 2 3 3 2" xfId="31180"/>
    <cellStyle name="40% - Accent3 2 2 2 3 2 3 4" xfId="31181"/>
    <cellStyle name="40% - Accent3 2 2 2 3 2 3 5" xfId="51415"/>
    <cellStyle name="40% - Accent3 2 2 2 3 2 4" xfId="7862"/>
    <cellStyle name="40% - Accent3 2 2 2 3 2 4 2" xfId="31182"/>
    <cellStyle name="40% - Accent3 2 2 2 3 2 4 3" xfId="51416"/>
    <cellStyle name="40% - Accent3 2 2 2 3 2 4 4" xfId="51417"/>
    <cellStyle name="40% - Accent3 2 2 2 3 2 5" xfId="3781"/>
    <cellStyle name="40% - Accent3 2 2 2 3 2 5 2" xfId="31183"/>
    <cellStyle name="40% - Accent3 2 2 2 3 2 5 3" xfId="51418"/>
    <cellStyle name="40% - Accent3 2 2 2 3 2 6" xfId="10753"/>
    <cellStyle name="40% - Accent3 2 2 2 3 2 6 2" xfId="31184"/>
    <cellStyle name="40% - Accent3 2 2 2 3 2 6 3" xfId="51419"/>
    <cellStyle name="40% - Accent3 2 2 2 3 2 7" xfId="16536"/>
    <cellStyle name="40% - Accent3 2 2 2 3 2 7 2" xfId="31185"/>
    <cellStyle name="40% - Accent3 2 2 2 3 2 8" xfId="31186"/>
    <cellStyle name="40% - Accent3 2 2 2 3 2 9" xfId="51420"/>
    <cellStyle name="40% - Accent3 2 2 2 3 3" xfId="1047"/>
    <cellStyle name="40% - Accent3 2 2 2 3 3 2" xfId="2751"/>
    <cellStyle name="40% - Accent3 2 2 2 3 3 2 2" xfId="10237"/>
    <cellStyle name="40% - Accent3 2 2 2 3 3 2 2 2" xfId="16019"/>
    <cellStyle name="40% - Accent3 2 2 2 3 3 2 2 2 2" xfId="31187"/>
    <cellStyle name="40% - Accent3 2 2 2 3 3 2 2 2 3" xfId="51421"/>
    <cellStyle name="40% - Accent3 2 2 2 3 3 2 2 3" xfId="21802"/>
    <cellStyle name="40% - Accent3 2 2 2 3 3 2 2 3 2" xfId="31188"/>
    <cellStyle name="40% - Accent3 2 2 2 3 3 2 2 4" xfId="31189"/>
    <cellStyle name="40% - Accent3 2 2 2 3 3 2 2 5" xfId="51422"/>
    <cellStyle name="40% - Accent3 2 2 2 3 3 2 3" xfId="7346"/>
    <cellStyle name="40% - Accent3 2 2 2 3 3 2 3 2" xfId="31190"/>
    <cellStyle name="40% - Accent3 2 2 2 3 3 2 3 3" xfId="51423"/>
    <cellStyle name="40% - Accent3 2 2 2 3 3 2 4" xfId="13128"/>
    <cellStyle name="40% - Accent3 2 2 2 3 3 2 4 2" xfId="31191"/>
    <cellStyle name="40% - Accent3 2 2 2 3 3 2 4 3" xfId="51424"/>
    <cellStyle name="40% - Accent3 2 2 2 3 3 2 5" xfId="18911"/>
    <cellStyle name="40% - Accent3 2 2 2 3 3 2 5 2" xfId="31192"/>
    <cellStyle name="40% - Accent3 2 2 2 3 3 2 6" xfId="31193"/>
    <cellStyle name="40% - Accent3 2 2 2 3 3 2 7" xfId="51425"/>
    <cellStyle name="40% - Accent3 2 2 2 3 3 3" xfId="5643"/>
    <cellStyle name="40% - Accent3 2 2 2 3 3 3 2" xfId="14317"/>
    <cellStyle name="40% - Accent3 2 2 2 3 3 3 2 2" xfId="31194"/>
    <cellStyle name="40% - Accent3 2 2 2 3 3 3 2 3" xfId="51426"/>
    <cellStyle name="40% - Accent3 2 2 2 3 3 3 3" xfId="20100"/>
    <cellStyle name="40% - Accent3 2 2 2 3 3 3 3 2" xfId="31195"/>
    <cellStyle name="40% - Accent3 2 2 2 3 3 3 4" xfId="31196"/>
    <cellStyle name="40% - Accent3 2 2 2 3 3 3 5" xfId="51427"/>
    <cellStyle name="40% - Accent3 2 2 2 3 3 4" xfId="8535"/>
    <cellStyle name="40% - Accent3 2 2 2 3 3 4 2" xfId="31197"/>
    <cellStyle name="40% - Accent3 2 2 2 3 3 4 3" xfId="51428"/>
    <cellStyle name="40% - Accent3 2 2 2 3 3 4 4" xfId="51429"/>
    <cellStyle name="40% - Accent3 2 2 2 3 3 5" xfId="4454"/>
    <cellStyle name="40% - Accent3 2 2 2 3 3 5 2" xfId="31198"/>
    <cellStyle name="40% - Accent3 2 2 2 3 3 5 3" xfId="51430"/>
    <cellStyle name="40% - Accent3 2 2 2 3 3 6" xfId="11426"/>
    <cellStyle name="40% - Accent3 2 2 2 3 3 6 2" xfId="31199"/>
    <cellStyle name="40% - Accent3 2 2 2 3 3 6 3" xfId="51431"/>
    <cellStyle name="40% - Accent3 2 2 2 3 3 7" xfId="17209"/>
    <cellStyle name="40% - Accent3 2 2 2 3 3 7 2" xfId="31200"/>
    <cellStyle name="40% - Accent3 2 2 2 3 3 8" xfId="31201"/>
    <cellStyle name="40% - Accent3 2 2 2 3 3 9" xfId="51432"/>
    <cellStyle name="40% - Accent3 2 2 2 3 4" xfId="2077"/>
    <cellStyle name="40% - Accent3 2 2 2 3 4 2" xfId="6672"/>
    <cellStyle name="40% - Accent3 2 2 2 3 4 2 2" xfId="15345"/>
    <cellStyle name="40% - Accent3 2 2 2 3 4 2 2 2" xfId="31202"/>
    <cellStyle name="40% - Accent3 2 2 2 3 4 2 2 3" xfId="51433"/>
    <cellStyle name="40% - Accent3 2 2 2 3 4 2 3" xfId="21128"/>
    <cellStyle name="40% - Accent3 2 2 2 3 4 2 3 2" xfId="31203"/>
    <cellStyle name="40% - Accent3 2 2 2 3 4 2 4" xfId="31204"/>
    <cellStyle name="40% - Accent3 2 2 2 3 4 2 5" xfId="51434"/>
    <cellStyle name="40% - Accent3 2 2 2 3 4 3" xfId="9563"/>
    <cellStyle name="40% - Accent3 2 2 2 3 4 3 2" xfId="31205"/>
    <cellStyle name="40% - Accent3 2 2 2 3 4 3 3" xfId="51435"/>
    <cellStyle name="40% - Accent3 2 2 2 3 4 3 4" xfId="51436"/>
    <cellStyle name="40% - Accent3 2 2 2 3 4 4" xfId="3780"/>
    <cellStyle name="40% - Accent3 2 2 2 3 4 4 2" xfId="31206"/>
    <cellStyle name="40% - Accent3 2 2 2 3 4 4 3" xfId="51437"/>
    <cellStyle name="40% - Accent3 2 2 2 3 4 5" xfId="12454"/>
    <cellStyle name="40% - Accent3 2 2 2 3 4 5 2" xfId="31207"/>
    <cellStyle name="40% - Accent3 2 2 2 3 4 5 3" xfId="51438"/>
    <cellStyle name="40% - Accent3 2 2 2 3 4 6" xfId="18237"/>
    <cellStyle name="40% - Accent3 2 2 2 3 4 6 2" xfId="31208"/>
    <cellStyle name="40% - Accent3 2 2 2 3 4 7" xfId="31209"/>
    <cellStyle name="40% - Accent3 2 2 2 3 4 8" xfId="51439"/>
    <cellStyle name="40% - Accent3 2 2 2 3 5" xfId="1525"/>
    <cellStyle name="40% - Accent3 2 2 2 3 5 2" xfId="9011"/>
    <cellStyle name="40% - Accent3 2 2 2 3 5 2 2" xfId="14793"/>
    <cellStyle name="40% - Accent3 2 2 2 3 5 2 2 2" xfId="31210"/>
    <cellStyle name="40% - Accent3 2 2 2 3 5 2 2 3" xfId="51440"/>
    <cellStyle name="40% - Accent3 2 2 2 3 5 2 3" xfId="20576"/>
    <cellStyle name="40% - Accent3 2 2 2 3 5 2 3 2" xfId="31211"/>
    <cellStyle name="40% - Accent3 2 2 2 3 5 2 4" xfId="31212"/>
    <cellStyle name="40% - Accent3 2 2 2 3 5 2 5" xfId="51441"/>
    <cellStyle name="40% - Accent3 2 2 2 3 5 3" xfId="6120"/>
    <cellStyle name="40% - Accent3 2 2 2 3 5 3 2" xfId="31213"/>
    <cellStyle name="40% - Accent3 2 2 2 3 5 3 3" xfId="51442"/>
    <cellStyle name="40% - Accent3 2 2 2 3 5 4" xfId="11902"/>
    <cellStyle name="40% - Accent3 2 2 2 3 5 4 2" xfId="31214"/>
    <cellStyle name="40% - Accent3 2 2 2 3 5 4 3" xfId="51443"/>
    <cellStyle name="40% - Accent3 2 2 2 3 5 5" xfId="17685"/>
    <cellStyle name="40% - Accent3 2 2 2 3 5 5 2" xfId="31215"/>
    <cellStyle name="40% - Accent3 2 2 2 3 5 6" xfId="31216"/>
    <cellStyle name="40% - Accent3 2 2 2 3 5 7" xfId="51444"/>
    <cellStyle name="40% - Accent3 2 2 2 3 6" xfId="4969"/>
    <cellStyle name="40% - Accent3 2 2 2 3 6 2" xfId="13643"/>
    <cellStyle name="40% - Accent3 2 2 2 3 6 2 2" xfId="31217"/>
    <cellStyle name="40% - Accent3 2 2 2 3 6 2 3" xfId="51445"/>
    <cellStyle name="40% - Accent3 2 2 2 3 6 3" xfId="19426"/>
    <cellStyle name="40% - Accent3 2 2 2 3 6 3 2" xfId="31218"/>
    <cellStyle name="40% - Accent3 2 2 2 3 6 4" xfId="31219"/>
    <cellStyle name="40% - Accent3 2 2 2 3 6 5" xfId="51446"/>
    <cellStyle name="40% - Accent3 2 2 2 3 7" xfId="7861"/>
    <cellStyle name="40% - Accent3 2 2 2 3 7 2" xfId="31220"/>
    <cellStyle name="40% - Accent3 2 2 2 3 7 3" xfId="51447"/>
    <cellStyle name="40% - Accent3 2 2 2 3 7 4" xfId="51448"/>
    <cellStyle name="40% - Accent3 2 2 2 3 8" xfId="3228"/>
    <cellStyle name="40% - Accent3 2 2 2 3 8 2" xfId="31221"/>
    <cellStyle name="40% - Accent3 2 2 2 3 8 3" xfId="51449"/>
    <cellStyle name="40% - Accent3 2 2 2 3 9" xfId="10752"/>
    <cellStyle name="40% - Accent3 2 2 2 3 9 2" xfId="31222"/>
    <cellStyle name="40% - Accent3 2 2 2 3 9 3" xfId="51450"/>
    <cellStyle name="40% - Accent3 2 2 2 4" xfId="341"/>
    <cellStyle name="40% - Accent3 2 2 2 4 10" xfId="16537"/>
    <cellStyle name="40% - Accent3 2 2 2 4 10 2" xfId="31223"/>
    <cellStyle name="40% - Accent3 2 2 2 4 11" xfId="31224"/>
    <cellStyle name="40% - Accent3 2 2 2 4 12" xfId="51451"/>
    <cellStyle name="40% - Accent3 2 2 2 4 2" xfId="342"/>
    <cellStyle name="40% - Accent3 2 2 2 4 2 2" xfId="2080"/>
    <cellStyle name="40% - Accent3 2 2 2 4 2 2 2" xfId="9566"/>
    <cellStyle name="40% - Accent3 2 2 2 4 2 2 2 2" xfId="15348"/>
    <cellStyle name="40% - Accent3 2 2 2 4 2 2 2 2 2" xfId="31225"/>
    <cellStyle name="40% - Accent3 2 2 2 4 2 2 2 2 3" xfId="51452"/>
    <cellStyle name="40% - Accent3 2 2 2 4 2 2 2 3" xfId="21131"/>
    <cellStyle name="40% - Accent3 2 2 2 4 2 2 2 3 2" xfId="31226"/>
    <cellStyle name="40% - Accent3 2 2 2 4 2 2 2 4" xfId="31227"/>
    <cellStyle name="40% - Accent3 2 2 2 4 2 2 2 5" xfId="51453"/>
    <cellStyle name="40% - Accent3 2 2 2 4 2 2 3" xfId="6675"/>
    <cellStyle name="40% - Accent3 2 2 2 4 2 2 3 2" xfId="31228"/>
    <cellStyle name="40% - Accent3 2 2 2 4 2 2 3 3" xfId="51454"/>
    <cellStyle name="40% - Accent3 2 2 2 4 2 2 4" xfId="12457"/>
    <cellStyle name="40% - Accent3 2 2 2 4 2 2 4 2" xfId="31229"/>
    <cellStyle name="40% - Accent3 2 2 2 4 2 2 4 3" xfId="51455"/>
    <cellStyle name="40% - Accent3 2 2 2 4 2 2 5" xfId="18240"/>
    <cellStyle name="40% - Accent3 2 2 2 4 2 2 5 2" xfId="31230"/>
    <cellStyle name="40% - Accent3 2 2 2 4 2 2 6" xfId="31231"/>
    <cellStyle name="40% - Accent3 2 2 2 4 2 2 7" xfId="51456"/>
    <cellStyle name="40% - Accent3 2 2 2 4 2 3" xfId="4972"/>
    <cellStyle name="40% - Accent3 2 2 2 4 2 3 2" xfId="13646"/>
    <cellStyle name="40% - Accent3 2 2 2 4 2 3 2 2" xfId="31232"/>
    <cellStyle name="40% - Accent3 2 2 2 4 2 3 2 3" xfId="51457"/>
    <cellStyle name="40% - Accent3 2 2 2 4 2 3 3" xfId="19429"/>
    <cellStyle name="40% - Accent3 2 2 2 4 2 3 3 2" xfId="31233"/>
    <cellStyle name="40% - Accent3 2 2 2 4 2 3 4" xfId="31234"/>
    <cellStyle name="40% - Accent3 2 2 2 4 2 3 5" xfId="51458"/>
    <cellStyle name="40% - Accent3 2 2 2 4 2 4" xfId="7864"/>
    <cellStyle name="40% - Accent3 2 2 2 4 2 4 2" xfId="31235"/>
    <cellStyle name="40% - Accent3 2 2 2 4 2 4 3" xfId="51459"/>
    <cellStyle name="40% - Accent3 2 2 2 4 2 4 4" xfId="51460"/>
    <cellStyle name="40% - Accent3 2 2 2 4 2 5" xfId="3783"/>
    <cellStyle name="40% - Accent3 2 2 2 4 2 5 2" xfId="31236"/>
    <cellStyle name="40% - Accent3 2 2 2 4 2 5 3" xfId="51461"/>
    <cellStyle name="40% - Accent3 2 2 2 4 2 6" xfId="10755"/>
    <cellStyle name="40% - Accent3 2 2 2 4 2 6 2" xfId="31237"/>
    <cellStyle name="40% - Accent3 2 2 2 4 2 6 3" xfId="51462"/>
    <cellStyle name="40% - Accent3 2 2 2 4 2 7" xfId="16538"/>
    <cellStyle name="40% - Accent3 2 2 2 4 2 7 2" xfId="31238"/>
    <cellStyle name="40% - Accent3 2 2 2 4 2 8" xfId="31239"/>
    <cellStyle name="40% - Accent3 2 2 2 4 2 9" xfId="51463"/>
    <cellStyle name="40% - Accent3 2 2 2 4 3" xfId="1048"/>
    <cellStyle name="40% - Accent3 2 2 2 4 3 2" xfId="2752"/>
    <cellStyle name="40% - Accent3 2 2 2 4 3 2 2" xfId="10238"/>
    <cellStyle name="40% - Accent3 2 2 2 4 3 2 2 2" xfId="16020"/>
    <cellStyle name="40% - Accent3 2 2 2 4 3 2 2 2 2" xfId="31240"/>
    <cellStyle name="40% - Accent3 2 2 2 4 3 2 2 2 3" xfId="51464"/>
    <cellStyle name="40% - Accent3 2 2 2 4 3 2 2 3" xfId="21803"/>
    <cellStyle name="40% - Accent3 2 2 2 4 3 2 2 3 2" xfId="31241"/>
    <cellStyle name="40% - Accent3 2 2 2 4 3 2 2 4" xfId="31242"/>
    <cellStyle name="40% - Accent3 2 2 2 4 3 2 2 5" xfId="51465"/>
    <cellStyle name="40% - Accent3 2 2 2 4 3 2 3" xfId="7347"/>
    <cellStyle name="40% - Accent3 2 2 2 4 3 2 3 2" xfId="31243"/>
    <cellStyle name="40% - Accent3 2 2 2 4 3 2 3 3" xfId="51466"/>
    <cellStyle name="40% - Accent3 2 2 2 4 3 2 4" xfId="13129"/>
    <cellStyle name="40% - Accent3 2 2 2 4 3 2 4 2" xfId="31244"/>
    <cellStyle name="40% - Accent3 2 2 2 4 3 2 4 3" xfId="51467"/>
    <cellStyle name="40% - Accent3 2 2 2 4 3 2 5" xfId="18912"/>
    <cellStyle name="40% - Accent3 2 2 2 4 3 2 5 2" xfId="31245"/>
    <cellStyle name="40% - Accent3 2 2 2 4 3 2 6" xfId="31246"/>
    <cellStyle name="40% - Accent3 2 2 2 4 3 2 7" xfId="51468"/>
    <cellStyle name="40% - Accent3 2 2 2 4 3 3" xfId="5644"/>
    <cellStyle name="40% - Accent3 2 2 2 4 3 3 2" xfId="14318"/>
    <cellStyle name="40% - Accent3 2 2 2 4 3 3 2 2" xfId="31247"/>
    <cellStyle name="40% - Accent3 2 2 2 4 3 3 2 3" xfId="51469"/>
    <cellStyle name="40% - Accent3 2 2 2 4 3 3 3" xfId="20101"/>
    <cellStyle name="40% - Accent3 2 2 2 4 3 3 3 2" xfId="31248"/>
    <cellStyle name="40% - Accent3 2 2 2 4 3 3 4" xfId="31249"/>
    <cellStyle name="40% - Accent3 2 2 2 4 3 3 5" xfId="51470"/>
    <cellStyle name="40% - Accent3 2 2 2 4 3 4" xfId="8536"/>
    <cellStyle name="40% - Accent3 2 2 2 4 3 4 2" xfId="31250"/>
    <cellStyle name="40% - Accent3 2 2 2 4 3 4 3" xfId="51471"/>
    <cellStyle name="40% - Accent3 2 2 2 4 3 4 4" xfId="51472"/>
    <cellStyle name="40% - Accent3 2 2 2 4 3 5" xfId="4455"/>
    <cellStyle name="40% - Accent3 2 2 2 4 3 5 2" xfId="31251"/>
    <cellStyle name="40% - Accent3 2 2 2 4 3 5 3" xfId="51473"/>
    <cellStyle name="40% - Accent3 2 2 2 4 3 6" xfId="11427"/>
    <cellStyle name="40% - Accent3 2 2 2 4 3 6 2" xfId="31252"/>
    <cellStyle name="40% - Accent3 2 2 2 4 3 6 3" xfId="51474"/>
    <cellStyle name="40% - Accent3 2 2 2 4 3 7" xfId="17210"/>
    <cellStyle name="40% - Accent3 2 2 2 4 3 7 2" xfId="31253"/>
    <cellStyle name="40% - Accent3 2 2 2 4 3 8" xfId="31254"/>
    <cellStyle name="40% - Accent3 2 2 2 4 3 9" xfId="51475"/>
    <cellStyle name="40% - Accent3 2 2 2 4 4" xfId="2079"/>
    <cellStyle name="40% - Accent3 2 2 2 4 4 2" xfId="6674"/>
    <cellStyle name="40% - Accent3 2 2 2 4 4 2 2" xfId="15347"/>
    <cellStyle name="40% - Accent3 2 2 2 4 4 2 2 2" xfId="31255"/>
    <cellStyle name="40% - Accent3 2 2 2 4 4 2 2 3" xfId="51476"/>
    <cellStyle name="40% - Accent3 2 2 2 4 4 2 3" xfId="21130"/>
    <cellStyle name="40% - Accent3 2 2 2 4 4 2 3 2" xfId="31256"/>
    <cellStyle name="40% - Accent3 2 2 2 4 4 2 4" xfId="31257"/>
    <cellStyle name="40% - Accent3 2 2 2 4 4 2 5" xfId="51477"/>
    <cellStyle name="40% - Accent3 2 2 2 4 4 3" xfId="9565"/>
    <cellStyle name="40% - Accent3 2 2 2 4 4 3 2" xfId="31258"/>
    <cellStyle name="40% - Accent3 2 2 2 4 4 3 3" xfId="51478"/>
    <cellStyle name="40% - Accent3 2 2 2 4 4 3 4" xfId="51479"/>
    <cellStyle name="40% - Accent3 2 2 2 4 4 4" xfId="3782"/>
    <cellStyle name="40% - Accent3 2 2 2 4 4 4 2" xfId="31259"/>
    <cellStyle name="40% - Accent3 2 2 2 4 4 4 3" xfId="51480"/>
    <cellStyle name="40% - Accent3 2 2 2 4 4 5" xfId="12456"/>
    <cellStyle name="40% - Accent3 2 2 2 4 4 5 2" xfId="31260"/>
    <cellStyle name="40% - Accent3 2 2 2 4 4 5 3" xfId="51481"/>
    <cellStyle name="40% - Accent3 2 2 2 4 4 6" xfId="18239"/>
    <cellStyle name="40% - Accent3 2 2 2 4 4 6 2" xfId="31261"/>
    <cellStyle name="40% - Accent3 2 2 2 4 4 7" xfId="31262"/>
    <cellStyle name="40% - Accent3 2 2 2 4 4 8" xfId="51482"/>
    <cellStyle name="40% - Accent3 2 2 2 4 5" xfId="1526"/>
    <cellStyle name="40% - Accent3 2 2 2 4 5 2" xfId="9012"/>
    <cellStyle name="40% - Accent3 2 2 2 4 5 2 2" xfId="14794"/>
    <cellStyle name="40% - Accent3 2 2 2 4 5 2 2 2" xfId="31263"/>
    <cellStyle name="40% - Accent3 2 2 2 4 5 2 2 3" xfId="51483"/>
    <cellStyle name="40% - Accent3 2 2 2 4 5 2 3" xfId="20577"/>
    <cellStyle name="40% - Accent3 2 2 2 4 5 2 3 2" xfId="31264"/>
    <cellStyle name="40% - Accent3 2 2 2 4 5 2 4" xfId="31265"/>
    <cellStyle name="40% - Accent3 2 2 2 4 5 2 5" xfId="51484"/>
    <cellStyle name="40% - Accent3 2 2 2 4 5 3" xfId="6121"/>
    <cellStyle name="40% - Accent3 2 2 2 4 5 3 2" xfId="31266"/>
    <cellStyle name="40% - Accent3 2 2 2 4 5 3 3" xfId="51485"/>
    <cellStyle name="40% - Accent3 2 2 2 4 5 4" xfId="11903"/>
    <cellStyle name="40% - Accent3 2 2 2 4 5 4 2" xfId="31267"/>
    <cellStyle name="40% - Accent3 2 2 2 4 5 4 3" xfId="51486"/>
    <cellStyle name="40% - Accent3 2 2 2 4 5 5" xfId="17686"/>
    <cellStyle name="40% - Accent3 2 2 2 4 5 5 2" xfId="31268"/>
    <cellStyle name="40% - Accent3 2 2 2 4 5 6" xfId="31269"/>
    <cellStyle name="40% - Accent3 2 2 2 4 5 7" xfId="51487"/>
    <cellStyle name="40% - Accent3 2 2 2 4 6" xfId="4971"/>
    <cellStyle name="40% - Accent3 2 2 2 4 6 2" xfId="13645"/>
    <cellStyle name="40% - Accent3 2 2 2 4 6 2 2" xfId="31270"/>
    <cellStyle name="40% - Accent3 2 2 2 4 6 2 3" xfId="51488"/>
    <cellStyle name="40% - Accent3 2 2 2 4 6 3" xfId="19428"/>
    <cellStyle name="40% - Accent3 2 2 2 4 6 3 2" xfId="31271"/>
    <cellStyle name="40% - Accent3 2 2 2 4 6 4" xfId="31272"/>
    <cellStyle name="40% - Accent3 2 2 2 4 6 5" xfId="51489"/>
    <cellStyle name="40% - Accent3 2 2 2 4 7" xfId="7863"/>
    <cellStyle name="40% - Accent3 2 2 2 4 7 2" xfId="31273"/>
    <cellStyle name="40% - Accent3 2 2 2 4 7 3" xfId="51490"/>
    <cellStyle name="40% - Accent3 2 2 2 4 7 4" xfId="51491"/>
    <cellStyle name="40% - Accent3 2 2 2 4 8" xfId="3229"/>
    <cellStyle name="40% - Accent3 2 2 2 4 8 2" xfId="31274"/>
    <cellStyle name="40% - Accent3 2 2 2 4 8 3" xfId="51492"/>
    <cellStyle name="40% - Accent3 2 2 2 4 9" xfId="10754"/>
    <cellStyle name="40% - Accent3 2 2 2 4 9 2" xfId="31275"/>
    <cellStyle name="40% - Accent3 2 2 2 4 9 3" xfId="51493"/>
    <cellStyle name="40% - Accent3 2 2 2 5" xfId="343"/>
    <cellStyle name="40% - Accent3 2 2 2 5 10" xfId="51494"/>
    <cellStyle name="40% - Accent3 2 2 2 5 2" xfId="2081"/>
    <cellStyle name="40% - Accent3 2 2 2 5 2 2" xfId="6676"/>
    <cellStyle name="40% - Accent3 2 2 2 5 2 2 2" xfId="15349"/>
    <cellStyle name="40% - Accent3 2 2 2 5 2 2 2 2" xfId="31276"/>
    <cellStyle name="40% - Accent3 2 2 2 5 2 2 2 3" xfId="51495"/>
    <cellStyle name="40% - Accent3 2 2 2 5 2 2 3" xfId="21132"/>
    <cellStyle name="40% - Accent3 2 2 2 5 2 2 3 2" xfId="31277"/>
    <cellStyle name="40% - Accent3 2 2 2 5 2 2 4" xfId="31278"/>
    <cellStyle name="40% - Accent3 2 2 2 5 2 2 5" xfId="51496"/>
    <cellStyle name="40% - Accent3 2 2 2 5 2 3" xfId="9567"/>
    <cellStyle name="40% - Accent3 2 2 2 5 2 3 2" xfId="31279"/>
    <cellStyle name="40% - Accent3 2 2 2 5 2 3 3" xfId="51497"/>
    <cellStyle name="40% - Accent3 2 2 2 5 2 3 4" xfId="51498"/>
    <cellStyle name="40% - Accent3 2 2 2 5 2 4" xfId="3784"/>
    <cellStyle name="40% - Accent3 2 2 2 5 2 4 2" xfId="31280"/>
    <cellStyle name="40% - Accent3 2 2 2 5 2 4 3" xfId="51499"/>
    <cellStyle name="40% - Accent3 2 2 2 5 2 5" xfId="12458"/>
    <cellStyle name="40% - Accent3 2 2 2 5 2 5 2" xfId="31281"/>
    <cellStyle name="40% - Accent3 2 2 2 5 2 5 3" xfId="51500"/>
    <cellStyle name="40% - Accent3 2 2 2 5 2 6" xfId="18241"/>
    <cellStyle name="40% - Accent3 2 2 2 5 2 6 2" xfId="31282"/>
    <cellStyle name="40% - Accent3 2 2 2 5 2 7" xfId="31283"/>
    <cellStyle name="40% - Accent3 2 2 2 5 2 8" xfId="51501"/>
    <cellStyle name="40% - Accent3 2 2 2 5 3" xfId="1522"/>
    <cellStyle name="40% - Accent3 2 2 2 5 3 2" xfId="9008"/>
    <cellStyle name="40% - Accent3 2 2 2 5 3 2 2" xfId="14790"/>
    <cellStyle name="40% - Accent3 2 2 2 5 3 2 2 2" xfId="31284"/>
    <cellStyle name="40% - Accent3 2 2 2 5 3 2 2 3" xfId="51502"/>
    <cellStyle name="40% - Accent3 2 2 2 5 3 2 3" xfId="20573"/>
    <cellStyle name="40% - Accent3 2 2 2 5 3 2 3 2" xfId="31285"/>
    <cellStyle name="40% - Accent3 2 2 2 5 3 2 4" xfId="31286"/>
    <cellStyle name="40% - Accent3 2 2 2 5 3 2 5" xfId="51503"/>
    <cellStyle name="40% - Accent3 2 2 2 5 3 3" xfId="6117"/>
    <cellStyle name="40% - Accent3 2 2 2 5 3 3 2" xfId="31287"/>
    <cellStyle name="40% - Accent3 2 2 2 5 3 3 3" xfId="51504"/>
    <cellStyle name="40% - Accent3 2 2 2 5 3 4" xfId="11899"/>
    <cellStyle name="40% - Accent3 2 2 2 5 3 4 2" xfId="31288"/>
    <cellStyle name="40% - Accent3 2 2 2 5 3 4 3" xfId="51505"/>
    <cellStyle name="40% - Accent3 2 2 2 5 3 5" xfId="17682"/>
    <cellStyle name="40% - Accent3 2 2 2 5 3 5 2" xfId="31289"/>
    <cellStyle name="40% - Accent3 2 2 2 5 3 6" xfId="31290"/>
    <cellStyle name="40% - Accent3 2 2 2 5 3 7" xfId="51506"/>
    <cellStyle name="40% - Accent3 2 2 2 5 4" xfId="4973"/>
    <cellStyle name="40% - Accent3 2 2 2 5 4 2" xfId="13647"/>
    <cellStyle name="40% - Accent3 2 2 2 5 4 2 2" xfId="31291"/>
    <cellStyle name="40% - Accent3 2 2 2 5 4 2 3" xfId="51507"/>
    <cellStyle name="40% - Accent3 2 2 2 5 4 3" xfId="19430"/>
    <cellStyle name="40% - Accent3 2 2 2 5 4 3 2" xfId="31292"/>
    <cellStyle name="40% - Accent3 2 2 2 5 4 4" xfId="31293"/>
    <cellStyle name="40% - Accent3 2 2 2 5 4 5" xfId="51508"/>
    <cellStyle name="40% - Accent3 2 2 2 5 5" xfId="7865"/>
    <cellStyle name="40% - Accent3 2 2 2 5 5 2" xfId="31294"/>
    <cellStyle name="40% - Accent3 2 2 2 5 5 3" xfId="51509"/>
    <cellStyle name="40% - Accent3 2 2 2 5 5 4" xfId="51510"/>
    <cellStyle name="40% - Accent3 2 2 2 5 6" xfId="3225"/>
    <cellStyle name="40% - Accent3 2 2 2 5 6 2" xfId="31295"/>
    <cellStyle name="40% - Accent3 2 2 2 5 6 3" xfId="51511"/>
    <cellStyle name="40% - Accent3 2 2 2 5 7" xfId="10756"/>
    <cellStyle name="40% - Accent3 2 2 2 5 7 2" xfId="31296"/>
    <cellStyle name="40% - Accent3 2 2 2 5 7 3" xfId="51512"/>
    <cellStyle name="40% - Accent3 2 2 2 5 8" xfId="16539"/>
    <cellStyle name="40% - Accent3 2 2 2 5 8 2" xfId="31297"/>
    <cellStyle name="40% - Accent3 2 2 2 5 9" xfId="31298"/>
    <cellStyle name="40% - Accent3 2 2 2 6" xfId="908"/>
    <cellStyle name="40% - Accent3 2 2 2 6 2" xfId="2614"/>
    <cellStyle name="40% - Accent3 2 2 2 6 2 2" xfId="10100"/>
    <cellStyle name="40% - Accent3 2 2 2 6 2 2 2" xfId="15882"/>
    <cellStyle name="40% - Accent3 2 2 2 6 2 2 2 2" xfId="31299"/>
    <cellStyle name="40% - Accent3 2 2 2 6 2 2 2 3" xfId="51513"/>
    <cellStyle name="40% - Accent3 2 2 2 6 2 2 3" xfId="21665"/>
    <cellStyle name="40% - Accent3 2 2 2 6 2 2 3 2" xfId="31300"/>
    <cellStyle name="40% - Accent3 2 2 2 6 2 2 4" xfId="31301"/>
    <cellStyle name="40% - Accent3 2 2 2 6 2 2 5" xfId="51514"/>
    <cellStyle name="40% - Accent3 2 2 2 6 2 3" xfId="7209"/>
    <cellStyle name="40% - Accent3 2 2 2 6 2 3 2" xfId="31302"/>
    <cellStyle name="40% - Accent3 2 2 2 6 2 3 3" xfId="51515"/>
    <cellStyle name="40% - Accent3 2 2 2 6 2 4" xfId="12991"/>
    <cellStyle name="40% - Accent3 2 2 2 6 2 4 2" xfId="31303"/>
    <cellStyle name="40% - Accent3 2 2 2 6 2 4 3" xfId="51516"/>
    <cellStyle name="40% - Accent3 2 2 2 6 2 5" xfId="18774"/>
    <cellStyle name="40% - Accent3 2 2 2 6 2 5 2" xfId="31304"/>
    <cellStyle name="40% - Accent3 2 2 2 6 2 6" xfId="31305"/>
    <cellStyle name="40% - Accent3 2 2 2 6 2 7" xfId="51517"/>
    <cellStyle name="40% - Accent3 2 2 2 6 3" xfId="5506"/>
    <cellStyle name="40% - Accent3 2 2 2 6 3 2" xfId="14180"/>
    <cellStyle name="40% - Accent3 2 2 2 6 3 2 2" xfId="31306"/>
    <cellStyle name="40% - Accent3 2 2 2 6 3 2 3" xfId="51518"/>
    <cellStyle name="40% - Accent3 2 2 2 6 3 3" xfId="19963"/>
    <cellStyle name="40% - Accent3 2 2 2 6 3 3 2" xfId="31307"/>
    <cellStyle name="40% - Accent3 2 2 2 6 3 4" xfId="31308"/>
    <cellStyle name="40% - Accent3 2 2 2 6 3 5" xfId="51519"/>
    <cellStyle name="40% - Accent3 2 2 2 6 4" xfId="8398"/>
    <cellStyle name="40% - Accent3 2 2 2 6 4 2" xfId="31309"/>
    <cellStyle name="40% - Accent3 2 2 2 6 4 3" xfId="51520"/>
    <cellStyle name="40% - Accent3 2 2 2 6 4 4" xfId="51521"/>
    <cellStyle name="40% - Accent3 2 2 2 6 5" xfId="4317"/>
    <cellStyle name="40% - Accent3 2 2 2 6 5 2" xfId="31310"/>
    <cellStyle name="40% - Accent3 2 2 2 6 5 3" xfId="51522"/>
    <cellStyle name="40% - Accent3 2 2 2 6 6" xfId="11289"/>
    <cellStyle name="40% - Accent3 2 2 2 6 6 2" xfId="31311"/>
    <cellStyle name="40% - Accent3 2 2 2 6 6 3" xfId="51523"/>
    <cellStyle name="40% - Accent3 2 2 2 6 7" xfId="17072"/>
    <cellStyle name="40% - Accent3 2 2 2 6 7 2" xfId="31312"/>
    <cellStyle name="40% - Accent3 2 2 2 6 8" xfId="31313"/>
    <cellStyle name="40% - Accent3 2 2 2 6 9" xfId="51524"/>
    <cellStyle name="40% - Accent3 2 2 2 7" xfId="2072"/>
    <cellStyle name="40% - Accent3 2 2 2 7 2" xfId="6667"/>
    <cellStyle name="40% - Accent3 2 2 2 7 2 2" xfId="15340"/>
    <cellStyle name="40% - Accent3 2 2 2 7 2 2 2" xfId="31314"/>
    <cellStyle name="40% - Accent3 2 2 2 7 2 2 3" xfId="51525"/>
    <cellStyle name="40% - Accent3 2 2 2 7 2 3" xfId="21123"/>
    <cellStyle name="40% - Accent3 2 2 2 7 2 3 2" xfId="31315"/>
    <cellStyle name="40% - Accent3 2 2 2 7 2 4" xfId="31316"/>
    <cellStyle name="40% - Accent3 2 2 2 7 2 5" xfId="51526"/>
    <cellStyle name="40% - Accent3 2 2 2 7 3" xfId="9558"/>
    <cellStyle name="40% - Accent3 2 2 2 7 3 2" xfId="31317"/>
    <cellStyle name="40% - Accent3 2 2 2 7 3 3" xfId="51527"/>
    <cellStyle name="40% - Accent3 2 2 2 7 3 4" xfId="51528"/>
    <cellStyle name="40% - Accent3 2 2 2 7 4" xfId="3775"/>
    <cellStyle name="40% - Accent3 2 2 2 7 4 2" xfId="31318"/>
    <cellStyle name="40% - Accent3 2 2 2 7 4 3" xfId="51529"/>
    <cellStyle name="40% - Accent3 2 2 2 7 5" xfId="12449"/>
    <cellStyle name="40% - Accent3 2 2 2 7 5 2" xfId="31319"/>
    <cellStyle name="40% - Accent3 2 2 2 7 5 3" xfId="51530"/>
    <cellStyle name="40% - Accent3 2 2 2 7 6" xfId="18232"/>
    <cellStyle name="40% - Accent3 2 2 2 7 6 2" xfId="31320"/>
    <cellStyle name="40% - Accent3 2 2 2 7 7" xfId="31321"/>
    <cellStyle name="40% - Accent3 2 2 2 7 8" xfId="51531"/>
    <cellStyle name="40% - Accent3 2 2 2 8" xfId="1316"/>
    <cellStyle name="40% - Accent3 2 2 2 8 2" xfId="8802"/>
    <cellStyle name="40% - Accent3 2 2 2 8 2 2" xfId="14584"/>
    <cellStyle name="40% - Accent3 2 2 2 8 2 2 2" xfId="31322"/>
    <cellStyle name="40% - Accent3 2 2 2 8 2 2 3" xfId="51532"/>
    <cellStyle name="40% - Accent3 2 2 2 8 2 3" xfId="20367"/>
    <cellStyle name="40% - Accent3 2 2 2 8 2 3 2" xfId="31323"/>
    <cellStyle name="40% - Accent3 2 2 2 8 2 4" xfId="31324"/>
    <cellStyle name="40% - Accent3 2 2 2 8 2 5" xfId="51533"/>
    <cellStyle name="40% - Accent3 2 2 2 8 3" xfId="5911"/>
    <cellStyle name="40% - Accent3 2 2 2 8 3 2" xfId="31325"/>
    <cellStyle name="40% - Accent3 2 2 2 8 3 3" xfId="51534"/>
    <cellStyle name="40% - Accent3 2 2 2 8 4" xfId="11693"/>
    <cellStyle name="40% - Accent3 2 2 2 8 4 2" xfId="31326"/>
    <cellStyle name="40% - Accent3 2 2 2 8 4 3" xfId="51535"/>
    <cellStyle name="40% - Accent3 2 2 2 8 5" xfId="17476"/>
    <cellStyle name="40% - Accent3 2 2 2 8 5 2" xfId="31327"/>
    <cellStyle name="40% - Accent3 2 2 2 8 6" xfId="31328"/>
    <cellStyle name="40% - Accent3 2 2 2 8 7" xfId="51536"/>
    <cellStyle name="40% - Accent3 2 2 2 9" xfId="4964"/>
    <cellStyle name="40% - Accent3 2 2 2 9 2" xfId="13638"/>
    <cellStyle name="40% - Accent3 2 2 2 9 2 2" xfId="31329"/>
    <cellStyle name="40% - Accent3 2 2 2 9 2 3" xfId="51537"/>
    <cellStyle name="40% - Accent3 2 2 2 9 3" xfId="19421"/>
    <cellStyle name="40% - Accent3 2 2 2 9 3 2" xfId="31330"/>
    <cellStyle name="40% - Accent3 2 2 2 9 4" xfId="31331"/>
    <cellStyle name="40% - Accent3 2 2 2 9 5" xfId="51538"/>
    <cellStyle name="40% - Accent3 2 2 3" xfId="344"/>
    <cellStyle name="40% - Accent3 2 2 3 10" xfId="10757"/>
    <cellStyle name="40% - Accent3 2 2 3 10 2" xfId="31332"/>
    <cellStyle name="40% - Accent3 2 2 3 10 3" xfId="51539"/>
    <cellStyle name="40% - Accent3 2 2 3 11" xfId="16540"/>
    <cellStyle name="40% - Accent3 2 2 3 11 2" xfId="31333"/>
    <cellStyle name="40% - Accent3 2 2 3 12" xfId="31334"/>
    <cellStyle name="40% - Accent3 2 2 3 13" xfId="51540"/>
    <cellStyle name="40% - Accent3 2 2 3 2" xfId="345"/>
    <cellStyle name="40% - Accent3 2 2 3 2 10" xfId="16541"/>
    <cellStyle name="40% - Accent3 2 2 3 2 10 2" xfId="31335"/>
    <cellStyle name="40% - Accent3 2 2 3 2 11" xfId="31336"/>
    <cellStyle name="40% - Accent3 2 2 3 2 12" xfId="51541"/>
    <cellStyle name="40% - Accent3 2 2 3 2 2" xfId="346"/>
    <cellStyle name="40% - Accent3 2 2 3 2 2 2" xfId="2084"/>
    <cellStyle name="40% - Accent3 2 2 3 2 2 2 2" xfId="9570"/>
    <cellStyle name="40% - Accent3 2 2 3 2 2 2 2 2" xfId="15352"/>
    <cellStyle name="40% - Accent3 2 2 3 2 2 2 2 2 2" xfId="31337"/>
    <cellStyle name="40% - Accent3 2 2 3 2 2 2 2 2 3" xfId="51542"/>
    <cellStyle name="40% - Accent3 2 2 3 2 2 2 2 3" xfId="21135"/>
    <cellStyle name="40% - Accent3 2 2 3 2 2 2 2 3 2" xfId="31338"/>
    <cellStyle name="40% - Accent3 2 2 3 2 2 2 2 4" xfId="31339"/>
    <cellStyle name="40% - Accent3 2 2 3 2 2 2 2 5" xfId="51543"/>
    <cellStyle name="40% - Accent3 2 2 3 2 2 2 3" xfId="6679"/>
    <cellStyle name="40% - Accent3 2 2 3 2 2 2 3 2" xfId="31340"/>
    <cellStyle name="40% - Accent3 2 2 3 2 2 2 3 3" xfId="51544"/>
    <cellStyle name="40% - Accent3 2 2 3 2 2 2 4" xfId="12461"/>
    <cellStyle name="40% - Accent3 2 2 3 2 2 2 4 2" xfId="31341"/>
    <cellStyle name="40% - Accent3 2 2 3 2 2 2 4 3" xfId="51545"/>
    <cellStyle name="40% - Accent3 2 2 3 2 2 2 5" xfId="18244"/>
    <cellStyle name="40% - Accent3 2 2 3 2 2 2 5 2" xfId="31342"/>
    <cellStyle name="40% - Accent3 2 2 3 2 2 2 6" xfId="31343"/>
    <cellStyle name="40% - Accent3 2 2 3 2 2 2 7" xfId="51546"/>
    <cellStyle name="40% - Accent3 2 2 3 2 2 3" xfId="4976"/>
    <cellStyle name="40% - Accent3 2 2 3 2 2 3 2" xfId="13650"/>
    <cellStyle name="40% - Accent3 2 2 3 2 2 3 2 2" xfId="31344"/>
    <cellStyle name="40% - Accent3 2 2 3 2 2 3 2 3" xfId="51547"/>
    <cellStyle name="40% - Accent3 2 2 3 2 2 3 3" xfId="19433"/>
    <cellStyle name="40% - Accent3 2 2 3 2 2 3 3 2" xfId="31345"/>
    <cellStyle name="40% - Accent3 2 2 3 2 2 3 4" xfId="31346"/>
    <cellStyle name="40% - Accent3 2 2 3 2 2 3 5" xfId="51548"/>
    <cellStyle name="40% - Accent3 2 2 3 2 2 4" xfId="7868"/>
    <cellStyle name="40% - Accent3 2 2 3 2 2 4 2" xfId="31347"/>
    <cellStyle name="40% - Accent3 2 2 3 2 2 4 3" xfId="51549"/>
    <cellStyle name="40% - Accent3 2 2 3 2 2 4 4" xfId="51550"/>
    <cellStyle name="40% - Accent3 2 2 3 2 2 5" xfId="3787"/>
    <cellStyle name="40% - Accent3 2 2 3 2 2 5 2" xfId="31348"/>
    <cellStyle name="40% - Accent3 2 2 3 2 2 5 3" xfId="51551"/>
    <cellStyle name="40% - Accent3 2 2 3 2 2 6" xfId="10759"/>
    <cellStyle name="40% - Accent3 2 2 3 2 2 6 2" xfId="31349"/>
    <cellStyle name="40% - Accent3 2 2 3 2 2 6 3" xfId="51552"/>
    <cellStyle name="40% - Accent3 2 2 3 2 2 7" xfId="16542"/>
    <cellStyle name="40% - Accent3 2 2 3 2 2 7 2" xfId="31350"/>
    <cellStyle name="40% - Accent3 2 2 3 2 2 8" xfId="31351"/>
    <cellStyle name="40% - Accent3 2 2 3 2 2 9" xfId="51553"/>
    <cellStyle name="40% - Accent3 2 2 3 2 3" xfId="1050"/>
    <cellStyle name="40% - Accent3 2 2 3 2 3 2" xfId="2754"/>
    <cellStyle name="40% - Accent3 2 2 3 2 3 2 2" xfId="10240"/>
    <cellStyle name="40% - Accent3 2 2 3 2 3 2 2 2" xfId="16022"/>
    <cellStyle name="40% - Accent3 2 2 3 2 3 2 2 2 2" xfId="31352"/>
    <cellStyle name="40% - Accent3 2 2 3 2 3 2 2 2 3" xfId="51554"/>
    <cellStyle name="40% - Accent3 2 2 3 2 3 2 2 3" xfId="21805"/>
    <cellStyle name="40% - Accent3 2 2 3 2 3 2 2 3 2" xfId="31353"/>
    <cellStyle name="40% - Accent3 2 2 3 2 3 2 2 4" xfId="31354"/>
    <cellStyle name="40% - Accent3 2 2 3 2 3 2 2 5" xfId="51555"/>
    <cellStyle name="40% - Accent3 2 2 3 2 3 2 3" xfId="7349"/>
    <cellStyle name="40% - Accent3 2 2 3 2 3 2 3 2" xfId="31355"/>
    <cellStyle name="40% - Accent3 2 2 3 2 3 2 3 3" xfId="51556"/>
    <cellStyle name="40% - Accent3 2 2 3 2 3 2 4" xfId="13131"/>
    <cellStyle name="40% - Accent3 2 2 3 2 3 2 4 2" xfId="31356"/>
    <cellStyle name="40% - Accent3 2 2 3 2 3 2 4 3" xfId="51557"/>
    <cellStyle name="40% - Accent3 2 2 3 2 3 2 5" xfId="18914"/>
    <cellStyle name="40% - Accent3 2 2 3 2 3 2 5 2" xfId="31357"/>
    <cellStyle name="40% - Accent3 2 2 3 2 3 2 6" xfId="31358"/>
    <cellStyle name="40% - Accent3 2 2 3 2 3 2 7" xfId="51558"/>
    <cellStyle name="40% - Accent3 2 2 3 2 3 3" xfId="5646"/>
    <cellStyle name="40% - Accent3 2 2 3 2 3 3 2" xfId="14320"/>
    <cellStyle name="40% - Accent3 2 2 3 2 3 3 2 2" xfId="31359"/>
    <cellStyle name="40% - Accent3 2 2 3 2 3 3 2 3" xfId="51559"/>
    <cellStyle name="40% - Accent3 2 2 3 2 3 3 3" xfId="20103"/>
    <cellStyle name="40% - Accent3 2 2 3 2 3 3 3 2" xfId="31360"/>
    <cellStyle name="40% - Accent3 2 2 3 2 3 3 4" xfId="31361"/>
    <cellStyle name="40% - Accent3 2 2 3 2 3 3 5" xfId="51560"/>
    <cellStyle name="40% - Accent3 2 2 3 2 3 4" xfId="8538"/>
    <cellStyle name="40% - Accent3 2 2 3 2 3 4 2" xfId="31362"/>
    <cellStyle name="40% - Accent3 2 2 3 2 3 4 3" xfId="51561"/>
    <cellStyle name="40% - Accent3 2 2 3 2 3 4 4" xfId="51562"/>
    <cellStyle name="40% - Accent3 2 2 3 2 3 5" xfId="4457"/>
    <cellStyle name="40% - Accent3 2 2 3 2 3 5 2" xfId="31363"/>
    <cellStyle name="40% - Accent3 2 2 3 2 3 5 3" xfId="51563"/>
    <cellStyle name="40% - Accent3 2 2 3 2 3 6" xfId="11429"/>
    <cellStyle name="40% - Accent3 2 2 3 2 3 6 2" xfId="31364"/>
    <cellStyle name="40% - Accent3 2 2 3 2 3 6 3" xfId="51564"/>
    <cellStyle name="40% - Accent3 2 2 3 2 3 7" xfId="17212"/>
    <cellStyle name="40% - Accent3 2 2 3 2 3 7 2" xfId="31365"/>
    <cellStyle name="40% - Accent3 2 2 3 2 3 8" xfId="31366"/>
    <cellStyle name="40% - Accent3 2 2 3 2 3 9" xfId="51565"/>
    <cellStyle name="40% - Accent3 2 2 3 2 4" xfId="2083"/>
    <cellStyle name="40% - Accent3 2 2 3 2 4 2" xfId="6678"/>
    <cellStyle name="40% - Accent3 2 2 3 2 4 2 2" xfId="15351"/>
    <cellStyle name="40% - Accent3 2 2 3 2 4 2 2 2" xfId="31367"/>
    <cellStyle name="40% - Accent3 2 2 3 2 4 2 2 3" xfId="51566"/>
    <cellStyle name="40% - Accent3 2 2 3 2 4 2 3" xfId="21134"/>
    <cellStyle name="40% - Accent3 2 2 3 2 4 2 3 2" xfId="31368"/>
    <cellStyle name="40% - Accent3 2 2 3 2 4 2 4" xfId="31369"/>
    <cellStyle name="40% - Accent3 2 2 3 2 4 2 5" xfId="51567"/>
    <cellStyle name="40% - Accent3 2 2 3 2 4 3" xfId="9569"/>
    <cellStyle name="40% - Accent3 2 2 3 2 4 3 2" xfId="31370"/>
    <cellStyle name="40% - Accent3 2 2 3 2 4 3 3" xfId="51568"/>
    <cellStyle name="40% - Accent3 2 2 3 2 4 3 4" xfId="51569"/>
    <cellStyle name="40% - Accent3 2 2 3 2 4 4" xfId="3786"/>
    <cellStyle name="40% - Accent3 2 2 3 2 4 4 2" xfId="31371"/>
    <cellStyle name="40% - Accent3 2 2 3 2 4 4 3" xfId="51570"/>
    <cellStyle name="40% - Accent3 2 2 3 2 4 5" xfId="12460"/>
    <cellStyle name="40% - Accent3 2 2 3 2 4 5 2" xfId="31372"/>
    <cellStyle name="40% - Accent3 2 2 3 2 4 5 3" xfId="51571"/>
    <cellStyle name="40% - Accent3 2 2 3 2 4 6" xfId="18243"/>
    <cellStyle name="40% - Accent3 2 2 3 2 4 6 2" xfId="31373"/>
    <cellStyle name="40% - Accent3 2 2 3 2 4 7" xfId="31374"/>
    <cellStyle name="40% - Accent3 2 2 3 2 4 8" xfId="51572"/>
    <cellStyle name="40% - Accent3 2 2 3 2 5" xfId="1528"/>
    <cellStyle name="40% - Accent3 2 2 3 2 5 2" xfId="9014"/>
    <cellStyle name="40% - Accent3 2 2 3 2 5 2 2" xfId="14796"/>
    <cellStyle name="40% - Accent3 2 2 3 2 5 2 2 2" xfId="31375"/>
    <cellStyle name="40% - Accent3 2 2 3 2 5 2 2 3" xfId="51573"/>
    <cellStyle name="40% - Accent3 2 2 3 2 5 2 3" xfId="20579"/>
    <cellStyle name="40% - Accent3 2 2 3 2 5 2 3 2" xfId="31376"/>
    <cellStyle name="40% - Accent3 2 2 3 2 5 2 4" xfId="31377"/>
    <cellStyle name="40% - Accent3 2 2 3 2 5 2 5" xfId="51574"/>
    <cellStyle name="40% - Accent3 2 2 3 2 5 3" xfId="6123"/>
    <cellStyle name="40% - Accent3 2 2 3 2 5 3 2" xfId="31378"/>
    <cellStyle name="40% - Accent3 2 2 3 2 5 3 3" xfId="51575"/>
    <cellStyle name="40% - Accent3 2 2 3 2 5 4" xfId="11905"/>
    <cellStyle name="40% - Accent3 2 2 3 2 5 4 2" xfId="31379"/>
    <cellStyle name="40% - Accent3 2 2 3 2 5 4 3" xfId="51576"/>
    <cellStyle name="40% - Accent3 2 2 3 2 5 5" xfId="17688"/>
    <cellStyle name="40% - Accent3 2 2 3 2 5 5 2" xfId="31380"/>
    <cellStyle name="40% - Accent3 2 2 3 2 5 6" xfId="31381"/>
    <cellStyle name="40% - Accent3 2 2 3 2 5 7" xfId="51577"/>
    <cellStyle name="40% - Accent3 2 2 3 2 6" xfId="4975"/>
    <cellStyle name="40% - Accent3 2 2 3 2 6 2" xfId="13649"/>
    <cellStyle name="40% - Accent3 2 2 3 2 6 2 2" xfId="31382"/>
    <cellStyle name="40% - Accent3 2 2 3 2 6 2 3" xfId="51578"/>
    <cellStyle name="40% - Accent3 2 2 3 2 6 3" xfId="19432"/>
    <cellStyle name="40% - Accent3 2 2 3 2 6 3 2" xfId="31383"/>
    <cellStyle name="40% - Accent3 2 2 3 2 6 4" xfId="31384"/>
    <cellStyle name="40% - Accent3 2 2 3 2 6 5" xfId="51579"/>
    <cellStyle name="40% - Accent3 2 2 3 2 7" xfId="7867"/>
    <cellStyle name="40% - Accent3 2 2 3 2 7 2" xfId="31385"/>
    <cellStyle name="40% - Accent3 2 2 3 2 7 3" xfId="51580"/>
    <cellStyle name="40% - Accent3 2 2 3 2 7 4" xfId="51581"/>
    <cellStyle name="40% - Accent3 2 2 3 2 8" xfId="3231"/>
    <cellStyle name="40% - Accent3 2 2 3 2 8 2" xfId="31386"/>
    <cellStyle name="40% - Accent3 2 2 3 2 8 3" xfId="51582"/>
    <cellStyle name="40% - Accent3 2 2 3 2 9" xfId="10758"/>
    <cellStyle name="40% - Accent3 2 2 3 2 9 2" xfId="31387"/>
    <cellStyle name="40% - Accent3 2 2 3 2 9 3" xfId="51583"/>
    <cellStyle name="40% - Accent3 2 2 3 3" xfId="347"/>
    <cellStyle name="40% - Accent3 2 2 3 3 2" xfId="2085"/>
    <cellStyle name="40% - Accent3 2 2 3 3 2 2" xfId="9571"/>
    <cellStyle name="40% - Accent3 2 2 3 3 2 2 2" xfId="15353"/>
    <cellStyle name="40% - Accent3 2 2 3 3 2 2 2 2" xfId="31388"/>
    <cellStyle name="40% - Accent3 2 2 3 3 2 2 2 3" xfId="51584"/>
    <cellStyle name="40% - Accent3 2 2 3 3 2 2 3" xfId="21136"/>
    <cellStyle name="40% - Accent3 2 2 3 3 2 2 3 2" xfId="31389"/>
    <cellStyle name="40% - Accent3 2 2 3 3 2 2 4" xfId="31390"/>
    <cellStyle name="40% - Accent3 2 2 3 3 2 2 5" xfId="51585"/>
    <cellStyle name="40% - Accent3 2 2 3 3 2 3" xfId="6680"/>
    <cellStyle name="40% - Accent3 2 2 3 3 2 3 2" xfId="31391"/>
    <cellStyle name="40% - Accent3 2 2 3 3 2 3 3" xfId="51586"/>
    <cellStyle name="40% - Accent3 2 2 3 3 2 4" xfId="12462"/>
    <cellStyle name="40% - Accent3 2 2 3 3 2 4 2" xfId="31392"/>
    <cellStyle name="40% - Accent3 2 2 3 3 2 4 3" xfId="51587"/>
    <cellStyle name="40% - Accent3 2 2 3 3 2 5" xfId="18245"/>
    <cellStyle name="40% - Accent3 2 2 3 3 2 5 2" xfId="31393"/>
    <cellStyle name="40% - Accent3 2 2 3 3 2 6" xfId="31394"/>
    <cellStyle name="40% - Accent3 2 2 3 3 2 7" xfId="51588"/>
    <cellStyle name="40% - Accent3 2 2 3 3 3" xfId="4977"/>
    <cellStyle name="40% - Accent3 2 2 3 3 3 2" xfId="13651"/>
    <cellStyle name="40% - Accent3 2 2 3 3 3 2 2" xfId="31395"/>
    <cellStyle name="40% - Accent3 2 2 3 3 3 2 3" xfId="51589"/>
    <cellStyle name="40% - Accent3 2 2 3 3 3 3" xfId="19434"/>
    <cellStyle name="40% - Accent3 2 2 3 3 3 3 2" xfId="31396"/>
    <cellStyle name="40% - Accent3 2 2 3 3 3 4" xfId="31397"/>
    <cellStyle name="40% - Accent3 2 2 3 3 3 5" xfId="51590"/>
    <cellStyle name="40% - Accent3 2 2 3 3 4" xfId="7869"/>
    <cellStyle name="40% - Accent3 2 2 3 3 4 2" xfId="31398"/>
    <cellStyle name="40% - Accent3 2 2 3 3 4 3" xfId="51591"/>
    <cellStyle name="40% - Accent3 2 2 3 3 4 4" xfId="51592"/>
    <cellStyle name="40% - Accent3 2 2 3 3 5" xfId="3788"/>
    <cellStyle name="40% - Accent3 2 2 3 3 5 2" xfId="31399"/>
    <cellStyle name="40% - Accent3 2 2 3 3 5 3" xfId="51593"/>
    <cellStyle name="40% - Accent3 2 2 3 3 6" xfId="10760"/>
    <cellStyle name="40% - Accent3 2 2 3 3 6 2" xfId="31400"/>
    <cellStyle name="40% - Accent3 2 2 3 3 6 3" xfId="51594"/>
    <cellStyle name="40% - Accent3 2 2 3 3 7" xfId="16543"/>
    <cellStyle name="40% - Accent3 2 2 3 3 7 2" xfId="31401"/>
    <cellStyle name="40% - Accent3 2 2 3 3 8" xfId="31402"/>
    <cellStyle name="40% - Accent3 2 2 3 3 9" xfId="51595"/>
    <cellStyle name="40% - Accent3 2 2 3 4" xfId="1049"/>
    <cellStyle name="40% - Accent3 2 2 3 4 2" xfId="2753"/>
    <cellStyle name="40% - Accent3 2 2 3 4 2 2" xfId="10239"/>
    <cellStyle name="40% - Accent3 2 2 3 4 2 2 2" xfId="16021"/>
    <cellStyle name="40% - Accent3 2 2 3 4 2 2 2 2" xfId="31403"/>
    <cellStyle name="40% - Accent3 2 2 3 4 2 2 2 3" xfId="51596"/>
    <cellStyle name="40% - Accent3 2 2 3 4 2 2 3" xfId="21804"/>
    <cellStyle name="40% - Accent3 2 2 3 4 2 2 3 2" xfId="31404"/>
    <cellStyle name="40% - Accent3 2 2 3 4 2 2 4" xfId="31405"/>
    <cellStyle name="40% - Accent3 2 2 3 4 2 2 5" xfId="51597"/>
    <cellStyle name="40% - Accent3 2 2 3 4 2 3" xfId="7348"/>
    <cellStyle name="40% - Accent3 2 2 3 4 2 3 2" xfId="31406"/>
    <cellStyle name="40% - Accent3 2 2 3 4 2 3 3" xfId="51598"/>
    <cellStyle name="40% - Accent3 2 2 3 4 2 4" xfId="13130"/>
    <cellStyle name="40% - Accent3 2 2 3 4 2 4 2" xfId="31407"/>
    <cellStyle name="40% - Accent3 2 2 3 4 2 4 3" xfId="51599"/>
    <cellStyle name="40% - Accent3 2 2 3 4 2 5" xfId="18913"/>
    <cellStyle name="40% - Accent3 2 2 3 4 2 5 2" xfId="31408"/>
    <cellStyle name="40% - Accent3 2 2 3 4 2 6" xfId="31409"/>
    <cellStyle name="40% - Accent3 2 2 3 4 2 7" xfId="51600"/>
    <cellStyle name="40% - Accent3 2 2 3 4 3" xfId="5645"/>
    <cellStyle name="40% - Accent3 2 2 3 4 3 2" xfId="14319"/>
    <cellStyle name="40% - Accent3 2 2 3 4 3 2 2" xfId="31410"/>
    <cellStyle name="40% - Accent3 2 2 3 4 3 2 3" xfId="51601"/>
    <cellStyle name="40% - Accent3 2 2 3 4 3 3" xfId="20102"/>
    <cellStyle name="40% - Accent3 2 2 3 4 3 3 2" xfId="31411"/>
    <cellStyle name="40% - Accent3 2 2 3 4 3 4" xfId="31412"/>
    <cellStyle name="40% - Accent3 2 2 3 4 3 5" xfId="51602"/>
    <cellStyle name="40% - Accent3 2 2 3 4 4" xfId="8537"/>
    <cellStyle name="40% - Accent3 2 2 3 4 4 2" xfId="31413"/>
    <cellStyle name="40% - Accent3 2 2 3 4 4 3" xfId="51603"/>
    <cellStyle name="40% - Accent3 2 2 3 4 4 4" xfId="51604"/>
    <cellStyle name="40% - Accent3 2 2 3 4 5" xfId="4456"/>
    <cellStyle name="40% - Accent3 2 2 3 4 5 2" xfId="31414"/>
    <cellStyle name="40% - Accent3 2 2 3 4 5 3" xfId="51605"/>
    <cellStyle name="40% - Accent3 2 2 3 4 6" xfId="11428"/>
    <cellStyle name="40% - Accent3 2 2 3 4 6 2" xfId="31415"/>
    <cellStyle name="40% - Accent3 2 2 3 4 6 3" xfId="51606"/>
    <cellStyle name="40% - Accent3 2 2 3 4 7" xfId="17211"/>
    <cellStyle name="40% - Accent3 2 2 3 4 7 2" xfId="31416"/>
    <cellStyle name="40% - Accent3 2 2 3 4 8" xfId="31417"/>
    <cellStyle name="40% - Accent3 2 2 3 4 9" xfId="51607"/>
    <cellStyle name="40% - Accent3 2 2 3 5" xfId="2082"/>
    <cellStyle name="40% - Accent3 2 2 3 5 2" xfId="6677"/>
    <cellStyle name="40% - Accent3 2 2 3 5 2 2" xfId="15350"/>
    <cellStyle name="40% - Accent3 2 2 3 5 2 2 2" xfId="31418"/>
    <cellStyle name="40% - Accent3 2 2 3 5 2 2 3" xfId="51608"/>
    <cellStyle name="40% - Accent3 2 2 3 5 2 3" xfId="21133"/>
    <cellStyle name="40% - Accent3 2 2 3 5 2 3 2" xfId="31419"/>
    <cellStyle name="40% - Accent3 2 2 3 5 2 4" xfId="31420"/>
    <cellStyle name="40% - Accent3 2 2 3 5 2 5" xfId="51609"/>
    <cellStyle name="40% - Accent3 2 2 3 5 3" xfId="9568"/>
    <cellStyle name="40% - Accent3 2 2 3 5 3 2" xfId="31421"/>
    <cellStyle name="40% - Accent3 2 2 3 5 3 3" xfId="51610"/>
    <cellStyle name="40% - Accent3 2 2 3 5 3 4" xfId="51611"/>
    <cellStyle name="40% - Accent3 2 2 3 5 4" xfId="3785"/>
    <cellStyle name="40% - Accent3 2 2 3 5 4 2" xfId="31422"/>
    <cellStyle name="40% - Accent3 2 2 3 5 4 3" xfId="51612"/>
    <cellStyle name="40% - Accent3 2 2 3 5 5" xfId="12459"/>
    <cellStyle name="40% - Accent3 2 2 3 5 5 2" xfId="31423"/>
    <cellStyle name="40% - Accent3 2 2 3 5 5 3" xfId="51613"/>
    <cellStyle name="40% - Accent3 2 2 3 5 6" xfId="18242"/>
    <cellStyle name="40% - Accent3 2 2 3 5 6 2" xfId="31424"/>
    <cellStyle name="40% - Accent3 2 2 3 5 7" xfId="31425"/>
    <cellStyle name="40% - Accent3 2 2 3 5 8" xfId="51614"/>
    <cellStyle name="40% - Accent3 2 2 3 6" xfId="1527"/>
    <cellStyle name="40% - Accent3 2 2 3 6 2" xfId="9013"/>
    <cellStyle name="40% - Accent3 2 2 3 6 2 2" xfId="14795"/>
    <cellStyle name="40% - Accent3 2 2 3 6 2 2 2" xfId="31426"/>
    <cellStyle name="40% - Accent3 2 2 3 6 2 2 3" xfId="51615"/>
    <cellStyle name="40% - Accent3 2 2 3 6 2 3" xfId="20578"/>
    <cellStyle name="40% - Accent3 2 2 3 6 2 3 2" xfId="31427"/>
    <cellStyle name="40% - Accent3 2 2 3 6 2 4" xfId="31428"/>
    <cellStyle name="40% - Accent3 2 2 3 6 2 5" xfId="51616"/>
    <cellStyle name="40% - Accent3 2 2 3 6 3" xfId="6122"/>
    <cellStyle name="40% - Accent3 2 2 3 6 3 2" xfId="31429"/>
    <cellStyle name="40% - Accent3 2 2 3 6 3 3" xfId="51617"/>
    <cellStyle name="40% - Accent3 2 2 3 6 4" xfId="11904"/>
    <cellStyle name="40% - Accent3 2 2 3 6 4 2" xfId="31430"/>
    <cellStyle name="40% - Accent3 2 2 3 6 4 3" xfId="51618"/>
    <cellStyle name="40% - Accent3 2 2 3 6 5" xfId="17687"/>
    <cellStyle name="40% - Accent3 2 2 3 6 5 2" xfId="31431"/>
    <cellStyle name="40% - Accent3 2 2 3 6 6" xfId="31432"/>
    <cellStyle name="40% - Accent3 2 2 3 6 7" xfId="51619"/>
    <cellStyle name="40% - Accent3 2 2 3 7" xfId="4974"/>
    <cellStyle name="40% - Accent3 2 2 3 7 2" xfId="13648"/>
    <cellStyle name="40% - Accent3 2 2 3 7 2 2" xfId="31433"/>
    <cellStyle name="40% - Accent3 2 2 3 7 2 3" xfId="51620"/>
    <cellStyle name="40% - Accent3 2 2 3 7 3" xfId="19431"/>
    <cellStyle name="40% - Accent3 2 2 3 7 3 2" xfId="31434"/>
    <cellStyle name="40% - Accent3 2 2 3 7 4" xfId="31435"/>
    <cellStyle name="40% - Accent3 2 2 3 7 5" xfId="51621"/>
    <cellStyle name="40% - Accent3 2 2 3 8" xfId="7866"/>
    <cellStyle name="40% - Accent3 2 2 3 8 2" xfId="31436"/>
    <cellStyle name="40% - Accent3 2 2 3 8 3" xfId="51622"/>
    <cellStyle name="40% - Accent3 2 2 3 8 4" xfId="51623"/>
    <cellStyle name="40% - Accent3 2 2 3 9" xfId="3230"/>
    <cellStyle name="40% - Accent3 2 2 3 9 2" xfId="31437"/>
    <cellStyle name="40% - Accent3 2 2 3 9 3" xfId="51624"/>
    <cellStyle name="40% - Accent3 2 2 4" xfId="348"/>
    <cellStyle name="40% - Accent3 2 2 4 10" xfId="16544"/>
    <cellStyle name="40% - Accent3 2 2 4 10 2" xfId="31438"/>
    <cellStyle name="40% - Accent3 2 2 4 11" xfId="31439"/>
    <cellStyle name="40% - Accent3 2 2 4 12" xfId="51625"/>
    <cellStyle name="40% - Accent3 2 2 4 2" xfId="349"/>
    <cellStyle name="40% - Accent3 2 2 4 2 2" xfId="2087"/>
    <cellStyle name="40% - Accent3 2 2 4 2 2 2" xfId="9573"/>
    <cellStyle name="40% - Accent3 2 2 4 2 2 2 2" xfId="15355"/>
    <cellStyle name="40% - Accent3 2 2 4 2 2 2 2 2" xfId="31440"/>
    <cellStyle name="40% - Accent3 2 2 4 2 2 2 2 3" xfId="51626"/>
    <cellStyle name="40% - Accent3 2 2 4 2 2 2 3" xfId="21138"/>
    <cellStyle name="40% - Accent3 2 2 4 2 2 2 3 2" xfId="31441"/>
    <cellStyle name="40% - Accent3 2 2 4 2 2 2 4" xfId="31442"/>
    <cellStyle name="40% - Accent3 2 2 4 2 2 2 5" xfId="51627"/>
    <cellStyle name="40% - Accent3 2 2 4 2 2 3" xfId="6682"/>
    <cellStyle name="40% - Accent3 2 2 4 2 2 3 2" xfId="31443"/>
    <cellStyle name="40% - Accent3 2 2 4 2 2 3 3" xfId="51628"/>
    <cellStyle name="40% - Accent3 2 2 4 2 2 4" xfId="12464"/>
    <cellStyle name="40% - Accent3 2 2 4 2 2 4 2" xfId="31444"/>
    <cellStyle name="40% - Accent3 2 2 4 2 2 4 3" xfId="51629"/>
    <cellStyle name="40% - Accent3 2 2 4 2 2 5" xfId="18247"/>
    <cellStyle name="40% - Accent3 2 2 4 2 2 5 2" xfId="31445"/>
    <cellStyle name="40% - Accent3 2 2 4 2 2 6" xfId="31446"/>
    <cellStyle name="40% - Accent3 2 2 4 2 2 7" xfId="51630"/>
    <cellStyle name="40% - Accent3 2 2 4 2 3" xfId="4979"/>
    <cellStyle name="40% - Accent3 2 2 4 2 3 2" xfId="13653"/>
    <cellStyle name="40% - Accent3 2 2 4 2 3 2 2" xfId="31447"/>
    <cellStyle name="40% - Accent3 2 2 4 2 3 2 3" xfId="51631"/>
    <cellStyle name="40% - Accent3 2 2 4 2 3 3" xfId="19436"/>
    <cellStyle name="40% - Accent3 2 2 4 2 3 3 2" xfId="31448"/>
    <cellStyle name="40% - Accent3 2 2 4 2 3 4" xfId="31449"/>
    <cellStyle name="40% - Accent3 2 2 4 2 3 5" xfId="51632"/>
    <cellStyle name="40% - Accent3 2 2 4 2 4" xfId="7871"/>
    <cellStyle name="40% - Accent3 2 2 4 2 4 2" xfId="31450"/>
    <cellStyle name="40% - Accent3 2 2 4 2 4 3" xfId="51633"/>
    <cellStyle name="40% - Accent3 2 2 4 2 4 4" xfId="51634"/>
    <cellStyle name="40% - Accent3 2 2 4 2 5" xfId="3790"/>
    <cellStyle name="40% - Accent3 2 2 4 2 5 2" xfId="31451"/>
    <cellStyle name="40% - Accent3 2 2 4 2 5 3" xfId="51635"/>
    <cellStyle name="40% - Accent3 2 2 4 2 6" xfId="10762"/>
    <cellStyle name="40% - Accent3 2 2 4 2 6 2" xfId="31452"/>
    <cellStyle name="40% - Accent3 2 2 4 2 6 3" xfId="51636"/>
    <cellStyle name="40% - Accent3 2 2 4 2 7" xfId="16545"/>
    <cellStyle name="40% - Accent3 2 2 4 2 7 2" xfId="31453"/>
    <cellStyle name="40% - Accent3 2 2 4 2 8" xfId="31454"/>
    <cellStyle name="40% - Accent3 2 2 4 2 9" xfId="51637"/>
    <cellStyle name="40% - Accent3 2 2 4 3" xfId="1051"/>
    <cellStyle name="40% - Accent3 2 2 4 3 2" xfId="2755"/>
    <cellStyle name="40% - Accent3 2 2 4 3 2 2" xfId="10241"/>
    <cellStyle name="40% - Accent3 2 2 4 3 2 2 2" xfId="16023"/>
    <cellStyle name="40% - Accent3 2 2 4 3 2 2 2 2" xfId="31455"/>
    <cellStyle name="40% - Accent3 2 2 4 3 2 2 2 3" xfId="51638"/>
    <cellStyle name="40% - Accent3 2 2 4 3 2 2 3" xfId="21806"/>
    <cellStyle name="40% - Accent3 2 2 4 3 2 2 3 2" xfId="31456"/>
    <cellStyle name="40% - Accent3 2 2 4 3 2 2 4" xfId="31457"/>
    <cellStyle name="40% - Accent3 2 2 4 3 2 2 5" xfId="51639"/>
    <cellStyle name="40% - Accent3 2 2 4 3 2 3" xfId="7350"/>
    <cellStyle name="40% - Accent3 2 2 4 3 2 3 2" xfId="31458"/>
    <cellStyle name="40% - Accent3 2 2 4 3 2 3 3" xfId="51640"/>
    <cellStyle name="40% - Accent3 2 2 4 3 2 4" xfId="13132"/>
    <cellStyle name="40% - Accent3 2 2 4 3 2 4 2" xfId="31459"/>
    <cellStyle name="40% - Accent3 2 2 4 3 2 4 3" xfId="51641"/>
    <cellStyle name="40% - Accent3 2 2 4 3 2 5" xfId="18915"/>
    <cellStyle name="40% - Accent3 2 2 4 3 2 5 2" xfId="31460"/>
    <cellStyle name="40% - Accent3 2 2 4 3 2 6" xfId="31461"/>
    <cellStyle name="40% - Accent3 2 2 4 3 2 7" xfId="51642"/>
    <cellStyle name="40% - Accent3 2 2 4 3 3" xfId="5647"/>
    <cellStyle name="40% - Accent3 2 2 4 3 3 2" xfId="14321"/>
    <cellStyle name="40% - Accent3 2 2 4 3 3 2 2" xfId="31462"/>
    <cellStyle name="40% - Accent3 2 2 4 3 3 2 3" xfId="51643"/>
    <cellStyle name="40% - Accent3 2 2 4 3 3 3" xfId="20104"/>
    <cellStyle name="40% - Accent3 2 2 4 3 3 3 2" xfId="31463"/>
    <cellStyle name="40% - Accent3 2 2 4 3 3 4" xfId="31464"/>
    <cellStyle name="40% - Accent3 2 2 4 3 3 5" xfId="51644"/>
    <cellStyle name="40% - Accent3 2 2 4 3 4" xfId="8539"/>
    <cellStyle name="40% - Accent3 2 2 4 3 4 2" xfId="31465"/>
    <cellStyle name="40% - Accent3 2 2 4 3 4 3" xfId="51645"/>
    <cellStyle name="40% - Accent3 2 2 4 3 4 4" xfId="51646"/>
    <cellStyle name="40% - Accent3 2 2 4 3 5" xfId="4458"/>
    <cellStyle name="40% - Accent3 2 2 4 3 5 2" xfId="31466"/>
    <cellStyle name="40% - Accent3 2 2 4 3 5 3" xfId="51647"/>
    <cellStyle name="40% - Accent3 2 2 4 3 6" xfId="11430"/>
    <cellStyle name="40% - Accent3 2 2 4 3 6 2" xfId="31467"/>
    <cellStyle name="40% - Accent3 2 2 4 3 6 3" xfId="51648"/>
    <cellStyle name="40% - Accent3 2 2 4 3 7" xfId="17213"/>
    <cellStyle name="40% - Accent3 2 2 4 3 7 2" xfId="31468"/>
    <cellStyle name="40% - Accent3 2 2 4 3 8" xfId="31469"/>
    <cellStyle name="40% - Accent3 2 2 4 3 9" xfId="51649"/>
    <cellStyle name="40% - Accent3 2 2 4 4" xfId="2086"/>
    <cellStyle name="40% - Accent3 2 2 4 4 2" xfId="6681"/>
    <cellStyle name="40% - Accent3 2 2 4 4 2 2" xfId="15354"/>
    <cellStyle name="40% - Accent3 2 2 4 4 2 2 2" xfId="31470"/>
    <cellStyle name="40% - Accent3 2 2 4 4 2 2 3" xfId="51650"/>
    <cellStyle name="40% - Accent3 2 2 4 4 2 3" xfId="21137"/>
    <cellStyle name="40% - Accent3 2 2 4 4 2 3 2" xfId="31471"/>
    <cellStyle name="40% - Accent3 2 2 4 4 2 4" xfId="31472"/>
    <cellStyle name="40% - Accent3 2 2 4 4 2 5" xfId="51651"/>
    <cellStyle name="40% - Accent3 2 2 4 4 3" xfId="9572"/>
    <cellStyle name="40% - Accent3 2 2 4 4 3 2" xfId="31473"/>
    <cellStyle name="40% - Accent3 2 2 4 4 3 3" xfId="51652"/>
    <cellStyle name="40% - Accent3 2 2 4 4 3 4" xfId="51653"/>
    <cellStyle name="40% - Accent3 2 2 4 4 4" xfId="3789"/>
    <cellStyle name="40% - Accent3 2 2 4 4 4 2" xfId="31474"/>
    <cellStyle name="40% - Accent3 2 2 4 4 4 3" xfId="51654"/>
    <cellStyle name="40% - Accent3 2 2 4 4 5" xfId="12463"/>
    <cellStyle name="40% - Accent3 2 2 4 4 5 2" xfId="31475"/>
    <cellStyle name="40% - Accent3 2 2 4 4 5 3" xfId="51655"/>
    <cellStyle name="40% - Accent3 2 2 4 4 6" xfId="18246"/>
    <cellStyle name="40% - Accent3 2 2 4 4 6 2" xfId="31476"/>
    <cellStyle name="40% - Accent3 2 2 4 4 7" xfId="31477"/>
    <cellStyle name="40% - Accent3 2 2 4 4 8" xfId="51656"/>
    <cellStyle name="40% - Accent3 2 2 4 5" xfId="1529"/>
    <cellStyle name="40% - Accent3 2 2 4 5 2" xfId="9015"/>
    <cellStyle name="40% - Accent3 2 2 4 5 2 2" xfId="14797"/>
    <cellStyle name="40% - Accent3 2 2 4 5 2 2 2" xfId="31478"/>
    <cellStyle name="40% - Accent3 2 2 4 5 2 2 3" xfId="51657"/>
    <cellStyle name="40% - Accent3 2 2 4 5 2 3" xfId="20580"/>
    <cellStyle name="40% - Accent3 2 2 4 5 2 3 2" xfId="31479"/>
    <cellStyle name="40% - Accent3 2 2 4 5 2 4" xfId="31480"/>
    <cellStyle name="40% - Accent3 2 2 4 5 2 5" xfId="51658"/>
    <cellStyle name="40% - Accent3 2 2 4 5 3" xfId="6124"/>
    <cellStyle name="40% - Accent3 2 2 4 5 3 2" xfId="31481"/>
    <cellStyle name="40% - Accent3 2 2 4 5 3 3" xfId="51659"/>
    <cellStyle name="40% - Accent3 2 2 4 5 4" xfId="11906"/>
    <cellStyle name="40% - Accent3 2 2 4 5 4 2" xfId="31482"/>
    <cellStyle name="40% - Accent3 2 2 4 5 4 3" xfId="51660"/>
    <cellStyle name="40% - Accent3 2 2 4 5 5" xfId="17689"/>
    <cellStyle name="40% - Accent3 2 2 4 5 5 2" xfId="31483"/>
    <cellStyle name="40% - Accent3 2 2 4 5 6" xfId="31484"/>
    <cellStyle name="40% - Accent3 2 2 4 5 7" xfId="51661"/>
    <cellStyle name="40% - Accent3 2 2 4 6" xfId="4978"/>
    <cellStyle name="40% - Accent3 2 2 4 6 2" xfId="13652"/>
    <cellStyle name="40% - Accent3 2 2 4 6 2 2" xfId="31485"/>
    <cellStyle name="40% - Accent3 2 2 4 6 2 3" xfId="51662"/>
    <cellStyle name="40% - Accent3 2 2 4 6 3" xfId="19435"/>
    <cellStyle name="40% - Accent3 2 2 4 6 3 2" xfId="31486"/>
    <cellStyle name="40% - Accent3 2 2 4 6 4" xfId="31487"/>
    <cellStyle name="40% - Accent3 2 2 4 6 5" xfId="51663"/>
    <cellStyle name="40% - Accent3 2 2 4 7" xfId="7870"/>
    <cellStyle name="40% - Accent3 2 2 4 7 2" xfId="31488"/>
    <cellStyle name="40% - Accent3 2 2 4 7 3" xfId="51664"/>
    <cellStyle name="40% - Accent3 2 2 4 7 4" xfId="51665"/>
    <cellStyle name="40% - Accent3 2 2 4 8" xfId="3232"/>
    <cellStyle name="40% - Accent3 2 2 4 8 2" xfId="31489"/>
    <cellStyle name="40% - Accent3 2 2 4 8 3" xfId="51666"/>
    <cellStyle name="40% - Accent3 2 2 4 9" xfId="10761"/>
    <cellStyle name="40% - Accent3 2 2 4 9 2" xfId="31490"/>
    <cellStyle name="40% - Accent3 2 2 4 9 3" xfId="51667"/>
    <cellStyle name="40% - Accent3 2 2 5" xfId="350"/>
    <cellStyle name="40% - Accent3 2 2 5 10" xfId="16546"/>
    <cellStyle name="40% - Accent3 2 2 5 10 2" xfId="31491"/>
    <cellStyle name="40% - Accent3 2 2 5 11" xfId="31492"/>
    <cellStyle name="40% - Accent3 2 2 5 12" xfId="51668"/>
    <cellStyle name="40% - Accent3 2 2 5 2" xfId="351"/>
    <cellStyle name="40% - Accent3 2 2 5 2 2" xfId="2089"/>
    <cellStyle name="40% - Accent3 2 2 5 2 2 2" xfId="9575"/>
    <cellStyle name="40% - Accent3 2 2 5 2 2 2 2" xfId="15357"/>
    <cellStyle name="40% - Accent3 2 2 5 2 2 2 2 2" xfId="31493"/>
    <cellStyle name="40% - Accent3 2 2 5 2 2 2 2 3" xfId="51669"/>
    <cellStyle name="40% - Accent3 2 2 5 2 2 2 3" xfId="21140"/>
    <cellStyle name="40% - Accent3 2 2 5 2 2 2 3 2" xfId="31494"/>
    <cellStyle name="40% - Accent3 2 2 5 2 2 2 4" xfId="31495"/>
    <cellStyle name="40% - Accent3 2 2 5 2 2 2 5" xfId="51670"/>
    <cellStyle name="40% - Accent3 2 2 5 2 2 3" xfId="6684"/>
    <cellStyle name="40% - Accent3 2 2 5 2 2 3 2" xfId="31496"/>
    <cellStyle name="40% - Accent3 2 2 5 2 2 3 3" xfId="51671"/>
    <cellStyle name="40% - Accent3 2 2 5 2 2 4" xfId="12466"/>
    <cellStyle name="40% - Accent3 2 2 5 2 2 4 2" xfId="31497"/>
    <cellStyle name="40% - Accent3 2 2 5 2 2 4 3" xfId="51672"/>
    <cellStyle name="40% - Accent3 2 2 5 2 2 5" xfId="18249"/>
    <cellStyle name="40% - Accent3 2 2 5 2 2 5 2" xfId="31498"/>
    <cellStyle name="40% - Accent3 2 2 5 2 2 6" xfId="31499"/>
    <cellStyle name="40% - Accent3 2 2 5 2 2 7" xfId="51673"/>
    <cellStyle name="40% - Accent3 2 2 5 2 3" xfId="4981"/>
    <cellStyle name="40% - Accent3 2 2 5 2 3 2" xfId="13655"/>
    <cellStyle name="40% - Accent3 2 2 5 2 3 2 2" xfId="31500"/>
    <cellStyle name="40% - Accent3 2 2 5 2 3 2 3" xfId="51674"/>
    <cellStyle name="40% - Accent3 2 2 5 2 3 3" xfId="19438"/>
    <cellStyle name="40% - Accent3 2 2 5 2 3 3 2" xfId="31501"/>
    <cellStyle name="40% - Accent3 2 2 5 2 3 4" xfId="31502"/>
    <cellStyle name="40% - Accent3 2 2 5 2 3 5" xfId="51675"/>
    <cellStyle name="40% - Accent3 2 2 5 2 4" xfId="7873"/>
    <cellStyle name="40% - Accent3 2 2 5 2 4 2" xfId="31503"/>
    <cellStyle name="40% - Accent3 2 2 5 2 4 3" xfId="51676"/>
    <cellStyle name="40% - Accent3 2 2 5 2 4 4" xfId="51677"/>
    <cellStyle name="40% - Accent3 2 2 5 2 5" xfId="3792"/>
    <cellStyle name="40% - Accent3 2 2 5 2 5 2" xfId="31504"/>
    <cellStyle name="40% - Accent3 2 2 5 2 5 3" xfId="51678"/>
    <cellStyle name="40% - Accent3 2 2 5 2 6" xfId="10764"/>
    <cellStyle name="40% - Accent3 2 2 5 2 6 2" xfId="31505"/>
    <cellStyle name="40% - Accent3 2 2 5 2 6 3" xfId="51679"/>
    <cellStyle name="40% - Accent3 2 2 5 2 7" xfId="16547"/>
    <cellStyle name="40% - Accent3 2 2 5 2 7 2" xfId="31506"/>
    <cellStyle name="40% - Accent3 2 2 5 2 8" xfId="31507"/>
    <cellStyle name="40% - Accent3 2 2 5 2 9" xfId="51680"/>
    <cellStyle name="40% - Accent3 2 2 5 3" xfId="1052"/>
    <cellStyle name="40% - Accent3 2 2 5 3 2" xfId="2756"/>
    <cellStyle name="40% - Accent3 2 2 5 3 2 2" xfId="10242"/>
    <cellStyle name="40% - Accent3 2 2 5 3 2 2 2" xfId="16024"/>
    <cellStyle name="40% - Accent3 2 2 5 3 2 2 2 2" xfId="31508"/>
    <cellStyle name="40% - Accent3 2 2 5 3 2 2 2 3" xfId="51681"/>
    <cellStyle name="40% - Accent3 2 2 5 3 2 2 3" xfId="21807"/>
    <cellStyle name="40% - Accent3 2 2 5 3 2 2 3 2" xfId="31509"/>
    <cellStyle name="40% - Accent3 2 2 5 3 2 2 4" xfId="31510"/>
    <cellStyle name="40% - Accent3 2 2 5 3 2 2 5" xfId="51682"/>
    <cellStyle name="40% - Accent3 2 2 5 3 2 3" xfId="7351"/>
    <cellStyle name="40% - Accent3 2 2 5 3 2 3 2" xfId="31511"/>
    <cellStyle name="40% - Accent3 2 2 5 3 2 3 3" xfId="51683"/>
    <cellStyle name="40% - Accent3 2 2 5 3 2 4" xfId="13133"/>
    <cellStyle name="40% - Accent3 2 2 5 3 2 4 2" xfId="31512"/>
    <cellStyle name="40% - Accent3 2 2 5 3 2 4 3" xfId="51684"/>
    <cellStyle name="40% - Accent3 2 2 5 3 2 5" xfId="18916"/>
    <cellStyle name="40% - Accent3 2 2 5 3 2 5 2" xfId="31513"/>
    <cellStyle name="40% - Accent3 2 2 5 3 2 6" xfId="31514"/>
    <cellStyle name="40% - Accent3 2 2 5 3 2 7" xfId="51685"/>
    <cellStyle name="40% - Accent3 2 2 5 3 3" xfId="5648"/>
    <cellStyle name="40% - Accent3 2 2 5 3 3 2" xfId="14322"/>
    <cellStyle name="40% - Accent3 2 2 5 3 3 2 2" xfId="31515"/>
    <cellStyle name="40% - Accent3 2 2 5 3 3 2 3" xfId="51686"/>
    <cellStyle name="40% - Accent3 2 2 5 3 3 3" xfId="20105"/>
    <cellStyle name="40% - Accent3 2 2 5 3 3 3 2" xfId="31516"/>
    <cellStyle name="40% - Accent3 2 2 5 3 3 4" xfId="31517"/>
    <cellStyle name="40% - Accent3 2 2 5 3 3 5" xfId="51687"/>
    <cellStyle name="40% - Accent3 2 2 5 3 4" xfId="8540"/>
    <cellStyle name="40% - Accent3 2 2 5 3 4 2" xfId="31518"/>
    <cellStyle name="40% - Accent3 2 2 5 3 4 3" xfId="51688"/>
    <cellStyle name="40% - Accent3 2 2 5 3 4 4" xfId="51689"/>
    <cellStyle name="40% - Accent3 2 2 5 3 5" xfId="4459"/>
    <cellStyle name="40% - Accent3 2 2 5 3 5 2" xfId="31519"/>
    <cellStyle name="40% - Accent3 2 2 5 3 5 3" xfId="51690"/>
    <cellStyle name="40% - Accent3 2 2 5 3 6" xfId="11431"/>
    <cellStyle name="40% - Accent3 2 2 5 3 6 2" xfId="31520"/>
    <cellStyle name="40% - Accent3 2 2 5 3 6 3" xfId="51691"/>
    <cellStyle name="40% - Accent3 2 2 5 3 7" xfId="17214"/>
    <cellStyle name="40% - Accent3 2 2 5 3 7 2" xfId="31521"/>
    <cellStyle name="40% - Accent3 2 2 5 3 8" xfId="31522"/>
    <cellStyle name="40% - Accent3 2 2 5 3 9" xfId="51692"/>
    <cellStyle name="40% - Accent3 2 2 5 4" xfId="2088"/>
    <cellStyle name="40% - Accent3 2 2 5 4 2" xfId="6683"/>
    <cellStyle name="40% - Accent3 2 2 5 4 2 2" xfId="15356"/>
    <cellStyle name="40% - Accent3 2 2 5 4 2 2 2" xfId="31523"/>
    <cellStyle name="40% - Accent3 2 2 5 4 2 2 3" xfId="51693"/>
    <cellStyle name="40% - Accent3 2 2 5 4 2 3" xfId="21139"/>
    <cellStyle name="40% - Accent3 2 2 5 4 2 3 2" xfId="31524"/>
    <cellStyle name="40% - Accent3 2 2 5 4 2 4" xfId="31525"/>
    <cellStyle name="40% - Accent3 2 2 5 4 2 5" xfId="51694"/>
    <cellStyle name="40% - Accent3 2 2 5 4 3" xfId="9574"/>
    <cellStyle name="40% - Accent3 2 2 5 4 3 2" xfId="31526"/>
    <cellStyle name="40% - Accent3 2 2 5 4 3 3" xfId="51695"/>
    <cellStyle name="40% - Accent3 2 2 5 4 3 4" xfId="51696"/>
    <cellStyle name="40% - Accent3 2 2 5 4 4" xfId="3791"/>
    <cellStyle name="40% - Accent3 2 2 5 4 4 2" xfId="31527"/>
    <cellStyle name="40% - Accent3 2 2 5 4 4 3" xfId="51697"/>
    <cellStyle name="40% - Accent3 2 2 5 4 5" xfId="12465"/>
    <cellStyle name="40% - Accent3 2 2 5 4 5 2" xfId="31528"/>
    <cellStyle name="40% - Accent3 2 2 5 4 5 3" xfId="51698"/>
    <cellStyle name="40% - Accent3 2 2 5 4 6" xfId="18248"/>
    <cellStyle name="40% - Accent3 2 2 5 4 6 2" xfId="31529"/>
    <cellStyle name="40% - Accent3 2 2 5 4 7" xfId="31530"/>
    <cellStyle name="40% - Accent3 2 2 5 4 8" xfId="51699"/>
    <cellStyle name="40% - Accent3 2 2 5 5" xfId="1530"/>
    <cellStyle name="40% - Accent3 2 2 5 5 2" xfId="9016"/>
    <cellStyle name="40% - Accent3 2 2 5 5 2 2" xfId="14798"/>
    <cellStyle name="40% - Accent3 2 2 5 5 2 2 2" xfId="31531"/>
    <cellStyle name="40% - Accent3 2 2 5 5 2 2 3" xfId="51700"/>
    <cellStyle name="40% - Accent3 2 2 5 5 2 3" xfId="20581"/>
    <cellStyle name="40% - Accent3 2 2 5 5 2 3 2" xfId="31532"/>
    <cellStyle name="40% - Accent3 2 2 5 5 2 4" xfId="31533"/>
    <cellStyle name="40% - Accent3 2 2 5 5 2 5" xfId="51701"/>
    <cellStyle name="40% - Accent3 2 2 5 5 3" xfId="6125"/>
    <cellStyle name="40% - Accent3 2 2 5 5 3 2" xfId="31534"/>
    <cellStyle name="40% - Accent3 2 2 5 5 3 3" xfId="51702"/>
    <cellStyle name="40% - Accent3 2 2 5 5 4" xfId="11907"/>
    <cellStyle name="40% - Accent3 2 2 5 5 4 2" xfId="31535"/>
    <cellStyle name="40% - Accent3 2 2 5 5 4 3" xfId="51703"/>
    <cellStyle name="40% - Accent3 2 2 5 5 5" xfId="17690"/>
    <cellStyle name="40% - Accent3 2 2 5 5 5 2" xfId="31536"/>
    <cellStyle name="40% - Accent3 2 2 5 5 6" xfId="31537"/>
    <cellStyle name="40% - Accent3 2 2 5 5 7" xfId="51704"/>
    <cellStyle name="40% - Accent3 2 2 5 6" xfId="4980"/>
    <cellStyle name="40% - Accent3 2 2 5 6 2" xfId="13654"/>
    <cellStyle name="40% - Accent3 2 2 5 6 2 2" xfId="31538"/>
    <cellStyle name="40% - Accent3 2 2 5 6 2 3" xfId="51705"/>
    <cellStyle name="40% - Accent3 2 2 5 6 3" xfId="19437"/>
    <cellStyle name="40% - Accent3 2 2 5 6 3 2" xfId="31539"/>
    <cellStyle name="40% - Accent3 2 2 5 6 4" xfId="31540"/>
    <cellStyle name="40% - Accent3 2 2 5 6 5" xfId="51706"/>
    <cellStyle name="40% - Accent3 2 2 5 7" xfId="7872"/>
    <cellStyle name="40% - Accent3 2 2 5 7 2" xfId="31541"/>
    <cellStyle name="40% - Accent3 2 2 5 7 3" xfId="51707"/>
    <cellStyle name="40% - Accent3 2 2 5 7 4" xfId="51708"/>
    <cellStyle name="40% - Accent3 2 2 5 8" xfId="3233"/>
    <cellStyle name="40% - Accent3 2 2 5 8 2" xfId="31542"/>
    <cellStyle name="40% - Accent3 2 2 5 8 3" xfId="51709"/>
    <cellStyle name="40% - Accent3 2 2 5 9" xfId="10763"/>
    <cellStyle name="40% - Accent3 2 2 5 9 2" xfId="31543"/>
    <cellStyle name="40% - Accent3 2 2 5 9 3" xfId="51710"/>
    <cellStyle name="40% - Accent3 2 2 6" xfId="352"/>
    <cellStyle name="40% - Accent3 2 2 6 10" xfId="51711"/>
    <cellStyle name="40% - Accent3 2 2 6 2" xfId="2090"/>
    <cellStyle name="40% - Accent3 2 2 6 2 2" xfId="6685"/>
    <cellStyle name="40% - Accent3 2 2 6 2 2 2" xfId="15358"/>
    <cellStyle name="40% - Accent3 2 2 6 2 2 2 2" xfId="31544"/>
    <cellStyle name="40% - Accent3 2 2 6 2 2 2 3" xfId="51712"/>
    <cellStyle name="40% - Accent3 2 2 6 2 2 3" xfId="21141"/>
    <cellStyle name="40% - Accent3 2 2 6 2 2 3 2" xfId="31545"/>
    <cellStyle name="40% - Accent3 2 2 6 2 2 4" xfId="31546"/>
    <cellStyle name="40% - Accent3 2 2 6 2 2 5" xfId="51713"/>
    <cellStyle name="40% - Accent3 2 2 6 2 3" xfId="9576"/>
    <cellStyle name="40% - Accent3 2 2 6 2 3 2" xfId="31547"/>
    <cellStyle name="40% - Accent3 2 2 6 2 3 3" xfId="51714"/>
    <cellStyle name="40% - Accent3 2 2 6 2 3 4" xfId="51715"/>
    <cellStyle name="40% - Accent3 2 2 6 2 4" xfId="3793"/>
    <cellStyle name="40% - Accent3 2 2 6 2 4 2" xfId="31548"/>
    <cellStyle name="40% - Accent3 2 2 6 2 4 3" xfId="51716"/>
    <cellStyle name="40% - Accent3 2 2 6 2 5" xfId="12467"/>
    <cellStyle name="40% - Accent3 2 2 6 2 5 2" xfId="31549"/>
    <cellStyle name="40% - Accent3 2 2 6 2 5 3" xfId="51717"/>
    <cellStyle name="40% - Accent3 2 2 6 2 6" xfId="18250"/>
    <cellStyle name="40% - Accent3 2 2 6 2 6 2" xfId="31550"/>
    <cellStyle name="40% - Accent3 2 2 6 2 7" xfId="31551"/>
    <cellStyle name="40% - Accent3 2 2 6 2 8" xfId="51718"/>
    <cellStyle name="40% - Accent3 2 2 6 3" xfId="1521"/>
    <cellStyle name="40% - Accent3 2 2 6 3 2" xfId="9007"/>
    <cellStyle name="40% - Accent3 2 2 6 3 2 2" xfId="14789"/>
    <cellStyle name="40% - Accent3 2 2 6 3 2 2 2" xfId="31552"/>
    <cellStyle name="40% - Accent3 2 2 6 3 2 2 3" xfId="51719"/>
    <cellStyle name="40% - Accent3 2 2 6 3 2 3" xfId="20572"/>
    <cellStyle name="40% - Accent3 2 2 6 3 2 3 2" xfId="31553"/>
    <cellStyle name="40% - Accent3 2 2 6 3 2 4" xfId="31554"/>
    <cellStyle name="40% - Accent3 2 2 6 3 2 5" xfId="51720"/>
    <cellStyle name="40% - Accent3 2 2 6 3 3" xfId="6116"/>
    <cellStyle name="40% - Accent3 2 2 6 3 3 2" xfId="31555"/>
    <cellStyle name="40% - Accent3 2 2 6 3 3 3" xfId="51721"/>
    <cellStyle name="40% - Accent3 2 2 6 3 4" xfId="11898"/>
    <cellStyle name="40% - Accent3 2 2 6 3 4 2" xfId="31556"/>
    <cellStyle name="40% - Accent3 2 2 6 3 4 3" xfId="51722"/>
    <cellStyle name="40% - Accent3 2 2 6 3 5" xfId="17681"/>
    <cellStyle name="40% - Accent3 2 2 6 3 5 2" xfId="31557"/>
    <cellStyle name="40% - Accent3 2 2 6 3 6" xfId="31558"/>
    <cellStyle name="40% - Accent3 2 2 6 3 7" xfId="51723"/>
    <cellStyle name="40% - Accent3 2 2 6 4" xfId="4982"/>
    <cellStyle name="40% - Accent3 2 2 6 4 2" xfId="13656"/>
    <cellStyle name="40% - Accent3 2 2 6 4 2 2" xfId="31559"/>
    <cellStyle name="40% - Accent3 2 2 6 4 2 3" xfId="51724"/>
    <cellStyle name="40% - Accent3 2 2 6 4 3" xfId="19439"/>
    <cellStyle name="40% - Accent3 2 2 6 4 3 2" xfId="31560"/>
    <cellStyle name="40% - Accent3 2 2 6 4 4" xfId="31561"/>
    <cellStyle name="40% - Accent3 2 2 6 4 5" xfId="51725"/>
    <cellStyle name="40% - Accent3 2 2 6 5" xfId="7874"/>
    <cellStyle name="40% - Accent3 2 2 6 5 2" xfId="31562"/>
    <cellStyle name="40% - Accent3 2 2 6 5 3" xfId="51726"/>
    <cellStyle name="40% - Accent3 2 2 6 5 4" xfId="51727"/>
    <cellStyle name="40% - Accent3 2 2 6 6" xfId="3224"/>
    <cellStyle name="40% - Accent3 2 2 6 6 2" xfId="31563"/>
    <cellStyle name="40% - Accent3 2 2 6 6 3" xfId="51728"/>
    <cellStyle name="40% - Accent3 2 2 6 7" xfId="10765"/>
    <cellStyle name="40% - Accent3 2 2 6 7 2" xfId="31564"/>
    <cellStyle name="40% - Accent3 2 2 6 7 3" xfId="51729"/>
    <cellStyle name="40% - Accent3 2 2 6 8" xfId="16548"/>
    <cellStyle name="40% - Accent3 2 2 6 8 2" xfId="31565"/>
    <cellStyle name="40% - Accent3 2 2 6 9" xfId="31566"/>
    <cellStyle name="40% - Accent3 2 2 7" xfId="870"/>
    <cellStyle name="40% - Accent3 2 2 7 2" xfId="2576"/>
    <cellStyle name="40% - Accent3 2 2 7 2 2" xfId="10062"/>
    <cellStyle name="40% - Accent3 2 2 7 2 2 2" xfId="15844"/>
    <cellStyle name="40% - Accent3 2 2 7 2 2 2 2" xfId="31567"/>
    <cellStyle name="40% - Accent3 2 2 7 2 2 2 3" xfId="51730"/>
    <cellStyle name="40% - Accent3 2 2 7 2 2 3" xfId="21627"/>
    <cellStyle name="40% - Accent3 2 2 7 2 2 3 2" xfId="31568"/>
    <cellStyle name="40% - Accent3 2 2 7 2 2 4" xfId="31569"/>
    <cellStyle name="40% - Accent3 2 2 7 2 2 5" xfId="51731"/>
    <cellStyle name="40% - Accent3 2 2 7 2 3" xfId="7171"/>
    <cellStyle name="40% - Accent3 2 2 7 2 3 2" xfId="31570"/>
    <cellStyle name="40% - Accent3 2 2 7 2 3 3" xfId="51732"/>
    <cellStyle name="40% - Accent3 2 2 7 2 4" xfId="12953"/>
    <cellStyle name="40% - Accent3 2 2 7 2 4 2" xfId="31571"/>
    <cellStyle name="40% - Accent3 2 2 7 2 4 3" xfId="51733"/>
    <cellStyle name="40% - Accent3 2 2 7 2 5" xfId="18736"/>
    <cellStyle name="40% - Accent3 2 2 7 2 5 2" xfId="31572"/>
    <cellStyle name="40% - Accent3 2 2 7 2 6" xfId="31573"/>
    <cellStyle name="40% - Accent3 2 2 7 2 7" xfId="51734"/>
    <cellStyle name="40% - Accent3 2 2 7 3" xfId="5468"/>
    <cellStyle name="40% - Accent3 2 2 7 3 2" xfId="14142"/>
    <cellStyle name="40% - Accent3 2 2 7 3 2 2" xfId="31574"/>
    <cellStyle name="40% - Accent3 2 2 7 3 2 3" xfId="51735"/>
    <cellStyle name="40% - Accent3 2 2 7 3 3" xfId="19925"/>
    <cellStyle name="40% - Accent3 2 2 7 3 3 2" xfId="31575"/>
    <cellStyle name="40% - Accent3 2 2 7 3 4" xfId="31576"/>
    <cellStyle name="40% - Accent3 2 2 7 3 5" xfId="51736"/>
    <cellStyle name="40% - Accent3 2 2 7 4" xfId="8360"/>
    <cellStyle name="40% - Accent3 2 2 7 4 2" xfId="31577"/>
    <cellStyle name="40% - Accent3 2 2 7 4 3" xfId="51737"/>
    <cellStyle name="40% - Accent3 2 2 7 4 4" xfId="51738"/>
    <cellStyle name="40% - Accent3 2 2 7 5" xfId="4279"/>
    <cellStyle name="40% - Accent3 2 2 7 5 2" xfId="31578"/>
    <cellStyle name="40% - Accent3 2 2 7 5 3" xfId="51739"/>
    <cellStyle name="40% - Accent3 2 2 7 6" xfId="11251"/>
    <cellStyle name="40% - Accent3 2 2 7 6 2" xfId="31579"/>
    <cellStyle name="40% - Accent3 2 2 7 6 3" xfId="51740"/>
    <cellStyle name="40% - Accent3 2 2 7 7" xfId="17034"/>
    <cellStyle name="40% - Accent3 2 2 7 7 2" xfId="31580"/>
    <cellStyle name="40% - Accent3 2 2 7 8" xfId="31581"/>
    <cellStyle name="40% - Accent3 2 2 7 9" xfId="51741"/>
    <cellStyle name="40% - Accent3 2 2 8" xfId="2071"/>
    <cellStyle name="40% - Accent3 2 2 8 2" xfId="6666"/>
    <cellStyle name="40% - Accent3 2 2 8 2 2" xfId="15339"/>
    <cellStyle name="40% - Accent3 2 2 8 2 2 2" xfId="31582"/>
    <cellStyle name="40% - Accent3 2 2 8 2 2 3" xfId="51742"/>
    <cellStyle name="40% - Accent3 2 2 8 2 3" xfId="21122"/>
    <cellStyle name="40% - Accent3 2 2 8 2 3 2" xfId="31583"/>
    <cellStyle name="40% - Accent3 2 2 8 2 4" xfId="31584"/>
    <cellStyle name="40% - Accent3 2 2 8 2 5" xfId="51743"/>
    <cellStyle name="40% - Accent3 2 2 8 3" xfId="9557"/>
    <cellStyle name="40% - Accent3 2 2 8 3 2" xfId="31585"/>
    <cellStyle name="40% - Accent3 2 2 8 3 3" xfId="51744"/>
    <cellStyle name="40% - Accent3 2 2 8 3 4" xfId="51745"/>
    <cellStyle name="40% - Accent3 2 2 8 4" xfId="3774"/>
    <cellStyle name="40% - Accent3 2 2 8 4 2" xfId="31586"/>
    <cellStyle name="40% - Accent3 2 2 8 4 3" xfId="51746"/>
    <cellStyle name="40% - Accent3 2 2 8 5" xfId="12448"/>
    <cellStyle name="40% - Accent3 2 2 8 5 2" xfId="31587"/>
    <cellStyle name="40% - Accent3 2 2 8 5 3" xfId="51747"/>
    <cellStyle name="40% - Accent3 2 2 8 6" xfId="18231"/>
    <cellStyle name="40% - Accent3 2 2 8 6 2" xfId="31588"/>
    <cellStyle name="40% - Accent3 2 2 8 7" xfId="31589"/>
    <cellStyle name="40% - Accent3 2 2 8 8" xfId="51748"/>
    <cellStyle name="40% - Accent3 2 2 9" xfId="1315"/>
    <cellStyle name="40% - Accent3 2 2 9 2" xfId="8801"/>
    <cellStyle name="40% - Accent3 2 2 9 2 2" xfId="14583"/>
    <cellStyle name="40% - Accent3 2 2 9 2 2 2" xfId="31590"/>
    <cellStyle name="40% - Accent3 2 2 9 2 2 3" xfId="51749"/>
    <cellStyle name="40% - Accent3 2 2 9 2 3" xfId="20366"/>
    <cellStyle name="40% - Accent3 2 2 9 2 3 2" xfId="31591"/>
    <cellStyle name="40% - Accent3 2 2 9 2 4" xfId="31592"/>
    <cellStyle name="40% - Accent3 2 2 9 2 5" xfId="51750"/>
    <cellStyle name="40% - Accent3 2 2 9 3" xfId="5910"/>
    <cellStyle name="40% - Accent3 2 2 9 3 2" xfId="31593"/>
    <cellStyle name="40% - Accent3 2 2 9 3 3" xfId="51751"/>
    <cellStyle name="40% - Accent3 2 2 9 4" xfId="11692"/>
    <cellStyle name="40% - Accent3 2 2 9 4 2" xfId="31594"/>
    <cellStyle name="40% - Accent3 2 2 9 4 3" xfId="51752"/>
    <cellStyle name="40% - Accent3 2 2 9 5" xfId="17475"/>
    <cellStyle name="40% - Accent3 2 2 9 5 2" xfId="31595"/>
    <cellStyle name="40% - Accent3 2 2 9 6" xfId="31596"/>
    <cellStyle name="40% - Accent3 2 2 9 7" xfId="51753"/>
    <cellStyle name="40% - Accent3 2 3" xfId="353"/>
    <cellStyle name="40% - Accent3 2 3 10" xfId="7875"/>
    <cellStyle name="40% - Accent3 2 3 10 2" xfId="31597"/>
    <cellStyle name="40% - Accent3 2 3 10 3" xfId="51754"/>
    <cellStyle name="40% - Accent3 2 3 10 4" xfId="51755"/>
    <cellStyle name="40% - Accent3 2 3 11" xfId="3020"/>
    <cellStyle name="40% - Accent3 2 3 11 2" xfId="31598"/>
    <cellStyle name="40% - Accent3 2 3 11 3" xfId="51756"/>
    <cellStyle name="40% - Accent3 2 3 12" xfId="10766"/>
    <cellStyle name="40% - Accent3 2 3 12 2" xfId="31599"/>
    <cellStyle name="40% - Accent3 2 3 12 3" xfId="51757"/>
    <cellStyle name="40% - Accent3 2 3 13" xfId="16549"/>
    <cellStyle name="40% - Accent3 2 3 13 2" xfId="31600"/>
    <cellStyle name="40% - Accent3 2 3 14" xfId="31601"/>
    <cellStyle name="40% - Accent3 2 3 15" xfId="51758"/>
    <cellStyle name="40% - Accent3 2 3 2" xfId="354"/>
    <cellStyle name="40% - Accent3 2 3 2 10" xfId="10767"/>
    <cellStyle name="40% - Accent3 2 3 2 10 2" xfId="31602"/>
    <cellStyle name="40% - Accent3 2 3 2 10 3" xfId="51759"/>
    <cellStyle name="40% - Accent3 2 3 2 11" xfId="16550"/>
    <cellStyle name="40% - Accent3 2 3 2 11 2" xfId="31603"/>
    <cellStyle name="40% - Accent3 2 3 2 12" xfId="31604"/>
    <cellStyle name="40% - Accent3 2 3 2 13" xfId="51760"/>
    <cellStyle name="40% - Accent3 2 3 2 2" xfId="355"/>
    <cellStyle name="40% - Accent3 2 3 2 2 10" xfId="16551"/>
    <cellStyle name="40% - Accent3 2 3 2 2 10 2" xfId="31605"/>
    <cellStyle name="40% - Accent3 2 3 2 2 11" xfId="31606"/>
    <cellStyle name="40% - Accent3 2 3 2 2 12" xfId="51761"/>
    <cellStyle name="40% - Accent3 2 3 2 2 2" xfId="356"/>
    <cellStyle name="40% - Accent3 2 3 2 2 2 2" xfId="2094"/>
    <cellStyle name="40% - Accent3 2 3 2 2 2 2 2" xfId="9580"/>
    <cellStyle name="40% - Accent3 2 3 2 2 2 2 2 2" xfId="15362"/>
    <cellStyle name="40% - Accent3 2 3 2 2 2 2 2 2 2" xfId="31607"/>
    <cellStyle name="40% - Accent3 2 3 2 2 2 2 2 2 3" xfId="51762"/>
    <cellStyle name="40% - Accent3 2 3 2 2 2 2 2 3" xfId="21145"/>
    <cellStyle name="40% - Accent3 2 3 2 2 2 2 2 3 2" xfId="31608"/>
    <cellStyle name="40% - Accent3 2 3 2 2 2 2 2 4" xfId="31609"/>
    <cellStyle name="40% - Accent3 2 3 2 2 2 2 2 5" xfId="51763"/>
    <cellStyle name="40% - Accent3 2 3 2 2 2 2 3" xfId="6689"/>
    <cellStyle name="40% - Accent3 2 3 2 2 2 2 3 2" xfId="31610"/>
    <cellStyle name="40% - Accent3 2 3 2 2 2 2 3 3" xfId="51764"/>
    <cellStyle name="40% - Accent3 2 3 2 2 2 2 4" xfId="12471"/>
    <cellStyle name="40% - Accent3 2 3 2 2 2 2 4 2" xfId="31611"/>
    <cellStyle name="40% - Accent3 2 3 2 2 2 2 4 3" xfId="51765"/>
    <cellStyle name="40% - Accent3 2 3 2 2 2 2 5" xfId="18254"/>
    <cellStyle name="40% - Accent3 2 3 2 2 2 2 5 2" xfId="31612"/>
    <cellStyle name="40% - Accent3 2 3 2 2 2 2 6" xfId="31613"/>
    <cellStyle name="40% - Accent3 2 3 2 2 2 2 7" xfId="51766"/>
    <cellStyle name="40% - Accent3 2 3 2 2 2 3" xfId="4986"/>
    <cellStyle name="40% - Accent3 2 3 2 2 2 3 2" xfId="13660"/>
    <cellStyle name="40% - Accent3 2 3 2 2 2 3 2 2" xfId="31614"/>
    <cellStyle name="40% - Accent3 2 3 2 2 2 3 2 3" xfId="51767"/>
    <cellStyle name="40% - Accent3 2 3 2 2 2 3 3" xfId="19443"/>
    <cellStyle name="40% - Accent3 2 3 2 2 2 3 3 2" xfId="31615"/>
    <cellStyle name="40% - Accent3 2 3 2 2 2 3 4" xfId="31616"/>
    <cellStyle name="40% - Accent3 2 3 2 2 2 3 5" xfId="51768"/>
    <cellStyle name="40% - Accent3 2 3 2 2 2 4" xfId="7878"/>
    <cellStyle name="40% - Accent3 2 3 2 2 2 4 2" xfId="31617"/>
    <cellStyle name="40% - Accent3 2 3 2 2 2 4 3" xfId="51769"/>
    <cellStyle name="40% - Accent3 2 3 2 2 2 4 4" xfId="51770"/>
    <cellStyle name="40% - Accent3 2 3 2 2 2 5" xfId="3797"/>
    <cellStyle name="40% - Accent3 2 3 2 2 2 5 2" xfId="31618"/>
    <cellStyle name="40% - Accent3 2 3 2 2 2 5 3" xfId="51771"/>
    <cellStyle name="40% - Accent3 2 3 2 2 2 6" xfId="10769"/>
    <cellStyle name="40% - Accent3 2 3 2 2 2 6 2" xfId="31619"/>
    <cellStyle name="40% - Accent3 2 3 2 2 2 6 3" xfId="51772"/>
    <cellStyle name="40% - Accent3 2 3 2 2 2 7" xfId="16552"/>
    <cellStyle name="40% - Accent3 2 3 2 2 2 7 2" xfId="31620"/>
    <cellStyle name="40% - Accent3 2 3 2 2 2 8" xfId="31621"/>
    <cellStyle name="40% - Accent3 2 3 2 2 2 9" xfId="51773"/>
    <cellStyle name="40% - Accent3 2 3 2 2 3" xfId="1054"/>
    <cellStyle name="40% - Accent3 2 3 2 2 3 2" xfId="2758"/>
    <cellStyle name="40% - Accent3 2 3 2 2 3 2 2" xfId="10244"/>
    <cellStyle name="40% - Accent3 2 3 2 2 3 2 2 2" xfId="16026"/>
    <cellStyle name="40% - Accent3 2 3 2 2 3 2 2 2 2" xfId="31622"/>
    <cellStyle name="40% - Accent3 2 3 2 2 3 2 2 2 3" xfId="51774"/>
    <cellStyle name="40% - Accent3 2 3 2 2 3 2 2 3" xfId="21809"/>
    <cellStyle name="40% - Accent3 2 3 2 2 3 2 2 3 2" xfId="31623"/>
    <cellStyle name="40% - Accent3 2 3 2 2 3 2 2 4" xfId="31624"/>
    <cellStyle name="40% - Accent3 2 3 2 2 3 2 2 5" xfId="51775"/>
    <cellStyle name="40% - Accent3 2 3 2 2 3 2 3" xfId="7353"/>
    <cellStyle name="40% - Accent3 2 3 2 2 3 2 3 2" xfId="31625"/>
    <cellStyle name="40% - Accent3 2 3 2 2 3 2 3 3" xfId="51776"/>
    <cellStyle name="40% - Accent3 2 3 2 2 3 2 4" xfId="13135"/>
    <cellStyle name="40% - Accent3 2 3 2 2 3 2 4 2" xfId="31626"/>
    <cellStyle name="40% - Accent3 2 3 2 2 3 2 4 3" xfId="51777"/>
    <cellStyle name="40% - Accent3 2 3 2 2 3 2 5" xfId="18918"/>
    <cellStyle name="40% - Accent3 2 3 2 2 3 2 5 2" xfId="31627"/>
    <cellStyle name="40% - Accent3 2 3 2 2 3 2 6" xfId="31628"/>
    <cellStyle name="40% - Accent3 2 3 2 2 3 2 7" xfId="51778"/>
    <cellStyle name="40% - Accent3 2 3 2 2 3 3" xfId="5650"/>
    <cellStyle name="40% - Accent3 2 3 2 2 3 3 2" xfId="14324"/>
    <cellStyle name="40% - Accent3 2 3 2 2 3 3 2 2" xfId="31629"/>
    <cellStyle name="40% - Accent3 2 3 2 2 3 3 2 3" xfId="51779"/>
    <cellStyle name="40% - Accent3 2 3 2 2 3 3 3" xfId="20107"/>
    <cellStyle name="40% - Accent3 2 3 2 2 3 3 3 2" xfId="31630"/>
    <cellStyle name="40% - Accent3 2 3 2 2 3 3 4" xfId="31631"/>
    <cellStyle name="40% - Accent3 2 3 2 2 3 3 5" xfId="51780"/>
    <cellStyle name="40% - Accent3 2 3 2 2 3 4" xfId="8542"/>
    <cellStyle name="40% - Accent3 2 3 2 2 3 4 2" xfId="31632"/>
    <cellStyle name="40% - Accent3 2 3 2 2 3 4 3" xfId="51781"/>
    <cellStyle name="40% - Accent3 2 3 2 2 3 4 4" xfId="51782"/>
    <cellStyle name="40% - Accent3 2 3 2 2 3 5" xfId="4461"/>
    <cellStyle name="40% - Accent3 2 3 2 2 3 5 2" xfId="31633"/>
    <cellStyle name="40% - Accent3 2 3 2 2 3 5 3" xfId="51783"/>
    <cellStyle name="40% - Accent3 2 3 2 2 3 6" xfId="11433"/>
    <cellStyle name="40% - Accent3 2 3 2 2 3 6 2" xfId="31634"/>
    <cellStyle name="40% - Accent3 2 3 2 2 3 6 3" xfId="51784"/>
    <cellStyle name="40% - Accent3 2 3 2 2 3 7" xfId="17216"/>
    <cellStyle name="40% - Accent3 2 3 2 2 3 7 2" xfId="31635"/>
    <cellStyle name="40% - Accent3 2 3 2 2 3 8" xfId="31636"/>
    <cellStyle name="40% - Accent3 2 3 2 2 3 9" xfId="51785"/>
    <cellStyle name="40% - Accent3 2 3 2 2 4" xfId="2093"/>
    <cellStyle name="40% - Accent3 2 3 2 2 4 2" xfId="6688"/>
    <cellStyle name="40% - Accent3 2 3 2 2 4 2 2" xfId="15361"/>
    <cellStyle name="40% - Accent3 2 3 2 2 4 2 2 2" xfId="31637"/>
    <cellStyle name="40% - Accent3 2 3 2 2 4 2 2 3" xfId="51786"/>
    <cellStyle name="40% - Accent3 2 3 2 2 4 2 3" xfId="21144"/>
    <cellStyle name="40% - Accent3 2 3 2 2 4 2 3 2" xfId="31638"/>
    <cellStyle name="40% - Accent3 2 3 2 2 4 2 4" xfId="31639"/>
    <cellStyle name="40% - Accent3 2 3 2 2 4 2 5" xfId="51787"/>
    <cellStyle name="40% - Accent3 2 3 2 2 4 3" xfId="9579"/>
    <cellStyle name="40% - Accent3 2 3 2 2 4 3 2" xfId="31640"/>
    <cellStyle name="40% - Accent3 2 3 2 2 4 3 3" xfId="51788"/>
    <cellStyle name="40% - Accent3 2 3 2 2 4 3 4" xfId="51789"/>
    <cellStyle name="40% - Accent3 2 3 2 2 4 4" xfId="3796"/>
    <cellStyle name="40% - Accent3 2 3 2 2 4 4 2" xfId="31641"/>
    <cellStyle name="40% - Accent3 2 3 2 2 4 4 3" xfId="51790"/>
    <cellStyle name="40% - Accent3 2 3 2 2 4 5" xfId="12470"/>
    <cellStyle name="40% - Accent3 2 3 2 2 4 5 2" xfId="31642"/>
    <cellStyle name="40% - Accent3 2 3 2 2 4 5 3" xfId="51791"/>
    <cellStyle name="40% - Accent3 2 3 2 2 4 6" xfId="18253"/>
    <cellStyle name="40% - Accent3 2 3 2 2 4 6 2" xfId="31643"/>
    <cellStyle name="40% - Accent3 2 3 2 2 4 7" xfId="31644"/>
    <cellStyle name="40% - Accent3 2 3 2 2 4 8" xfId="51792"/>
    <cellStyle name="40% - Accent3 2 3 2 2 5" xfId="1533"/>
    <cellStyle name="40% - Accent3 2 3 2 2 5 2" xfId="9019"/>
    <cellStyle name="40% - Accent3 2 3 2 2 5 2 2" xfId="14801"/>
    <cellStyle name="40% - Accent3 2 3 2 2 5 2 2 2" xfId="31645"/>
    <cellStyle name="40% - Accent3 2 3 2 2 5 2 2 3" xfId="51793"/>
    <cellStyle name="40% - Accent3 2 3 2 2 5 2 3" xfId="20584"/>
    <cellStyle name="40% - Accent3 2 3 2 2 5 2 3 2" xfId="31646"/>
    <cellStyle name="40% - Accent3 2 3 2 2 5 2 4" xfId="31647"/>
    <cellStyle name="40% - Accent3 2 3 2 2 5 2 5" xfId="51794"/>
    <cellStyle name="40% - Accent3 2 3 2 2 5 3" xfId="6128"/>
    <cellStyle name="40% - Accent3 2 3 2 2 5 3 2" xfId="31648"/>
    <cellStyle name="40% - Accent3 2 3 2 2 5 3 3" xfId="51795"/>
    <cellStyle name="40% - Accent3 2 3 2 2 5 4" xfId="11910"/>
    <cellStyle name="40% - Accent3 2 3 2 2 5 4 2" xfId="31649"/>
    <cellStyle name="40% - Accent3 2 3 2 2 5 4 3" xfId="51796"/>
    <cellStyle name="40% - Accent3 2 3 2 2 5 5" xfId="17693"/>
    <cellStyle name="40% - Accent3 2 3 2 2 5 5 2" xfId="31650"/>
    <cellStyle name="40% - Accent3 2 3 2 2 5 6" xfId="31651"/>
    <cellStyle name="40% - Accent3 2 3 2 2 5 7" xfId="51797"/>
    <cellStyle name="40% - Accent3 2 3 2 2 6" xfId="4985"/>
    <cellStyle name="40% - Accent3 2 3 2 2 6 2" xfId="13659"/>
    <cellStyle name="40% - Accent3 2 3 2 2 6 2 2" xfId="31652"/>
    <cellStyle name="40% - Accent3 2 3 2 2 6 2 3" xfId="51798"/>
    <cellStyle name="40% - Accent3 2 3 2 2 6 3" xfId="19442"/>
    <cellStyle name="40% - Accent3 2 3 2 2 6 3 2" xfId="31653"/>
    <cellStyle name="40% - Accent3 2 3 2 2 6 4" xfId="31654"/>
    <cellStyle name="40% - Accent3 2 3 2 2 6 5" xfId="51799"/>
    <cellStyle name="40% - Accent3 2 3 2 2 7" xfId="7877"/>
    <cellStyle name="40% - Accent3 2 3 2 2 7 2" xfId="31655"/>
    <cellStyle name="40% - Accent3 2 3 2 2 7 3" xfId="51800"/>
    <cellStyle name="40% - Accent3 2 3 2 2 7 4" xfId="51801"/>
    <cellStyle name="40% - Accent3 2 3 2 2 8" xfId="3236"/>
    <cellStyle name="40% - Accent3 2 3 2 2 8 2" xfId="31656"/>
    <cellStyle name="40% - Accent3 2 3 2 2 8 3" xfId="51802"/>
    <cellStyle name="40% - Accent3 2 3 2 2 9" xfId="10768"/>
    <cellStyle name="40% - Accent3 2 3 2 2 9 2" xfId="31657"/>
    <cellStyle name="40% - Accent3 2 3 2 2 9 3" xfId="51803"/>
    <cellStyle name="40% - Accent3 2 3 2 3" xfId="357"/>
    <cellStyle name="40% - Accent3 2 3 2 3 2" xfId="2095"/>
    <cellStyle name="40% - Accent3 2 3 2 3 2 2" xfId="9581"/>
    <cellStyle name="40% - Accent3 2 3 2 3 2 2 2" xfId="15363"/>
    <cellStyle name="40% - Accent3 2 3 2 3 2 2 2 2" xfId="31658"/>
    <cellStyle name="40% - Accent3 2 3 2 3 2 2 2 3" xfId="51804"/>
    <cellStyle name="40% - Accent3 2 3 2 3 2 2 3" xfId="21146"/>
    <cellStyle name="40% - Accent3 2 3 2 3 2 2 3 2" xfId="31659"/>
    <cellStyle name="40% - Accent3 2 3 2 3 2 2 4" xfId="31660"/>
    <cellStyle name="40% - Accent3 2 3 2 3 2 2 5" xfId="51805"/>
    <cellStyle name="40% - Accent3 2 3 2 3 2 3" xfId="6690"/>
    <cellStyle name="40% - Accent3 2 3 2 3 2 3 2" xfId="31661"/>
    <cellStyle name="40% - Accent3 2 3 2 3 2 3 3" xfId="51806"/>
    <cellStyle name="40% - Accent3 2 3 2 3 2 4" xfId="12472"/>
    <cellStyle name="40% - Accent3 2 3 2 3 2 4 2" xfId="31662"/>
    <cellStyle name="40% - Accent3 2 3 2 3 2 4 3" xfId="51807"/>
    <cellStyle name="40% - Accent3 2 3 2 3 2 5" xfId="18255"/>
    <cellStyle name="40% - Accent3 2 3 2 3 2 5 2" xfId="31663"/>
    <cellStyle name="40% - Accent3 2 3 2 3 2 6" xfId="31664"/>
    <cellStyle name="40% - Accent3 2 3 2 3 2 7" xfId="51808"/>
    <cellStyle name="40% - Accent3 2 3 2 3 3" xfId="4987"/>
    <cellStyle name="40% - Accent3 2 3 2 3 3 2" xfId="13661"/>
    <cellStyle name="40% - Accent3 2 3 2 3 3 2 2" xfId="31665"/>
    <cellStyle name="40% - Accent3 2 3 2 3 3 2 3" xfId="51809"/>
    <cellStyle name="40% - Accent3 2 3 2 3 3 3" xfId="19444"/>
    <cellStyle name="40% - Accent3 2 3 2 3 3 3 2" xfId="31666"/>
    <cellStyle name="40% - Accent3 2 3 2 3 3 4" xfId="31667"/>
    <cellStyle name="40% - Accent3 2 3 2 3 3 5" xfId="51810"/>
    <cellStyle name="40% - Accent3 2 3 2 3 4" xfId="7879"/>
    <cellStyle name="40% - Accent3 2 3 2 3 4 2" xfId="31668"/>
    <cellStyle name="40% - Accent3 2 3 2 3 4 3" xfId="51811"/>
    <cellStyle name="40% - Accent3 2 3 2 3 4 4" xfId="51812"/>
    <cellStyle name="40% - Accent3 2 3 2 3 5" xfId="3798"/>
    <cellStyle name="40% - Accent3 2 3 2 3 5 2" xfId="31669"/>
    <cellStyle name="40% - Accent3 2 3 2 3 5 3" xfId="51813"/>
    <cellStyle name="40% - Accent3 2 3 2 3 6" xfId="10770"/>
    <cellStyle name="40% - Accent3 2 3 2 3 6 2" xfId="31670"/>
    <cellStyle name="40% - Accent3 2 3 2 3 6 3" xfId="51814"/>
    <cellStyle name="40% - Accent3 2 3 2 3 7" xfId="16553"/>
    <cellStyle name="40% - Accent3 2 3 2 3 7 2" xfId="31671"/>
    <cellStyle name="40% - Accent3 2 3 2 3 8" xfId="31672"/>
    <cellStyle name="40% - Accent3 2 3 2 3 9" xfId="51815"/>
    <cellStyle name="40% - Accent3 2 3 2 4" xfId="1053"/>
    <cellStyle name="40% - Accent3 2 3 2 4 2" xfId="2757"/>
    <cellStyle name="40% - Accent3 2 3 2 4 2 2" xfId="10243"/>
    <cellStyle name="40% - Accent3 2 3 2 4 2 2 2" xfId="16025"/>
    <cellStyle name="40% - Accent3 2 3 2 4 2 2 2 2" xfId="31673"/>
    <cellStyle name="40% - Accent3 2 3 2 4 2 2 2 3" xfId="51816"/>
    <cellStyle name="40% - Accent3 2 3 2 4 2 2 3" xfId="21808"/>
    <cellStyle name="40% - Accent3 2 3 2 4 2 2 3 2" xfId="31674"/>
    <cellStyle name="40% - Accent3 2 3 2 4 2 2 4" xfId="31675"/>
    <cellStyle name="40% - Accent3 2 3 2 4 2 2 5" xfId="51817"/>
    <cellStyle name="40% - Accent3 2 3 2 4 2 3" xfId="7352"/>
    <cellStyle name="40% - Accent3 2 3 2 4 2 3 2" xfId="31676"/>
    <cellStyle name="40% - Accent3 2 3 2 4 2 3 3" xfId="51818"/>
    <cellStyle name="40% - Accent3 2 3 2 4 2 4" xfId="13134"/>
    <cellStyle name="40% - Accent3 2 3 2 4 2 4 2" xfId="31677"/>
    <cellStyle name="40% - Accent3 2 3 2 4 2 4 3" xfId="51819"/>
    <cellStyle name="40% - Accent3 2 3 2 4 2 5" xfId="18917"/>
    <cellStyle name="40% - Accent3 2 3 2 4 2 5 2" xfId="31678"/>
    <cellStyle name="40% - Accent3 2 3 2 4 2 6" xfId="31679"/>
    <cellStyle name="40% - Accent3 2 3 2 4 2 7" xfId="51820"/>
    <cellStyle name="40% - Accent3 2 3 2 4 3" xfId="5649"/>
    <cellStyle name="40% - Accent3 2 3 2 4 3 2" xfId="14323"/>
    <cellStyle name="40% - Accent3 2 3 2 4 3 2 2" xfId="31680"/>
    <cellStyle name="40% - Accent3 2 3 2 4 3 2 3" xfId="51821"/>
    <cellStyle name="40% - Accent3 2 3 2 4 3 3" xfId="20106"/>
    <cellStyle name="40% - Accent3 2 3 2 4 3 3 2" xfId="31681"/>
    <cellStyle name="40% - Accent3 2 3 2 4 3 4" xfId="31682"/>
    <cellStyle name="40% - Accent3 2 3 2 4 3 5" xfId="51822"/>
    <cellStyle name="40% - Accent3 2 3 2 4 4" xfId="8541"/>
    <cellStyle name="40% - Accent3 2 3 2 4 4 2" xfId="31683"/>
    <cellStyle name="40% - Accent3 2 3 2 4 4 3" xfId="51823"/>
    <cellStyle name="40% - Accent3 2 3 2 4 4 4" xfId="51824"/>
    <cellStyle name="40% - Accent3 2 3 2 4 5" xfId="4460"/>
    <cellStyle name="40% - Accent3 2 3 2 4 5 2" xfId="31684"/>
    <cellStyle name="40% - Accent3 2 3 2 4 5 3" xfId="51825"/>
    <cellStyle name="40% - Accent3 2 3 2 4 6" xfId="11432"/>
    <cellStyle name="40% - Accent3 2 3 2 4 6 2" xfId="31685"/>
    <cellStyle name="40% - Accent3 2 3 2 4 6 3" xfId="51826"/>
    <cellStyle name="40% - Accent3 2 3 2 4 7" xfId="17215"/>
    <cellStyle name="40% - Accent3 2 3 2 4 7 2" xfId="31686"/>
    <cellStyle name="40% - Accent3 2 3 2 4 8" xfId="31687"/>
    <cellStyle name="40% - Accent3 2 3 2 4 9" xfId="51827"/>
    <cellStyle name="40% - Accent3 2 3 2 5" xfId="2092"/>
    <cellStyle name="40% - Accent3 2 3 2 5 2" xfId="6687"/>
    <cellStyle name="40% - Accent3 2 3 2 5 2 2" xfId="15360"/>
    <cellStyle name="40% - Accent3 2 3 2 5 2 2 2" xfId="31688"/>
    <cellStyle name="40% - Accent3 2 3 2 5 2 2 3" xfId="51828"/>
    <cellStyle name="40% - Accent3 2 3 2 5 2 3" xfId="21143"/>
    <cellStyle name="40% - Accent3 2 3 2 5 2 3 2" xfId="31689"/>
    <cellStyle name="40% - Accent3 2 3 2 5 2 4" xfId="31690"/>
    <cellStyle name="40% - Accent3 2 3 2 5 2 5" xfId="51829"/>
    <cellStyle name="40% - Accent3 2 3 2 5 3" xfId="9578"/>
    <cellStyle name="40% - Accent3 2 3 2 5 3 2" xfId="31691"/>
    <cellStyle name="40% - Accent3 2 3 2 5 3 3" xfId="51830"/>
    <cellStyle name="40% - Accent3 2 3 2 5 3 4" xfId="51831"/>
    <cellStyle name="40% - Accent3 2 3 2 5 4" xfId="3795"/>
    <cellStyle name="40% - Accent3 2 3 2 5 4 2" xfId="31692"/>
    <cellStyle name="40% - Accent3 2 3 2 5 4 3" xfId="51832"/>
    <cellStyle name="40% - Accent3 2 3 2 5 5" xfId="12469"/>
    <cellStyle name="40% - Accent3 2 3 2 5 5 2" xfId="31693"/>
    <cellStyle name="40% - Accent3 2 3 2 5 5 3" xfId="51833"/>
    <cellStyle name="40% - Accent3 2 3 2 5 6" xfId="18252"/>
    <cellStyle name="40% - Accent3 2 3 2 5 6 2" xfId="31694"/>
    <cellStyle name="40% - Accent3 2 3 2 5 7" xfId="31695"/>
    <cellStyle name="40% - Accent3 2 3 2 5 8" xfId="51834"/>
    <cellStyle name="40% - Accent3 2 3 2 6" xfId="1532"/>
    <cellStyle name="40% - Accent3 2 3 2 6 2" xfId="9018"/>
    <cellStyle name="40% - Accent3 2 3 2 6 2 2" xfId="14800"/>
    <cellStyle name="40% - Accent3 2 3 2 6 2 2 2" xfId="31696"/>
    <cellStyle name="40% - Accent3 2 3 2 6 2 2 3" xfId="51835"/>
    <cellStyle name="40% - Accent3 2 3 2 6 2 3" xfId="20583"/>
    <cellStyle name="40% - Accent3 2 3 2 6 2 3 2" xfId="31697"/>
    <cellStyle name="40% - Accent3 2 3 2 6 2 4" xfId="31698"/>
    <cellStyle name="40% - Accent3 2 3 2 6 2 5" xfId="51836"/>
    <cellStyle name="40% - Accent3 2 3 2 6 3" xfId="6127"/>
    <cellStyle name="40% - Accent3 2 3 2 6 3 2" xfId="31699"/>
    <cellStyle name="40% - Accent3 2 3 2 6 3 3" xfId="51837"/>
    <cellStyle name="40% - Accent3 2 3 2 6 4" xfId="11909"/>
    <cellStyle name="40% - Accent3 2 3 2 6 4 2" xfId="31700"/>
    <cellStyle name="40% - Accent3 2 3 2 6 4 3" xfId="51838"/>
    <cellStyle name="40% - Accent3 2 3 2 6 5" xfId="17692"/>
    <cellStyle name="40% - Accent3 2 3 2 6 5 2" xfId="31701"/>
    <cellStyle name="40% - Accent3 2 3 2 6 6" xfId="31702"/>
    <cellStyle name="40% - Accent3 2 3 2 6 7" xfId="51839"/>
    <cellStyle name="40% - Accent3 2 3 2 7" xfId="4984"/>
    <cellStyle name="40% - Accent3 2 3 2 7 2" xfId="13658"/>
    <cellStyle name="40% - Accent3 2 3 2 7 2 2" xfId="31703"/>
    <cellStyle name="40% - Accent3 2 3 2 7 2 3" xfId="51840"/>
    <cellStyle name="40% - Accent3 2 3 2 7 3" xfId="19441"/>
    <cellStyle name="40% - Accent3 2 3 2 7 3 2" xfId="31704"/>
    <cellStyle name="40% - Accent3 2 3 2 7 4" xfId="31705"/>
    <cellStyle name="40% - Accent3 2 3 2 7 5" xfId="51841"/>
    <cellStyle name="40% - Accent3 2 3 2 8" xfId="7876"/>
    <cellStyle name="40% - Accent3 2 3 2 8 2" xfId="31706"/>
    <cellStyle name="40% - Accent3 2 3 2 8 3" xfId="51842"/>
    <cellStyle name="40% - Accent3 2 3 2 8 4" xfId="51843"/>
    <cellStyle name="40% - Accent3 2 3 2 9" xfId="3235"/>
    <cellStyle name="40% - Accent3 2 3 2 9 2" xfId="31707"/>
    <cellStyle name="40% - Accent3 2 3 2 9 3" xfId="51844"/>
    <cellStyle name="40% - Accent3 2 3 3" xfId="358"/>
    <cellStyle name="40% - Accent3 2 3 3 10" xfId="16554"/>
    <cellStyle name="40% - Accent3 2 3 3 10 2" xfId="31708"/>
    <cellStyle name="40% - Accent3 2 3 3 11" xfId="31709"/>
    <cellStyle name="40% - Accent3 2 3 3 12" xfId="51845"/>
    <cellStyle name="40% - Accent3 2 3 3 2" xfId="359"/>
    <cellStyle name="40% - Accent3 2 3 3 2 2" xfId="2097"/>
    <cellStyle name="40% - Accent3 2 3 3 2 2 2" xfId="9583"/>
    <cellStyle name="40% - Accent3 2 3 3 2 2 2 2" xfId="15365"/>
    <cellStyle name="40% - Accent3 2 3 3 2 2 2 2 2" xfId="31710"/>
    <cellStyle name="40% - Accent3 2 3 3 2 2 2 2 3" xfId="51846"/>
    <cellStyle name="40% - Accent3 2 3 3 2 2 2 3" xfId="21148"/>
    <cellStyle name="40% - Accent3 2 3 3 2 2 2 3 2" xfId="31711"/>
    <cellStyle name="40% - Accent3 2 3 3 2 2 2 4" xfId="31712"/>
    <cellStyle name="40% - Accent3 2 3 3 2 2 2 5" xfId="51847"/>
    <cellStyle name="40% - Accent3 2 3 3 2 2 3" xfId="6692"/>
    <cellStyle name="40% - Accent3 2 3 3 2 2 3 2" xfId="31713"/>
    <cellStyle name="40% - Accent3 2 3 3 2 2 3 3" xfId="51848"/>
    <cellStyle name="40% - Accent3 2 3 3 2 2 4" xfId="12474"/>
    <cellStyle name="40% - Accent3 2 3 3 2 2 4 2" xfId="31714"/>
    <cellStyle name="40% - Accent3 2 3 3 2 2 4 3" xfId="51849"/>
    <cellStyle name="40% - Accent3 2 3 3 2 2 5" xfId="18257"/>
    <cellStyle name="40% - Accent3 2 3 3 2 2 5 2" xfId="31715"/>
    <cellStyle name="40% - Accent3 2 3 3 2 2 6" xfId="31716"/>
    <cellStyle name="40% - Accent3 2 3 3 2 2 7" xfId="51850"/>
    <cellStyle name="40% - Accent3 2 3 3 2 3" xfId="4989"/>
    <cellStyle name="40% - Accent3 2 3 3 2 3 2" xfId="13663"/>
    <cellStyle name="40% - Accent3 2 3 3 2 3 2 2" xfId="31717"/>
    <cellStyle name="40% - Accent3 2 3 3 2 3 2 3" xfId="51851"/>
    <cellStyle name="40% - Accent3 2 3 3 2 3 3" xfId="19446"/>
    <cellStyle name="40% - Accent3 2 3 3 2 3 3 2" xfId="31718"/>
    <cellStyle name="40% - Accent3 2 3 3 2 3 4" xfId="31719"/>
    <cellStyle name="40% - Accent3 2 3 3 2 3 5" xfId="51852"/>
    <cellStyle name="40% - Accent3 2 3 3 2 4" xfId="7881"/>
    <cellStyle name="40% - Accent3 2 3 3 2 4 2" xfId="31720"/>
    <cellStyle name="40% - Accent3 2 3 3 2 4 3" xfId="51853"/>
    <cellStyle name="40% - Accent3 2 3 3 2 4 4" xfId="51854"/>
    <cellStyle name="40% - Accent3 2 3 3 2 5" xfId="3800"/>
    <cellStyle name="40% - Accent3 2 3 3 2 5 2" xfId="31721"/>
    <cellStyle name="40% - Accent3 2 3 3 2 5 3" xfId="51855"/>
    <cellStyle name="40% - Accent3 2 3 3 2 6" xfId="10772"/>
    <cellStyle name="40% - Accent3 2 3 3 2 6 2" xfId="31722"/>
    <cellStyle name="40% - Accent3 2 3 3 2 6 3" xfId="51856"/>
    <cellStyle name="40% - Accent3 2 3 3 2 7" xfId="16555"/>
    <cellStyle name="40% - Accent3 2 3 3 2 7 2" xfId="31723"/>
    <cellStyle name="40% - Accent3 2 3 3 2 8" xfId="31724"/>
    <cellStyle name="40% - Accent3 2 3 3 2 9" xfId="51857"/>
    <cellStyle name="40% - Accent3 2 3 3 3" xfId="1055"/>
    <cellStyle name="40% - Accent3 2 3 3 3 2" xfId="2759"/>
    <cellStyle name="40% - Accent3 2 3 3 3 2 2" xfId="10245"/>
    <cellStyle name="40% - Accent3 2 3 3 3 2 2 2" xfId="16027"/>
    <cellStyle name="40% - Accent3 2 3 3 3 2 2 2 2" xfId="31725"/>
    <cellStyle name="40% - Accent3 2 3 3 3 2 2 2 3" xfId="51858"/>
    <cellStyle name="40% - Accent3 2 3 3 3 2 2 3" xfId="21810"/>
    <cellStyle name="40% - Accent3 2 3 3 3 2 2 3 2" xfId="31726"/>
    <cellStyle name="40% - Accent3 2 3 3 3 2 2 4" xfId="31727"/>
    <cellStyle name="40% - Accent3 2 3 3 3 2 2 5" xfId="51859"/>
    <cellStyle name="40% - Accent3 2 3 3 3 2 3" xfId="7354"/>
    <cellStyle name="40% - Accent3 2 3 3 3 2 3 2" xfId="31728"/>
    <cellStyle name="40% - Accent3 2 3 3 3 2 3 3" xfId="51860"/>
    <cellStyle name="40% - Accent3 2 3 3 3 2 4" xfId="13136"/>
    <cellStyle name="40% - Accent3 2 3 3 3 2 4 2" xfId="31729"/>
    <cellStyle name="40% - Accent3 2 3 3 3 2 4 3" xfId="51861"/>
    <cellStyle name="40% - Accent3 2 3 3 3 2 5" xfId="18919"/>
    <cellStyle name="40% - Accent3 2 3 3 3 2 5 2" xfId="31730"/>
    <cellStyle name="40% - Accent3 2 3 3 3 2 6" xfId="31731"/>
    <cellStyle name="40% - Accent3 2 3 3 3 2 7" xfId="51862"/>
    <cellStyle name="40% - Accent3 2 3 3 3 3" xfId="5651"/>
    <cellStyle name="40% - Accent3 2 3 3 3 3 2" xfId="14325"/>
    <cellStyle name="40% - Accent3 2 3 3 3 3 2 2" xfId="31732"/>
    <cellStyle name="40% - Accent3 2 3 3 3 3 2 3" xfId="51863"/>
    <cellStyle name="40% - Accent3 2 3 3 3 3 3" xfId="20108"/>
    <cellStyle name="40% - Accent3 2 3 3 3 3 3 2" xfId="31733"/>
    <cellStyle name="40% - Accent3 2 3 3 3 3 4" xfId="31734"/>
    <cellStyle name="40% - Accent3 2 3 3 3 3 5" xfId="51864"/>
    <cellStyle name="40% - Accent3 2 3 3 3 4" xfId="8543"/>
    <cellStyle name="40% - Accent3 2 3 3 3 4 2" xfId="31735"/>
    <cellStyle name="40% - Accent3 2 3 3 3 4 3" xfId="51865"/>
    <cellStyle name="40% - Accent3 2 3 3 3 4 4" xfId="51866"/>
    <cellStyle name="40% - Accent3 2 3 3 3 5" xfId="4462"/>
    <cellStyle name="40% - Accent3 2 3 3 3 5 2" xfId="31736"/>
    <cellStyle name="40% - Accent3 2 3 3 3 5 3" xfId="51867"/>
    <cellStyle name="40% - Accent3 2 3 3 3 6" xfId="11434"/>
    <cellStyle name="40% - Accent3 2 3 3 3 6 2" xfId="31737"/>
    <cellStyle name="40% - Accent3 2 3 3 3 6 3" xfId="51868"/>
    <cellStyle name="40% - Accent3 2 3 3 3 7" xfId="17217"/>
    <cellStyle name="40% - Accent3 2 3 3 3 7 2" xfId="31738"/>
    <cellStyle name="40% - Accent3 2 3 3 3 8" xfId="31739"/>
    <cellStyle name="40% - Accent3 2 3 3 3 9" xfId="51869"/>
    <cellStyle name="40% - Accent3 2 3 3 4" xfId="2096"/>
    <cellStyle name="40% - Accent3 2 3 3 4 2" xfId="6691"/>
    <cellStyle name="40% - Accent3 2 3 3 4 2 2" xfId="15364"/>
    <cellStyle name="40% - Accent3 2 3 3 4 2 2 2" xfId="31740"/>
    <cellStyle name="40% - Accent3 2 3 3 4 2 2 3" xfId="51870"/>
    <cellStyle name="40% - Accent3 2 3 3 4 2 3" xfId="21147"/>
    <cellStyle name="40% - Accent3 2 3 3 4 2 3 2" xfId="31741"/>
    <cellStyle name="40% - Accent3 2 3 3 4 2 4" xfId="31742"/>
    <cellStyle name="40% - Accent3 2 3 3 4 2 5" xfId="51871"/>
    <cellStyle name="40% - Accent3 2 3 3 4 3" xfId="9582"/>
    <cellStyle name="40% - Accent3 2 3 3 4 3 2" xfId="31743"/>
    <cellStyle name="40% - Accent3 2 3 3 4 3 3" xfId="51872"/>
    <cellStyle name="40% - Accent3 2 3 3 4 3 4" xfId="51873"/>
    <cellStyle name="40% - Accent3 2 3 3 4 4" xfId="3799"/>
    <cellStyle name="40% - Accent3 2 3 3 4 4 2" xfId="31744"/>
    <cellStyle name="40% - Accent3 2 3 3 4 4 3" xfId="51874"/>
    <cellStyle name="40% - Accent3 2 3 3 4 5" xfId="12473"/>
    <cellStyle name="40% - Accent3 2 3 3 4 5 2" xfId="31745"/>
    <cellStyle name="40% - Accent3 2 3 3 4 5 3" xfId="51875"/>
    <cellStyle name="40% - Accent3 2 3 3 4 6" xfId="18256"/>
    <cellStyle name="40% - Accent3 2 3 3 4 6 2" xfId="31746"/>
    <cellStyle name="40% - Accent3 2 3 3 4 7" xfId="31747"/>
    <cellStyle name="40% - Accent3 2 3 3 4 8" xfId="51876"/>
    <cellStyle name="40% - Accent3 2 3 3 5" xfId="1534"/>
    <cellStyle name="40% - Accent3 2 3 3 5 2" xfId="9020"/>
    <cellStyle name="40% - Accent3 2 3 3 5 2 2" xfId="14802"/>
    <cellStyle name="40% - Accent3 2 3 3 5 2 2 2" xfId="31748"/>
    <cellStyle name="40% - Accent3 2 3 3 5 2 2 3" xfId="51877"/>
    <cellStyle name="40% - Accent3 2 3 3 5 2 3" xfId="20585"/>
    <cellStyle name="40% - Accent3 2 3 3 5 2 3 2" xfId="31749"/>
    <cellStyle name="40% - Accent3 2 3 3 5 2 4" xfId="31750"/>
    <cellStyle name="40% - Accent3 2 3 3 5 2 5" xfId="51878"/>
    <cellStyle name="40% - Accent3 2 3 3 5 3" xfId="6129"/>
    <cellStyle name="40% - Accent3 2 3 3 5 3 2" xfId="31751"/>
    <cellStyle name="40% - Accent3 2 3 3 5 3 3" xfId="51879"/>
    <cellStyle name="40% - Accent3 2 3 3 5 4" xfId="11911"/>
    <cellStyle name="40% - Accent3 2 3 3 5 4 2" xfId="31752"/>
    <cellStyle name="40% - Accent3 2 3 3 5 4 3" xfId="51880"/>
    <cellStyle name="40% - Accent3 2 3 3 5 5" xfId="17694"/>
    <cellStyle name="40% - Accent3 2 3 3 5 5 2" xfId="31753"/>
    <cellStyle name="40% - Accent3 2 3 3 5 6" xfId="31754"/>
    <cellStyle name="40% - Accent3 2 3 3 5 7" xfId="51881"/>
    <cellStyle name="40% - Accent3 2 3 3 6" xfId="4988"/>
    <cellStyle name="40% - Accent3 2 3 3 6 2" xfId="13662"/>
    <cellStyle name="40% - Accent3 2 3 3 6 2 2" xfId="31755"/>
    <cellStyle name="40% - Accent3 2 3 3 6 2 3" xfId="51882"/>
    <cellStyle name="40% - Accent3 2 3 3 6 3" xfId="19445"/>
    <cellStyle name="40% - Accent3 2 3 3 6 3 2" xfId="31756"/>
    <cellStyle name="40% - Accent3 2 3 3 6 4" xfId="31757"/>
    <cellStyle name="40% - Accent3 2 3 3 6 5" xfId="51883"/>
    <cellStyle name="40% - Accent3 2 3 3 7" xfId="7880"/>
    <cellStyle name="40% - Accent3 2 3 3 7 2" xfId="31758"/>
    <cellStyle name="40% - Accent3 2 3 3 7 3" xfId="51884"/>
    <cellStyle name="40% - Accent3 2 3 3 7 4" xfId="51885"/>
    <cellStyle name="40% - Accent3 2 3 3 8" xfId="3237"/>
    <cellStyle name="40% - Accent3 2 3 3 8 2" xfId="31759"/>
    <cellStyle name="40% - Accent3 2 3 3 8 3" xfId="51886"/>
    <cellStyle name="40% - Accent3 2 3 3 9" xfId="10771"/>
    <cellStyle name="40% - Accent3 2 3 3 9 2" xfId="31760"/>
    <cellStyle name="40% - Accent3 2 3 3 9 3" xfId="51887"/>
    <cellStyle name="40% - Accent3 2 3 4" xfId="360"/>
    <cellStyle name="40% - Accent3 2 3 4 10" xfId="16556"/>
    <cellStyle name="40% - Accent3 2 3 4 10 2" xfId="31761"/>
    <cellStyle name="40% - Accent3 2 3 4 11" xfId="31762"/>
    <cellStyle name="40% - Accent3 2 3 4 12" xfId="51888"/>
    <cellStyle name="40% - Accent3 2 3 4 2" xfId="361"/>
    <cellStyle name="40% - Accent3 2 3 4 2 2" xfId="2099"/>
    <cellStyle name="40% - Accent3 2 3 4 2 2 2" xfId="9585"/>
    <cellStyle name="40% - Accent3 2 3 4 2 2 2 2" xfId="15367"/>
    <cellStyle name="40% - Accent3 2 3 4 2 2 2 2 2" xfId="31763"/>
    <cellStyle name="40% - Accent3 2 3 4 2 2 2 2 3" xfId="51889"/>
    <cellStyle name="40% - Accent3 2 3 4 2 2 2 3" xfId="21150"/>
    <cellStyle name="40% - Accent3 2 3 4 2 2 2 3 2" xfId="31764"/>
    <cellStyle name="40% - Accent3 2 3 4 2 2 2 4" xfId="31765"/>
    <cellStyle name="40% - Accent3 2 3 4 2 2 2 5" xfId="51890"/>
    <cellStyle name="40% - Accent3 2 3 4 2 2 3" xfId="6694"/>
    <cellStyle name="40% - Accent3 2 3 4 2 2 3 2" xfId="31766"/>
    <cellStyle name="40% - Accent3 2 3 4 2 2 3 3" xfId="51891"/>
    <cellStyle name="40% - Accent3 2 3 4 2 2 4" xfId="12476"/>
    <cellStyle name="40% - Accent3 2 3 4 2 2 4 2" xfId="31767"/>
    <cellStyle name="40% - Accent3 2 3 4 2 2 4 3" xfId="51892"/>
    <cellStyle name="40% - Accent3 2 3 4 2 2 5" xfId="18259"/>
    <cellStyle name="40% - Accent3 2 3 4 2 2 5 2" xfId="31768"/>
    <cellStyle name="40% - Accent3 2 3 4 2 2 6" xfId="31769"/>
    <cellStyle name="40% - Accent3 2 3 4 2 2 7" xfId="51893"/>
    <cellStyle name="40% - Accent3 2 3 4 2 3" xfId="4991"/>
    <cellStyle name="40% - Accent3 2 3 4 2 3 2" xfId="13665"/>
    <cellStyle name="40% - Accent3 2 3 4 2 3 2 2" xfId="31770"/>
    <cellStyle name="40% - Accent3 2 3 4 2 3 2 3" xfId="51894"/>
    <cellStyle name="40% - Accent3 2 3 4 2 3 3" xfId="19448"/>
    <cellStyle name="40% - Accent3 2 3 4 2 3 3 2" xfId="31771"/>
    <cellStyle name="40% - Accent3 2 3 4 2 3 4" xfId="31772"/>
    <cellStyle name="40% - Accent3 2 3 4 2 3 5" xfId="51895"/>
    <cellStyle name="40% - Accent3 2 3 4 2 4" xfId="7883"/>
    <cellStyle name="40% - Accent3 2 3 4 2 4 2" xfId="31773"/>
    <cellStyle name="40% - Accent3 2 3 4 2 4 3" xfId="51896"/>
    <cellStyle name="40% - Accent3 2 3 4 2 4 4" xfId="51897"/>
    <cellStyle name="40% - Accent3 2 3 4 2 5" xfId="3802"/>
    <cellStyle name="40% - Accent3 2 3 4 2 5 2" xfId="31774"/>
    <cellStyle name="40% - Accent3 2 3 4 2 5 3" xfId="51898"/>
    <cellStyle name="40% - Accent3 2 3 4 2 6" xfId="10774"/>
    <cellStyle name="40% - Accent3 2 3 4 2 6 2" xfId="31775"/>
    <cellStyle name="40% - Accent3 2 3 4 2 6 3" xfId="51899"/>
    <cellStyle name="40% - Accent3 2 3 4 2 7" xfId="16557"/>
    <cellStyle name="40% - Accent3 2 3 4 2 7 2" xfId="31776"/>
    <cellStyle name="40% - Accent3 2 3 4 2 8" xfId="31777"/>
    <cellStyle name="40% - Accent3 2 3 4 2 9" xfId="51900"/>
    <cellStyle name="40% - Accent3 2 3 4 3" xfId="1056"/>
    <cellStyle name="40% - Accent3 2 3 4 3 2" xfId="2760"/>
    <cellStyle name="40% - Accent3 2 3 4 3 2 2" xfId="10246"/>
    <cellStyle name="40% - Accent3 2 3 4 3 2 2 2" xfId="16028"/>
    <cellStyle name="40% - Accent3 2 3 4 3 2 2 2 2" xfId="31778"/>
    <cellStyle name="40% - Accent3 2 3 4 3 2 2 2 3" xfId="51901"/>
    <cellStyle name="40% - Accent3 2 3 4 3 2 2 3" xfId="21811"/>
    <cellStyle name="40% - Accent3 2 3 4 3 2 2 3 2" xfId="31779"/>
    <cellStyle name="40% - Accent3 2 3 4 3 2 2 4" xfId="31780"/>
    <cellStyle name="40% - Accent3 2 3 4 3 2 2 5" xfId="51902"/>
    <cellStyle name="40% - Accent3 2 3 4 3 2 3" xfId="7355"/>
    <cellStyle name="40% - Accent3 2 3 4 3 2 3 2" xfId="31781"/>
    <cellStyle name="40% - Accent3 2 3 4 3 2 3 3" xfId="51903"/>
    <cellStyle name="40% - Accent3 2 3 4 3 2 4" xfId="13137"/>
    <cellStyle name="40% - Accent3 2 3 4 3 2 4 2" xfId="31782"/>
    <cellStyle name="40% - Accent3 2 3 4 3 2 4 3" xfId="51904"/>
    <cellStyle name="40% - Accent3 2 3 4 3 2 5" xfId="18920"/>
    <cellStyle name="40% - Accent3 2 3 4 3 2 5 2" xfId="31783"/>
    <cellStyle name="40% - Accent3 2 3 4 3 2 6" xfId="31784"/>
    <cellStyle name="40% - Accent3 2 3 4 3 2 7" xfId="51905"/>
    <cellStyle name="40% - Accent3 2 3 4 3 3" xfId="5652"/>
    <cellStyle name="40% - Accent3 2 3 4 3 3 2" xfId="14326"/>
    <cellStyle name="40% - Accent3 2 3 4 3 3 2 2" xfId="31785"/>
    <cellStyle name="40% - Accent3 2 3 4 3 3 2 3" xfId="51906"/>
    <cellStyle name="40% - Accent3 2 3 4 3 3 3" xfId="20109"/>
    <cellStyle name="40% - Accent3 2 3 4 3 3 3 2" xfId="31786"/>
    <cellStyle name="40% - Accent3 2 3 4 3 3 4" xfId="31787"/>
    <cellStyle name="40% - Accent3 2 3 4 3 3 5" xfId="51907"/>
    <cellStyle name="40% - Accent3 2 3 4 3 4" xfId="8544"/>
    <cellStyle name="40% - Accent3 2 3 4 3 4 2" xfId="31788"/>
    <cellStyle name="40% - Accent3 2 3 4 3 4 3" xfId="51908"/>
    <cellStyle name="40% - Accent3 2 3 4 3 4 4" xfId="51909"/>
    <cellStyle name="40% - Accent3 2 3 4 3 5" xfId="4463"/>
    <cellStyle name="40% - Accent3 2 3 4 3 5 2" xfId="31789"/>
    <cellStyle name="40% - Accent3 2 3 4 3 5 3" xfId="51910"/>
    <cellStyle name="40% - Accent3 2 3 4 3 6" xfId="11435"/>
    <cellStyle name="40% - Accent3 2 3 4 3 6 2" xfId="31790"/>
    <cellStyle name="40% - Accent3 2 3 4 3 6 3" xfId="51911"/>
    <cellStyle name="40% - Accent3 2 3 4 3 7" xfId="17218"/>
    <cellStyle name="40% - Accent3 2 3 4 3 7 2" xfId="31791"/>
    <cellStyle name="40% - Accent3 2 3 4 3 8" xfId="31792"/>
    <cellStyle name="40% - Accent3 2 3 4 3 9" xfId="51912"/>
    <cellStyle name="40% - Accent3 2 3 4 4" xfId="2098"/>
    <cellStyle name="40% - Accent3 2 3 4 4 2" xfId="6693"/>
    <cellStyle name="40% - Accent3 2 3 4 4 2 2" xfId="15366"/>
    <cellStyle name="40% - Accent3 2 3 4 4 2 2 2" xfId="31793"/>
    <cellStyle name="40% - Accent3 2 3 4 4 2 2 3" xfId="51913"/>
    <cellStyle name="40% - Accent3 2 3 4 4 2 3" xfId="21149"/>
    <cellStyle name="40% - Accent3 2 3 4 4 2 3 2" xfId="31794"/>
    <cellStyle name="40% - Accent3 2 3 4 4 2 4" xfId="31795"/>
    <cellStyle name="40% - Accent3 2 3 4 4 2 5" xfId="51914"/>
    <cellStyle name="40% - Accent3 2 3 4 4 3" xfId="9584"/>
    <cellStyle name="40% - Accent3 2 3 4 4 3 2" xfId="31796"/>
    <cellStyle name="40% - Accent3 2 3 4 4 3 3" xfId="51915"/>
    <cellStyle name="40% - Accent3 2 3 4 4 3 4" xfId="51916"/>
    <cellStyle name="40% - Accent3 2 3 4 4 4" xfId="3801"/>
    <cellStyle name="40% - Accent3 2 3 4 4 4 2" xfId="31797"/>
    <cellStyle name="40% - Accent3 2 3 4 4 4 3" xfId="51917"/>
    <cellStyle name="40% - Accent3 2 3 4 4 5" xfId="12475"/>
    <cellStyle name="40% - Accent3 2 3 4 4 5 2" xfId="31798"/>
    <cellStyle name="40% - Accent3 2 3 4 4 5 3" xfId="51918"/>
    <cellStyle name="40% - Accent3 2 3 4 4 6" xfId="18258"/>
    <cellStyle name="40% - Accent3 2 3 4 4 6 2" xfId="31799"/>
    <cellStyle name="40% - Accent3 2 3 4 4 7" xfId="31800"/>
    <cellStyle name="40% - Accent3 2 3 4 4 8" xfId="51919"/>
    <cellStyle name="40% - Accent3 2 3 4 5" xfId="1535"/>
    <cellStyle name="40% - Accent3 2 3 4 5 2" xfId="9021"/>
    <cellStyle name="40% - Accent3 2 3 4 5 2 2" xfId="14803"/>
    <cellStyle name="40% - Accent3 2 3 4 5 2 2 2" xfId="31801"/>
    <cellStyle name="40% - Accent3 2 3 4 5 2 2 3" xfId="51920"/>
    <cellStyle name="40% - Accent3 2 3 4 5 2 3" xfId="20586"/>
    <cellStyle name="40% - Accent3 2 3 4 5 2 3 2" xfId="31802"/>
    <cellStyle name="40% - Accent3 2 3 4 5 2 4" xfId="31803"/>
    <cellStyle name="40% - Accent3 2 3 4 5 2 5" xfId="51921"/>
    <cellStyle name="40% - Accent3 2 3 4 5 3" xfId="6130"/>
    <cellStyle name="40% - Accent3 2 3 4 5 3 2" xfId="31804"/>
    <cellStyle name="40% - Accent3 2 3 4 5 3 3" xfId="51922"/>
    <cellStyle name="40% - Accent3 2 3 4 5 4" xfId="11912"/>
    <cellStyle name="40% - Accent3 2 3 4 5 4 2" xfId="31805"/>
    <cellStyle name="40% - Accent3 2 3 4 5 4 3" xfId="51923"/>
    <cellStyle name="40% - Accent3 2 3 4 5 5" xfId="17695"/>
    <cellStyle name="40% - Accent3 2 3 4 5 5 2" xfId="31806"/>
    <cellStyle name="40% - Accent3 2 3 4 5 6" xfId="31807"/>
    <cellStyle name="40% - Accent3 2 3 4 5 7" xfId="51924"/>
    <cellStyle name="40% - Accent3 2 3 4 6" xfId="4990"/>
    <cellStyle name="40% - Accent3 2 3 4 6 2" xfId="13664"/>
    <cellStyle name="40% - Accent3 2 3 4 6 2 2" xfId="31808"/>
    <cellStyle name="40% - Accent3 2 3 4 6 2 3" xfId="51925"/>
    <cellStyle name="40% - Accent3 2 3 4 6 3" xfId="19447"/>
    <cellStyle name="40% - Accent3 2 3 4 6 3 2" xfId="31809"/>
    <cellStyle name="40% - Accent3 2 3 4 6 4" xfId="31810"/>
    <cellStyle name="40% - Accent3 2 3 4 6 5" xfId="51926"/>
    <cellStyle name="40% - Accent3 2 3 4 7" xfId="7882"/>
    <cellStyle name="40% - Accent3 2 3 4 7 2" xfId="31811"/>
    <cellStyle name="40% - Accent3 2 3 4 7 3" xfId="51927"/>
    <cellStyle name="40% - Accent3 2 3 4 7 4" xfId="51928"/>
    <cellStyle name="40% - Accent3 2 3 4 8" xfId="3238"/>
    <cellStyle name="40% - Accent3 2 3 4 8 2" xfId="31812"/>
    <cellStyle name="40% - Accent3 2 3 4 8 3" xfId="51929"/>
    <cellStyle name="40% - Accent3 2 3 4 9" xfId="10773"/>
    <cellStyle name="40% - Accent3 2 3 4 9 2" xfId="31813"/>
    <cellStyle name="40% - Accent3 2 3 4 9 3" xfId="51930"/>
    <cellStyle name="40% - Accent3 2 3 5" xfId="362"/>
    <cellStyle name="40% - Accent3 2 3 5 10" xfId="51931"/>
    <cellStyle name="40% - Accent3 2 3 5 2" xfId="2100"/>
    <cellStyle name="40% - Accent3 2 3 5 2 2" xfId="6695"/>
    <cellStyle name="40% - Accent3 2 3 5 2 2 2" xfId="15368"/>
    <cellStyle name="40% - Accent3 2 3 5 2 2 2 2" xfId="31814"/>
    <cellStyle name="40% - Accent3 2 3 5 2 2 2 3" xfId="51932"/>
    <cellStyle name="40% - Accent3 2 3 5 2 2 3" xfId="21151"/>
    <cellStyle name="40% - Accent3 2 3 5 2 2 3 2" xfId="31815"/>
    <cellStyle name="40% - Accent3 2 3 5 2 2 4" xfId="31816"/>
    <cellStyle name="40% - Accent3 2 3 5 2 2 5" xfId="51933"/>
    <cellStyle name="40% - Accent3 2 3 5 2 3" xfId="9586"/>
    <cellStyle name="40% - Accent3 2 3 5 2 3 2" xfId="31817"/>
    <cellStyle name="40% - Accent3 2 3 5 2 3 3" xfId="51934"/>
    <cellStyle name="40% - Accent3 2 3 5 2 3 4" xfId="51935"/>
    <cellStyle name="40% - Accent3 2 3 5 2 4" xfId="3803"/>
    <cellStyle name="40% - Accent3 2 3 5 2 4 2" xfId="31818"/>
    <cellStyle name="40% - Accent3 2 3 5 2 4 3" xfId="51936"/>
    <cellStyle name="40% - Accent3 2 3 5 2 5" xfId="12477"/>
    <cellStyle name="40% - Accent3 2 3 5 2 5 2" xfId="31819"/>
    <cellStyle name="40% - Accent3 2 3 5 2 5 3" xfId="51937"/>
    <cellStyle name="40% - Accent3 2 3 5 2 6" xfId="18260"/>
    <cellStyle name="40% - Accent3 2 3 5 2 6 2" xfId="31820"/>
    <cellStyle name="40% - Accent3 2 3 5 2 7" xfId="31821"/>
    <cellStyle name="40% - Accent3 2 3 5 2 8" xfId="51938"/>
    <cellStyle name="40% - Accent3 2 3 5 3" xfId="1531"/>
    <cellStyle name="40% - Accent3 2 3 5 3 2" xfId="9017"/>
    <cellStyle name="40% - Accent3 2 3 5 3 2 2" xfId="14799"/>
    <cellStyle name="40% - Accent3 2 3 5 3 2 2 2" xfId="31822"/>
    <cellStyle name="40% - Accent3 2 3 5 3 2 2 3" xfId="51939"/>
    <cellStyle name="40% - Accent3 2 3 5 3 2 3" xfId="20582"/>
    <cellStyle name="40% - Accent3 2 3 5 3 2 3 2" xfId="31823"/>
    <cellStyle name="40% - Accent3 2 3 5 3 2 4" xfId="31824"/>
    <cellStyle name="40% - Accent3 2 3 5 3 2 5" xfId="51940"/>
    <cellStyle name="40% - Accent3 2 3 5 3 3" xfId="6126"/>
    <cellStyle name="40% - Accent3 2 3 5 3 3 2" xfId="31825"/>
    <cellStyle name="40% - Accent3 2 3 5 3 3 3" xfId="51941"/>
    <cellStyle name="40% - Accent3 2 3 5 3 4" xfId="11908"/>
    <cellStyle name="40% - Accent3 2 3 5 3 4 2" xfId="31826"/>
    <cellStyle name="40% - Accent3 2 3 5 3 4 3" xfId="51942"/>
    <cellStyle name="40% - Accent3 2 3 5 3 5" xfId="17691"/>
    <cellStyle name="40% - Accent3 2 3 5 3 5 2" xfId="31827"/>
    <cellStyle name="40% - Accent3 2 3 5 3 6" xfId="31828"/>
    <cellStyle name="40% - Accent3 2 3 5 3 7" xfId="51943"/>
    <cellStyle name="40% - Accent3 2 3 5 4" xfId="4992"/>
    <cellStyle name="40% - Accent3 2 3 5 4 2" xfId="13666"/>
    <cellStyle name="40% - Accent3 2 3 5 4 2 2" xfId="31829"/>
    <cellStyle name="40% - Accent3 2 3 5 4 2 3" xfId="51944"/>
    <cellStyle name="40% - Accent3 2 3 5 4 3" xfId="19449"/>
    <cellStyle name="40% - Accent3 2 3 5 4 3 2" xfId="31830"/>
    <cellStyle name="40% - Accent3 2 3 5 4 4" xfId="31831"/>
    <cellStyle name="40% - Accent3 2 3 5 4 5" xfId="51945"/>
    <cellStyle name="40% - Accent3 2 3 5 5" xfId="7884"/>
    <cellStyle name="40% - Accent3 2 3 5 5 2" xfId="31832"/>
    <cellStyle name="40% - Accent3 2 3 5 5 3" xfId="51946"/>
    <cellStyle name="40% - Accent3 2 3 5 5 4" xfId="51947"/>
    <cellStyle name="40% - Accent3 2 3 5 6" xfId="3234"/>
    <cellStyle name="40% - Accent3 2 3 5 6 2" xfId="31833"/>
    <cellStyle name="40% - Accent3 2 3 5 6 3" xfId="51948"/>
    <cellStyle name="40% - Accent3 2 3 5 7" xfId="10775"/>
    <cellStyle name="40% - Accent3 2 3 5 7 2" xfId="31834"/>
    <cellStyle name="40% - Accent3 2 3 5 7 3" xfId="51949"/>
    <cellStyle name="40% - Accent3 2 3 5 8" xfId="16558"/>
    <cellStyle name="40% - Accent3 2 3 5 8 2" xfId="31835"/>
    <cellStyle name="40% - Accent3 2 3 5 9" xfId="31836"/>
    <cellStyle name="40% - Accent3 2 3 6" xfId="889"/>
    <cellStyle name="40% - Accent3 2 3 6 2" xfId="2595"/>
    <cellStyle name="40% - Accent3 2 3 6 2 2" xfId="10081"/>
    <cellStyle name="40% - Accent3 2 3 6 2 2 2" xfId="15863"/>
    <cellStyle name="40% - Accent3 2 3 6 2 2 2 2" xfId="31837"/>
    <cellStyle name="40% - Accent3 2 3 6 2 2 2 3" xfId="51950"/>
    <cellStyle name="40% - Accent3 2 3 6 2 2 3" xfId="21646"/>
    <cellStyle name="40% - Accent3 2 3 6 2 2 3 2" xfId="31838"/>
    <cellStyle name="40% - Accent3 2 3 6 2 2 4" xfId="31839"/>
    <cellStyle name="40% - Accent3 2 3 6 2 2 5" xfId="51951"/>
    <cellStyle name="40% - Accent3 2 3 6 2 3" xfId="7190"/>
    <cellStyle name="40% - Accent3 2 3 6 2 3 2" xfId="31840"/>
    <cellStyle name="40% - Accent3 2 3 6 2 3 3" xfId="51952"/>
    <cellStyle name="40% - Accent3 2 3 6 2 4" xfId="12972"/>
    <cellStyle name="40% - Accent3 2 3 6 2 4 2" xfId="31841"/>
    <cellStyle name="40% - Accent3 2 3 6 2 4 3" xfId="51953"/>
    <cellStyle name="40% - Accent3 2 3 6 2 5" xfId="18755"/>
    <cellStyle name="40% - Accent3 2 3 6 2 5 2" xfId="31842"/>
    <cellStyle name="40% - Accent3 2 3 6 2 6" xfId="31843"/>
    <cellStyle name="40% - Accent3 2 3 6 2 7" xfId="51954"/>
    <cellStyle name="40% - Accent3 2 3 6 3" xfId="5487"/>
    <cellStyle name="40% - Accent3 2 3 6 3 2" xfId="14161"/>
    <cellStyle name="40% - Accent3 2 3 6 3 2 2" xfId="31844"/>
    <cellStyle name="40% - Accent3 2 3 6 3 2 3" xfId="51955"/>
    <cellStyle name="40% - Accent3 2 3 6 3 3" xfId="19944"/>
    <cellStyle name="40% - Accent3 2 3 6 3 3 2" xfId="31845"/>
    <cellStyle name="40% - Accent3 2 3 6 3 4" xfId="31846"/>
    <cellStyle name="40% - Accent3 2 3 6 3 5" xfId="51956"/>
    <cellStyle name="40% - Accent3 2 3 6 4" xfId="8379"/>
    <cellStyle name="40% - Accent3 2 3 6 4 2" xfId="31847"/>
    <cellStyle name="40% - Accent3 2 3 6 4 3" xfId="51957"/>
    <cellStyle name="40% - Accent3 2 3 6 4 4" xfId="51958"/>
    <cellStyle name="40% - Accent3 2 3 6 5" xfId="4298"/>
    <cellStyle name="40% - Accent3 2 3 6 5 2" xfId="31848"/>
    <cellStyle name="40% - Accent3 2 3 6 5 3" xfId="51959"/>
    <cellStyle name="40% - Accent3 2 3 6 6" xfId="11270"/>
    <cellStyle name="40% - Accent3 2 3 6 6 2" xfId="31849"/>
    <cellStyle name="40% - Accent3 2 3 6 6 3" xfId="51960"/>
    <cellStyle name="40% - Accent3 2 3 6 7" xfId="17053"/>
    <cellStyle name="40% - Accent3 2 3 6 7 2" xfId="31850"/>
    <cellStyle name="40% - Accent3 2 3 6 8" xfId="31851"/>
    <cellStyle name="40% - Accent3 2 3 6 9" xfId="51961"/>
    <cellStyle name="40% - Accent3 2 3 7" xfId="2091"/>
    <cellStyle name="40% - Accent3 2 3 7 2" xfId="6686"/>
    <cellStyle name="40% - Accent3 2 3 7 2 2" xfId="15359"/>
    <cellStyle name="40% - Accent3 2 3 7 2 2 2" xfId="31852"/>
    <cellStyle name="40% - Accent3 2 3 7 2 2 3" xfId="51962"/>
    <cellStyle name="40% - Accent3 2 3 7 2 3" xfId="21142"/>
    <cellStyle name="40% - Accent3 2 3 7 2 3 2" xfId="31853"/>
    <cellStyle name="40% - Accent3 2 3 7 2 4" xfId="31854"/>
    <cellStyle name="40% - Accent3 2 3 7 2 5" xfId="51963"/>
    <cellStyle name="40% - Accent3 2 3 7 3" xfId="9577"/>
    <cellStyle name="40% - Accent3 2 3 7 3 2" xfId="31855"/>
    <cellStyle name="40% - Accent3 2 3 7 3 3" xfId="51964"/>
    <cellStyle name="40% - Accent3 2 3 7 3 4" xfId="51965"/>
    <cellStyle name="40% - Accent3 2 3 7 4" xfId="3794"/>
    <cellStyle name="40% - Accent3 2 3 7 4 2" xfId="31856"/>
    <cellStyle name="40% - Accent3 2 3 7 4 3" xfId="51966"/>
    <cellStyle name="40% - Accent3 2 3 7 5" xfId="12468"/>
    <cellStyle name="40% - Accent3 2 3 7 5 2" xfId="31857"/>
    <cellStyle name="40% - Accent3 2 3 7 5 3" xfId="51967"/>
    <cellStyle name="40% - Accent3 2 3 7 6" xfId="18251"/>
    <cellStyle name="40% - Accent3 2 3 7 6 2" xfId="31858"/>
    <cellStyle name="40% - Accent3 2 3 7 7" xfId="31859"/>
    <cellStyle name="40% - Accent3 2 3 7 8" xfId="51968"/>
    <cellStyle name="40% - Accent3 2 3 8" xfId="1317"/>
    <cellStyle name="40% - Accent3 2 3 8 2" xfId="8803"/>
    <cellStyle name="40% - Accent3 2 3 8 2 2" xfId="14585"/>
    <cellStyle name="40% - Accent3 2 3 8 2 2 2" xfId="31860"/>
    <cellStyle name="40% - Accent3 2 3 8 2 2 3" xfId="51969"/>
    <cellStyle name="40% - Accent3 2 3 8 2 3" xfId="20368"/>
    <cellStyle name="40% - Accent3 2 3 8 2 3 2" xfId="31861"/>
    <cellStyle name="40% - Accent3 2 3 8 2 4" xfId="31862"/>
    <cellStyle name="40% - Accent3 2 3 8 2 5" xfId="51970"/>
    <cellStyle name="40% - Accent3 2 3 8 3" xfId="5912"/>
    <cellStyle name="40% - Accent3 2 3 8 3 2" xfId="31863"/>
    <cellStyle name="40% - Accent3 2 3 8 3 3" xfId="51971"/>
    <cellStyle name="40% - Accent3 2 3 8 4" xfId="11694"/>
    <cellStyle name="40% - Accent3 2 3 8 4 2" xfId="31864"/>
    <cellStyle name="40% - Accent3 2 3 8 4 3" xfId="51972"/>
    <cellStyle name="40% - Accent3 2 3 8 5" xfId="17477"/>
    <cellStyle name="40% - Accent3 2 3 8 5 2" xfId="31865"/>
    <cellStyle name="40% - Accent3 2 3 8 6" xfId="31866"/>
    <cellStyle name="40% - Accent3 2 3 8 7" xfId="51973"/>
    <cellStyle name="40% - Accent3 2 3 9" xfId="4983"/>
    <cellStyle name="40% - Accent3 2 3 9 2" xfId="13657"/>
    <cellStyle name="40% - Accent3 2 3 9 2 2" xfId="31867"/>
    <cellStyle name="40% - Accent3 2 3 9 2 3" xfId="51974"/>
    <cellStyle name="40% - Accent3 2 3 9 3" xfId="19440"/>
    <cellStyle name="40% - Accent3 2 3 9 3 2" xfId="31868"/>
    <cellStyle name="40% - Accent3 2 3 9 4" xfId="31869"/>
    <cellStyle name="40% - Accent3 2 3 9 5" xfId="51975"/>
    <cellStyle name="40% - Accent3 2 4" xfId="363"/>
    <cellStyle name="40% - Accent3 2 4 10" xfId="10776"/>
    <cellStyle name="40% - Accent3 2 4 10 2" xfId="31870"/>
    <cellStyle name="40% - Accent3 2 4 10 3" xfId="51976"/>
    <cellStyle name="40% - Accent3 2 4 11" xfId="16559"/>
    <cellStyle name="40% - Accent3 2 4 11 2" xfId="31871"/>
    <cellStyle name="40% - Accent3 2 4 12" xfId="31872"/>
    <cellStyle name="40% - Accent3 2 4 13" xfId="51977"/>
    <cellStyle name="40% - Accent3 2 4 2" xfId="364"/>
    <cellStyle name="40% - Accent3 2 4 2 10" xfId="16560"/>
    <cellStyle name="40% - Accent3 2 4 2 10 2" xfId="31873"/>
    <cellStyle name="40% - Accent3 2 4 2 11" xfId="31874"/>
    <cellStyle name="40% - Accent3 2 4 2 12" xfId="51978"/>
    <cellStyle name="40% - Accent3 2 4 2 2" xfId="365"/>
    <cellStyle name="40% - Accent3 2 4 2 2 2" xfId="2103"/>
    <cellStyle name="40% - Accent3 2 4 2 2 2 2" xfId="9589"/>
    <cellStyle name="40% - Accent3 2 4 2 2 2 2 2" xfId="15371"/>
    <cellStyle name="40% - Accent3 2 4 2 2 2 2 2 2" xfId="31875"/>
    <cellStyle name="40% - Accent3 2 4 2 2 2 2 2 3" xfId="51979"/>
    <cellStyle name="40% - Accent3 2 4 2 2 2 2 3" xfId="21154"/>
    <cellStyle name="40% - Accent3 2 4 2 2 2 2 3 2" xfId="31876"/>
    <cellStyle name="40% - Accent3 2 4 2 2 2 2 4" xfId="31877"/>
    <cellStyle name="40% - Accent3 2 4 2 2 2 2 5" xfId="51980"/>
    <cellStyle name="40% - Accent3 2 4 2 2 2 3" xfId="6698"/>
    <cellStyle name="40% - Accent3 2 4 2 2 2 3 2" xfId="31878"/>
    <cellStyle name="40% - Accent3 2 4 2 2 2 3 3" xfId="51981"/>
    <cellStyle name="40% - Accent3 2 4 2 2 2 4" xfId="12480"/>
    <cellStyle name="40% - Accent3 2 4 2 2 2 4 2" xfId="31879"/>
    <cellStyle name="40% - Accent3 2 4 2 2 2 4 3" xfId="51982"/>
    <cellStyle name="40% - Accent3 2 4 2 2 2 5" xfId="18263"/>
    <cellStyle name="40% - Accent3 2 4 2 2 2 5 2" xfId="31880"/>
    <cellStyle name="40% - Accent3 2 4 2 2 2 6" xfId="31881"/>
    <cellStyle name="40% - Accent3 2 4 2 2 2 7" xfId="51983"/>
    <cellStyle name="40% - Accent3 2 4 2 2 3" xfId="4995"/>
    <cellStyle name="40% - Accent3 2 4 2 2 3 2" xfId="13669"/>
    <cellStyle name="40% - Accent3 2 4 2 2 3 2 2" xfId="31882"/>
    <cellStyle name="40% - Accent3 2 4 2 2 3 2 3" xfId="51984"/>
    <cellStyle name="40% - Accent3 2 4 2 2 3 3" xfId="19452"/>
    <cellStyle name="40% - Accent3 2 4 2 2 3 3 2" xfId="31883"/>
    <cellStyle name="40% - Accent3 2 4 2 2 3 4" xfId="31884"/>
    <cellStyle name="40% - Accent3 2 4 2 2 3 5" xfId="51985"/>
    <cellStyle name="40% - Accent3 2 4 2 2 4" xfId="7887"/>
    <cellStyle name="40% - Accent3 2 4 2 2 4 2" xfId="31885"/>
    <cellStyle name="40% - Accent3 2 4 2 2 4 3" xfId="51986"/>
    <cellStyle name="40% - Accent3 2 4 2 2 4 4" xfId="51987"/>
    <cellStyle name="40% - Accent3 2 4 2 2 5" xfId="3806"/>
    <cellStyle name="40% - Accent3 2 4 2 2 5 2" xfId="31886"/>
    <cellStyle name="40% - Accent3 2 4 2 2 5 3" xfId="51988"/>
    <cellStyle name="40% - Accent3 2 4 2 2 6" xfId="10778"/>
    <cellStyle name="40% - Accent3 2 4 2 2 6 2" xfId="31887"/>
    <cellStyle name="40% - Accent3 2 4 2 2 6 3" xfId="51989"/>
    <cellStyle name="40% - Accent3 2 4 2 2 7" xfId="16561"/>
    <cellStyle name="40% - Accent3 2 4 2 2 7 2" xfId="31888"/>
    <cellStyle name="40% - Accent3 2 4 2 2 8" xfId="31889"/>
    <cellStyle name="40% - Accent3 2 4 2 2 9" xfId="51990"/>
    <cellStyle name="40% - Accent3 2 4 2 3" xfId="1058"/>
    <cellStyle name="40% - Accent3 2 4 2 3 2" xfId="2762"/>
    <cellStyle name="40% - Accent3 2 4 2 3 2 2" xfId="10248"/>
    <cellStyle name="40% - Accent3 2 4 2 3 2 2 2" xfId="16030"/>
    <cellStyle name="40% - Accent3 2 4 2 3 2 2 2 2" xfId="31890"/>
    <cellStyle name="40% - Accent3 2 4 2 3 2 2 2 3" xfId="51991"/>
    <cellStyle name="40% - Accent3 2 4 2 3 2 2 3" xfId="21813"/>
    <cellStyle name="40% - Accent3 2 4 2 3 2 2 3 2" xfId="31891"/>
    <cellStyle name="40% - Accent3 2 4 2 3 2 2 4" xfId="31892"/>
    <cellStyle name="40% - Accent3 2 4 2 3 2 2 5" xfId="51992"/>
    <cellStyle name="40% - Accent3 2 4 2 3 2 3" xfId="7357"/>
    <cellStyle name="40% - Accent3 2 4 2 3 2 3 2" xfId="31893"/>
    <cellStyle name="40% - Accent3 2 4 2 3 2 3 3" xfId="51993"/>
    <cellStyle name="40% - Accent3 2 4 2 3 2 4" xfId="13139"/>
    <cellStyle name="40% - Accent3 2 4 2 3 2 4 2" xfId="31894"/>
    <cellStyle name="40% - Accent3 2 4 2 3 2 4 3" xfId="51994"/>
    <cellStyle name="40% - Accent3 2 4 2 3 2 5" xfId="18922"/>
    <cellStyle name="40% - Accent3 2 4 2 3 2 5 2" xfId="31895"/>
    <cellStyle name="40% - Accent3 2 4 2 3 2 6" xfId="31896"/>
    <cellStyle name="40% - Accent3 2 4 2 3 2 7" xfId="51995"/>
    <cellStyle name="40% - Accent3 2 4 2 3 3" xfId="5654"/>
    <cellStyle name="40% - Accent3 2 4 2 3 3 2" xfId="14328"/>
    <cellStyle name="40% - Accent3 2 4 2 3 3 2 2" xfId="31897"/>
    <cellStyle name="40% - Accent3 2 4 2 3 3 2 3" xfId="51996"/>
    <cellStyle name="40% - Accent3 2 4 2 3 3 3" xfId="20111"/>
    <cellStyle name="40% - Accent3 2 4 2 3 3 3 2" xfId="31898"/>
    <cellStyle name="40% - Accent3 2 4 2 3 3 4" xfId="31899"/>
    <cellStyle name="40% - Accent3 2 4 2 3 3 5" xfId="51997"/>
    <cellStyle name="40% - Accent3 2 4 2 3 4" xfId="8546"/>
    <cellStyle name="40% - Accent3 2 4 2 3 4 2" xfId="31900"/>
    <cellStyle name="40% - Accent3 2 4 2 3 4 3" xfId="51998"/>
    <cellStyle name="40% - Accent3 2 4 2 3 4 4" xfId="51999"/>
    <cellStyle name="40% - Accent3 2 4 2 3 5" xfId="4465"/>
    <cellStyle name="40% - Accent3 2 4 2 3 5 2" xfId="31901"/>
    <cellStyle name="40% - Accent3 2 4 2 3 5 3" xfId="52000"/>
    <cellStyle name="40% - Accent3 2 4 2 3 6" xfId="11437"/>
    <cellStyle name="40% - Accent3 2 4 2 3 6 2" xfId="31902"/>
    <cellStyle name="40% - Accent3 2 4 2 3 6 3" xfId="52001"/>
    <cellStyle name="40% - Accent3 2 4 2 3 7" xfId="17220"/>
    <cellStyle name="40% - Accent3 2 4 2 3 7 2" xfId="31903"/>
    <cellStyle name="40% - Accent3 2 4 2 3 8" xfId="31904"/>
    <cellStyle name="40% - Accent3 2 4 2 3 9" xfId="52002"/>
    <cellStyle name="40% - Accent3 2 4 2 4" xfId="2102"/>
    <cellStyle name="40% - Accent3 2 4 2 4 2" xfId="6697"/>
    <cellStyle name="40% - Accent3 2 4 2 4 2 2" xfId="15370"/>
    <cellStyle name="40% - Accent3 2 4 2 4 2 2 2" xfId="31905"/>
    <cellStyle name="40% - Accent3 2 4 2 4 2 2 3" xfId="52003"/>
    <cellStyle name="40% - Accent3 2 4 2 4 2 3" xfId="21153"/>
    <cellStyle name="40% - Accent3 2 4 2 4 2 3 2" xfId="31906"/>
    <cellStyle name="40% - Accent3 2 4 2 4 2 4" xfId="31907"/>
    <cellStyle name="40% - Accent3 2 4 2 4 2 5" xfId="52004"/>
    <cellStyle name="40% - Accent3 2 4 2 4 3" xfId="9588"/>
    <cellStyle name="40% - Accent3 2 4 2 4 3 2" xfId="31908"/>
    <cellStyle name="40% - Accent3 2 4 2 4 3 3" xfId="52005"/>
    <cellStyle name="40% - Accent3 2 4 2 4 3 4" xfId="52006"/>
    <cellStyle name="40% - Accent3 2 4 2 4 4" xfId="3805"/>
    <cellStyle name="40% - Accent3 2 4 2 4 4 2" xfId="31909"/>
    <cellStyle name="40% - Accent3 2 4 2 4 4 3" xfId="52007"/>
    <cellStyle name="40% - Accent3 2 4 2 4 5" xfId="12479"/>
    <cellStyle name="40% - Accent3 2 4 2 4 5 2" xfId="31910"/>
    <cellStyle name="40% - Accent3 2 4 2 4 5 3" xfId="52008"/>
    <cellStyle name="40% - Accent3 2 4 2 4 6" xfId="18262"/>
    <cellStyle name="40% - Accent3 2 4 2 4 6 2" xfId="31911"/>
    <cellStyle name="40% - Accent3 2 4 2 4 7" xfId="31912"/>
    <cellStyle name="40% - Accent3 2 4 2 4 8" xfId="52009"/>
    <cellStyle name="40% - Accent3 2 4 2 5" xfId="1537"/>
    <cellStyle name="40% - Accent3 2 4 2 5 2" xfId="9023"/>
    <cellStyle name="40% - Accent3 2 4 2 5 2 2" xfId="14805"/>
    <cellStyle name="40% - Accent3 2 4 2 5 2 2 2" xfId="31913"/>
    <cellStyle name="40% - Accent3 2 4 2 5 2 2 3" xfId="52010"/>
    <cellStyle name="40% - Accent3 2 4 2 5 2 3" xfId="20588"/>
    <cellStyle name="40% - Accent3 2 4 2 5 2 3 2" xfId="31914"/>
    <cellStyle name="40% - Accent3 2 4 2 5 2 4" xfId="31915"/>
    <cellStyle name="40% - Accent3 2 4 2 5 2 5" xfId="52011"/>
    <cellStyle name="40% - Accent3 2 4 2 5 3" xfId="6132"/>
    <cellStyle name="40% - Accent3 2 4 2 5 3 2" xfId="31916"/>
    <cellStyle name="40% - Accent3 2 4 2 5 3 3" xfId="52012"/>
    <cellStyle name="40% - Accent3 2 4 2 5 4" xfId="11914"/>
    <cellStyle name="40% - Accent3 2 4 2 5 4 2" xfId="31917"/>
    <cellStyle name="40% - Accent3 2 4 2 5 4 3" xfId="52013"/>
    <cellStyle name="40% - Accent3 2 4 2 5 5" xfId="17697"/>
    <cellStyle name="40% - Accent3 2 4 2 5 5 2" xfId="31918"/>
    <cellStyle name="40% - Accent3 2 4 2 5 6" xfId="31919"/>
    <cellStyle name="40% - Accent3 2 4 2 5 7" xfId="52014"/>
    <cellStyle name="40% - Accent3 2 4 2 6" xfId="4994"/>
    <cellStyle name="40% - Accent3 2 4 2 6 2" xfId="13668"/>
    <cellStyle name="40% - Accent3 2 4 2 6 2 2" xfId="31920"/>
    <cellStyle name="40% - Accent3 2 4 2 6 2 3" xfId="52015"/>
    <cellStyle name="40% - Accent3 2 4 2 6 3" xfId="19451"/>
    <cellStyle name="40% - Accent3 2 4 2 6 3 2" xfId="31921"/>
    <cellStyle name="40% - Accent3 2 4 2 6 4" xfId="31922"/>
    <cellStyle name="40% - Accent3 2 4 2 6 5" xfId="52016"/>
    <cellStyle name="40% - Accent3 2 4 2 7" xfId="7886"/>
    <cellStyle name="40% - Accent3 2 4 2 7 2" xfId="31923"/>
    <cellStyle name="40% - Accent3 2 4 2 7 3" xfId="52017"/>
    <cellStyle name="40% - Accent3 2 4 2 7 4" xfId="52018"/>
    <cellStyle name="40% - Accent3 2 4 2 8" xfId="3240"/>
    <cellStyle name="40% - Accent3 2 4 2 8 2" xfId="31924"/>
    <cellStyle name="40% - Accent3 2 4 2 8 3" xfId="52019"/>
    <cellStyle name="40% - Accent3 2 4 2 9" xfId="10777"/>
    <cellStyle name="40% - Accent3 2 4 2 9 2" xfId="31925"/>
    <cellStyle name="40% - Accent3 2 4 2 9 3" xfId="52020"/>
    <cellStyle name="40% - Accent3 2 4 3" xfId="366"/>
    <cellStyle name="40% - Accent3 2 4 3 10" xfId="52021"/>
    <cellStyle name="40% - Accent3 2 4 3 2" xfId="2104"/>
    <cellStyle name="40% - Accent3 2 4 3 2 2" xfId="6699"/>
    <cellStyle name="40% - Accent3 2 4 3 2 2 2" xfId="15372"/>
    <cellStyle name="40% - Accent3 2 4 3 2 2 2 2" xfId="31926"/>
    <cellStyle name="40% - Accent3 2 4 3 2 2 2 3" xfId="52022"/>
    <cellStyle name="40% - Accent3 2 4 3 2 2 3" xfId="21155"/>
    <cellStyle name="40% - Accent3 2 4 3 2 2 3 2" xfId="31927"/>
    <cellStyle name="40% - Accent3 2 4 3 2 2 4" xfId="31928"/>
    <cellStyle name="40% - Accent3 2 4 3 2 2 5" xfId="52023"/>
    <cellStyle name="40% - Accent3 2 4 3 2 3" xfId="9590"/>
    <cellStyle name="40% - Accent3 2 4 3 2 3 2" xfId="31929"/>
    <cellStyle name="40% - Accent3 2 4 3 2 3 3" xfId="52024"/>
    <cellStyle name="40% - Accent3 2 4 3 2 3 4" xfId="52025"/>
    <cellStyle name="40% - Accent3 2 4 3 2 4" xfId="3807"/>
    <cellStyle name="40% - Accent3 2 4 3 2 4 2" xfId="31930"/>
    <cellStyle name="40% - Accent3 2 4 3 2 4 3" xfId="52026"/>
    <cellStyle name="40% - Accent3 2 4 3 2 5" xfId="12481"/>
    <cellStyle name="40% - Accent3 2 4 3 2 5 2" xfId="31931"/>
    <cellStyle name="40% - Accent3 2 4 3 2 5 3" xfId="52027"/>
    <cellStyle name="40% - Accent3 2 4 3 2 6" xfId="18264"/>
    <cellStyle name="40% - Accent3 2 4 3 2 6 2" xfId="31932"/>
    <cellStyle name="40% - Accent3 2 4 3 2 7" xfId="31933"/>
    <cellStyle name="40% - Accent3 2 4 3 2 8" xfId="52028"/>
    <cellStyle name="40% - Accent3 2 4 3 3" xfId="1536"/>
    <cellStyle name="40% - Accent3 2 4 3 3 2" xfId="9022"/>
    <cellStyle name="40% - Accent3 2 4 3 3 2 2" xfId="14804"/>
    <cellStyle name="40% - Accent3 2 4 3 3 2 2 2" xfId="31934"/>
    <cellStyle name="40% - Accent3 2 4 3 3 2 2 3" xfId="52029"/>
    <cellStyle name="40% - Accent3 2 4 3 3 2 3" xfId="20587"/>
    <cellStyle name="40% - Accent3 2 4 3 3 2 3 2" xfId="31935"/>
    <cellStyle name="40% - Accent3 2 4 3 3 2 4" xfId="31936"/>
    <cellStyle name="40% - Accent3 2 4 3 3 2 5" xfId="52030"/>
    <cellStyle name="40% - Accent3 2 4 3 3 3" xfId="6131"/>
    <cellStyle name="40% - Accent3 2 4 3 3 3 2" xfId="31937"/>
    <cellStyle name="40% - Accent3 2 4 3 3 3 3" xfId="52031"/>
    <cellStyle name="40% - Accent3 2 4 3 3 4" xfId="11913"/>
    <cellStyle name="40% - Accent3 2 4 3 3 4 2" xfId="31938"/>
    <cellStyle name="40% - Accent3 2 4 3 3 4 3" xfId="52032"/>
    <cellStyle name="40% - Accent3 2 4 3 3 5" xfId="17696"/>
    <cellStyle name="40% - Accent3 2 4 3 3 5 2" xfId="31939"/>
    <cellStyle name="40% - Accent3 2 4 3 3 6" xfId="31940"/>
    <cellStyle name="40% - Accent3 2 4 3 3 7" xfId="52033"/>
    <cellStyle name="40% - Accent3 2 4 3 4" xfId="4996"/>
    <cellStyle name="40% - Accent3 2 4 3 4 2" xfId="13670"/>
    <cellStyle name="40% - Accent3 2 4 3 4 2 2" xfId="31941"/>
    <cellStyle name="40% - Accent3 2 4 3 4 2 3" xfId="52034"/>
    <cellStyle name="40% - Accent3 2 4 3 4 3" xfId="19453"/>
    <cellStyle name="40% - Accent3 2 4 3 4 3 2" xfId="31942"/>
    <cellStyle name="40% - Accent3 2 4 3 4 4" xfId="31943"/>
    <cellStyle name="40% - Accent3 2 4 3 4 5" xfId="52035"/>
    <cellStyle name="40% - Accent3 2 4 3 5" xfId="7888"/>
    <cellStyle name="40% - Accent3 2 4 3 5 2" xfId="31944"/>
    <cellStyle name="40% - Accent3 2 4 3 5 3" xfId="52036"/>
    <cellStyle name="40% - Accent3 2 4 3 5 4" xfId="52037"/>
    <cellStyle name="40% - Accent3 2 4 3 6" xfId="3239"/>
    <cellStyle name="40% - Accent3 2 4 3 6 2" xfId="31945"/>
    <cellStyle name="40% - Accent3 2 4 3 6 3" xfId="52038"/>
    <cellStyle name="40% - Accent3 2 4 3 7" xfId="10779"/>
    <cellStyle name="40% - Accent3 2 4 3 7 2" xfId="31946"/>
    <cellStyle name="40% - Accent3 2 4 3 7 3" xfId="52039"/>
    <cellStyle name="40% - Accent3 2 4 3 8" xfId="16562"/>
    <cellStyle name="40% - Accent3 2 4 3 8 2" xfId="31947"/>
    <cellStyle name="40% - Accent3 2 4 3 9" xfId="31948"/>
    <cellStyle name="40% - Accent3 2 4 4" xfId="1057"/>
    <cellStyle name="40% - Accent3 2 4 4 2" xfId="2761"/>
    <cellStyle name="40% - Accent3 2 4 4 2 2" xfId="10247"/>
    <cellStyle name="40% - Accent3 2 4 4 2 2 2" xfId="16029"/>
    <cellStyle name="40% - Accent3 2 4 4 2 2 2 2" xfId="31949"/>
    <cellStyle name="40% - Accent3 2 4 4 2 2 2 3" xfId="52040"/>
    <cellStyle name="40% - Accent3 2 4 4 2 2 3" xfId="21812"/>
    <cellStyle name="40% - Accent3 2 4 4 2 2 3 2" xfId="31950"/>
    <cellStyle name="40% - Accent3 2 4 4 2 2 4" xfId="31951"/>
    <cellStyle name="40% - Accent3 2 4 4 2 2 5" xfId="52041"/>
    <cellStyle name="40% - Accent3 2 4 4 2 3" xfId="7356"/>
    <cellStyle name="40% - Accent3 2 4 4 2 3 2" xfId="31952"/>
    <cellStyle name="40% - Accent3 2 4 4 2 3 3" xfId="52042"/>
    <cellStyle name="40% - Accent3 2 4 4 2 4" xfId="13138"/>
    <cellStyle name="40% - Accent3 2 4 4 2 4 2" xfId="31953"/>
    <cellStyle name="40% - Accent3 2 4 4 2 4 3" xfId="52043"/>
    <cellStyle name="40% - Accent3 2 4 4 2 5" xfId="18921"/>
    <cellStyle name="40% - Accent3 2 4 4 2 5 2" xfId="31954"/>
    <cellStyle name="40% - Accent3 2 4 4 2 6" xfId="31955"/>
    <cellStyle name="40% - Accent3 2 4 4 2 7" xfId="52044"/>
    <cellStyle name="40% - Accent3 2 4 4 3" xfId="5653"/>
    <cellStyle name="40% - Accent3 2 4 4 3 2" xfId="14327"/>
    <cellStyle name="40% - Accent3 2 4 4 3 2 2" xfId="31956"/>
    <cellStyle name="40% - Accent3 2 4 4 3 2 3" xfId="52045"/>
    <cellStyle name="40% - Accent3 2 4 4 3 3" xfId="20110"/>
    <cellStyle name="40% - Accent3 2 4 4 3 3 2" xfId="31957"/>
    <cellStyle name="40% - Accent3 2 4 4 3 4" xfId="31958"/>
    <cellStyle name="40% - Accent3 2 4 4 3 5" xfId="52046"/>
    <cellStyle name="40% - Accent3 2 4 4 4" xfId="8545"/>
    <cellStyle name="40% - Accent3 2 4 4 4 2" xfId="31959"/>
    <cellStyle name="40% - Accent3 2 4 4 4 3" xfId="52047"/>
    <cellStyle name="40% - Accent3 2 4 4 4 4" xfId="52048"/>
    <cellStyle name="40% - Accent3 2 4 4 5" xfId="4464"/>
    <cellStyle name="40% - Accent3 2 4 4 5 2" xfId="31960"/>
    <cellStyle name="40% - Accent3 2 4 4 5 3" xfId="52049"/>
    <cellStyle name="40% - Accent3 2 4 4 6" xfId="11436"/>
    <cellStyle name="40% - Accent3 2 4 4 6 2" xfId="31961"/>
    <cellStyle name="40% - Accent3 2 4 4 6 3" xfId="52050"/>
    <cellStyle name="40% - Accent3 2 4 4 7" xfId="17219"/>
    <cellStyle name="40% - Accent3 2 4 4 7 2" xfId="31962"/>
    <cellStyle name="40% - Accent3 2 4 4 8" xfId="31963"/>
    <cellStyle name="40% - Accent3 2 4 4 9" xfId="52051"/>
    <cellStyle name="40% - Accent3 2 4 5" xfId="2101"/>
    <cellStyle name="40% - Accent3 2 4 5 2" xfId="6696"/>
    <cellStyle name="40% - Accent3 2 4 5 2 2" xfId="15369"/>
    <cellStyle name="40% - Accent3 2 4 5 2 2 2" xfId="31964"/>
    <cellStyle name="40% - Accent3 2 4 5 2 2 3" xfId="52052"/>
    <cellStyle name="40% - Accent3 2 4 5 2 3" xfId="21152"/>
    <cellStyle name="40% - Accent3 2 4 5 2 3 2" xfId="31965"/>
    <cellStyle name="40% - Accent3 2 4 5 2 4" xfId="31966"/>
    <cellStyle name="40% - Accent3 2 4 5 2 5" xfId="52053"/>
    <cellStyle name="40% - Accent3 2 4 5 3" xfId="9587"/>
    <cellStyle name="40% - Accent3 2 4 5 3 2" xfId="31967"/>
    <cellStyle name="40% - Accent3 2 4 5 3 3" xfId="52054"/>
    <cellStyle name="40% - Accent3 2 4 5 3 4" xfId="52055"/>
    <cellStyle name="40% - Accent3 2 4 5 4" xfId="3804"/>
    <cellStyle name="40% - Accent3 2 4 5 4 2" xfId="31968"/>
    <cellStyle name="40% - Accent3 2 4 5 4 3" xfId="52056"/>
    <cellStyle name="40% - Accent3 2 4 5 5" xfId="12478"/>
    <cellStyle name="40% - Accent3 2 4 5 5 2" xfId="31969"/>
    <cellStyle name="40% - Accent3 2 4 5 5 3" xfId="52057"/>
    <cellStyle name="40% - Accent3 2 4 5 6" xfId="18261"/>
    <cellStyle name="40% - Accent3 2 4 5 6 2" xfId="31970"/>
    <cellStyle name="40% - Accent3 2 4 5 7" xfId="31971"/>
    <cellStyle name="40% - Accent3 2 4 5 8" xfId="52058"/>
    <cellStyle name="40% - Accent3 2 4 6" xfId="1314"/>
    <cellStyle name="40% - Accent3 2 4 6 2" xfId="8800"/>
    <cellStyle name="40% - Accent3 2 4 6 2 2" xfId="14582"/>
    <cellStyle name="40% - Accent3 2 4 6 2 2 2" xfId="31972"/>
    <cellStyle name="40% - Accent3 2 4 6 2 2 3" xfId="52059"/>
    <cellStyle name="40% - Accent3 2 4 6 2 3" xfId="20365"/>
    <cellStyle name="40% - Accent3 2 4 6 2 3 2" xfId="31973"/>
    <cellStyle name="40% - Accent3 2 4 6 2 4" xfId="31974"/>
    <cellStyle name="40% - Accent3 2 4 6 2 5" xfId="52060"/>
    <cellStyle name="40% - Accent3 2 4 6 3" xfId="5909"/>
    <cellStyle name="40% - Accent3 2 4 6 3 2" xfId="31975"/>
    <cellStyle name="40% - Accent3 2 4 6 3 3" xfId="52061"/>
    <cellStyle name="40% - Accent3 2 4 6 4" xfId="11691"/>
    <cellStyle name="40% - Accent3 2 4 6 4 2" xfId="31976"/>
    <cellStyle name="40% - Accent3 2 4 6 4 3" xfId="52062"/>
    <cellStyle name="40% - Accent3 2 4 6 5" xfId="17474"/>
    <cellStyle name="40% - Accent3 2 4 6 5 2" xfId="31977"/>
    <cellStyle name="40% - Accent3 2 4 6 6" xfId="31978"/>
    <cellStyle name="40% - Accent3 2 4 6 7" xfId="52063"/>
    <cellStyle name="40% - Accent3 2 4 7" xfId="4993"/>
    <cellStyle name="40% - Accent3 2 4 7 2" xfId="13667"/>
    <cellStyle name="40% - Accent3 2 4 7 2 2" xfId="31979"/>
    <cellStyle name="40% - Accent3 2 4 7 2 3" xfId="52064"/>
    <cellStyle name="40% - Accent3 2 4 7 3" xfId="19450"/>
    <cellStyle name="40% - Accent3 2 4 7 3 2" xfId="31980"/>
    <cellStyle name="40% - Accent3 2 4 7 4" xfId="31981"/>
    <cellStyle name="40% - Accent3 2 4 7 5" xfId="52065"/>
    <cellStyle name="40% - Accent3 2 4 8" xfId="7885"/>
    <cellStyle name="40% - Accent3 2 4 8 2" xfId="31982"/>
    <cellStyle name="40% - Accent3 2 4 8 3" xfId="52066"/>
    <cellStyle name="40% - Accent3 2 4 8 4" xfId="52067"/>
    <cellStyle name="40% - Accent3 2 4 9" xfId="3017"/>
    <cellStyle name="40% - Accent3 2 4 9 2" xfId="31983"/>
    <cellStyle name="40% - Accent3 2 4 9 3" xfId="52068"/>
    <cellStyle name="40% - Accent3 2 5" xfId="367"/>
    <cellStyle name="40% - Accent3 2 5 10" xfId="16563"/>
    <cellStyle name="40% - Accent3 2 5 10 2" xfId="31984"/>
    <cellStyle name="40% - Accent3 2 5 11" xfId="31985"/>
    <cellStyle name="40% - Accent3 2 5 12" xfId="52069"/>
    <cellStyle name="40% - Accent3 2 5 2" xfId="368"/>
    <cellStyle name="40% - Accent3 2 5 2 2" xfId="2106"/>
    <cellStyle name="40% - Accent3 2 5 2 2 2" xfId="9592"/>
    <cellStyle name="40% - Accent3 2 5 2 2 2 2" xfId="15374"/>
    <cellStyle name="40% - Accent3 2 5 2 2 2 2 2" xfId="31986"/>
    <cellStyle name="40% - Accent3 2 5 2 2 2 2 3" xfId="52070"/>
    <cellStyle name="40% - Accent3 2 5 2 2 2 3" xfId="21157"/>
    <cellStyle name="40% - Accent3 2 5 2 2 2 3 2" xfId="31987"/>
    <cellStyle name="40% - Accent3 2 5 2 2 2 4" xfId="31988"/>
    <cellStyle name="40% - Accent3 2 5 2 2 2 5" xfId="52071"/>
    <cellStyle name="40% - Accent3 2 5 2 2 3" xfId="6701"/>
    <cellStyle name="40% - Accent3 2 5 2 2 3 2" xfId="31989"/>
    <cellStyle name="40% - Accent3 2 5 2 2 3 3" xfId="52072"/>
    <cellStyle name="40% - Accent3 2 5 2 2 4" xfId="12483"/>
    <cellStyle name="40% - Accent3 2 5 2 2 4 2" xfId="31990"/>
    <cellStyle name="40% - Accent3 2 5 2 2 4 3" xfId="52073"/>
    <cellStyle name="40% - Accent3 2 5 2 2 5" xfId="18266"/>
    <cellStyle name="40% - Accent3 2 5 2 2 5 2" xfId="31991"/>
    <cellStyle name="40% - Accent3 2 5 2 2 6" xfId="31992"/>
    <cellStyle name="40% - Accent3 2 5 2 2 7" xfId="52074"/>
    <cellStyle name="40% - Accent3 2 5 2 3" xfId="4998"/>
    <cellStyle name="40% - Accent3 2 5 2 3 2" xfId="13672"/>
    <cellStyle name="40% - Accent3 2 5 2 3 2 2" xfId="31993"/>
    <cellStyle name="40% - Accent3 2 5 2 3 2 3" xfId="52075"/>
    <cellStyle name="40% - Accent3 2 5 2 3 3" xfId="19455"/>
    <cellStyle name="40% - Accent3 2 5 2 3 3 2" xfId="31994"/>
    <cellStyle name="40% - Accent3 2 5 2 3 4" xfId="31995"/>
    <cellStyle name="40% - Accent3 2 5 2 3 5" xfId="52076"/>
    <cellStyle name="40% - Accent3 2 5 2 4" xfId="7890"/>
    <cellStyle name="40% - Accent3 2 5 2 4 2" xfId="31996"/>
    <cellStyle name="40% - Accent3 2 5 2 4 3" xfId="52077"/>
    <cellStyle name="40% - Accent3 2 5 2 4 4" xfId="52078"/>
    <cellStyle name="40% - Accent3 2 5 2 5" xfId="3809"/>
    <cellStyle name="40% - Accent3 2 5 2 5 2" xfId="31997"/>
    <cellStyle name="40% - Accent3 2 5 2 5 3" xfId="52079"/>
    <cellStyle name="40% - Accent3 2 5 2 6" xfId="10781"/>
    <cellStyle name="40% - Accent3 2 5 2 6 2" xfId="31998"/>
    <cellStyle name="40% - Accent3 2 5 2 6 3" xfId="52080"/>
    <cellStyle name="40% - Accent3 2 5 2 7" xfId="16564"/>
    <cellStyle name="40% - Accent3 2 5 2 7 2" xfId="31999"/>
    <cellStyle name="40% - Accent3 2 5 2 8" xfId="32000"/>
    <cellStyle name="40% - Accent3 2 5 2 9" xfId="52081"/>
    <cellStyle name="40% - Accent3 2 5 3" xfId="1059"/>
    <cellStyle name="40% - Accent3 2 5 3 2" xfId="2763"/>
    <cellStyle name="40% - Accent3 2 5 3 2 2" xfId="10249"/>
    <cellStyle name="40% - Accent3 2 5 3 2 2 2" xfId="16031"/>
    <cellStyle name="40% - Accent3 2 5 3 2 2 2 2" xfId="32001"/>
    <cellStyle name="40% - Accent3 2 5 3 2 2 2 3" xfId="52082"/>
    <cellStyle name="40% - Accent3 2 5 3 2 2 3" xfId="21814"/>
    <cellStyle name="40% - Accent3 2 5 3 2 2 3 2" xfId="32002"/>
    <cellStyle name="40% - Accent3 2 5 3 2 2 4" xfId="32003"/>
    <cellStyle name="40% - Accent3 2 5 3 2 2 5" xfId="52083"/>
    <cellStyle name="40% - Accent3 2 5 3 2 3" xfId="7358"/>
    <cellStyle name="40% - Accent3 2 5 3 2 3 2" xfId="32004"/>
    <cellStyle name="40% - Accent3 2 5 3 2 3 3" xfId="52084"/>
    <cellStyle name="40% - Accent3 2 5 3 2 4" xfId="13140"/>
    <cellStyle name="40% - Accent3 2 5 3 2 4 2" xfId="32005"/>
    <cellStyle name="40% - Accent3 2 5 3 2 4 3" xfId="52085"/>
    <cellStyle name="40% - Accent3 2 5 3 2 5" xfId="18923"/>
    <cellStyle name="40% - Accent3 2 5 3 2 5 2" xfId="32006"/>
    <cellStyle name="40% - Accent3 2 5 3 2 6" xfId="32007"/>
    <cellStyle name="40% - Accent3 2 5 3 2 7" xfId="52086"/>
    <cellStyle name="40% - Accent3 2 5 3 3" xfId="5655"/>
    <cellStyle name="40% - Accent3 2 5 3 3 2" xfId="14329"/>
    <cellStyle name="40% - Accent3 2 5 3 3 2 2" xfId="32008"/>
    <cellStyle name="40% - Accent3 2 5 3 3 2 3" xfId="52087"/>
    <cellStyle name="40% - Accent3 2 5 3 3 3" xfId="20112"/>
    <cellStyle name="40% - Accent3 2 5 3 3 3 2" xfId="32009"/>
    <cellStyle name="40% - Accent3 2 5 3 3 4" xfId="32010"/>
    <cellStyle name="40% - Accent3 2 5 3 3 5" xfId="52088"/>
    <cellStyle name="40% - Accent3 2 5 3 4" xfId="8547"/>
    <cellStyle name="40% - Accent3 2 5 3 4 2" xfId="32011"/>
    <cellStyle name="40% - Accent3 2 5 3 4 3" xfId="52089"/>
    <cellStyle name="40% - Accent3 2 5 3 4 4" xfId="52090"/>
    <cellStyle name="40% - Accent3 2 5 3 5" xfId="4466"/>
    <cellStyle name="40% - Accent3 2 5 3 5 2" xfId="32012"/>
    <cellStyle name="40% - Accent3 2 5 3 5 3" xfId="52091"/>
    <cellStyle name="40% - Accent3 2 5 3 6" xfId="11438"/>
    <cellStyle name="40% - Accent3 2 5 3 6 2" xfId="32013"/>
    <cellStyle name="40% - Accent3 2 5 3 6 3" xfId="52092"/>
    <cellStyle name="40% - Accent3 2 5 3 7" xfId="17221"/>
    <cellStyle name="40% - Accent3 2 5 3 7 2" xfId="32014"/>
    <cellStyle name="40% - Accent3 2 5 3 8" xfId="32015"/>
    <cellStyle name="40% - Accent3 2 5 3 9" xfId="52093"/>
    <cellStyle name="40% - Accent3 2 5 4" xfId="2105"/>
    <cellStyle name="40% - Accent3 2 5 4 2" xfId="6700"/>
    <cellStyle name="40% - Accent3 2 5 4 2 2" xfId="15373"/>
    <cellStyle name="40% - Accent3 2 5 4 2 2 2" xfId="32016"/>
    <cellStyle name="40% - Accent3 2 5 4 2 2 3" xfId="52094"/>
    <cellStyle name="40% - Accent3 2 5 4 2 3" xfId="21156"/>
    <cellStyle name="40% - Accent3 2 5 4 2 3 2" xfId="32017"/>
    <cellStyle name="40% - Accent3 2 5 4 2 4" xfId="32018"/>
    <cellStyle name="40% - Accent3 2 5 4 2 5" xfId="52095"/>
    <cellStyle name="40% - Accent3 2 5 4 3" xfId="9591"/>
    <cellStyle name="40% - Accent3 2 5 4 3 2" xfId="32019"/>
    <cellStyle name="40% - Accent3 2 5 4 3 3" xfId="52096"/>
    <cellStyle name="40% - Accent3 2 5 4 3 4" xfId="52097"/>
    <cellStyle name="40% - Accent3 2 5 4 4" xfId="3808"/>
    <cellStyle name="40% - Accent3 2 5 4 4 2" xfId="32020"/>
    <cellStyle name="40% - Accent3 2 5 4 4 3" xfId="52098"/>
    <cellStyle name="40% - Accent3 2 5 4 5" xfId="12482"/>
    <cellStyle name="40% - Accent3 2 5 4 5 2" xfId="32021"/>
    <cellStyle name="40% - Accent3 2 5 4 5 3" xfId="52099"/>
    <cellStyle name="40% - Accent3 2 5 4 6" xfId="18265"/>
    <cellStyle name="40% - Accent3 2 5 4 6 2" xfId="32022"/>
    <cellStyle name="40% - Accent3 2 5 4 7" xfId="32023"/>
    <cellStyle name="40% - Accent3 2 5 4 8" xfId="52100"/>
    <cellStyle name="40% - Accent3 2 5 5" xfId="1538"/>
    <cellStyle name="40% - Accent3 2 5 5 2" xfId="9024"/>
    <cellStyle name="40% - Accent3 2 5 5 2 2" xfId="14806"/>
    <cellStyle name="40% - Accent3 2 5 5 2 2 2" xfId="32024"/>
    <cellStyle name="40% - Accent3 2 5 5 2 2 3" xfId="52101"/>
    <cellStyle name="40% - Accent3 2 5 5 2 3" xfId="20589"/>
    <cellStyle name="40% - Accent3 2 5 5 2 3 2" xfId="32025"/>
    <cellStyle name="40% - Accent3 2 5 5 2 4" xfId="32026"/>
    <cellStyle name="40% - Accent3 2 5 5 2 5" xfId="52102"/>
    <cellStyle name="40% - Accent3 2 5 5 3" xfId="6133"/>
    <cellStyle name="40% - Accent3 2 5 5 3 2" xfId="32027"/>
    <cellStyle name="40% - Accent3 2 5 5 3 3" xfId="52103"/>
    <cellStyle name="40% - Accent3 2 5 5 4" xfId="11915"/>
    <cellStyle name="40% - Accent3 2 5 5 4 2" xfId="32028"/>
    <cellStyle name="40% - Accent3 2 5 5 4 3" xfId="52104"/>
    <cellStyle name="40% - Accent3 2 5 5 5" xfId="17698"/>
    <cellStyle name="40% - Accent3 2 5 5 5 2" xfId="32029"/>
    <cellStyle name="40% - Accent3 2 5 5 6" xfId="32030"/>
    <cellStyle name="40% - Accent3 2 5 5 7" xfId="52105"/>
    <cellStyle name="40% - Accent3 2 5 6" xfId="4997"/>
    <cellStyle name="40% - Accent3 2 5 6 2" xfId="13671"/>
    <cellStyle name="40% - Accent3 2 5 6 2 2" xfId="32031"/>
    <cellStyle name="40% - Accent3 2 5 6 2 3" xfId="52106"/>
    <cellStyle name="40% - Accent3 2 5 6 3" xfId="19454"/>
    <cellStyle name="40% - Accent3 2 5 6 3 2" xfId="32032"/>
    <cellStyle name="40% - Accent3 2 5 6 4" xfId="32033"/>
    <cellStyle name="40% - Accent3 2 5 6 5" xfId="52107"/>
    <cellStyle name="40% - Accent3 2 5 7" xfId="7889"/>
    <cellStyle name="40% - Accent3 2 5 7 2" xfId="32034"/>
    <cellStyle name="40% - Accent3 2 5 7 3" xfId="52108"/>
    <cellStyle name="40% - Accent3 2 5 7 4" xfId="52109"/>
    <cellStyle name="40% - Accent3 2 5 8" xfId="3241"/>
    <cellStyle name="40% - Accent3 2 5 8 2" xfId="32035"/>
    <cellStyle name="40% - Accent3 2 5 8 3" xfId="52110"/>
    <cellStyle name="40% - Accent3 2 5 9" xfId="10780"/>
    <cellStyle name="40% - Accent3 2 5 9 2" xfId="32036"/>
    <cellStyle name="40% - Accent3 2 5 9 3" xfId="52111"/>
    <cellStyle name="40% - Accent3 2 6" xfId="369"/>
    <cellStyle name="40% - Accent3 2 6 10" xfId="16565"/>
    <cellStyle name="40% - Accent3 2 6 10 2" xfId="32037"/>
    <cellStyle name="40% - Accent3 2 6 11" xfId="32038"/>
    <cellStyle name="40% - Accent3 2 6 12" xfId="52112"/>
    <cellStyle name="40% - Accent3 2 6 2" xfId="370"/>
    <cellStyle name="40% - Accent3 2 6 2 2" xfId="2108"/>
    <cellStyle name="40% - Accent3 2 6 2 2 2" xfId="9594"/>
    <cellStyle name="40% - Accent3 2 6 2 2 2 2" xfId="15376"/>
    <cellStyle name="40% - Accent3 2 6 2 2 2 2 2" xfId="32039"/>
    <cellStyle name="40% - Accent3 2 6 2 2 2 2 3" xfId="52113"/>
    <cellStyle name="40% - Accent3 2 6 2 2 2 3" xfId="21159"/>
    <cellStyle name="40% - Accent3 2 6 2 2 2 3 2" xfId="32040"/>
    <cellStyle name="40% - Accent3 2 6 2 2 2 4" xfId="32041"/>
    <cellStyle name="40% - Accent3 2 6 2 2 2 5" xfId="52114"/>
    <cellStyle name="40% - Accent3 2 6 2 2 3" xfId="6703"/>
    <cellStyle name="40% - Accent3 2 6 2 2 3 2" xfId="32042"/>
    <cellStyle name="40% - Accent3 2 6 2 2 3 3" xfId="52115"/>
    <cellStyle name="40% - Accent3 2 6 2 2 4" xfId="12485"/>
    <cellStyle name="40% - Accent3 2 6 2 2 4 2" xfId="32043"/>
    <cellStyle name="40% - Accent3 2 6 2 2 4 3" xfId="52116"/>
    <cellStyle name="40% - Accent3 2 6 2 2 5" xfId="18268"/>
    <cellStyle name="40% - Accent3 2 6 2 2 5 2" xfId="32044"/>
    <cellStyle name="40% - Accent3 2 6 2 2 6" xfId="32045"/>
    <cellStyle name="40% - Accent3 2 6 2 2 7" xfId="52117"/>
    <cellStyle name="40% - Accent3 2 6 2 3" xfId="5000"/>
    <cellStyle name="40% - Accent3 2 6 2 3 2" xfId="13674"/>
    <cellStyle name="40% - Accent3 2 6 2 3 2 2" xfId="32046"/>
    <cellStyle name="40% - Accent3 2 6 2 3 2 3" xfId="52118"/>
    <cellStyle name="40% - Accent3 2 6 2 3 3" xfId="19457"/>
    <cellStyle name="40% - Accent3 2 6 2 3 3 2" xfId="32047"/>
    <cellStyle name="40% - Accent3 2 6 2 3 4" xfId="32048"/>
    <cellStyle name="40% - Accent3 2 6 2 3 5" xfId="52119"/>
    <cellStyle name="40% - Accent3 2 6 2 4" xfId="7892"/>
    <cellStyle name="40% - Accent3 2 6 2 4 2" xfId="32049"/>
    <cellStyle name="40% - Accent3 2 6 2 4 3" xfId="52120"/>
    <cellStyle name="40% - Accent3 2 6 2 4 4" xfId="52121"/>
    <cellStyle name="40% - Accent3 2 6 2 5" xfId="3811"/>
    <cellStyle name="40% - Accent3 2 6 2 5 2" xfId="32050"/>
    <cellStyle name="40% - Accent3 2 6 2 5 3" xfId="52122"/>
    <cellStyle name="40% - Accent3 2 6 2 6" xfId="10783"/>
    <cellStyle name="40% - Accent3 2 6 2 6 2" xfId="32051"/>
    <cellStyle name="40% - Accent3 2 6 2 6 3" xfId="52123"/>
    <cellStyle name="40% - Accent3 2 6 2 7" xfId="16566"/>
    <cellStyle name="40% - Accent3 2 6 2 7 2" xfId="32052"/>
    <cellStyle name="40% - Accent3 2 6 2 8" xfId="32053"/>
    <cellStyle name="40% - Accent3 2 6 2 9" xfId="52124"/>
    <cellStyle name="40% - Accent3 2 6 3" xfId="1060"/>
    <cellStyle name="40% - Accent3 2 6 3 2" xfId="2764"/>
    <cellStyle name="40% - Accent3 2 6 3 2 2" xfId="10250"/>
    <cellStyle name="40% - Accent3 2 6 3 2 2 2" xfId="16032"/>
    <cellStyle name="40% - Accent3 2 6 3 2 2 2 2" xfId="32054"/>
    <cellStyle name="40% - Accent3 2 6 3 2 2 2 3" xfId="52125"/>
    <cellStyle name="40% - Accent3 2 6 3 2 2 3" xfId="21815"/>
    <cellStyle name="40% - Accent3 2 6 3 2 2 3 2" xfId="32055"/>
    <cellStyle name="40% - Accent3 2 6 3 2 2 4" xfId="32056"/>
    <cellStyle name="40% - Accent3 2 6 3 2 2 5" xfId="52126"/>
    <cellStyle name="40% - Accent3 2 6 3 2 3" xfId="7359"/>
    <cellStyle name="40% - Accent3 2 6 3 2 3 2" xfId="32057"/>
    <cellStyle name="40% - Accent3 2 6 3 2 3 3" xfId="52127"/>
    <cellStyle name="40% - Accent3 2 6 3 2 4" xfId="13141"/>
    <cellStyle name="40% - Accent3 2 6 3 2 4 2" xfId="32058"/>
    <cellStyle name="40% - Accent3 2 6 3 2 4 3" xfId="52128"/>
    <cellStyle name="40% - Accent3 2 6 3 2 5" xfId="18924"/>
    <cellStyle name="40% - Accent3 2 6 3 2 5 2" xfId="32059"/>
    <cellStyle name="40% - Accent3 2 6 3 2 6" xfId="32060"/>
    <cellStyle name="40% - Accent3 2 6 3 2 7" xfId="52129"/>
    <cellStyle name="40% - Accent3 2 6 3 3" xfId="5656"/>
    <cellStyle name="40% - Accent3 2 6 3 3 2" xfId="14330"/>
    <cellStyle name="40% - Accent3 2 6 3 3 2 2" xfId="32061"/>
    <cellStyle name="40% - Accent3 2 6 3 3 2 3" xfId="52130"/>
    <cellStyle name="40% - Accent3 2 6 3 3 3" xfId="20113"/>
    <cellStyle name="40% - Accent3 2 6 3 3 3 2" xfId="32062"/>
    <cellStyle name="40% - Accent3 2 6 3 3 4" xfId="32063"/>
    <cellStyle name="40% - Accent3 2 6 3 3 5" xfId="52131"/>
    <cellStyle name="40% - Accent3 2 6 3 4" xfId="8548"/>
    <cellStyle name="40% - Accent3 2 6 3 4 2" xfId="32064"/>
    <cellStyle name="40% - Accent3 2 6 3 4 3" xfId="52132"/>
    <cellStyle name="40% - Accent3 2 6 3 4 4" xfId="52133"/>
    <cellStyle name="40% - Accent3 2 6 3 5" xfId="4467"/>
    <cellStyle name="40% - Accent3 2 6 3 5 2" xfId="32065"/>
    <cellStyle name="40% - Accent3 2 6 3 5 3" xfId="52134"/>
    <cellStyle name="40% - Accent3 2 6 3 6" xfId="11439"/>
    <cellStyle name="40% - Accent3 2 6 3 6 2" xfId="32066"/>
    <cellStyle name="40% - Accent3 2 6 3 6 3" xfId="52135"/>
    <cellStyle name="40% - Accent3 2 6 3 7" xfId="17222"/>
    <cellStyle name="40% - Accent3 2 6 3 7 2" xfId="32067"/>
    <cellStyle name="40% - Accent3 2 6 3 8" xfId="32068"/>
    <cellStyle name="40% - Accent3 2 6 3 9" xfId="52136"/>
    <cellStyle name="40% - Accent3 2 6 4" xfId="2107"/>
    <cellStyle name="40% - Accent3 2 6 4 2" xfId="6702"/>
    <cellStyle name="40% - Accent3 2 6 4 2 2" xfId="15375"/>
    <cellStyle name="40% - Accent3 2 6 4 2 2 2" xfId="32069"/>
    <cellStyle name="40% - Accent3 2 6 4 2 2 3" xfId="52137"/>
    <cellStyle name="40% - Accent3 2 6 4 2 3" xfId="21158"/>
    <cellStyle name="40% - Accent3 2 6 4 2 3 2" xfId="32070"/>
    <cellStyle name="40% - Accent3 2 6 4 2 4" xfId="32071"/>
    <cellStyle name="40% - Accent3 2 6 4 2 5" xfId="52138"/>
    <cellStyle name="40% - Accent3 2 6 4 3" xfId="9593"/>
    <cellStyle name="40% - Accent3 2 6 4 3 2" xfId="32072"/>
    <cellStyle name="40% - Accent3 2 6 4 3 3" xfId="52139"/>
    <cellStyle name="40% - Accent3 2 6 4 3 4" xfId="52140"/>
    <cellStyle name="40% - Accent3 2 6 4 4" xfId="3810"/>
    <cellStyle name="40% - Accent3 2 6 4 4 2" xfId="32073"/>
    <cellStyle name="40% - Accent3 2 6 4 4 3" xfId="52141"/>
    <cellStyle name="40% - Accent3 2 6 4 5" xfId="12484"/>
    <cellStyle name="40% - Accent3 2 6 4 5 2" xfId="32074"/>
    <cellStyle name="40% - Accent3 2 6 4 5 3" xfId="52142"/>
    <cellStyle name="40% - Accent3 2 6 4 6" xfId="18267"/>
    <cellStyle name="40% - Accent3 2 6 4 6 2" xfId="32075"/>
    <cellStyle name="40% - Accent3 2 6 4 7" xfId="32076"/>
    <cellStyle name="40% - Accent3 2 6 4 8" xfId="52143"/>
    <cellStyle name="40% - Accent3 2 6 5" xfId="1539"/>
    <cellStyle name="40% - Accent3 2 6 5 2" xfId="9025"/>
    <cellStyle name="40% - Accent3 2 6 5 2 2" xfId="14807"/>
    <cellStyle name="40% - Accent3 2 6 5 2 2 2" xfId="32077"/>
    <cellStyle name="40% - Accent3 2 6 5 2 2 3" xfId="52144"/>
    <cellStyle name="40% - Accent3 2 6 5 2 3" xfId="20590"/>
    <cellStyle name="40% - Accent3 2 6 5 2 3 2" xfId="32078"/>
    <cellStyle name="40% - Accent3 2 6 5 2 4" xfId="32079"/>
    <cellStyle name="40% - Accent3 2 6 5 2 5" xfId="52145"/>
    <cellStyle name="40% - Accent3 2 6 5 3" xfId="6134"/>
    <cellStyle name="40% - Accent3 2 6 5 3 2" xfId="32080"/>
    <cellStyle name="40% - Accent3 2 6 5 3 3" xfId="52146"/>
    <cellStyle name="40% - Accent3 2 6 5 4" xfId="11916"/>
    <cellStyle name="40% - Accent3 2 6 5 4 2" xfId="32081"/>
    <cellStyle name="40% - Accent3 2 6 5 4 3" xfId="52147"/>
    <cellStyle name="40% - Accent3 2 6 5 5" xfId="17699"/>
    <cellStyle name="40% - Accent3 2 6 5 5 2" xfId="32082"/>
    <cellStyle name="40% - Accent3 2 6 5 6" xfId="32083"/>
    <cellStyle name="40% - Accent3 2 6 5 7" xfId="52148"/>
    <cellStyle name="40% - Accent3 2 6 6" xfId="4999"/>
    <cellStyle name="40% - Accent3 2 6 6 2" xfId="13673"/>
    <cellStyle name="40% - Accent3 2 6 6 2 2" xfId="32084"/>
    <cellStyle name="40% - Accent3 2 6 6 2 3" xfId="52149"/>
    <cellStyle name="40% - Accent3 2 6 6 3" xfId="19456"/>
    <cellStyle name="40% - Accent3 2 6 6 3 2" xfId="32085"/>
    <cellStyle name="40% - Accent3 2 6 6 4" xfId="32086"/>
    <cellStyle name="40% - Accent3 2 6 6 5" xfId="52150"/>
    <cellStyle name="40% - Accent3 2 6 7" xfId="7891"/>
    <cellStyle name="40% - Accent3 2 6 7 2" xfId="32087"/>
    <cellStyle name="40% - Accent3 2 6 7 3" xfId="52151"/>
    <cellStyle name="40% - Accent3 2 6 7 4" xfId="52152"/>
    <cellStyle name="40% - Accent3 2 6 8" xfId="3242"/>
    <cellStyle name="40% - Accent3 2 6 8 2" xfId="32088"/>
    <cellStyle name="40% - Accent3 2 6 8 3" xfId="52153"/>
    <cellStyle name="40% - Accent3 2 6 9" xfId="10782"/>
    <cellStyle name="40% - Accent3 2 6 9 2" xfId="32089"/>
    <cellStyle name="40% - Accent3 2 6 9 3" xfId="52154"/>
    <cellStyle name="40% - Accent3 2 7" xfId="371"/>
    <cellStyle name="40% - Accent3 2 7 10" xfId="52155"/>
    <cellStyle name="40% - Accent3 2 7 2" xfId="2109"/>
    <cellStyle name="40% - Accent3 2 7 2 2" xfId="6704"/>
    <cellStyle name="40% - Accent3 2 7 2 2 2" xfId="15377"/>
    <cellStyle name="40% - Accent3 2 7 2 2 2 2" xfId="32090"/>
    <cellStyle name="40% - Accent3 2 7 2 2 2 3" xfId="52156"/>
    <cellStyle name="40% - Accent3 2 7 2 2 3" xfId="21160"/>
    <cellStyle name="40% - Accent3 2 7 2 2 3 2" xfId="32091"/>
    <cellStyle name="40% - Accent3 2 7 2 2 4" xfId="32092"/>
    <cellStyle name="40% - Accent3 2 7 2 2 5" xfId="52157"/>
    <cellStyle name="40% - Accent3 2 7 2 3" xfId="9595"/>
    <cellStyle name="40% - Accent3 2 7 2 3 2" xfId="32093"/>
    <cellStyle name="40% - Accent3 2 7 2 3 3" xfId="52158"/>
    <cellStyle name="40% - Accent3 2 7 2 3 4" xfId="52159"/>
    <cellStyle name="40% - Accent3 2 7 2 4" xfId="3812"/>
    <cellStyle name="40% - Accent3 2 7 2 4 2" xfId="32094"/>
    <cellStyle name="40% - Accent3 2 7 2 4 3" xfId="52160"/>
    <cellStyle name="40% - Accent3 2 7 2 5" xfId="12486"/>
    <cellStyle name="40% - Accent3 2 7 2 5 2" xfId="32095"/>
    <cellStyle name="40% - Accent3 2 7 2 5 3" xfId="52161"/>
    <cellStyle name="40% - Accent3 2 7 2 6" xfId="18269"/>
    <cellStyle name="40% - Accent3 2 7 2 6 2" xfId="32096"/>
    <cellStyle name="40% - Accent3 2 7 2 7" xfId="32097"/>
    <cellStyle name="40% - Accent3 2 7 2 8" xfId="52162"/>
    <cellStyle name="40% - Accent3 2 7 3" xfId="1520"/>
    <cellStyle name="40% - Accent3 2 7 3 2" xfId="9006"/>
    <cellStyle name="40% - Accent3 2 7 3 2 2" xfId="14788"/>
    <cellStyle name="40% - Accent3 2 7 3 2 2 2" xfId="32098"/>
    <cellStyle name="40% - Accent3 2 7 3 2 2 3" xfId="52163"/>
    <cellStyle name="40% - Accent3 2 7 3 2 3" xfId="20571"/>
    <cellStyle name="40% - Accent3 2 7 3 2 3 2" xfId="32099"/>
    <cellStyle name="40% - Accent3 2 7 3 2 4" xfId="32100"/>
    <cellStyle name="40% - Accent3 2 7 3 2 5" xfId="52164"/>
    <cellStyle name="40% - Accent3 2 7 3 3" xfId="6115"/>
    <cellStyle name="40% - Accent3 2 7 3 3 2" xfId="32101"/>
    <cellStyle name="40% - Accent3 2 7 3 3 3" xfId="52165"/>
    <cellStyle name="40% - Accent3 2 7 3 4" xfId="11897"/>
    <cellStyle name="40% - Accent3 2 7 3 4 2" xfId="32102"/>
    <cellStyle name="40% - Accent3 2 7 3 4 3" xfId="52166"/>
    <cellStyle name="40% - Accent3 2 7 3 5" xfId="17680"/>
    <cellStyle name="40% - Accent3 2 7 3 5 2" xfId="32103"/>
    <cellStyle name="40% - Accent3 2 7 3 6" xfId="32104"/>
    <cellStyle name="40% - Accent3 2 7 3 7" xfId="52167"/>
    <cellStyle name="40% - Accent3 2 7 4" xfId="5001"/>
    <cellStyle name="40% - Accent3 2 7 4 2" xfId="13675"/>
    <cellStyle name="40% - Accent3 2 7 4 2 2" xfId="32105"/>
    <cellStyle name="40% - Accent3 2 7 4 2 3" xfId="52168"/>
    <cellStyle name="40% - Accent3 2 7 4 3" xfId="19458"/>
    <cellStyle name="40% - Accent3 2 7 4 3 2" xfId="32106"/>
    <cellStyle name="40% - Accent3 2 7 4 4" xfId="32107"/>
    <cellStyle name="40% - Accent3 2 7 4 5" xfId="52169"/>
    <cellStyle name="40% - Accent3 2 7 5" xfId="7893"/>
    <cellStyle name="40% - Accent3 2 7 5 2" xfId="32108"/>
    <cellStyle name="40% - Accent3 2 7 5 3" xfId="52170"/>
    <cellStyle name="40% - Accent3 2 7 5 4" xfId="52171"/>
    <cellStyle name="40% - Accent3 2 7 6" xfId="3223"/>
    <cellStyle name="40% - Accent3 2 7 6 2" xfId="32109"/>
    <cellStyle name="40% - Accent3 2 7 6 3" xfId="52172"/>
    <cellStyle name="40% - Accent3 2 7 7" xfId="10784"/>
    <cellStyle name="40% - Accent3 2 7 7 2" xfId="32110"/>
    <cellStyle name="40% - Accent3 2 7 7 3" xfId="52173"/>
    <cellStyle name="40% - Accent3 2 7 8" xfId="16567"/>
    <cellStyle name="40% - Accent3 2 7 8 2" xfId="32111"/>
    <cellStyle name="40% - Accent3 2 7 9" xfId="32112"/>
    <cellStyle name="40% - Accent3 2 8" xfId="851"/>
    <cellStyle name="40% - Accent3 2 8 2" xfId="2557"/>
    <cellStyle name="40% - Accent3 2 8 2 2" xfId="10043"/>
    <cellStyle name="40% - Accent3 2 8 2 2 2" xfId="15825"/>
    <cellStyle name="40% - Accent3 2 8 2 2 2 2" xfId="32113"/>
    <cellStyle name="40% - Accent3 2 8 2 2 2 3" xfId="52174"/>
    <cellStyle name="40% - Accent3 2 8 2 2 3" xfId="21608"/>
    <cellStyle name="40% - Accent3 2 8 2 2 3 2" xfId="32114"/>
    <cellStyle name="40% - Accent3 2 8 2 2 4" xfId="32115"/>
    <cellStyle name="40% - Accent3 2 8 2 2 5" xfId="52175"/>
    <cellStyle name="40% - Accent3 2 8 2 3" xfId="7152"/>
    <cellStyle name="40% - Accent3 2 8 2 3 2" xfId="32116"/>
    <cellStyle name="40% - Accent3 2 8 2 3 3" xfId="52176"/>
    <cellStyle name="40% - Accent3 2 8 2 4" xfId="12934"/>
    <cellStyle name="40% - Accent3 2 8 2 4 2" xfId="32117"/>
    <cellStyle name="40% - Accent3 2 8 2 4 3" xfId="52177"/>
    <cellStyle name="40% - Accent3 2 8 2 5" xfId="18717"/>
    <cellStyle name="40% - Accent3 2 8 2 5 2" xfId="32118"/>
    <cellStyle name="40% - Accent3 2 8 2 6" xfId="32119"/>
    <cellStyle name="40% - Accent3 2 8 2 7" xfId="52178"/>
    <cellStyle name="40% - Accent3 2 8 3" xfId="5449"/>
    <cellStyle name="40% - Accent3 2 8 3 2" xfId="14123"/>
    <cellStyle name="40% - Accent3 2 8 3 2 2" xfId="32120"/>
    <cellStyle name="40% - Accent3 2 8 3 2 3" xfId="52179"/>
    <cellStyle name="40% - Accent3 2 8 3 3" xfId="19906"/>
    <cellStyle name="40% - Accent3 2 8 3 3 2" xfId="32121"/>
    <cellStyle name="40% - Accent3 2 8 3 4" xfId="32122"/>
    <cellStyle name="40% - Accent3 2 8 3 5" xfId="52180"/>
    <cellStyle name="40% - Accent3 2 8 4" xfId="8341"/>
    <cellStyle name="40% - Accent3 2 8 4 2" xfId="32123"/>
    <cellStyle name="40% - Accent3 2 8 4 3" xfId="52181"/>
    <cellStyle name="40% - Accent3 2 8 4 4" xfId="52182"/>
    <cellStyle name="40% - Accent3 2 8 5" xfId="4260"/>
    <cellStyle name="40% - Accent3 2 8 5 2" xfId="32124"/>
    <cellStyle name="40% - Accent3 2 8 5 3" xfId="52183"/>
    <cellStyle name="40% - Accent3 2 8 6" xfId="11232"/>
    <cellStyle name="40% - Accent3 2 8 6 2" xfId="32125"/>
    <cellStyle name="40% - Accent3 2 8 6 3" xfId="52184"/>
    <cellStyle name="40% - Accent3 2 8 7" xfId="17015"/>
    <cellStyle name="40% - Accent3 2 8 7 2" xfId="32126"/>
    <cellStyle name="40% - Accent3 2 8 8" xfId="32127"/>
    <cellStyle name="40% - Accent3 2 8 9" xfId="52185"/>
    <cellStyle name="40% - Accent3 2 9" xfId="2070"/>
    <cellStyle name="40% - Accent3 2 9 2" xfId="6665"/>
    <cellStyle name="40% - Accent3 2 9 2 2" xfId="15338"/>
    <cellStyle name="40% - Accent3 2 9 2 2 2" xfId="32128"/>
    <cellStyle name="40% - Accent3 2 9 2 2 3" xfId="52186"/>
    <cellStyle name="40% - Accent3 2 9 2 3" xfId="21121"/>
    <cellStyle name="40% - Accent3 2 9 2 3 2" xfId="32129"/>
    <cellStyle name="40% - Accent3 2 9 2 4" xfId="32130"/>
    <cellStyle name="40% - Accent3 2 9 2 5" xfId="52187"/>
    <cellStyle name="40% - Accent3 2 9 3" xfId="9556"/>
    <cellStyle name="40% - Accent3 2 9 3 2" xfId="32131"/>
    <cellStyle name="40% - Accent3 2 9 3 3" xfId="52188"/>
    <cellStyle name="40% - Accent3 2 9 3 4" xfId="52189"/>
    <cellStyle name="40% - Accent3 2 9 4" xfId="3773"/>
    <cellStyle name="40% - Accent3 2 9 4 2" xfId="32132"/>
    <cellStyle name="40% - Accent3 2 9 4 3" xfId="52190"/>
    <cellStyle name="40% - Accent3 2 9 5" xfId="12447"/>
    <cellStyle name="40% - Accent3 2 9 5 2" xfId="32133"/>
    <cellStyle name="40% - Accent3 2 9 5 3" xfId="52191"/>
    <cellStyle name="40% - Accent3 2 9 6" xfId="18230"/>
    <cellStyle name="40% - Accent3 2 9 6 2" xfId="32134"/>
    <cellStyle name="40% - Accent3 2 9 7" xfId="32135"/>
    <cellStyle name="40% - Accent3 2 9 8" xfId="52192"/>
    <cellStyle name="40% - Accent3 3" xfId="1267"/>
    <cellStyle name="40% - Accent3 3 2" xfId="5863"/>
    <cellStyle name="40% - Accent3 3 2 2" xfId="14536"/>
    <cellStyle name="40% - Accent3 3 2 2 2" xfId="32136"/>
    <cellStyle name="40% - Accent3 3 2 2 3" xfId="52193"/>
    <cellStyle name="40% - Accent3 3 2 3" xfId="20319"/>
    <cellStyle name="40% - Accent3 3 2 3 2" xfId="32137"/>
    <cellStyle name="40% - Accent3 3 2 4" xfId="32138"/>
    <cellStyle name="40% - Accent3 3 2 5" xfId="52194"/>
    <cellStyle name="40% - Accent3 3 3" xfId="8754"/>
    <cellStyle name="40% - Accent3 3 3 2" xfId="32139"/>
    <cellStyle name="40% - Accent3 3 3 3" xfId="52195"/>
    <cellStyle name="40% - Accent3 3 3 4" xfId="52196"/>
    <cellStyle name="40% - Accent3 3 4" xfId="2971"/>
    <cellStyle name="40% - Accent3 3 4 2" xfId="32140"/>
    <cellStyle name="40% - Accent3 3 4 3" xfId="52197"/>
    <cellStyle name="40% - Accent3 3 5" xfId="11645"/>
    <cellStyle name="40% - Accent3 3 5 2" xfId="32141"/>
    <cellStyle name="40% - Accent3 3 5 3" xfId="52198"/>
    <cellStyle name="40% - Accent3 3 6" xfId="17428"/>
    <cellStyle name="40% - Accent3 3 6 2" xfId="32142"/>
    <cellStyle name="40% - Accent3 3 7" xfId="32143"/>
    <cellStyle name="40% - Accent3 3 8" xfId="52199"/>
    <cellStyle name="40% - Accent3 4" xfId="2535"/>
    <cellStyle name="40% - Accent3 4 2" xfId="7130"/>
    <cellStyle name="40% - Accent3 4 2 2" xfId="15803"/>
    <cellStyle name="40% - Accent3 4 2 2 2" xfId="32144"/>
    <cellStyle name="40% - Accent3 4 2 2 3" xfId="52200"/>
    <cellStyle name="40% - Accent3 4 2 3" xfId="21586"/>
    <cellStyle name="40% - Accent3 4 2 3 2" xfId="32145"/>
    <cellStyle name="40% - Accent3 4 2 4" xfId="32146"/>
    <cellStyle name="40% - Accent3 4 2 5" xfId="52201"/>
    <cellStyle name="40% - Accent3 4 3" xfId="10021"/>
    <cellStyle name="40% - Accent3 4 3 2" xfId="32147"/>
    <cellStyle name="40% - Accent3 4 3 3" xfId="52202"/>
    <cellStyle name="40% - Accent3 4 3 4" xfId="52203"/>
    <cellStyle name="40% - Accent3 4 4" xfId="4238"/>
    <cellStyle name="40% - Accent3 4 4 2" xfId="32148"/>
    <cellStyle name="40% - Accent3 4 4 3" xfId="52204"/>
    <cellStyle name="40% - Accent3 4 5" xfId="12912"/>
    <cellStyle name="40% - Accent3 4 5 2" xfId="32149"/>
    <cellStyle name="40% - Accent3 4 5 3" xfId="52205"/>
    <cellStyle name="40% - Accent3 4 6" xfId="18695"/>
    <cellStyle name="40% - Accent3 4 6 2" xfId="32150"/>
    <cellStyle name="40% - Accent3 4 7" xfId="32151"/>
    <cellStyle name="40% - Accent3 4 8" xfId="52206"/>
    <cellStyle name="40% - Accent3 5" xfId="1237"/>
    <cellStyle name="40% - Accent3 5 2" xfId="8724"/>
    <cellStyle name="40% - Accent3 5 2 2" xfId="14506"/>
    <cellStyle name="40% - Accent3 5 2 2 2" xfId="32152"/>
    <cellStyle name="40% - Accent3 5 2 2 3" xfId="52207"/>
    <cellStyle name="40% - Accent3 5 2 3" xfId="20289"/>
    <cellStyle name="40% - Accent3 5 2 3 2" xfId="32153"/>
    <cellStyle name="40% - Accent3 5 2 4" xfId="32154"/>
    <cellStyle name="40% - Accent3 5 2 5" xfId="52208"/>
    <cellStyle name="40% - Accent3 5 3" xfId="5833"/>
    <cellStyle name="40% - Accent3 5 3 2" xfId="32155"/>
    <cellStyle name="40% - Accent3 5 3 3" xfId="52209"/>
    <cellStyle name="40% - Accent3 5 4" xfId="11615"/>
    <cellStyle name="40% - Accent3 5 4 2" xfId="32156"/>
    <cellStyle name="40% - Accent3 5 4 3" xfId="52210"/>
    <cellStyle name="40% - Accent3 5 5" xfId="17398"/>
    <cellStyle name="40% - Accent3 5 5 2" xfId="32157"/>
    <cellStyle name="40% - Accent3 5 6" xfId="32158"/>
    <cellStyle name="40% - Accent3 5 7" xfId="52211"/>
    <cellStyle name="40% - Accent3 6" xfId="5427"/>
    <cellStyle name="40% - Accent3 6 2" xfId="14101"/>
    <cellStyle name="40% - Accent3 6 2 2" xfId="32159"/>
    <cellStyle name="40% - Accent3 6 2 3" xfId="52212"/>
    <cellStyle name="40% - Accent3 6 3" xfId="19884"/>
    <cellStyle name="40% - Accent3 6 3 2" xfId="32160"/>
    <cellStyle name="40% - Accent3 6 4" xfId="32161"/>
    <cellStyle name="40% - Accent3 6 5" xfId="52213"/>
    <cellStyle name="40% - Accent3 7" xfId="8319"/>
    <cellStyle name="40% - Accent3 7 2" xfId="32162"/>
    <cellStyle name="40% - Accent3 7 3" xfId="52214"/>
    <cellStyle name="40% - Accent3 7 4" xfId="52215"/>
    <cellStyle name="40% - Accent3 8" xfId="2941"/>
    <cellStyle name="40% - Accent3 8 2" xfId="32163"/>
    <cellStyle name="40% - Accent3 8 3" xfId="52216"/>
    <cellStyle name="40% - Accent3 9" xfId="11210"/>
    <cellStyle name="40% - Accent3 9 2" xfId="32164"/>
    <cellStyle name="40% - Accent3 9 3" xfId="52217"/>
    <cellStyle name="40% - Accent4" xfId="825" builtinId="43" customBuiltin="1"/>
    <cellStyle name="40% - Accent4 10" xfId="16995"/>
    <cellStyle name="40% - Accent4 10 2" xfId="32165"/>
    <cellStyle name="40% - Accent4 11" xfId="32166"/>
    <cellStyle name="40% - Accent4 12" xfId="52218"/>
    <cellStyle name="40% - Accent4 2" xfId="372"/>
    <cellStyle name="40% - Accent4 2 10" xfId="1257"/>
    <cellStyle name="40% - Accent4 2 10 2" xfId="8744"/>
    <cellStyle name="40% - Accent4 2 10 2 2" xfId="14526"/>
    <cellStyle name="40% - Accent4 2 10 2 2 2" xfId="32167"/>
    <cellStyle name="40% - Accent4 2 10 2 2 3" xfId="52219"/>
    <cellStyle name="40% - Accent4 2 10 2 3" xfId="20309"/>
    <cellStyle name="40% - Accent4 2 10 2 3 2" xfId="32168"/>
    <cellStyle name="40% - Accent4 2 10 2 4" xfId="32169"/>
    <cellStyle name="40% - Accent4 2 10 2 5" xfId="52220"/>
    <cellStyle name="40% - Accent4 2 10 3" xfId="5853"/>
    <cellStyle name="40% - Accent4 2 10 3 2" xfId="32170"/>
    <cellStyle name="40% - Accent4 2 10 3 3" xfId="52221"/>
    <cellStyle name="40% - Accent4 2 10 4" xfId="11635"/>
    <cellStyle name="40% - Accent4 2 10 4 2" xfId="32171"/>
    <cellStyle name="40% - Accent4 2 10 4 3" xfId="52222"/>
    <cellStyle name="40% - Accent4 2 10 5" xfId="17418"/>
    <cellStyle name="40% - Accent4 2 10 5 2" xfId="32172"/>
    <cellStyle name="40% - Accent4 2 10 6" xfId="32173"/>
    <cellStyle name="40% - Accent4 2 10 7" xfId="52223"/>
    <cellStyle name="40% - Accent4 2 11" xfId="5002"/>
    <cellStyle name="40% - Accent4 2 11 2" xfId="13676"/>
    <cellStyle name="40% - Accent4 2 11 2 2" xfId="32174"/>
    <cellStyle name="40% - Accent4 2 11 2 3" xfId="52224"/>
    <cellStyle name="40% - Accent4 2 11 3" xfId="19459"/>
    <cellStyle name="40% - Accent4 2 11 3 2" xfId="32175"/>
    <cellStyle name="40% - Accent4 2 11 4" xfId="32176"/>
    <cellStyle name="40% - Accent4 2 11 5" xfId="52225"/>
    <cellStyle name="40% - Accent4 2 12" xfId="7894"/>
    <cellStyle name="40% - Accent4 2 12 2" xfId="32177"/>
    <cellStyle name="40% - Accent4 2 12 3" xfId="52226"/>
    <cellStyle name="40% - Accent4 2 12 4" xfId="52227"/>
    <cellStyle name="40% - Accent4 2 13" xfId="2961"/>
    <cellStyle name="40% - Accent4 2 13 2" xfId="32178"/>
    <cellStyle name="40% - Accent4 2 13 3" xfId="52228"/>
    <cellStyle name="40% - Accent4 2 14" xfId="10785"/>
    <cellStyle name="40% - Accent4 2 14 2" xfId="32179"/>
    <cellStyle name="40% - Accent4 2 14 3" xfId="52229"/>
    <cellStyle name="40% - Accent4 2 15" xfId="16568"/>
    <cellStyle name="40% - Accent4 2 15 2" xfId="32180"/>
    <cellStyle name="40% - Accent4 2 16" xfId="32181"/>
    <cellStyle name="40% - Accent4 2 17" xfId="52230"/>
    <cellStyle name="40% - Accent4 2 2" xfId="373"/>
    <cellStyle name="40% - Accent4 2 2 10" xfId="5003"/>
    <cellStyle name="40% - Accent4 2 2 10 2" xfId="13677"/>
    <cellStyle name="40% - Accent4 2 2 10 2 2" xfId="32182"/>
    <cellStyle name="40% - Accent4 2 2 10 2 3" xfId="52231"/>
    <cellStyle name="40% - Accent4 2 2 10 3" xfId="19460"/>
    <cellStyle name="40% - Accent4 2 2 10 3 2" xfId="32183"/>
    <cellStyle name="40% - Accent4 2 2 10 4" xfId="32184"/>
    <cellStyle name="40% - Accent4 2 2 10 5" xfId="52232"/>
    <cellStyle name="40% - Accent4 2 2 11" xfId="7895"/>
    <cellStyle name="40% - Accent4 2 2 11 2" xfId="32185"/>
    <cellStyle name="40% - Accent4 2 2 11 3" xfId="52233"/>
    <cellStyle name="40% - Accent4 2 2 11 4" xfId="52234"/>
    <cellStyle name="40% - Accent4 2 2 12" xfId="3022"/>
    <cellStyle name="40% - Accent4 2 2 12 2" xfId="32186"/>
    <cellStyle name="40% - Accent4 2 2 12 3" xfId="52235"/>
    <cellStyle name="40% - Accent4 2 2 13" xfId="10786"/>
    <cellStyle name="40% - Accent4 2 2 13 2" xfId="32187"/>
    <cellStyle name="40% - Accent4 2 2 13 3" xfId="52236"/>
    <cellStyle name="40% - Accent4 2 2 14" xfId="16569"/>
    <cellStyle name="40% - Accent4 2 2 14 2" xfId="32188"/>
    <cellStyle name="40% - Accent4 2 2 15" xfId="32189"/>
    <cellStyle name="40% - Accent4 2 2 16" xfId="52237"/>
    <cellStyle name="40% - Accent4 2 2 2" xfId="374"/>
    <cellStyle name="40% - Accent4 2 2 2 10" xfId="7896"/>
    <cellStyle name="40% - Accent4 2 2 2 10 2" xfId="32190"/>
    <cellStyle name="40% - Accent4 2 2 2 10 3" xfId="52238"/>
    <cellStyle name="40% - Accent4 2 2 2 10 4" xfId="52239"/>
    <cellStyle name="40% - Accent4 2 2 2 11" xfId="3023"/>
    <cellStyle name="40% - Accent4 2 2 2 11 2" xfId="32191"/>
    <cellStyle name="40% - Accent4 2 2 2 11 3" xfId="52240"/>
    <cellStyle name="40% - Accent4 2 2 2 12" xfId="10787"/>
    <cellStyle name="40% - Accent4 2 2 2 12 2" xfId="32192"/>
    <cellStyle name="40% - Accent4 2 2 2 12 3" xfId="52241"/>
    <cellStyle name="40% - Accent4 2 2 2 13" xfId="16570"/>
    <cellStyle name="40% - Accent4 2 2 2 13 2" xfId="32193"/>
    <cellStyle name="40% - Accent4 2 2 2 14" xfId="32194"/>
    <cellStyle name="40% - Accent4 2 2 2 15" xfId="52242"/>
    <cellStyle name="40% - Accent4 2 2 2 2" xfId="375"/>
    <cellStyle name="40% - Accent4 2 2 2 2 10" xfId="10788"/>
    <cellStyle name="40% - Accent4 2 2 2 2 10 2" xfId="32195"/>
    <cellStyle name="40% - Accent4 2 2 2 2 10 3" xfId="52243"/>
    <cellStyle name="40% - Accent4 2 2 2 2 11" xfId="16571"/>
    <cellStyle name="40% - Accent4 2 2 2 2 11 2" xfId="32196"/>
    <cellStyle name="40% - Accent4 2 2 2 2 12" xfId="32197"/>
    <cellStyle name="40% - Accent4 2 2 2 2 13" xfId="52244"/>
    <cellStyle name="40% - Accent4 2 2 2 2 2" xfId="376"/>
    <cellStyle name="40% - Accent4 2 2 2 2 2 10" xfId="16572"/>
    <cellStyle name="40% - Accent4 2 2 2 2 2 10 2" xfId="32198"/>
    <cellStyle name="40% - Accent4 2 2 2 2 2 11" xfId="32199"/>
    <cellStyle name="40% - Accent4 2 2 2 2 2 12" xfId="52245"/>
    <cellStyle name="40% - Accent4 2 2 2 2 2 2" xfId="377"/>
    <cellStyle name="40% - Accent4 2 2 2 2 2 2 2" xfId="2115"/>
    <cellStyle name="40% - Accent4 2 2 2 2 2 2 2 2" xfId="9601"/>
    <cellStyle name="40% - Accent4 2 2 2 2 2 2 2 2 2" xfId="15383"/>
    <cellStyle name="40% - Accent4 2 2 2 2 2 2 2 2 2 2" xfId="32200"/>
    <cellStyle name="40% - Accent4 2 2 2 2 2 2 2 2 2 3" xfId="52246"/>
    <cellStyle name="40% - Accent4 2 2 2 2 2 2 2 2 3" xfId="21166"/>
    <cellStyle name="40% - Accent4 2 2 2 2 2 2 2 2 3 2" xfId="32201"/>
    <cellStyle name="40% - Accent4 2 2 2 2 2 2 2 2 4" xfId="32202"/>
    <cellStyle name="40% - Accent4 2 2 2 2 2 2 2 2 5" xfId="52247"/>
    <cellStyle name="40% - Accent4 2 2 2 2 2 2 2 3" xfId="6710"/>
    <cellStyle name="40% - Accent4 2 2 2 2 2 2 2 3 2" xfId="32203"/>
    <cellStyle name="40% - Accent4 2 2 2 2 2 2 2 3 3" xfId="52248"/>
    <cellStyle name="40% - Accent4 2 2 2 2 2 2 2 4" xfId="12492"/>
    <cellStyle name="40% - Accent4 2 2 2 2 2 2 2 4 2" xfId="32204"/>
    <cellStyle name="40% - Accent4 2 2 2 2 2 2 2 4 3" xfId="52249"/>
    <cellStyle name="40% - Accent4 2 2 2 2 2 2 2 5" xfId="18275"/>
    <cellStyle name="40% - Accent4 2 2 2 2 2 2 2 5 2" xfId="32205"/>
    <cellStyle name="40% - Accent4 2 2 2 2 2 2 2 6" xfId="32206"/>
    <cellStyle name="40% - Accent4 2 2 2 2 2 2 2 7" xfId="52250"/>
    <cellStyle name="40% - Accent4 2 2 2 2 2 2 3" xfId="5007"/>
    <cellStyle name="40% - Accent4 2 2 2 2 2 2 3 2" xfId="13681"/>
    <cellStyle name="40% - Accent4 2 2 2 2 2 2 3 2 2" xfId="32207"/>
    <cellStyle name="40% - Accent4 2 2 2 2 2 2 3 2 3" xfId="52251"/>
    <cellStyle name="40% - Accent4 2 2 2 2 2 2 3 3" xfId="19464"/>
    <cellStyle name="40% - Accent4 2 2 2 2 2 2 3 3 2" xfId="32208"/>
    <cellStyle name="40% - Accent4 2 2 2 2 2 2 3 4" xfId="32209"/>
    <cellStyle name="40% - Accent4 2 2 2 2 2 2 3 5" xfId="52252"/>
    <cellStyle name="40% - Accent4 2 2 2 2 2 2 4" xfId="7899"/>
    <cellStyle name="40% - Accent4 2 2 2 2 2 2 4 2" xfId="32210"/>
    <cellStyle name="40% - Accent4 2 2 2 2 2 2 4 3" xfId="52253"/>
    <cellStyle name="40% - Accent4 2 2 2 2 2 2 4 4" xfId="52254"/>
    <cellStyle name="40% - Accent4 2 2 2 2 2 2 5" xfId="3818"/>
    <cellStyle name="40% - Accent4 2 2 2 2 2 2 5 2" xfId="32211"/>
    <cellStyle name="40% - Accent4 2 2 2 2 2 2 5 3" xfId="52255"/>
    <cellStyle name="40% - Accent4 2 2 2 2 2 2 6" xfId="10790"/>
    <cellStyle name="40% - Accent4 2 2 2 2 2 2 6 2" xfId="32212"/>
    <cellStyle name="40% - Accent4 2 2 2 2 2 2 6 3" xfId="52256"/>
    <cellStyle name="40% - Accent4 2 2 2 2 2 2 7" xfId="16573"/>
    <cellStyle name="40% - Accent4 2 2 2 2 2 2 7 2" xfId="32213"/>
    <cellStyle name="40% - Accent4 2 2 2 2 2 2 8" xfId="32214"/>
    <cellStyle name="40% - Accent4 2 2 2 2 2 2 9" xfId="52257"/>
    <cellStyle name="40% - Accent4 2 2 2 2 2 3" xfId="1062"/>
    <cellStyle name="40% - Accent4 2 2 2 2 2 3 2" xfId="2766"/>
    <cellStyle name="40% - Accent4 2 2 2 2 2 3 2 2" xfId="10252"/>
    <cellStyle name="40% - Accent4 2 2 2 2 2 3 2 2 2" xfId="16034"/>
    <cellStyle name="40% - Accent4 2 2 2 2 2 3 2 2 2 2" xfId="32215"/>
    <cellStyle name="40% - Accent4 2 2 2 2 2 3 2 2 2 3" xfId="52258"/>
    <cellStyle name="40% - Accent4 2 2 2 2 2 3 2 2 3" xfId="21817"/>
    <cellStyle name="40% - Accent4 2 2 2 2 2 3 2 2 3 2" xfId="32216"/>
    <cellStyle name="40% - Accent4 2 2 2 2 2 3 2 2 4" xfId="32217"/>
    <cellStyle name="40% - Accent4 2 2 2 2 2 3 2 2 5" xfId="52259"/>
    <cellStyle name="40% - Accent4 2 2 2 2 2 3 2 3" xfId="7361"/>
    <cellStyle name="40% - Accent4 2 2 2 2 2 3 2 3 2" xfId="32218"/>
    <cellStyle name="40% - Accent4 2 2 2 2 2 3 2 3 3" xfId="52260"/>
    <cellStyle name="40% - Accent4 2 2 2 2 2 3 2 4" xfId="13143"/>
    <cellStyle name="40% - Accent4 2 2 2 2 2 3 2 4 2" xfId="32219"/>
    <cellStyle name="40% - Accent4 2 2 2 2 2 3 2 4 3" xfId="52261"/>
    <cellStyle name="40% - Accent4 2 2 2 2 2 3 2 5" xfId="18926"/>
    <cellStyle name="40% - Accent4 2 2 2 2 2 3 2 5 2" xfId="32220"/>
    <cellStyle name="40% - Accent4 2 2 2 2 2 3 2 6" xfId="32221"/>
    <cellStyle name="40% - Accent4 2 2 2 2 2 3 2 7" xfId="52262"/>
    <cellStyle name="40% - Accent4 2 2 2 2 2 3 3" xfId="5658"/>
    <cellStyle name="40% - Accent4 2 2 2 2 2 3 3 2" xfId="14332"/>
    <cellStyle name="40% - Accent4 2 2 2 2 2 3 3 2 2" xfId="32222"/>
    <cellStyle name="40% - Accent4 2 2 2 2 2 3 3 2 3" xfId="52263"/>
    <cellStyle name="40% - Accent4 2 2 2 2 2 3 3 3" xfId="20115"/>
    <cellStyle name="40% - Accent4 2 2 2 2 2 3 3 3 2" xfId="32223"/>
    <cellStyle name="40% - Accent4 2 2 2 2 2 3 3 4" xfId="32224"/>
    <cellStyle name="40% - Accent4 2 2 2 2 2 3 3 5" xfId="52264"/>
    <cellStyle name="40% - Accent4 2 2 2 2 2 3 4" xfId="8550"/>
    <cellStyle name="40% - Accent4 2 2 2 2 2 3 4 2" xfId="32225"/>
    <cellStyle name="40% - Accent4 2 2 2 2 2 3 4 3" xfId="52265"/>
    <cellStyle name="40% - Accent4 2 2 2 2 2 3 4 4" xfId="52266"/>
    <cellStyle name="40% - Accent4 2 2 2 2 2 3 5" xfId="4469"/>
    <cellStyle name="40% - Accent4 2 2 2 2 2 3 5 2" xfId="32226"/>
    <cellStyle name="40% - Accent4 2 2 2 2 2 3 5 3" xfId="52267"/>
    <cellStyle name="40% - Accent4 2 2 2 2 2 3 6" xfId="11441"/>
    <cellStyle name="40% - Accent4 2 2 2 2 2 3 6 2" xfId="32227"/>
    <cellStyle name="40% - Accent4 2 2 2 2 2 3 6 3" xfId="52268"/>
    <cellStyle name="40% - Accent4 2 2 2 2 2 3 7" xfId="17224"/>
    <cellStyle name="40% - Accent4 2 2 2 2 2 3 7 2" xfId="32228"/>
    <cellStyle name="40% - Accent4 2 2 2 2 2 3 8" xfId="32229"/>
    <cellStyle name="40% - Accent4 2 2 2 2 2 3 9" xfId="52269"/>
    <cellStyle name="40% - Accent4 2 2 2 2 2 4" xfId="2114"/>
    <cellStyle name="40% - Accent4 2 2 2 2 2 4 2" xfId="6709"/>
    <cellStyle name="40% - Accent4 2 2 2 2 2 4 2 2" xfId="15382"/>
    <cellStyle name="40% - Accent4 2 2 2 2 2 4 2 2 2" xfId="32230"/>
    <cellStyle name="40% - Accent4 2 2 2 2 2 4 2 2 3" xfId="52270"/>
    <cellStyle name="40% - Accent4 2 2 2 2 2 4 2 3" xfId="21165"/>
    <cellStyle name="40% - Accent4 2 2 2 2 2 4 2 3 2" xfId="32231"/>
    <cellStyle name="40% - Accent4 2 2 2 2 2 4 2 4" xfId="32232"/>
    <cellStyle name="40% - Accent4 2 2 2 2 2 4 2 5" xfId="52271"/>
    <cellStyle name="40% - Accent4 2 2 2 2 2 4 3" xfId="9600"/>
    <cellStyle name="40% - Accent4 2 2 2 2 2 4 3 2" xfId="32233"/>
    <cellStyle name="40% - Accent4 2 2 2 2 2 4 3 3" xfId="52272"/>
    <cellStyle name="40% - Accent4 2 2 2 2 2 4 3 4" xfId="52273"/>
    <cellStyle name="40% - Accent4 2 2 2 2 2 4 4" xfId="3817"/>
    <cellStyle name="40% - Accent4 2 2 2 2 2 4 4 2" xfId="32234"/>
    <cellStyle name="40% - Accent4 2 2 2 2 2 4 4 3" xfId="52274"/>
    <cellStyle name="40% - Accent4 2 2 2 2 2 4 5" xfId="12491"/>
    <cellStyle name="40% - Accent4 2 2 2 2 2 4 5 2" xfId="32235"/>
    <cellStyle name="40% - Accent4 2 2 2 2 2 4 5 3" xfId="52275"/>
    <cellStyle name="40% - Accent4 2 2 2 2 2 4 6" xfId="18274"/>
    <cellStyle name="40% - Accent4 2 2 2 2 2 4 6 2" xfId="32236"/>
    <cellStyle name="40% - Accent4 2 2 2 2 2 4 7" xfId="32237"/>
    <cellStyle name="40% - Accent4 2 2 2 2 2 4 8" xfId="52276"/>
    <cellStyle name="40% - Accent4 2 2 2 2 2 5" xfId="1544"/>
    <cellStyle name="40% - Accent4 2 2 2 2 2 5 2" xfId="9030"/>
    <cellStyle name="40% - Accent4 2 2 2 2 2 5 2 2" xfId="14812"/>
    <cellStyle name="40% - Accent4 2 2 2 2 2 5 2 2 2" xfId="32238"/>
    <cellStyle name="40% - Accent4 2 2 2 2 2 5 2 2 3" xfId="52277"/>
    <cellStyle name="40% - Accent4 2 2 2 2 2 5 2 3" xfId="20595"/>
    <cellStyle name="40% - Accent4 2 2 2 2 2 5 2 3 2" xfId="32239"/>
    <cellStyle name="40% - Accent4 2 2 2 2 2 5 2 4" xfId="32240"/>
    <cellStyle name="40% - Accent4 2 2 2 2 2 5 2 5" xfId="52278"/>
    <cellStyle name="40% - Accent4 2 2 2 2 2 5 3" xfId="6139"/>
    <cellStyle name="40% - Accent4 2 2 2 2 2 5 3 2" xfId="32241"/>
    <cellStyle name="40% - Accent4 2 2 2 2 2 5 3 3" xfId="52279"/>
    <cellStyle name="40% - Accent4 2 2 2 2 2 5 4" xfId="11921"/>
    <cellStyle name="40% - Accent4 2 2 2 2 2 5 4 2" xfId="32242"/>
    <cellStyle name="40% - Accent4 2 2 2 2 2 5 4 3" xfId="52280"/>
    <cellStyle name="40% - Accent4 2 2 2 2 2 5 5" xfId="17704"/>
    <cellStyle name="40% - Accent4 2 2 2 2 2 5 5 2" xfId="32243"/>
    <cellStyle name="40% - Accent4 2 2 2 2 2 5 6" xfId="32244"/>
    <cellStyle name="40% - Accent4 2 2 2 2 2 5 7" xfId="52281"/>
    <cellStyle name="40% - Accent4 2 2 2 2 2 6" xfId="5006"/>
    <cellStyle name="40% - Accent4 2 2 2 2 2 6 2" xfId="13680"/>
    <cellStyle name="40% - Accent4 2 2 2 2 2 6 2 2" xfId="32245"/>
    <cellStyle name="40% - Accent4 2 2 2 2 2 6 2 3" xfId="52282"/>
    <cellStyle name="40% - Accent4 2 2 2 2 2 6 3" xfId="19463"/>
    <cellStyle name="40% - Accent4 2 2 2 2 2 6 3 2" xfId="32246"/>
    <cellStyle name="40% - Accent4 2 2 2 2 2 6 4" xfId="32247"/>
    <cellStyle name="40% - Accent4 2 2 2 2 2 6 5" xfId="52283"/>
    <cellStyle name="40% - Accent4 2 2 2 2 2 7" xfId="7898"/>
    <cellStyle name="40% - Accent4 2 2 2 2 2 7 2" xfId="32248"/>
    <cellStyle name="40% - Accent4 2 2 2 2 2 7 3" xfId="52284"/>
    <cellStyle name="40% - Accent4 2 2 2 2 2 7 4" xfId="52285"/>
    <cellStyle name="40% - Accent4 2 2 2 2 2 8" xfId="3247"/>
    <cellStyle name="40% - Accent4 2 2 2 2 2 8 2" xfId="32249"/>
    <cellStyle name="40% - Accent4 2 2 2 2 2 8 3" xfId="52286"/>
    <cellStyle name="40% - Accent4 2 2 2 2 2 9" xfId="10789"/>
    <cellStyle name="40% - Accent4 2 2 2 2 2 9 2" xfId="32250"/>
    <cellStyle name="40% - Accent4 2 2 2 2 2 9 3" xfId="52287"/>
    <cellStyle name="40% - Accent4 2 2 2 2 3" xfId="378"/>
    <cellStyle name="40% - Accent4 2 2 2 2 3 2" xfId="2116"/>
    <cellStyle name="40% - Accent4 2 2 2 2 3 2 2" xfId="9602"/>
    <cellStyle name="40% - Accent4 2 2 2 2 3 2 2 2" xfId="15384"/>
    <cellStyle name="40% - Accent4 2 2 2 2 3 2 2 2 2" xfId="32251"/>
    <cellStyle name="40% - Accent4 2 2 2 2 3 2 2 2 3" xfId="52288"/>
    <cellStyle name="40% - Accent4 2 2 2 2 3 2 2 3" xfId="21167"/>
    <cellStyle name="40% - Accent4 2 2 2 2 3 2 2 3 2" xfId="32252"/>
    <cellStyle name="40% - Accent4 2 2 2 2 3 2 2 4" xfId="32253"/>
    <cellStyle name="40% - Accent4 2 2 2 2 3 2 2 5" xfId="52289"/>
    <cellStyle name="40% - Accent4 2 2 2 2 3 2 3" xfId="6711"/>
    <cellStyle name="40% - Accent4 2 2 2 2 3 2 3 2" xfId="32254"/>
    <cellStyle name="40% - Accent4 2 2 2 2 3 2 3 3" xfId="52290"/>
    <cellStyle name="40% - Accent4 2 2 2 2 3 2 4" xfId="12493"/>
    <cellStyle name="40% - Accent4 2 2 2 2 3 2 4 2" xfId="32255"/>
    <cellStyle name="40% - Accent4 2 2 2 2 3 2 4 3" xfId="52291"/>
    <cellStyle name="40% - Accent4 2 2 2 2 3 2 5" xfId="18276"/>
    <cellStyle name="40% - Accent4 2 2 2 2 3 2 5 2" xfId="32256"/>
    <cellStyle name="40% - Accent4 2 2 2 2 3 2 6" xfId="32257"/>
    <cellStyle name="40% - Accent4 2 2 2 2 3 2 7" xfId="52292"/>
    <cellStyle name="40% - Accent4 2 2 2 2 3 3" xfId="5008"/>
    <cellStyle name="40% - Accent4 2 2 2 2 3 3 2" xfId="13682"/>
    <cellStyle name="40% - Accent4 2 2 2 2 3 3 2 2" xfId="32258"/>
    <cellStyle name="40% - Accent4 2 2 2 2 3 3 2 3" xfId="52293"/>
    <cellStyle name="40% - Accent4 2 2 2 2 3 3 3" xfId="19465"/>
    <cellStyle name="40% - Accent4 2 2 2 2 3 3 3 2" xfId="32259"/>
    <cellStyle name="40% - Accent4 2 2 2 2 3 3 4" xfId="32260"/>
    <cellStyle name="40% - Accent4 2 2 2 2 3 3 5" xfId="52294"/>
    <cellStyle name="40% - Accent4 2 2 2 2 3 4" xfId="7900"/>
    <cellStyle name="40% - Accent4 2 2 2 2 3 4 2" xfId="32261"/>
    <cellStyle name="40% - Accent4 2 2 2 2 3 4 3" xfId="52295"/>
    <cellStyle name="40% - Accent4 2 2 2 2 3 4 4" xfId="52296"/>
    <cellStyle name="40% - Accent4 2 2 2 2 3 5" xfId="3819"/>
    <cellStyle name="40% - Accent4 2 2 2 2 3 5 2" xfId="32262"/>
    <cellStyle name="40% - Accent4 2 2 2 2 3 5 3" xfId="52297"/>
    <cellStyle name="40% - Accent4 2 2 2 2 3 6" xfId="10791"/>
    <cellStyle name="40% - Accent4 2 2 2 2 3 6 2" xfId="32263"/>
    <cellStyle name="40% - Accent4 2 2 2 2 3 6 3" xfId="52298"/>
    <cellStyle name="40% - Accent4 2 2 2 2 3 7" xfId="16574"/>
    <cellStyle name="40% - Accent4 2 2 2 2 3 7 2" xfId="32264"/>
    <cellStyle name="40% - Accent4 2 2 2 2 3 8" xfId="32265"/>
    <cellStyle name="40% - Accent4 2 2 2 2 3 9" xfId="52299"/>
    <cellStyle name="40% - Accent4 2 2 2 2 4" xfId="1061"/>
    <cellStyle name="40% - Accent4 2 2 2 2 4 2" xfId="2765"/>
    <cellStyle name="40% - Accent4 2 2 2 2 4 2 2" xfId="10251"/>
    <cellStyle name="40% - Accent4 2 2 2 2 4 2 2 2" xfId="16033"/>
    <cellStyle name="40% - Accent4 2 2 2 2 4 2 2 2 2" xfId="32266"/>
    <cellStyle name="40% - Accent4 2 2 2 2 4 2 2 2 3" xfId="52300"/>
    <cellStyle name="40% - Accent4 2 2 2 2 4 2 2 3" xfId="21816"/>
    <cellStyle name="40% - Accent4 2 2 2 2 4 2 2 3 2" xfId="32267"/>
    <cellStyle name="40% - Accent4 2 2 2 2 4 2 2 4" xfId="32268"/>
    <cellStyle name="40% - Accent4 2 2 2 2 4 2 2 5" xfId="52301"/>
    <cellStyle name="40% - Accent4 2 2 2 2 4 2 3" xfId="7360"/>
    <cellStyle name="40% - Accent4 2 2 2 2 4 2 3 2" xfId="32269"/>
    <cellStyle name="40% - Accent4 2 2 2 2 4 2 3 3" xfId="52302"/>
    <cellStyle name="40% - Accent4 2 2 2 2 4 2 4" xfId="13142"/>
    <cellStyle name="40% - Accent4 2 2 2 2 4 2 4 2" xfId="32270"/>
    <cellStyle name="40% - Accent4 2 2 2 2 4 2 4 3" xfId="52303"/>
    <cellStyle name="40% - Accent4 2 2 2 2 4 2 5" xfId="18925"/>
    <cellStyle name="40% - Accent4 2 2 2 2 4 2 5 2" xfId="32271"/>
    <cellStyle name="40% - Accent4 2 2 2 2 4 2 6" xfId="32272"/>
    <cellStyle name="40% - Accent4 2 2 2 2 4 2 7" xfId="52304"/>
    <cellStyle name="40% - Accent4 2 2 2 2 4 3" xfId="5657"/>
    <cellStyle name="40% - Accent4 2 2 2 2 4 3 2" xfId="14331"/>
    <cellStyle name="40% - Accent4 2 2 2 2 4 3 2 2" xfId="32273"/>
    <cellStyle name="40% - Accent4 2 2 2 2 4 3 2 3" xfId="52305"/>
    <cellStyle name="40% - Accent4 2 2 2 2 4 3 3" xfId="20114"/>
    <cellStyle name="40% - Accent4 2 2 2 2 4 3 3 2" xfId="32274"/>
    <cellStyle name="40% - Accent4 2 2 2 2 4 3 4" xfId="32275"/>
    <cellStyle name="40% - Accent4 2 2 2 2 4 3 5" xfId="52306"/>
    <cellStyle name="40% - Accent4 2 2 2 2 4 4" xfId="8549"/>
    <cellStyle name="40% - Accent4 2 2 2 2 4 4 2" xfId="32276"/>
    <cellStyle name="40% - Accent4 2 2 2 2 4 4 3" xfId="52307"/>
    <cellStyle name="40% - Accent4 2 2 2 2 4 4 4" xfId="52308"/>
    <cellStyle name="40% - Accent4 2 2 2 2 4 5" xfId="4468"/>
    <cellStyle name="40% - Accent4 2 2 2 2 4 5 2" xfId="32277"/>
    <cellStyle name="40% - Accent4 2 2 2 2 4 5 3" xfId="52309"/>
    <cellStyle name="40% - Accent4 2 2 2 2 4 6" xfId="11440"/>
    <cellStyle name="40% - Accent4 2 2 2 2 4 6 2" xfId="32278"/>
    <cellStyle name="40% - Accent4 2 2 2 2 4 6 3" xfId="52310"/>
    <cellStyle name="40% - Accent4 2 2 2 2 4 7" xfId="17223"/>
    <cellStyle name="40% - Accent4 2 2 2 2 4 7 2" xfId="32279"/>
    <cellStyle name="40% - Accent4 2 2 2 2 4 8" xfId="32280"/>
    <cellStyle name="40% - Accent4 2 2 2 2 4 9" xfId="52311"/>
    <cellStyle name="40% - Accent4 2 2 2 2 5" xfId="2113"/>
    <cellStyle name="40% - Accent4 2 2 2 2 5 2" xfId="6708"/>
    <cellStyle name="40% - Accent4 2 2 2 2 5 2 2" xfId="15381"/>
    <cellStyle name="40% - Accent4 2 2 2 2 5 2 2 2" xfId="32281"/>
    <cellStyle name="40% - Accent4 2 2 2 2 5 2 2 3" xfId="52312"/>
    <cellStyle name="40% - Accent4 2 2 2 2 5 2 3" xfId="21164"/>
    <cellStyle name="40% - Accent4 2 2 2 2 5 2 3 2" xfId="32282"/>
    <cellStyle name="40% - Accent4 2 2 2 2 5 2 4" xfId="32283"/>
    <cellStyle name="40% - Accent4 2 2 2 2 5 2 5" xfId="52313"/>
    <cellStyle name="40% - Accent4 2 2 2 2 5 3" xfId="9599"/>
    <cellStyle name="40% - Accent4 2 2 2 2 5 3 2" xfId="32284"/>
    <cellStyle name="40% - Accent4 2 2 2 2 5 3 3" xfId="52314"/>
    <cellStyle name="40% - Accent4 2 2 2 2 5 3 4" xfId="52315"/>
    <cellStyle name="40% - Accent4 2 2 2 2 5 4" xfId="3816"/>
    <cellStyle name="40% - Accent4 2 2 2 2 5 4 2" xfId="32285"/>
    <cellStyle name="40% - Accent4 2 2 2 2 5 4 3" xfId="52316"/>
    <cellStyle name="40% - Accent4 2 2 2 2 5 5" xfId="12490"/>
    <cellStyle name="40% - Accent4 2 2 2 2 5 5 2" xfId="32286"/>
    <cellStyle name="40% - Accent4 2 2 2 2 5 5 3" xfId="52317"/>
    <cellStyle name="40% - Accent4 2 2 2 2 5 6" xfId="18273"/>
    <cellStyle name="40% - Accent4 2 2 2 2 5 6 2" xfId="32287"/>
    <cellStyle name="40% - Accent4 2 2 2 2 5 7" xfId="32288"/>
    <cellStyle name="40% - Accent4 2 2 2 2 5 8" xfId="52318"/>
    <cellStyle name="40% - Accent4 2 2 2 2 6" xfId="1543"/>
    <cellStyle name="40% - Accent4 2 2 2 2 6 2" xfId="9029"/>
    <cellStyle name="40% - Accent4 2 2 2 2 6 2 2" xfId="14811"/>
    <cellStyle name="40% - Accent4 2 2 2 2 6 2 2 2" xfId="32289"/>
    <cellStyle name="40% - Accent4 2 2 2 2 6 2 2 3" xfId="52319"/>
    <cellStyle name="40% - Accent4 2 2 2 2 6 2 3" xfId="20594"/>
    <cellStyle name="40% - Accent4 2 2 2 2 6 2 3 2" xfId="32290"/>
    <cellStyle name="40% - Accent4 2 2 2 2 6 2 4" xfId="32291"/>
    <cellStyle name="40% - Accent4 2 2 2 2 6 2 5" xfId="52320"/>
    <cellStyle name="40% - Accent4 2 2 2 2 6 3" xfId="6138"/>
    <cellStyle name="40% - Accent4 2 2 2 2 6 3 2" xfId="32292"/>
    <cellStyle name="40% - Accent4 2 2 2 2 6 3 3" xfId="52321"/>
    <cellStyle name="40% - Accent4 2 2 2 2 6 4" xfId="11920"/>
    <cellStyle name="40% - Accent4 2 2 2 2 6 4 2" xfId="32293"/>
    <cellStyle name="40% - Accent4 2 2 2 2 6 4 3" xfId="52322"/>
    <cellStyle name="40% - Accent4 2 2 2 2 6 5" xfId="17703"/>
    <cellStyle name="40% - Accent4 2 2 2 2 6 5 2" xfId="32294"/>
    <cellStyle name="40% - Accent4 2 2 2 2 6 6" xfId="32295"/>
    <cellStyle name="40% - Accent4 2 2 2 2 6 7" xfId="52323"/>
    <cellStyle name="40% - Accent4 2 2 2 2 7" xfId="5005"/>
    <cellStyle name="40% - Accent4 2 2 2 2 7 2" xfId="13679"/>
    <cellStyle name="40% - Accent4 2 2 2 2 7 2 2" xfId="32296"/>
    <cellStyle name="40% - Accent4 2 2 2 2 7 2 3" xfId="52324"/>
    <cellStyle name="40% - Accent4 2 2 2 2 7 3" xfId="19462"/>
    <cellStyle name="40% - Accent4 2 2 2 2 7 3 2" xfId="32297"/>
    <cellStyle name="40% - Accent4 2 2 2 2 7 4" xfId="32298"/>
    <cellStyle name="40% - Accent4 2 2 2 2 7 5" xfId="52325"/>
    <cellStyle name="40% - Accent4 2 2 2 2 8" xfId="7897"/>
    <cellStyle name="40% - Accent4 2 2 2 2 8 2" xfId="32299"/>
    <cellStyle name="40% - Accent4 2 2 2 2 8 3" xfId="52326"/>
    <cellStyle name="40% - Accent4 2 2 2 2 8 4" xfId="52327"/>
    <cellStyle name="40% - Accent4 2 2 2 2 9" xfId="3246"/>
    <cellStyle name="40% - Accent4 2 2 2 2 9 2" xfId="32300"/>
    <cellStyle name="40% - Accent4 2 2 2 2 9 3" xfId="52328"/>
    <cellStyle name="40% - Accent4 2 2 2 3" xfId="379"/>
    <cellStyle name="40% - Accent4 2 2 2 3 10" xfId="16575"/>
    <cellStyle name="40% - Accent4 2 2 2 3 10 2" xfId="32301"/>
    <cellStyle name="40% - Accent4 2 2 2 3 11" xfId="32302"/>
    <cellStyle name="40% - Accent4 2 2 2 3 12" xfId="52329"/>
    <cellStyle name="40% - Accent4 2 2 2 3 2" xfId="380"/>
    <cellStyle name="40% - Accent4 2 2 2 3 2 2" xfId="2118"/>
    <cellStyle name="40% - Accent4 2 2 2 3 2 2 2" xfId="9604"/>
    <cellStyle name="40% - Accent4 2 2 2 3 2 2 2 2" xfId="15386"/>
    <cellStyle name="40% - Accent4 2 2 2 3 2 2 2 2 2" xfId="32303"/>
    <cellStyle name="40% - Accent4 2 2 2 3 2 2 2 2 3" xfId="52330"/>
    <cellStyle name="40% - Accent4 2 2 2 3 2 2 2 3" xfId="21169"/>
    <cellStyle name="40% - Accent4 2 2 2 3 2 2 2 3 2" xfId="32304"/>
    <cellStyle name="40% - Accent4 2 2 2 3 2 2 2 4" xfId="32305"/>
    <cellStyle name="40% - Accent4 2 2 2 3 2 2 2 5" xfId="52331"/>
    <cellStyle name="40% - Accent4 2 2 2 3 2 2 3" xfId="6713"/>
    <cellStyle name="40% - Accent4 2 2 2 3 2 2 3 2" xfId="32306"/>
    <cellStyle name="40% - Accent4 2 2 2 3 2 2 3 3" xfId="52332"/>
    <cellStyle name="40% - Accent4 2 2 2 3 2 2 4" xfId="12495"/>
    <cellStyle name="40% - Accent4 2 2 2 3 2 2 4 2" xfId="32307"/>
    <cellStyle name="40% - Accent4 2 2 2 3 2 2 4 3" xfId="52333"/>
    <cellStyle name="40% - Accent4 2 2 2 3 2 2 5" xfId="18278"/>
    <cellStyle name="40% - Accent4 2 2 2 3 2 2 5 2" xfId="32308"/>
    <cellStyle name="40% - Accent4 2 2 2 3 2 2 6" xfId="32309"/>
    <cellStyle name="40% - Accent4 2 2 2 3 2 2 7" xfId="52334"/>
    <cellStyle name="40% - Accent4 2 2 2 3 2 3" xfId="5010"/>
    <cellStyle name="40% - Accent4 2 2 2 3 2 3 2" xfId="13684"/>
    <cellStyle name="40% - Accent4 2 2 2 3 2 3 2 2" xfId="32310"/>
    <cellStyle name="40% - Accent4 2 2 2 3 2 3 2 3" xfId="52335"/>
    <cellStyle name="40% - Accent4 2 2 2 3 2 3 3" xfId="19467"/>
    <cellStyle name="40% - Accent4 2 2 2 3 2 3 3 2" xfId="32311"/>
    <cellStyle name="40% - Accent4 2 2 2 3 2 3 4" xfId="32312"/>
    <cellStyle name="40% - Accent4 2 2 2 3 2 3 5" xfId="52336"/>
    <cellStyle name="40% - Accent4 2 2 2 3 2 4" xfId="7902"/>
    <cellStyle name="40% - Accent4 2 2 2 3 2 4 2" xfId="32313"/>
    <cellStyle name="40% - Accent4 2 2 2 3 2 4 3" xfId="52337"/>
    <cellStyle name="40% - Accent4 2 2 2 3 2 4 4" xfId="52338"/>
    <cellStyle name="40% - Accent4 2 2 2 3 2 5" xfId="3821"/>
    <cellStyle name="40% - Accent4 2 2 2 3 2 5 2" xfId="32314"/>
    <cellStyle name="40% - Accent4 2 2 2 3 2 5 3" xfId="52339"/>
    <cellStyle name="40% - Accent4 2 2 2 3 2 6" xfId="10793"/>
    <cellStyle name="40% - Accent4 2 2 2 3 2 6 2" xfId="32315"/>
    <cellStyle name="40% - Accent4 2 2 2 3 2 6 3" xfId="52340"/>
    <cellStyle name="40% - Accent4 2 2 2 3 2 7" xfId="16576"/>
    <cellStyle name="40% - Accent4 2 2 2 3 2 7 2" xfId="32316"/>
    <cellStyle name="40% - Accent4 2 2 2 3 2 8" xfId="32317"/>
    <cellStyle name="40% - Accent4 2 2 2 3 2 9" xfId="52341"/>
    <cellStyle name="40% - Accent4 2 2 2 3 3" xfId="1063"/>
    <cellStyle name="40% - Accent4 2 2 2 3 3 2" xfId="2767"/>
    <cellStyle name="40% - Accent4 2 2 2 3 3 2 2" xfId="10253"/>
    <cellStyle name="40% - Accent4 2 2 2 3 3 2 2 2" xfId="16035"/>
    <cellStyle name="40% - Accent4 2 2 2 3 3 2 2 2 2" xfId="32318"/>
    <cellStyle name="40% - Accent4 2 2 2 3 3 2 2 2 3" xfId="52342"/>
    <cellStyle name="40% - Accent4 2 2 2 3 3 2 2 3" xfId="21818"/>
    <cellStyle name="40% - Accent4 2 2 2 3 3 2 2 3 2" xfId="32319"/>
    <cellStyle name="40% - Accent4 2 2 2 3 3 2 2 4" xfId="32320"/>
    <cellStyle name="40% - Accent4 2 2 2 3 3 2 2 5" xfId="52343"/>
    <cellStyle name="40% - Accent4 2 2 2 3 3 2 3" xfId="7362"/>
    <cellStyle name="40% - Accent4 2 2 2 3 3 2 3 2" xfId="32321"/>
    <cellStyle name="40% - Accent4 2 2 2 3 3 2 3 3" xfId="52344"/>
    <cellStyle name="40% - Accent4 2 2 2 3 3 2 4" xfId="13144"/>
    <cellStyle name="40% - Accent4 2 2 2 3 3 2 4 2" xfId="32322"/>
    <cellStyle name="40% - Accent4 2 2 2 3 3 2 4 3" xfId="52345"/>
    <cellStyle name="40% - Accent4 2 2 2 3 3 2 5" xfId="18927"/>
    <cellStyle name="40% - Accent4 2 2 2 3 3 2 5 2" xfId="32323"/>
    <cellStyle name="40% - Accent4 2 2 2 3 3 2 6" xfId="32324"/>
    <cellStyle name="40% - Accent4 2 2 2 3 3 2 7" xfId="52346"/>
    <cellStyle name="40% - Accent4 2 2 2 3 3 3" xfId="5659"/>
    <cellStyle name="40% - Accent4 2 2 2 3 3 3 2" xfId="14333"/>
    <cellStyle name="40% - Accent4 2 2 2 3 3 3 2 2" xfId="32325"/>
    <cellStyle name="40% - Accent4 2 2 2 3 3 3 2 3" xfId="52347"/>
    <cellStyle name="40% - Accent4 2 2 2 3 3 3 3" xfId="20116"/>
    <cellStyle name="40% - Accent4 2 2 2 3 3 3 3 2" xfId="32326"/>
    <cellStyle name="40% - Accent4 2 2 2 3 3 3 4" xfId="32327"/>
    <cellStyle name="40% - Accent4 2 2 2 3 3 3 5" xfId="52348"/>
    <cellStyle name="40% - Accent4 2 2 2 3 3 4" xfId="8551"/>
    <cellStyle name="40% - Accent4 2 2 2 3 3 4 2" xfId="32328"/>
    <cellStyle name="40% - Accent4 2 2 2 3 3 4 3" xfId="52349"/>
    <cellStyle name="40% - Accent4 2 2 2 3 3 4 4" xfId="52350"/>
    <cellStyle name="40% - Accent4 2 2 2 3 3 5" xfId="4470"/>
    <cellStyle name="40% - Accent4 2 2 2 3 3 5 2" xfId="32329"/>
    <cellStyle name="40% - Accent4 2 2 2 3 3 5 3" xfId="52351"/>
    <cellStyle name="40% - Accent4 2 2 2 3 3 6" xfId="11442"/>
    <cellStyle name="40% - Accent4 2 2 2 3 3 6 2" xfId="32330"/>
    <cellStyle name="40% - Accent4 2 2 2 3 3 6 3" xfId="52352"/>
    <cellStyle name="40% - Accent4 2 2 2 3 3 7" xfId="17225"/>
    <cellStyle name="40% - Accent4 2 2 2 3 3 7 2" xfId="32331"/>
    <cellStyle name="40% - Accent4 2 2 2 3 3 8" xfId="32332"/>
    <cellStyle name="40% - Accent4 2 2 2 3 3 9" xfId="52353"/>
    <cellStyle name="40% - Accent4 2 2 2 3 4" xfId="2117"/>
    <cellStyle name="40% - Accent4 2 2 2 3 4 2" xfId="6712"/>
    <cellStyle name="40% - Accent4 2 2 2 3 4 2 2" xfId="15385"/>
    <cellStyle name="40% - Accent4 2 2 2 3 4 2 2 2" xfId="32333"/>
    <cellStyle name="40% - Accent4 2 2 2 3 4 2 2 3" xfId="52354"/>
    <cellStyle name="40% - Accent4 2 2 2 3 4 2 3" xfId="21168"/>
    <cellStyle name="40% - Accent4 2 2 2 3 4 2 3 2" xfId="32334"/>
    <cellStyle name="40% - Accent4 2 2 2 3 4 2 4" xfId="32335"/>
    <cellStyle name="40% - Accent4 2 2 2 3 4 2 5" xfId="52355"/>
    <cellStyle name="40% - Accent4 2 2 2 3 4 3" xfId="9603"/>
    <cellStyle name="40% - Accent4 2 2 2 3 4 3 2" xfId="32336"/>
    <cellStyle name="40% - Accent4 2 2 2 3 4 3 3" xfId="52356"/>
    <cellStyle name="40% - Accent4 2 2 2 3 4 3 4" xfId="52357"/>
    <cellStyle name="40% - Accent4 2 2 2 3 4 4" xfId="3820"/>
    <cellStyle name="40% - Accent4 2 2 2 3 4 4 2" xfId="32337"/>
    <cellStyle name="40% - Accent4 2 2 2 3 4 4 3" xfId="52358"/>
    <cellStyle name="40% - Accent4 2 2 2 3 4 5" xfId="12494"/>
    <cellStyle name="40% - Accent4 2 2 2 3 4 5 2" xfId="32338"/>
    <cellStyle name="40% - Accent4 2 2 2 3 4 5 3" xfId="52359"/>
    <cellStyle name="40% - Accent4 2 2 2 3 4 6" xfId="18277"/>
    <cellStyle name="40% - Accent4 2 2 2 3 4 6 2" xfId="32339"/>
    <cellStyle name="40% - Accent4 2 2 2 3 4 7" xfId="32340"/>
    <cellStyle name="40% - Accent4 2 2 2 3 4 8" xfId="52360"/>
    <cellStyle name="40% - Accent4 2 2 2 3 5" xfId="1545"/>
    <cellStyle name="40% - Accent4 2 2 2 3 5 2" xfId="9031"/>
    <cellStyle name="40% - Accent4 2 2 2 3 5 2 2" xfId="14813"/>
    <cellStyle name="40% - Accent4 2 2 2 3 5 2 2 2" xfId="32341"/>
    <cellStyle name="40% - Accent4 2 2 2 3 5 2 2 3" xfId="52361"/>
    <cellStyle name="40% - Accent4 2 2 2 3 5 2 3" xfId="20596"/>
    <cellStyle name="40% - Accent4 2 2 2 3 5 2 3 2" xfId="32342"/>
    <cellStyle name="40% - Accent4 2 2 2 3 5 2 4" xfId="32343"/>
    <cellStyle name="40% - Accent4 2 2 2 3 5 2 5" xfId="52362"/>
    <cellStyle name="40% - Accent4 2 2 2 3 5 3" xfId="6140"/>
    <cellStyle name="40% - Accent4 2 2 2 3 5 3 2" xfId="32344"/>
    <cellStyle name="40% - Accent4 2 2 2 3 5 3 3" xfId="52363"/>
    <cellStyle name="40% - Accent4 2 2 2 3 5 4" xfId="11922"/>
    <cellStyle name="40% - Accent4 2 2 2 3 5 4 2" xfId="32345"/>
    <cellStyle name="40% - Accent4 2 2 2 3 5 4 3" xfId="52364"/>
    <cellStyle name="40% - Accent4 2 2 2 3 5 5" xfId="17705"/>
    <cellStyle name="40% - Accent4 2 2 2 3 5 5 2" xfId="32346"/>
    <cellStyle name="40% - Accent4 2 2 2 3 5 6" xfId="32347"/>
    <cellStyle name="40% - Accent4 2 2 2 3 5 7" xfId="52365"/>
    <cellStyle name="40% - Accent4 2 2 2 3 6" xfId="5009"/>
    <cellStyle name="40% - Accent4 2 2 2 3 6 2" xfId="13683"/>
    <cellStyle name="40% - Accent4 2 2 2 3 6 2 2" xfId="32348"/>
    <cellStyle name="40% - Accent4 2 2 2 3 6 2 3" xfId="52366"/>
    <cellStyle name="40% - Accent4 2 2 2 3 6 3" xfId="19466"/>
    <cellStyle name="40% - Accent4 2 2 2 3 6 3 2" xfId="32349"/>
    <cellStyle name="40% - Accent4 2 2 2 3 6 4" xfId="32350"/>
    <cellStyle name="40% - Accent4 2 2 2 3 6 5" xfId="52367"/>
    <cellStyle name="40% - Accent4 2 2 2 3 7" xfId="7901"/>
    <cellStyle name="40% - Accent4 2 2 2 3 7 2" xfId="32351"/>
    <cellStyle name="40% - Accent4 2 2 2 3 7 3" xfId="52368"/>
    <cellStyle name="40% - Accent4 2 2 2 3 7 4" xfId="52369"/>
    <cellStyle name="40% - Accent4 2 2 2 3 8" xfId="3248"/>
    <cellStyle name="40% - Accent4 2 2 2 3 8 2" xfId="32352"/>
    <cellStyle name="40% - Accent4 2 2 2 3 8 3" xfId="52370"/>
    <cellStyle name="40% - Accent4 2 2 2 3 9" xfId="10792"/>
    <cellStyle name="40% - Accent4 2 2 2 3 9 2" xfId="32353"/>
    <cellStyle name="40% - Accent4 2 2 2 3 9 3" xfId="52371"/>
    <cellStyle name="40% - Accent4 2 2 2 4" xfId="381"/>
    <cellStyle name="40% - Accent4 2 2 2 4 10" xfId="16577"/>
    <cellStyle name="40% - Accent4 2 2 2 4 10 2" xfId="32354"/>
    <cellStyle name="40% - Accent4 2 2 2 4 11" xfId="32355"/>
    <cellStyle name="40% - Accent4 2 2 2 4 12" xfId="52372"/>
    <cellStyle name="40% - Accent4 2 2 2 4 2" xfId="382"/>
    <cellStyle name="40% - Accent4 2 2 2 4 2 2" xfId="2120"/>
    <cellStyle name="40% - Accent4 2 2 2 4 2 2 2" xfId="9606"/>
    <cellStyle name="40% - Accent4 2 2 2 4 2 2 2 2" xfId="15388"/>
    <cellStyle name="40% - Accent4 2 2 2 4 2 2 2 2 2" xfId="32356"/>
    <cellStyle name="40% - Accent4 2 2 2 4 2 2 2 2 3" xfId="52373"/>
    <cellStyle name="40% - Accent4 2 2 2 4 2 2 2 3" xfId="21171"/>
    <cellStyle name="40% - Accent4 2 2 2 4 2 2 2 3 2" xfId="32357"/>
    <cellStyle name="40% - Accent4 2 2 2 4 2 2 2 4" xfId="32358"/>
    <cellStyle name="40% - Accent4 2 2 2 4 2 2 2 5" xfId="52374"/>
    <cellStyle name="40% - Accent4 2 2 2 4 2 2 3" xfId="6715"/>
    <cellStyle name="40% - Accent4 2 2 2 4 2 2 3 2" xfId="32359"/>
    <cellStyle name="40% - Accent4 2 2 2 4 2 2 3 3" xfId="52375"/>
    <cellStyle name="40% - Accent4 2 2 2 4 2 2 4" xfId="12497"/>
    <cellStyle name="40% - Accent4 2 2 2 4 2 2 4 2" xfId="32360"/>
    <cellStyle name="40% - Accent4 2 2 2 4 2 2 4 3" xfId="52376"/>
    <cellStyle name="40% - Accent4 2 2 2 4 2 2 5" xfId="18280"/>
    <cellStyle name="40% - Accent4 2 2 2 4 2 2 5 2" xfId="32361"/>
    <cellStyle name="40% - Accent4 2 2 2 4 2 2 6" xfId="32362"/>
    <cellStyle name="40% - Accent4 2 2 2 4 2 2 7" xfId="52377"/>
    <cellStyle name="40% - Accent4 2 2 2 4 2 3" xfId="5012"/>
    <cellStyle name="40% - Accent4 2 2 2 4 2 3 2" xfId="13686"/>
    <cellStyle name="40% - Accent4 2 2 2 4 2 3 2 2" xfId="32363"/>
    <cellStyle name="40% - Accent4 2 2 2 4 2 3 2 3" xfId="52378"/>
    <cellStyle name="40% - Accent4 2 2 2 4 2 3 3" xfId="19469"/>
    <cellStyle name="40% - Accent4 2 2 2 4 2 3 3 2" xfId="32364"/>
    <cellStyle name="40% - Accent4 2 2 2 4 2 3 4" xfId="32365"/>
    <cellStyle name="40% - Accent4 2 2 2 4 2 3 5" xfId="52379"/>
    <cellStyle name="40% - Accent4 2 2 2 4 2 4" xfId="7904"/>
    <cellStyle name="40% - Accent4 2 2 2 4 2 4 2" xfId="32366"/>
    <cellStyle name="40% - Accent4 2 2 2 4 2 4 3" xfId="52380"/>
    <cellStyle name="40% - Accent4 2 2 2 4 2 4 4" xfId="52381"/>
    <cellStyle name="40% - Accent4 2 2 2 4 2 5" xfId="3823"/>
    <cellStyle name="40% - Accent4 2 2 2 4 2 5 2" xfId="32367"/>
    <cellStyle name="40% - Accent4 2 2 2 4 2 5 3" xfId="52382"/>
    <cellStyle name="40% - Accent4 2 2 2 4 2 6" xfId="10795"/>
    <cellStyle name="40% - Accent4 2 2 2 4 2 6 2" xfId="32368"/>
    <cellStyle name="40% - Accent4 2 2 2 4 2 6 3" xfId="52383"/>
    <cellStyle name="40% - Accent4 2 2 2 4 2 7" xfId="16578"/>
    <cellStyle name="40% - Accent4 2 2 2 4 2 7 2" xfId="32369"/>
    <cellStyle name="40% - Accent4 2 2 2 4 2 8" xfId="32370"/>
    <cellStyle name="40% - Accent4 2 2 2 4 2 9" xfId="52384"/>
    <cellStyle name="40% - Accent4 2 2 2 4 3" xfId="1064"/>
    <cellStyle name="40% - Accent4 2 2 2 4 3 2" xfId="2768"/>
    <cellStyle name="40% - Accent4 2 2 2 4 3 2 2" xfId="10254"/>
    <cellStyle name="40% - Accent4 2 2 2 4 3 2 2 2" xfId="16036"/>
    <cellStyle name="40% - Accent4 2 2 2 4 3 2 2 2 2" xfId="32371"/>
    <cellStyle name="40% - Accent4 2 2 2 4 3 2 2 2 3" xfId="52385"/>
    <cellStyle name="40% - Accent4 2 2 2 4 3 2 2 3" xfId="21819"/>
    <cellStyle name="40% - Accent4 2 2 2 4 3 2 2 3 2" xfId="32372"/>
    <cellStyle name="40% - Accent4 2 2 2 4 3 2 2 4" xfId="32373"/>
    <cellStyle name="40% - Accent4 2 2 2 4 3 2 2 5" xfId="52386"/>
    <cellStyle name="40% - Accent4 2 2 2 4 3 2 3" xfId="7363"/>
    <cellStyle name="40% - Accent4 2 2 2 4 3 2 3 2" xfId="32374"/>
    <cellStyle name="40% - Accent4 2 2 2 4 3 2 3 3" xfId="52387"/>
    <cellStyle name="40% - Accent4 2 2 2 4 3 2 4" xfId="13145"/>
    <cellStyle name="40% - Accent4 2 2 2 4 3 2 4 2" xfId="32375"/>
    <cellStyle name="40% - Accent4 2 2 2 4 3 2 4 3" xfId="52388"/>
    <cellStyle name="40% - Accent4 2 2 2 4 3 2 5" xfId="18928"/>
    <cellStyle name="40% - Accent4 2 2 2 4 3 2 5 2" xfId="32376"/>
    <cellStyle name="40% - Accent4 2 2 2 4 3 2 6" xfId="32377"/>
    <cellStyle name="40% - Accent4 2 2 2 4 3 2 7" xfId="52389"/>
    <cellStyle name="40% - Accent4 2 2 2 4 3 3" xfId="5660"/>
    <cellStyle name="40% - Accent4 2 2 2 4 3 3 2" xfId="14334"/>
    <cellStyle name="40% - Accent4 2 2 2 4 3 3 2 2" xfId="32378"/>
    <cellStyle name="40% - Accent4 2 2 2 4 3 3 2 3" xfId="52390"/>
    <cellStyle name="40% - Accent4 2 2 2 4 3 3 3" xfId="20117"/>
    <cellStyle name="40% - Accent4 2 2 2 4 3 3 3 2" xfId="32379"/>
    <cellStyle name="40% - Accent4 2 2 2 4 3 3 4" xfId="32380"/>
    <cellStyle name="40% - Accent4 2 2 2 4 3 3 5" xfId="52391"/>
    <cellStyle name="40% - Accent4 2 2 2 4 3 4" xfId="8552"/>
    <cellStyle name="40% - Accent4 2 2 2 4 3 4 2" xfId="32381"/>
    <cellStyle name="40% - Accent4 2 2 2 4 3 4 3" xfId="52392"/>
    <cellStyle name="40% - Accent4 2 2 2 4 3 4 4" xfId="52393"/>
    <cellStyle name="40% - Accent4 2 2 2 4 3 5" xfId="4471"/>
    <cellStyle name="40% - Accent4 2 2 2 4 3 5 2" xfId="32382"/>
    <cellStyle name="40% - Accent4 2 2 2 4 3 5 3" xfId="52394"/>
    <cellStyle name="40% - Accent4 2 2 2 4 3 6" xfId="11443"/>
    <cellStyle name="40% - Accent4 2 2 2 4 3 6 2" xfId="32383"/>
    <cellStyle name="40% - Accent4 2 2 2 4 3 6 3" xfId="52395"/>
    <cellStyle name="40% - Accent4 2 2 2 4 3 7" xfId="17226"/>
    <cellStyle name="40% - Accent4 2 2 2 4 3 7 2" xfId="32384"/>
    <cellStyle name="40% - Accent4 2 2 2 4 3 8" xfId="32385"/>
    <cellStyle name="40% - Accent4 2 2 2 4 3 9" xfId="52396"/>
    <cellStyle name="40% - Accent4 2 2 2 4 4" xfId="2119"/>
    <cellStyle name="40% - Accent4 2 2 2 4 4 2" xfId="6714"/>
    <cellStyle name="40% - Accent4 2 2 2 4 4 2 2" xfId="15387"/>
    <cellStyle name="40% - Accent4 2 2 2 4 4 2 2 2" xfId="32386"/>
    <cellStyle name="40% - Accent4 2 2 2 4 4 2 2 3" xfId="52397"/>
    <cellStyle name="40% - Accent4 2 2 2 4 4 2 3" xfId="21170"/>
    <cellStyle name="40% - Accent4 2 2 2 4 4 2 3 2" xfId="32387"/>
    <cellStyle name="40% - Accent4 2 2 2 4 4 2 4" xfId="32388"/>
    <cellStyle name="40% - Accent4 2 2 2 4 4 2 5" xfId="52398"/>
    <cellStyle name="40% - Accent4 2 2 2 4 4 3" xfId="9605"/>
    <cellStyle name="40% - Accent4 2 2 2 4 4 3 2" xfId="32389"/>
    <cellStyle name="40% - Accent4 2 2 2 4 4 3 3" xfId="52399"/>
    <cellStyle name="40% - Accent4 2 2 2 4 4 3 4" xfId="52400"/>
    <cellStyle name="40% - Accent4 2 2 2 4 4 4" xfId="3822"/>
    <cellStyle name="40% - Accent4 2 2 2 4 4 4 2" xfId="32390"/>
    <cellStyle name="40% - Accent4 2 2 2 4 4 4 3" xfId="52401"/>
    <cellStyle name="40% - Accent4 2 2 2 4 4 5" xfId="12496"/>
    <cellStyle name="40% - Accent4 2 2 2 4 4 5 2" xfId="32391"/>
    <cellStyle name="40% - Accent4 2 2 2 4 4 5 3" xfId="52402"/>
    <cellStyle name="40% - Accent4 2 2 2 4 4 6" xfId="18279"/>
    <cellStyle name="40% - Accent4 2 2 2 4 4 6 2" xfId="32392"/>
    <cellStyle name="40% - Accent4 2 2 2 4 4 7" xfId="32393"/>
    <cellStyle name="40% - Accent4 2 2 2 4 4 8" xfId="52403"/>
    <cellStyle name="40% - Accent4 2 2 2 4 5" xfId="1546"/>
    <cellStyle name="40% - Accent4 2 2 2 4 5 2" xfId="9032"/>
    <cellStyle name="40% - Accent4 2 2 2 4 5 2 2" xfId="14814"/>
    <cellStyle name="40% - Accent4 2 2 2 4 5 2 2 2" xfId="32394"/>
    <cellStyle name="40% - Accent4 2 2 2 4 5 2 2 3" xfId="52404"/>
    <cellStyle name="40% - Accent4 2 2 2 4 5 2 3" xfId="20597"/>
    <cellStyle name="40% - Accent4 2 2 2 4 5 2 3 2" xfId="32395"/>
    <cellStyle name="40% - Accent4 2 2 2 4 5 2 4" xfId="32396"/>
    <cellStyle name="40% - Accent4 2 2 2 4 5 2 5" xfId="52405"/>
    <cellStyle name="40% - Accent4 2 2 2 4 5 3" xfId="6141"/>
    <cellStyle name="40% - Accent4 2 2 2 4 5 3 2" xfId="32397"/>
    <cellStyle name="40% - Accent4 2 2 2 4 5 3 3" xfId="52406"/>
    <cellStyle name="40% - Accent4 2 2 2 4 5 4" xfId="11923"/>
    <cellStyle name="40% - Accent4 2 2 2 4 5 4 2" xfId="32398"/>
    <cellStyle name="40% - Accent4 2 2 2 4 5 4 3" xfId="52407"/>
    <cellStyle name="40% - Accent4 2 2 2 4 5 5" xfId="17706"/>
    <cellStyle name="40% - Accent4 2 2 2 4 5 5 2" xfId="32399"/>
    <cellStyle name="40% - Accent4 2 2 2 4 5 6" xfId="32400"/>
    <cellStyle name="40% - Accent4 2 2 2 4 5 7" xfId="52408"/>
    <cellStyle name="40% - Accent4 2 2 2 4 6" xfId="5011"/>
    <cellStyle name="40% - Accent4 2 2 2 4 6 2" xfId="13685"/>
    <cellStyle name="40% - Accent4 2 2 2 4 6 2 2" xfId="32401"/>
    <cellStyle name="40% - Accent4 2 2 2 4 6 2 3" xfId="52409"/>
    <cellStyle name="40% - Accent4 2 2 2 4 6 3" xfId="19468"/>
    <cellStyle name="40% - Accent4 2 2 2 4 6 3 2" xfId="32402"/>
    <cellStyle name="40% - Accent4 2 2 2 4 6 4" xfId="32403"/>
    <cellStyle name="40% - Accent4 2 2 2 4 6 5" xfId="52410"/>
    <cellStyle name="40% - Accent4 2 2 2 4 7" xfId="7903"/>
    <cellStyle name="40% - Accent4 2 2 2 4 7 2" xfId="32404"/>
    <cellStyle name="40% - Accent4 2 2 2 4 7 3" xfId="52411"/>
    <cellStyle name="40% - Accent4 2 2 2 4 7 4" xfId="52412"/>
    <cellStyle name="40% - Accent4 2 2 2 4 8" xfId="3249"/>
    <cellStyle name="40% - Accent4 2 2 2 4 8 2" xfId="32405"/>
    <cellStyle name="40% - Accent4 2 2 2 4 8 3" xfId="52413"/>
    <cellStyle name="40% - Accent4 2 2 2 4 9" xfId="10794"/>
    <cellStyle name="40% - Accent4 2 2 2 4 9 2" xfId="32406"/>
    <cellStyle name="40% - Accent4 2 2 2 4 9 3" xfId="52414"/>
    <cellStyle name="40% - Accent4 2 2 2 5" xfId="383"/>
    <cellStyle name="40% - Accent4 2 2 2 5 10" xfId="52415"/>
    <cellStyle name="40% - Accent4 2 2 2 5 2" xfId="2121"/>
    <cellStyle name="40% - Accent4 2 2 2 5 2 2" xfId="6716"/>
    <cellStyle name="40% - Accent4 2 2 2 5 2 2 2" xfId="15389"/>
    <cellStyle name="40% - Accent4 2 2 2 5 2 2 2 2" xfId="32407"/>
    <cellStyle name="40% - Accent4 2 2 2 5 2 2 2 3" xfId="52416"/>
    <cellStyle name="40% - Accent4 2 2 2 5 2 2 3" xfId="21172"/>
    <cellStyle name="40% - Accent4 2 2 2 5 2 2 3 2" xfId="32408"/>
    <cellStyle name="40% - Accent4 2 2 2 5 2 2 4" xfId="32409"/>
    <cellStyle name="40% - Accent4 2 2 2 5 2 2 5" xfId="52417"/>
    <cellStyle name="40% - Accent4 2 2 2 5 2 3" xfId="9607"/>
    <cellStyle name="40% - Accent4 2 2 2 5 2 3 2" xfId="32410"/>
    <cellStyle name="40% - Accent4 2 2 2 5 2 3 3" xfId="52418"/>
    <cellStyle name="40% - Accent4 2 2 2 5 2 3 4" xfId="52419"/>
    <cellStyle name="40% - Accent4 2 2 2 5 2 4" xfId="3824"/>
    <cellStyle name="40% - Accent4 2 2 2 5 2 4 2" xfId="32411"/>
    <cellStyle name="40% - Accent4 2 2 2 5 2 4 3" xfId="52420"/>
    <cellStyle name="40% - Accent4 2 2 2 5 2 5" xfId="12498"/>
    <cellStyle name="40% - Accent4 2 2 2 5 2 5 2" xfId="32412"/>
    <cellStyle name="40% - Accent4 2 2 2 5 2 5 3" xfId="52421"/>
    <cellStyle name="40% - Accent4 2 2 2 5 2 6" xfId="18281"/>
    <cellStyle name="40% - Accent4 2 2 2 5 2 6 2" xfId="32413"/>
    <cellStyle name="40% - Accent4 2 2 2 5 2 7" xfId="32414"/>
    <cellStyle name="40% - Accent4 2 2 2 5 2 8" xfId="52422"/>
    <cellStyle name="40% - Accent4 2 2 2 5 3" xfId="1542"/>
    <cellStyle name="40% - Accent4 2 2 2 5 3 2" xfId="9028"/>
    <cellStyle name="40% - Accent4 2 2 2 5 3 2 2" xfId="14810"/>
    <cellStyle name="40% - Accent4 2 2 2 5 3 2 2 2" xfId="32415"/>
    <cellStyle name="40% - Accent4 2 2 2 5 3 2 2 3" xfId="52423"/>
    <cellStyle name="40% - Accent4 2 2 2 5 3 2 3" xfId="20593"/>
    <cellStyle name="40% - Accent4 2 2 2 5 3 2 3 2" xfId="32416"/>
    <cellStyle name="40% - Accent4 2 2 2 5 3 2 4" xfId="32417"/>
    <cellStyle name="40% - Accent4 2 2 2 5 3 2 5" xfId="52424"/>
    <cellStyle name="40% - Accent4 2 2 2 5 3 3" xfId="6137"/>
    <cellStyle name="40% - Accent4 2 2 2 5 3 3 2" xfId="32418"/>
    <cellStyle name="40% - Accent4 2 2 2 5 3 3 3" xfId="52425"/>
    <cellStyle name="40% - Accent4 2 2 2 5 3 4" xfId="11919"/>
    <cellStyle name="40% - Accent4 2 2 2 5 3 4 2" xfId="32419"/>
    <cellStyle name="40% - Accent4 2 2 2 5 3 4 3" xfId="52426"/>
    <cellStyle name="40% - Accent4 2 2 2 5 3 5" xfId="17702"/>
    <cellStyle name="40% - Accent4 2 2 2 5 3 5 2" xfId="32420"/>
    <cellStyle name="40% - Accent4 2 2 2 5 3 6" xfId="32421"/>
    <cellStyle name="40% - Accent4 2 2 2 5 3 7" xfId="52427"/>
    <cellStyle name="40% - Accent4 2 2 2 5 4" xfId="5013"/>
    <cellStyle name="40% - Accent4 2 2 2 5 4 2" xfId="13687"/>
    <cellStyle name="40% - Accent4 2 2 2 5 4 2 2" xfId="32422"/>
    <cellStyle name="40% - Accent4 2 2 2 5 4 2 3" xfId="52428"/>
    <cellStyle name="40% - Accent4 2 2 2 5 4 3" xfId="19470"/>
    <cellStyle name="40% - Accent4 2 2 2 5 4 3 2" xfId="32423"/>
    <cellStyle name="40% - Accent4 2 2 2 5 4 4" xfId="32424"/>
    <cellStyle name="40% - Accent4 2 2 2 5 4 5" xfId="52429"/>
    <cellStyle name="40% - Accent4 2 2 2 5 5" xfId="7905"/>
    <cellStyle name="40% - Accent4 2 2 2 5 5 2" xfId="32425"/>
    <cellStyle name="40% - Accent4 2 2 2 5 5 3" xfId="52430"/>
    <cellStyle name="40% - Accent4 2 2 2 5 5 4" xfId="52431"/>
    <cellStyle name="40% - Accent4 2 2 2 5 6" xfId="3245"/>
    <cellStyle name="40% - Accent4 2 2 2 5 6 2" xfId="32426"/>
    <cellStyle name="40% - Accent4 2 2 2 5 6 3" xfId="52432"/>
    <cellStyle name="40% - Accent4 2 2 2 5 7" xfId="10796"/>
    <cellStyle name="40% - Accent4 2 2 2 5 7 2" xfId="32427"/>
    <cellStyle name="40% - Accent4 2 2 2 5 7 3" xfId="52433"/>
    <cellStyle name="40% - Accent4 2 2 2 5 8" xfId="16579"/>
    <cellStyle name="40% - Accent4 2 2 2 5 8 2" xfId="32428"/>
    <cellStyle name="40% - Accent4 2 2 2 5 9" xfId="32429"/>
    <cellStyle name="40% - Accent4 2 2 2 6" xfId="909"/>
    <cellStyle name="40% - Accent4 2 2 2 6 2" xfId="2615"/>
    <cellStyle name="40% - Accent4 2 2 2 6 2 2" xfId="10101"/>
    <cellStyle name="40% - Accent4 2 2 2 6 2 2 2" xfId="15883"/>
    <cellStyle name="40% - Accent4 2 2 2 6 2 2 2 2" xfId="32430"/>
    <cellStyle name="40% - Accent4 2 2 2 6 2 2 2 3" xfId="52434"/>
    <cellStyle name="40% - Accent4 2 2 2 6 2 2 3" xfId="21666"/>
    <cellStyle name="40% - Accent4 2 2 2 6 2 2 3 2" xfId="32431"/>
    <cellStyle name="40% - Accent4 2 2 2 6 2 2 4" xfId="32432"/>
    <cellStyle name="40% - Accent4 2 2 2 6 2 2 5" xfId="52435"/>
    <cellStyle name="40% - Accent4 2 2 2 6 2 3" xfId="7210"/>
    <cellStyle name="40% - Accent4 2 2 2 6 2 3 2" xfId="32433"/>
    <cellStyle name="40% - Accent4 2 2 2 6 2 3 3" xfId="52436"/>
    <cellStyle name="40% - Accent4 2 2 2 6 2 4" xfId="12992"/>
    <cellStyle name="40% - Accent4 2 2 2 6 2 4 2" xfId="32434"/>
    <cellStyle name="40% - Accent4 2 2 2 6 2 4 3" xfId="52437"/>
    <cellStyle name="40% - Accent4 2 2 2 6 2 5" xfId="18775"/>
    <cellStyle name="40% - Accent4 2 2 2 6 2 5 2" xfId="32435"/>
    <cellStyle name="40% - Accent4 2 2 2 6 2 6" xfId="32436"/>
    <cellStyle name="40% - Accent4 2 2 2 6 2 7" xfId="52438"/>
    <cellStyle name="40% - Accent4 2 2 2 6 3" xfId="5507"/>
    <cellStyle name="40% - Accent4 2 2 2 6 3 2" xfId="14181"/>
    <cellStyle name="40% - Accent4 2 2 2 6 3 2 2" xfId="32437"/>
    <cellStyle name="40% - Accent4 2 2 2 6 3 2 3" xfId="52439"/>
    <cellStyle name="40% - Accent4 2 2 2 6 3 3" xfId="19964"/>
    <cellStyle name="40% - Accent4 2 2 2 6 3 3 2" xfId="32438"/>
    <cellStyle name="40% - Accent4 2 2 2 6 3 4" xfId="32439"/>
    <cellStyle name="40% - Accent4 2 2 2 6 3 5" xfId="52440"/>
    <cellStyle name="40% - Accent4 2 2 2 6 4" xfId="8399"/>
    <cellStyle name="40% - Accent4 2 2 2 6 4 2" xfId="32440"/>
    <cellStyle name="40% - Accent4 2 2 2 6 4 3" xfId="52441"/>
    <cellStyle name="40% - Accent4 2 2 2 6 4 4" xfId="52442"/>
    <cellStyle name="40% - Accent4 2 2 2 6 5" xfId="4318"/>
    <cellStyle name="40% - Accent4 2 2 2 6 5 2" xfId="32441"/>
    <cellStyle name="40% - Accent4 2 2 2 6 5 3" xfId="52443"/>
    <cellStyle name="40% - Accent4 2 2 2 6 6" xfId="11290"/>
    <cellStyle name="40% - Accent4 2 2 2 6 6 2" xfId="32442"/>
    <cellStyle name="40% - Accent4 2 2 2 6 6 3" xfId="52444"/>
    <cellStyle name="40% - Accent4 2 2 2 6 7" xfId="17073"/>
    <cellStyle name="40% - Accent4 2 2 2 6 7 2" xfId="32443"/>
    <cellStyle name="40% - Accent4 2 2 2 6 8" xfId="32444"/>
    <cellStyle name="40% - Accent4 2 2 2 6 9" xfId="52445"/>
    <cellStyle name="40% - Accent4 2 2 2 7" xfId="2112"/>
    <cellStyle name="40% - Accent4 2 2 2 7 2" xfId="6707"/>
    <cellStyle name="40% - Accent4 2 2 2 7 2 2" xfId="15380"/>
    <cellStyle name="40% - Accent4 2 2 2 7 2 2 2" xfId="32445"/>
    <cellStyle name="40% - Accent4 2 2 2 7 2 2 3" xfId="52446"/>
    <cellStyle name="40% - Accent4 2 2 2 7 2 3" xfId="21163"/>
    <cellStyle name="40% - Accent4 2 2 2 7 2 3 2" xfId="32446"/>
    <cellStyle name="40% - Accent4 2 2 2 7 2 4" xfId="32447"/>
    <cellStyle name="40% - Accent4 2 2 2 7 2 5" xfId="52447"/>
    <cellStyle name="40% - Accent4 2 2 2 7 3" xfId="9598"/>
    <cellStyle name="40% - Accent4 2 2 2 7 3 2" xfId="32448"/>
    <cellStyle name="40% - Accent4 2 2 2 7 3 3" xfId="52448"/>
    <cellStyle name="40% - Accent4 2 2 2 7 3 4" xfId="52449"/>
    <cellStyle name="40% - Accent4 2 2 2 7 4" xfId="3815"/>
    <cellStyle name="40% - Accent4 2 2 2 7 4 2" xfId="32449"/>
    <cellStyle name="40% - Accent4 2 2 2 7 4 3" xfId="52450"/>
    <cellStyle name="40% - Accent4 2 2 2 7 5" xfId="12489"/>
    <cellStyle name="40% - Accent4 2 2 2 7 5 2" xfId="32450"/>
    <cellStyle name="40% - Accent4 2 2 2 7 5 3" xfId="52451"/>
    <cellStyle name="40% - Accent4 2 2 2 7 6" xfId="18272"/>
    <cellStyle name="40% - Accent4 2 2 2 7 6 2" xfId="32451"/>
    <cellStyle name="40% - Accent4 2 2 2 7 7" xfId="32452"/>
    <cellStyle name="40% - Accent4 2 2 2 7 8" xfId="52452"/>
    <cellStyle name="40% - Accent4 2 2 2 8" xfId="1320"/>
    <cellStyle name="40% - Accent4 2 2 2 8 2" xfId="8806"/>
    <cellStyle name="40% - Accent4 2 2 2 8 2 2" xfId="14588"/>
    <cellStyle name="40% - Accent4 2 2 2 8 2 2 2" xfId="32453"/>
    <cellStyle name="40% - Accent4 2 2 2 8 2 2 3" xfId="52453"/>
    <cellStyle name="40% - Accent4 2 2 2 8 2 3" xfId="20371"/>
    <cellStyle name="40% - Accent4 2 2 2 8 2 3 2" xfId="32454"/>
    <cellStyle name="40% - Accent4 2 2 2 8 2 4" xfId="32455"/>
    <cellStyle name="40% - Accent4 2 2 2 8 2 5" xfId="52454"/>
    <cellStyle name="40% - Accent4 2 2 2 8 3" xfId="5915"/>
    <cellStyle name="40% - Accent4 2 2 2 8 3 2" xfId="32456"/>
    <cellStyle name="40% - Accent4 2 2 2 8 3 3" xfId="52455"/>
    <cellStyle name="40% - Accent4 2 2 2 8 4" xfId="11697"/>
    <cellStyle name="40% - Accent4 2 2 2 8 4 2" xfId="32457"/>
    <cellStyle name="40% - Accent4 2 2 2 8 4 3" xfId="52456"/>
    <cellStyle name="40% - Accent4 2 2 2 8 5" xfId="17480"/>
    <cellStyle name="40% - Accent4 2 2 2 8 5 2" xfId="32458"/>
    <cellStyle name="40% - Accent4 2 2 2 8 6" xfId="32459"/>
    <cellStyle name="40% - Accent4 2 2 2 8 7" xfId="52457"/>
    <cellStyle name="40% - Accent4 2 2 2 9" xfId="5004"/>
    <cellStyle name="40% - Accent4 2 2 2 9 2" xfId="13678"/>
    <cellStyle name="40% - Accent4 2 2 2 9 2 2" xfId="32460"/>
    <cellStyle name="40% - Accent4 2 2 2 9 2 3" xfId="52458"/>
    <cellStyle name="40% - Accent4 2 2 2 9 3" xfId="19461"/>
    <cellStyle name="40% - Accent4 2 2 2 9 3 2" xfId="32461"/>
    <cellStyle name="40% - Accent4 2 2 2 9 4" xfId="32462"/>
    <cellStyle name="40% - Accent4 2 2 2 9 5" xfId="52459"/>
    <cellStyle name="40% - Accent4 2 2 3" xfId="384"/>
    <cellStyle name="40% - Accent4 2 2 3 10" xfId="10797"/>
    <cellStyle name="40% - Accent4 2 2 3 10 2" xfId="32463"/>
    <cellStyle name="40% - Accent4 2 2 3 10 3" xfId="52460"/>
    <cellStyle name="40% - Accent4 2 2 3 11" xfId="16580"/>
    <cellStyle name="40% - Accent4 2 2 3 11 2" xfId="32464"/>
    <cellStyle name="40% - Accent4 2 2 3 12" xfId="32465"/>
    <cellStyle name="40% - Accent4 2 2 3 13" xfId="52461"/>
    <cellStyle name="40% - Accent4 2 2 3 2" xfId="385"/>
    <cellStyle name="40% - Accent4 2 2 3 2 10" xfId="16581"/>
    <cellStyle name="40% - Accent4 2 2 3 2 10 2" xfId="32466"/>
    <cellStyle name="40% - Accent4 2 2 3 2 11" xfId="32467"/>
    <cellStyle name="40% - Accent4 2 2 3 2 12" xfId="52462"/>
    <cellStyle name="40% - Accent4 2 2 3 2 2" xfId="386"/>
    <cellStyle name="40% - Accent4 2 2 3 2 2 2" xfId="2124"/>
    <cellStyle name="40% - Accent4 2 2 3 2 2 2 2" xfId="9610"/>
    <cellStyle name="40% - Accent4 2 2 3 2 2 2 2 2" xfId="15392"/>
    <cellStyle name="40% - Accent4 2 2 3 2 2 2 2 2 2" xfId="32468"/>
    <cellStyle name="40% - Accent4 2 2 3 2 2 2 2 2 3" xfId="52463"/>
    <cellStyle name="40% - Accent4 2 2 3 2 2 2 2 3" xfId="21175"/>
    <cellStyle name="40% - Accent4 2 2 3 2 2 2 2 3 2" xfId="32469"/>
    <cellStyle name="40% - Accent4 2 2 3 2 2 2 2 4" xfId="32470"/>
    <cellStyle name="40% - Accent4 2 2 3 2 2 2 2 5" xfId="52464"/>
    <cellStyle name="40% - Accent4 2 2 3 2 2 2 3" xfId="6719"/>
    <cellStyle name="40% - Accent4 2 2 3 2 2 2 3 2" xfId="32471"/>
    <cellStyle name="40% - Accent4 2 2 3 2 2 2 3 3" xfId="52465"/>
    <cellStyle name="40% - Accent4 2 2 3 2 2 2 4" xfId="12501"/>
    <cellStyle name="40% - Accent4 2 2 3 2 2 2 4 2" xfId="32472"/>
    <cellStyle name="40% - Accent4 2 2 3 2 2 2 4 3" xfId="52466"/>
    <cellStyle name="40% - Accent4 2 2 3 2 2 2 5" xfId="18284"/>
    <cellStyle name="40% - Accent4 2 2 3 2 2 2 5 2" xfId="32473"/>
    <cellStyle name="40% - Accent4 2 2 3 2 2 2 6" xfId="32474"/>
    <cellStyle name="40% - Accent4 2 2 3 2 2 2 7" xfId="52467"/>
    <cellStyle name="40% - Accent4 2 2 3 2 2 3" xfId="5016"/>
    <cellStyle name="40% - Accent4 2 2 3 2 2 3 2" xfId="13690"/>
    <cellStyle name="40% - Accent4 2 2 3 2 2 3 2 2" xfId="32475"/>
    <cellStyle name="40% - Accent4 2 2 3 2 2 3 2 3" xfId="52468"/>
    <cellStyle name="40% - Accent4 2 2 3 2 2 3 3" xfId="19473"/>
    <cellStyle name="40% - Accent4 2 2 3 2 2 3 3 2" xfId="32476"/>
    <cellStyle name="40% - Accent4 2 2 3 2 2 3 4" xfId="32477"/>
    <cellStyle name="40% - Accent4 2 2 3 2 2 3 5" xfId="52469"/>
    <cellStyle name="40% - Accent4 2 2 3 2 2 4" xfId="7908"/>
    <cellStyle name="40% - Accent4 2 2 3 2 2 4 2" xfId="32478"/>
    <cellStyle name="40% - Accent4 2 2 3 2 2 4 3" xfId="52470"/>
    <cellStyle name="40% - Accent4 2 2 3 2 2 4 4" xfId="52471"/>
    <cellStyle name="40% - Accent4 2 2 3 2 2 5" xfId="3827"/>
    <cellStyle name="40% - Accent4 2 2 3 2 2 5 2" xfId="32479"/>
    <cellStyle name="40% - Accent4 2 2 3 2 2 5 3" xfId="52472"/>
    <cellStyle name="40% - Accent4 2 2 3 2 2 6" xfId="10799"/>
    <cellStyle name="40% - Accent4 2 2 3 2 2 6 2" xfId="32480"/>
    <cellStyle name="40% - Accent4 2 2 3 2 2 6 3" xfId="52473"/>
    <cellStyle name="40% - Accent4 2 2 3 2 2 7" xfId="16582"/>
    <cellStyle name="40% - Accent4 2 2 3 2 2 7 2" xfId="32481"/>
    <cellStyle name="40% - Accent4 2 2 3 2 2 8" xfId="32482"/>
    <cellStyle name="40% - Accent4 2 2 3 2 2 9" xfId="52474"/>
    <cellStyle name="40% - Accent4 2 2 3 2 3" xfId="1066"/>
    <cellStyle name="40% - Accent4 2 2 3 2 3 2" xfId="2770"/>
    <cellStyle name="40% - Accent4 2 2 3 2 3 2 2" xfId="10256"/>
    <cellStyle name="40% - Accent4 2 2 3 2 3 2 2 2" xfId="16038"/>
    <cellStyle name="40% - Accent4 2 2 3 2 3 2 2 2 2" xfId="32483"/>
    <cellStyle name="40% - Accent4 2 2 3 2 3 2 2 2 3" xfId="52475"/>
    <cellStyle name="40% - Accent4 2 2 3 2 3 2 2 3" xfId="21821"/>
    <cellStyle name="40% - Accent4 2 2 3 2 3 2 2 3 2" xfId="32484"/>
    <cellStyle name="40% - Accent4 2 2 3 2 3 2 2 4" xfId="32485"/>
    <cellStyle name="40% - Accent4 2 2 3 2 3 2 2 5" xfId="52476"/>
    <cellStyle name="40% - Accent4 2 2 3 2 3 2 3" xfId="7365"/>
    <cellStyle name="40% - Accent4 2 2 3 2 3 2 3 2" xfId="32486"/>
    <cellStyle name="40% - Accent4 2 2 3 2 3 2 3 3" xfId="52477"/>
    <cellStyle name="40% - Accent4 2 2 3 2 3 2 4" xfId="13147"/>
    <cellStyle name="40% - Accent4 2 2 3 2 3 2 4 2" xfId="32487"/>
    <cellStyle name="40% - Accent4 2 2 3 2 3 2 4 3" xfId="52478"/>
    <cellStyle name="40% - Accent4 2 2 3 2 3 2 5" xfId="18930"/>
    <cellStyle name="40% - Accent4 2 2 3 2 3 2 5 2" xfId="32488"/>
    <cellStyle name="40% - Accent4 2 2 3 2 3 2 6" xfId="32489"/>
    <cellStyle name="40% - Accent4 2 2 3 2 3 2 7" xfId="52479"/>
    <cellStyle name="40% - Accent4 2 2 3 2 3 3" xfId="5662"/>
    <cellStyle name="40% - Accent4 2 2 3 2 3 3 2" xfId="14336"/>
    <cellStyle name="40% - Accent4 2 2 3 2 3 3 2 2" xfId="32490"/>
    <cellStyle name="40% - Accent4 2 2 3 2 3 3 2 3" xfId="52480"/>
    <cellStyle name="40% - Accent4 2 2 3 2 3 3 3" xfId="20119"/>
    <cellStyle name="40% - Accent4 2 2 3 2 3 3 3 2" xfId="32491"/>
    <cellStyle name="40% - Accent4 2 2 3 2 3 3 4" xfId="32492"/>
    <cellStyle name="40% - Accent4 2 2 3 2 3 3 5" xfId="52481"/>
    <cellStyle name="40% - Accent4 2 2 3 2 3 4" xfId="8554"/>
    <cellStyle name="40% - Accent4 2 2 3 2 3 4 2" xfId="32493"/>
    <cellStyle name="40% - Accent4 2 2 3 2 3 4 3" xfId="52482"/>
    <cellStyle name="40% - Accent4 2 2 3 2 3 4 4" xfId="52483"/>
    <cellStyle name="40% - Accent4 2 2 3 2 3 5" xfId="4473"/>
    <cellStyle name="40% - Accent4 2 2 3 2 3 5 2" xfId="32494"/>
    <cellStyle name="40% - Accent4 2 2 3 2 3 5 3" xfId="52484"/>
    <cellStyle name="40% - Accent4 2 2 3 2 3 6" xfId="11445"/>
    <cellStyle name="40% - Accent4 2 2 3 2 3 6 2" xfId="32495"/>
    <cellStyle name="40% - Accent4 2 2 3 2 3 6 3" xfId="52485"/>
    <cellStyle name="40% - Accent4 2 2 3 2 3 7" xfId="17228"/>
    <cellStyle name="40% - Accent4 2 2 3 2 3 7 2" xfId="32496"/>
    <cellStyle name="40% - Accent4 2 2 3 2 3 8" xfId="32497"/>
    <cellStyle name="40% - Accent4 2 2 3 2 3 9" xfId="52486"/>
    <cellStyle name="40% - Accent4 2 2 3 2 4" xfId="2123"/>
    <cellStyle name="40% - Accent4 2 2 3 2 4 2" xfId="6718"/>
    <cellStyle name="40% - Accent4 2 2 3 2 4 2 2" xfId="15391"/>
    <cellStyle name="40% - Accent4 2 2 3 2 4 2 2 2" xfId="32498"/>
    <cellStyle name="40% - Accent4 2 2 3 2 4 2 2 3" xfId="52487"/>
    <cellStyle name="40% - Accent4 2 2 3 2 4 2 3" xfId="21174"/>
    <cellStyle name="40% - Accent4 2 2 3 2 4 2 3 2" xfId="32499"/>
    <cellStyle name="40% - Accent4 2 2 3 2 4 2 4" xfId="32500"/>
    <cellStyle name="40% - Accent4 2 2 3 2 4 2 5" xfId="52488"/>
    <cellStyle name="40% - Accent4 2 2 3 2 4 3" xfId="9609"/>
    <cellStyle name="40% - Accent4 2 2 3 2 4 3 2" xfId="32501"/>
    <cellStyle name="40% - Accent4 2 2 3 2 4 3 3" xfId="52489"/>
    <cellStyle name="40% - Accent4 2 2 3 2 4 3 4" xfId="52490"/>
    <cellStyle name="40% - Accent4 2 2 3 2 4 4" xfId="3826"/>
    <cellStyle name="40% - Accent4 2 2 3 2 4 4 2" xfId="32502"/>
    <cellStyle name="40% - Accent4 2 2 3 2 4 4 3" xfId="52491"/>
    <cellStyle name="40% - Accent4 2 2 3 2 4 5" xfId="12500"/>
    <cellStyle name="40% - Accent4 2 2 3 2 4 5 2" xfId="32503"/>
    <cellStyle name="40% - Accent4 2 2 3 2 4 5 3" xfId="52492"/>
    <cellStyle name="40% - Accent4 2 2 3 2 4 6" xfId="18283"/>
    <cellStyle name="40% - Accent4 2 2 3 2 4 6 2" xfId="32504"/>
    <cellStyle name="40% - Accent4 2 2 3 2 4 7" xfId="32505"/>
    <cellStyle name="40% - Accent4 2 2 3 2 4 8" xfId="52493"/>
    <cellStyle name="40% - Accent4 2 2 3 2 5" xfId="1548"/>
    <cellStyle name="40% - Accent4 2 2 3 2 5 2" xfId="9034"/>
    <cellStyle name="40% - Accent4 2 2 3 2 5 2 2" xfId="14816"/>
    <cellStyle name="40% - Accent4 2 2 3 2 5 2 2 2" xfId="32506"/>
    <cellStyle name="40% - Accent4 2 2 3 2 5 2 2 3" xfId="52494"/>
    <cellStyle name="40% - Accent4 2 2 3 2 5 2 3" xfId="20599"/>
    <cellStyle name="40% - Accent4 2 2 3 2 5 2 3 2" xfId="32507"/>
    <cellStyle name="40% - Accent4 2 2 3 2 5 2 4" xfId="32508"/>
    <cellStyle name="40% - Accent4 2 2 3 2 5 2 5" xfId="52495"/>
    <cellStyle name="40% - Accent4 2 2 3 2 5 3" xfId="6143"/>
    <cellStyle name="40% - Accent4 2 2 3 2 5 3 2" xfId="32509"/>
    <cellStyle name="40% - Accent4 2 2 3 2 5 3 3" xfId="52496"/>
    <cellStyle name="40% - Accent4 2 2 3 2 5 4" xfId="11925"/>
    <cellStyle name="40% - Accent4 2 2 3 2 5 4 2" xfId="32510"/>
    <cellStyle name="40% - Accent4 2 2 3 2 5 4 3" xfId="52497"/>
    <cellStyle name="40% - Accent4 2 2 3 2 5 5" xfId="17708"/>
    <cellStyle name="40% - Accent4 2 2 3 2 5 5 2" xfId="32511"/>
    <cellStyle name="40% - Accent4 2 2 3 2 5 6" xfId="32512"/>
    <cellStyle name="40% - Accent4 2 2 3 2 5 7" xfId="52498"/>
    <cellStyle name="40% - Accent4 2 2 3 2 6" xfId="5015"/>
    <cellStyle name="40% - Accent4 2 2 3 2 6 2" xfId="13689"/>
    <cellStyle name="40% - Accent4 2 2 3 2 6 2 2" xfId="32513"/>
    <cellStyle name="40% - Accent4 2 2 3 2 6 2 3" xfId="52499"/>
    <cellStyle name="40% - Accent4 2 2 3 2 6 3" xfId="19472"/>
    <cellStyle name="40% - Accent4 2 2 3 2 6 3 2" xfId="32514"/>
    <cellStyle name="40% - Accent4 2 2 3 2 6 4" xfId="32515"/>
    <cellStyle name="40% - Accent4 2 2 3 2 6 5" xfId="52500"/>
    <cellStyle name="40% - Accent4 2 2 3 2 7" xfId="7907"/>
    <cellStyle name="40% - Accent4 2 2 3 2 7 2" xfId="32516"/>
    <cellStyle name="40% - Accent4 2 2 3 2 7 3" xfId="52501"/>
    <cellStyle name="40% - Accent4 2 2 3 2 7 4" xfId="52502"/>
    <cellStyle name="40% - Accent4 2 2 3 2 8" xfId="3251"/>
    <cellStyle name="40% - Accent4 2 2 3 2 8 2" xfId="32517"/>
    <cellStyle name="40% - Accent4 2 2 3 2 8 3" xfId="52503"/>
    <cellStyle name="40% - Accent4 2 2 3 2 9" xfId="10798"/>
    <cellStyle name="40% - Accent4 2 2 3 2 9 2" xfId="32518"/>
    <cellStyle name="40% - Accent4 2 2 3 2 9 3" xfId="52504"/>
    <cellStyle name="40% - Accent4 2 2 3 3" xfId="387"/>
    <cellStyle name="40% - Accent4 2 2 3 3 2" xfId="2125"/>
    <cellStyle name="40% - Accent4 2 2 3 3 2 2" xfId="9611"/>
    <cellStyle name="40% - Accent4 2 2 3 3 2 2 2" xfId="15393"/>
    <cellStyle name="40% - Accent4 2 2 3 3 2 2 2 2" xfId="32519"/>
    <cellStyle name="40% - Accent4 2 2 3 3 2 2 2 3" xfId="52505"/>
    <cellStyle name="40% - Accent4 2 2 3 3 2 2 3" xfId="21176"/>
    <cellStyle name="40% - Accent4 2 2 3 3 2 2 3 2" xfId="32520"/>
    <cellStyle name="40% - Accent4 2 2 3 3 2 2 4" xfId="32521"/>
    <cellStyle name="40% - Accent4 2 2 3 3 2 2 5" xfId="52506"/>
    <cellStyle name="40% - Accent4 2 2 3 3 2 3" xfId="6720"/>
    <cellStyle name="40% - Accent4 2 2 3 3 2 3 2" xfId="32522"/>
    <cellStyle name="40% - Accent4 2 2 3 3 2 3 3" xfId="52507"/>
    <cellStyle name="40% - Accent4 2 2 3 3 2 4" xfId="12502"/>
    <cellStyle name="40% - Accent4 2 2 3 3 2 4 2" xfId="32523"/>
    <cellStyle name="40% - Accent4 2 2 3 3 2 4 3" xfId="52508"/>
    <cellStyle name="40% - Accent4 2 2 3 3 2 5" xfId="18285"/>
    <cellStyle name="40% - Accent4 2 2 3 3 2 5 2" xfId="32524"/>
    <cellStyle name="40% - Accent4 2 2 3 3 2 6" xfId="32525"/>
    <cellStyle name="40% - Accent4 2 2 3 3 2 7" xfId="52509"/>
    <cellStyle name="40% - Accent4 2 2 3 3 3" xfId="5017"/>
    <cellStyle name="40% - Accent4 2 2 3 3 3 2" xfId="13691"/>
    <cellStyle name="40% - Accent4 2 2 3 3 3 2 2" xfId="32526"/>
    <cellStyle name="40% - Accent4 2 2 3 3 3 2 3" xfId="52510"/>
    <cellStyle name="40% - Accent4 2 2 3 3 3 3" xfId="19474"/>
    <cellStyle name="40% - Accent4 2 2 3 3 3 3 2" xfId="32527"/>
    <cellStyle name="40% - Accent4 2 2 3 3 3 4" xfId="32528"/>
    <cellStyle name="40% - Accent4 2 2 3 3 3 5" xfId="52511"/>
    <cellStyle name="40% - Accent4 2 2 3 3 4" xfId="7909"/>
    <cellStyle name="40% - Accent4 2 2 3 3 4 2" xfId="32529"/>
    <cellStyle name="40% - Accent4 2 2 3 3 4 3" xfId="52512"/>
    <cellStyle name="40% - Accent4 2 2 3 3 4 4" xfId="52513"/>
    <cellStyle name="40% - Accent4 2 2 3 3 5" xfId="3828"/>
    <cellStyle name="40% - Accent4 2 2 3 3 5 2" xfId="32530"/>
    <cellStyle name="40% - Accent4 2 2 3 3 5 3" xfId="52514"/>
    <cellStyle name="40% - Accent4 2 2 3 3 6" xfId="10800"/>
    <cellStyle name="40% - Accent4 2 2 3 3 6 2" xfId="32531"/>
    <cellStyle name="40% - Accent4 2 2 3 3 6 3" xfId="52515"/>
    <cellStyle name="40% - Accent4 2 2 3 3 7" xfId="16583"/>
    <cellStyle name="40% - Accent4 2 2 3 3 7 2" xfId="32532"/>
    <cellStyle name="40% - Accent4 2 2 3 3 8" xfId="32533"/>
    <cellStyle name="40% - Accent4 2 2 3 3 9" xfId="52516"/>
    <cellStyle name="40% - Accent4 2 2 3 4" xfId="1065"/>
    <cellStyle name="40% - Accent4 2 2 3 4 2" xfId="2769"/>
    <cellStyle name="40% - Accent4 2 2 3 4 2 2" xfId="10255"/>
    <cellStyle name="40% - Accent4 2 2 3 4 2 2 2" xfId="16037"/>
    <cellStyle name="40% - Accent4 2 2 3 4 2 2 2 2" xfId="32534"/>
    <cellStyle name="40% - Accent4 2 2 3 4 2 2 2 3" xfId="52517"/>
    <cellStyle name="40% - Accent4 2 2 3 4 2 2 3" xfId="21820"/>
    <cellStyle name="40% - Accent4 2 2 3 4 2 2 3 2" xfId="32535"/>
    <cellStyle name="40% - Accent4 2 2 3 4 2 2 4" xfId="32536"/>
    <cellStyle name="40% - Accent4 2 2 3 4 2 2 5" xfId="52518"/>
    <cellStyle name="40% - Accent4 2 2 3 4 2 3" xfId="7364"/>
    <cellStyle name="40% - Accent4 2 2 3 4 2 3 2" xfId="32537"/>
    <cellStyle name="40% - Accent4 2 2 3 4 2 3 3" xfId="52519"/>
    <cellStyle name="40% - Accent4 2 2 3 4 2 4" xfId="13146"/>
    <cellStyle name="40% - Accent4 2 2 3 4 2 4 2" xfId="32538"/>
    <cellStyle name="40% - Accent4 2 2 3 4 2 4 3" xfId="52520"/>
    <cellStyle name="40% - Accent4 2 2 3 4 2 5" xfId="18929"/>
    <cellStyle name="40% - Accent4 2 2 3 4 2 5 2" xfId="32539"/>
    <cellStyle name="40% - Accent4 2 2 3 4 2 6" xfId="32540"/>
    <cellStyle name="40% - Accent4 2 2 3 4 2 7" xfId="52521"/>
    <cellStyle name="40% - Accent4 2 2 3 4 3" xfId="5661"/>
    <cellStyle name="40% - Accent4 2 2 3 4 3 2" xfId="14335"/>
    <cellStyle name="40% - Accent4 2 2 3 4 3 2 2" xfId="32541"/>
    <cellStyle name="40% - Accent4 2 2 3 4 3 2 3" xfId="52522"/>
    <cellStyle name="40% - Accent4 2 2 3 4 3 3" xfId="20118"/>
    <cellStyle name="40% - Accent4 2 2 3 4 3 3 2" xfId="32542"/>
    <cellStyle name="40% - Accent4 2 2 3 4 3 4" xfId="32543"/>
    <cellStyle name="40% - Accent4 2 2 3 4 3 5" xfId="52523"/>
    <cellStyle name="40% - Accent4 2 2 3 4 4" xfId="8553"/>
    <cellStyle name="40% - Accent4 2 2 3 4 4 2" xfId="32544"/>
    <cellStyle name="40% - Accent4 2 2 3 4 4 3" xfId="52524"/>
    <cellStyle name="40% - Accent4 2 2 3 4 4 4" xfId="52525"/>
    <cellStyle name="40% - Accent4 2 2 3 4 5" xfId="4472"/>
    <cellStyle name="40% - Accent4 2 2 3 4 5 2" xfId="32545"/>
    <cellStyle name="40% - Accent4 2 2 3 4 5 3" xfId="52526"/>
    <cellStyle name="40% - Accent4 2 2 3 4 6" xfId="11444"/>
    <cellStyle name="40% - Accent4 2 2 3 4 6 2" xfId="32546"/>
    <cellStyle name="40% - Accent4 2 2 3 4 6 3" xfId="52527"/>
    <cellStyle name="40% - Accent4 2 2 3 4 7" xfId="17227"/>
    <cellStyle name="40% - Accent4 2 2 3 4 7 2" xfId="32547"/>
    <cellStyle name="40% - Accent4 2 2 3 4 8" xfId="32548"/>
    <cellStyle name="40% - Accent4 2 2 3 4 9" xfId="52528"/>
    <cellStyle name="40% - Accent4 2 2 3 5" xfId="2122"/>
    <cellStyle name="40% - Accent4 2 2 3 5 2" xfId="6717"/>
    <cellStyle name="40% - Accent4 2 2 3 5 2 2" xfId="15390"/>
    <cellStyle name="40% - Accent4 2 2 3 5 2 2 2" xfId="32549"/>
    <cellStyle name="40% - Accent4 2 2 3 5 2 2 3" xfId="52529"/>
    <cellStyle name="40% - Accent4 2 2 3 5 2 3" xfId="21173"/>
    <cellStyle name="40% - Accent4 2 2 3 5 2 3 2" xfId="32550"/>
    <cellStyle name="40% - Accent4 2 2 3 5 2 4" xfId="32551"/>
    <cellStyle name="40% - Accent4 2 2 3 5 2 5" xfId="52530"/>
    <cellStyle name="40% - Accent4 2 2 3 5 3" xfId="9608"/>
    <cellStyle name="40% - Accent4 2 2 3 5 3 2" xfId="32552"/>
    <cellStyle name="40% - Accent4 2 2 3 5 3 3" xfId="52531"/>
    <cellStyle name="40% - Accent4 2 2 3 5 3 4" xfId="52532"/>
    <cellStyle name="40% - Accent4 2 2 3 5 4" xfId="3825"/>
    <cellStyle name="40% - Accent4 2 2 3 5 4 2" xfId="32553"/>
    <cellStyle name="40% - Accent4 2 2 3 5 4 3" xfId="52533"/>
    <cellStyle name="40% - Accent4 2 2 3 5 5" xfId="12499"/>
    <cellStyle name="40% - Accent4 2 2 3 5 5 2" xfId="32554"/>
    <cellStyle name="40% - Accent4 2 2 3 5 5 3" xfId="52534"/>
    <cellStyle name="40% - Accent4 2 2 3 5 6" xfId="18282"/>
    <cellStyle name="40% - Accent4 2 2 3 5 6 2" xfId="32555"/>
    <cellStyle name="40% - Accent4 2 2 3 5 7" xfId="32556"/>
    <cellStyle name="40% - Accent4 2 2 3 5 8" xfId="52535"/>
    <cellStyle name="40% - Accent4 2 2 3 6" xfId="1547"/>
    <cellStyle name="40% - Accent4 2 2 3 6 2" xfId="9033"/>
    <cellStyle name="40% - Accent4 2 2 3 6 2 2" xfId="14815"/>
    <cellStyle name="40% - Accent4 2 2 3 6 2 2 2" xfId="32557"/>
    <cellStyle name="40% - Accent4 2 2 3 6 2 2 3" xfId="52536"/>
    <cellStyle name="40% - Accent4 2 2 3 6 2 3" xfId="20598"/>
    <cellStyle name="40% - Accent4 2 2 3 6 2 3 2" xfId="32558"/>
    <cellStyle name="40% - Accent4 2 2 3 6 2 4" xfId="32559"/>
    <cellStyle name="40% - Accent4 2 2 3 6 2 5" xfId="52537"/>
    <cellStyle name="40% - Accent4 2 2 3 6 3" xfId="6142"/>
    <cellStyle name="40% - Accent4 2 2 3 6 3 2" xfId="32560"/>
    <cellStyle name="40% - Accent4 2 2 3 6 3 3" xfId="52538"/>
    <cellStyle name="40% - Accent4 2 2 3 6 4" xfId="11924"/>
    <cellStyle name="40% - Accent4 2 2 3 6 4 2" xfId="32561"/>
    <cellStyle name="40% - Accent4 2 2 3 6 4 3" xfId="52539"/>
    <cellStyle name="40% - Accent4 2 2 3 6 5" xfId="17707"/>
    <cellStyle name="40% - Accent4 2 2 3 6 5 2" xfId="32562"/>
    <cellStyle name="40% - Accent4 2 2 3 6 6" xfId="32563"/>
    <cellStyle name="40% - Accent4 2 2 3 6 7" xfId="52540"/>
    <cellStyle name="40% - Accent4 2 2 3 7" xfId="5014"/>
    <cellStyle name="40% - Accent4 2 2 3 7 2" xfId="13688"/>
    <cellStyle name="40% - Accent4 2 2 3 7 2 2" xfId="32564"/>
    <cellStyle name="40% - Accent4 2 2 3 7 2 3" xfId="52541"/>
    <cellStyle name="40% - Accent4 2 2 3 7 3" xfId="19471"/>
    <cellStyle name="40% - Accent4 2 2 3 7 3 2" xfId="32565"/>
    <cellStyle name="40% - Accent4 2 2 3 7 4" xfId="32566"/>
    <cellStyle name="40% - Accent4 2 2 3 7 5" xfId="52542"/>
    <cellStyle name="40% - Accent4 2 2 3 8" xfId="7906"/>
    <cellStyle name="40% - Accent4 2 2 3 8 2" xfId="32567"/>
    <cellStyle name="40% - Accent4 2 2 3 8 3" xfId="52543"/>
    <cellStyle name="40% - Accent4 2 2 3 8 4" xfId="52544"/>
    <cellStyle name="40% - Accent4 2 2 3 9" xfId="3250"/>
    <cellStyle name="40% - Accent4 2 2 3 9 2" xfId="32568"/>
    <cellStyle name="40% - Accent4 2 2 3 9 3" xfId="52545"/>
    <cellStyle name="40% - Accent4 2 2 4" xfId="388"/>
    <cellStyle name="40% - Accent4 2 2 4 10" xfId="16584"/>
    <cellStyle name="40% - Accent4 2 2 4 10 2" xfId="32569"/>
    <cellStyle name="40% - Accent4 2 2 4 11" xfId="32570"/>
    <cellStyle name="40% - Accent4 2 2 4 12" xfId="52546"/>
    <cellStyle name="40% - Accent4 2 2 4 2" xfId="389"/>
    <cellStyle name="40% - Accent4 2 2 4 2 2" xfId="2127"/>
    <cellStyle name="40% - Accent4 2 2 4 2 2 2" xfId="9613"/>
    <cellStyle name="40% - Accent4 2 2 4 2 2 2 2" xfId="15395"/>
    <cellStyle name="40% - Accent4 2 2 4 2 2 2 2 2" xfId="32571"/>
    <cellStyle name="40% - Accent4 2 2 4 2 2 2 2 3" xfId="52547"/>
    <cellStyle name="40% - Accent4 2 2 4 2 2 2 3" xfId="21178"/>
    <cellStyle name="40% - Accent4 2 2 4 2 2 2 3 2" xfId="32572"/>
    <cellStyle name="40% - Accent4 2 2 4 2 2 2 4" xfId="32573"/>
    <cellStyle name="40% - Accent4 2 2 4 2 2 2 5" xfId="52548"/>
    <cellStyle name="40% - Accent4 2 2 4 2 2 3" xfId="6722"/>
    <cellStyle name="40% - Accent4 2 2 4 2 2 3 2" xfId="32574"/>
    <cellStyle name="40% - Accent4 2 2 4 2 2 3 3" xfId="52549"/>
    <cellStyle name="40% - Accent4 2 2 4 2 2 4" xfId="12504"/>
    <cellStyle name="40% - Accent4 2 2 4 2 2 4 2" xfId="32575"/>
    <cellStyle name="40% - Accent4 2 2 4 2 2 4 3" xfId="52550"/>
    <cellStyle name="40% - Accent4 2 2 4 2 2 5" xfId="18287"/>
    <cellStyle name="40% - Accent4 2 2 4 2 2 5 2" xfId="32576"/>
    <cellStyle name="40% - Accent4 2 2 4 2 2 6" xfId="32577"/>
    <cellStyle name="40% - Accent4 2 2 4 2 2 7" xfId="52551"/>
    <cellStyle name="40% - Accent4 2 2 4 2 3" xfId="5019"/>
    <cellStyle name="40% - Accent4 2 2 4 2 3 2" xfId="13693"/>
    <cellStyle name="40% - Accent4 2 2 4 2 3 2 2" xfId="32578"/>
    <cellStyle name="40% - Accent4 2 2 4 2 3 2 3" xfId="52552"/>
    <cellStyle name="40% - Accent4 2 2 4 2 3 3" xfId="19476"/>
    <cellStyle name="40% - Accent4 2 2 4 2 3 3 2" xfId="32579"/>
    <cellStyle name="40% - Accent4 2 2 4 2 3 4" xfId="32580"/>
    <cellStyle name="40% - Accent4 2 2 4 2 3 5" xfId="52553"/>
    <cellStyle name="40% - Accent4 2 2 4 2 4" xfId="7911"/>
    <cellStyle name="40% - Accent4 2 2 4 2 4 2" xfId="32581"/>
    <cellStyle name="40% - Accent4 2 2 4 2 4 3" xfId="52554"/>
    <cellStyle name="40% - Accent4 2 2 4 2 4 4" xfId="52555"/>
    <cellStyle name="40% - Accent4 2 2 4 2 5" xfId="3830"/>
    <cellStyle name="40% - Accent4 2 2 4 2 5 2" xfId="32582"/>
    <cellStyle name="40% - Accent4 2 2 4 2 5 3" xfId="52556"/>
    <cellStyle name="40% - Accent4 2 2 4 2 6" xfId="10802"/>
    <cellStyle name="40% - Accent4 2 2 4 2 6 2" xfId="32583"/>
    <cellStyle name="40% - Accent4 2 2 4 2 6 3" xfId="52557"/>
    <cellStyle name="40% - Accent4 2 2 4 2 7" xfId="16585"/>
    <cellStyle name="40% - Accent4 2 2 4 2 7 2" xfId="32584"/>
    <cellStyle name="40% - Accent4 2 2 4 2 8" xfId="32585"/>
    <cellStyle name="40% - Accent4 2 2 4 2 9" xfId="52558"/>
    <cellStyle name="40% - Accent4 2 2 4 3" xfId="1067"/>
    <cellStyle name="40% - Accent4 2 2 4 3 2" xfId="2771"/>
    <cellStyle name="40% - Accent4 2 2 4 3 2 2" xfId="10257"/>
    <cellStyle name="40% - Accent4 2 2 4 3 2 2 2" xfId="16039"/>
    <cellStyle name="40% - Accent4 2 2 4 3 2 2 2 2" xfId="32586"/>
    <cellStyle name="40% - Accent4 2 2 4 3 2 2 2 3" xfId="52559"/>
    <cellStyle name="40% - Accent4 2 2 4 3 2 2 3" xfId="21822"/>
    <cellStyle name="40% - Accent4 2 2 4 3 2 2 3 2" xfId="32587"/>
    <cellStyle name="40% - Accent4 2 2 4 3 2 2 4" xfId="32588"/>
    <cellStyle name="40% - Accent4 2 2 4 3 2 2 5" xfId="52560"/>
    <cellStyle name="40% - Accent4 2 2 4 3 2 3" xfId="7366"/>
    <cellStyle name="40% - Accent4 2 2 4 3 2 3 2" xfId="32589"/>
    <cellStyle name="40% - Accent4 2 2 4 3 2 3 3" xfId="52561"/>
    <cellStyle name="40% - Accent4 2 2 4 3 2 4" xfId="13148"/>
    <cellStyle name="40% - Accent4 2 2 4 3 2 4 2" xfId="32590"/>
    <cellStyle name="40% - Accent4 2 2 4 3 2 4 3" xfId="52562"/>
    <cellStyle name="40% - Accent4 2 2 4 3 2 5" xfId="18931"/>
    <cellStyle name="40% - Accent4 2 2 4 3 2 5 2" xfId="32591"/>
    <cellStyle name="40% - Accent4 2 2 4 3 2 6" xfId="32592"/>
    <cellStyle name="40% - Accent4 2 2 4 3 2 7" xfId="52563"/>
    <cellStyle name="40% - Accent4 2 2 4 3 3" xfId="5663"/>
    <cellStyle name="40% - Accent4 2 2 4 3 3 2" xfId="14337"/>
    <cellStyle name="40% - Accent4 2 2 4 3 3 2 2" xfId="32593"/>
    <cellStyle name="40% - Accent4 2 2 4 3 3 2 3" xfId="52564"/>
    <cellStyle name="40% - Accent4 2 2 4 3 3 3" xfId="20120"/>
    <cellStyle name="40% - Accent4 2 2 4 3 3 3 2" xfId="32594"/>
    <cellStyle name="40% - Accent4 2 2 4 3 3 4" xfId="32595"/>
    <cellStyle name="40% - Accent4 2 2 4 3 3 5" xfId="52565"/>
    <cellStyle name="40% - Accent4 2 2 4 3 4" xfId="8555"/>
    <cellStyle name="40% - Accent4 2 2 4 3 4 2" xfId="32596"/>
    <cellStyle name="40% - Accent4 2 2 4 3 4 3" xfId="52566"/>
    <cellStyle name="40% - Accent4 2 2 4 3 4 4" xfId="52567"/>
    <cellStyle name="40% - Accent4 2 2 4 3 5" xfId="4474"/>
    <cellStyle name="40% - Accent4 2 2 4 3 5 2" xfId="32597"/>
    <cellStyle name="40% - Accent4 2 2 4 3 5 3" xfId="52568"/>
    <cellStyle name="40% - Accent4 2 2 4 3 6" xfId="11446"/>
    <cellStyle name="40% - Accent4 2 2 4 3 6 2" xfId="32598"/>
    <cellStyle name="40% - Accent4 2 2 4 3 6 3" xfId="52569"/>
    <cellStyle name="40% - Accent4 2 2 4 3 7" xfId="17229"/>
    <cellStyle name="40% - Accent4 2 2 4 3 7 2" xfId="32599"/>
    <cellStyle name="40% - Accent4 2 2 4 3 8" xfId="32600"/>
    <cellStyle name="40% - Accent4 2 2 4 3 9" xfId="52570"/>
    <cellStyle name="40% - Accent4 2 2 4 4" xfId="2126"/>
    <cellStyle name="40% - Accent4 2 2 4 4 2" xfId="6721"/>
    <cellStyle name="40% - Accent4 2 2 4 4 2 2" xfId="15394"/>
    <cellStyle name="40% - Accent4 2 2 4 4 2 2 2" xfId="32601"/>
    <cellStyle name="40% - Accent4 2 2 4 4 2 2 3" xfId="52571"/>
    <cellStyle name="40% - Accent4 2 2 4 4 2 3" xfId="21177"/>
    <cellStyle name="40% - Accent4 2 2 4 4 2 3 2" xfId="32602"/>
    <cellStyle name="40% - Accent4 2 2 4 4 2 4" xfId="32603"/>
    <cellStyle name="40% - Accent4 2 2 4 4 2 5" xfId="52572"/>
    <cellStyle name="40% - Accent4 2 2 4 4 3" xfId="9612"/>
    <cellStyle name="40% - Accent4 2 2 4 4 3 2" xfId="32604"/>
    <cellStyle name="40% - Accent4 2 2 4 4 3 3" xfId="52573"/>
    <cellStyle name="40% - Accent4 2 2 4 4 3 4" xfId="52574"/>
    <cellStyle name="40% - Accent4 2 2 4 4 4" xfId="3829"/>
    <cellStyle name="40% - Accent4 2 2 4 4 4 2" xfId="32605"/>
    <cellStyle name="40% - Accent4 2 2 4 4 4 3" xfId="52575"/>
    <cellStyle name="40% - Accent4 2 2 4 4 5" xfId="12503"/>
    <cellStyle name="40% - Accent4 2 2 4 4 5 2" xfId="32606"/>
    <cellStyle name="40% - Accent4 2 2 4 4 5 3" xfId="52576"/>
    <cellStyle name="40% - Accent4 2 2 4 4 6" xfId="18286"/>
    <cellStyle name="40% - Accent4 2 2 4 4 6 2" xfId="32607"/>
    <cellStyle name="40% - Accent4 2 2 4 4 7" xfId="32608"/>
    <cellStyle name="40% - Accent4 2 2 4 4 8" xfId="52577"/>
    <cellStyle name="40% - Accent4 2 2 4 5" xfId="1549"/>
    <cellStyle name="40% - Accent4 2 2 4 5 2" xfId="9035"/>
    <cellStyle name="40% - Accent4 2 2 4 5 2 2" xfId="14817"/>
    <cellStyle name="40% - Accent4 2 2 4 5 2 2 2" xfId="32609"/>
    <cellStyle name="40% - Accent4 2 2 4 5 2 2 3" xfId="52578"/>
    <cellStyle name="40% - Accent4 2 2 4 5 2 3" xfId="20600"/>
    <cellStyle name="40% - Accent4 2 2 4 5 2 3 2" xfId="32610"/>
    <cellStyle name="40% - Accent4 2 2 4 5 2 4" xfId="32611"/>
    <cellStyle name="40% - Accent4 2 2 4 5 2 5" xfId="52579"/>
    <cellStyle name="40% - Accent4 2 2 4 5 3" xfId="6144"/>
    <cellStyle name="40% - Accent4 2 2 4 5 3 2" xfId="32612"/>
    <cellStyle name="40% - Accent4 2 2 4 5 3 3" xfId="52580"/>
    <cellStyle name="40% - Accent4 2 2 4 5 4" xfId="11926"/>
    <cellStyle name="40% - Accent4 2 2 4 5 4 2" xfId="32613"/>
    <cellStyle name="40% - Accent4 2 2 4 5 4 3" xfId="52581"/>
    <cellStyle name="40% - Accent4 2 2 4 5 5" xfId="17709"/>
    <cellStyle name="40% - Accent4 2 2 4 5 5 2" xfId="32614"/>
    <cellStyle name="40% - Accent4 2 2 4 5 6" xfId="32615"/>
    <cellStyle name="40% - Accent4 2 2 4 5 7" xfId="52582"/>
    <cellStyle name="40% - Accent4 2 2 4 6" xfId="5018"/>
    <cellStyle name="40% - Accent4 2 2 4 6 2" xfId="13692"/>
    <cellStyle name="40% - Accent4 2 2 4 6 2 2" xfId="32616"/>
    <cellStyle name="40% - Accent4 2 2 4 6 2 3" xfId="52583"/>
    <cellStyle name="40% - Accent4 2 2 4 6 3" xfId="19475"/>
    <cellStyle name="40% - Accent4 2 2 4 6 3 2" xfId="32617"/>
    <cellStyle name="40% - Accent4 2 2 4 6 4" xfId="32618"/>
    <cellStyle name="40% - Accent4 2 2 4 6 5" xfId="52584"/>
    <cellStyle name="40% - Accent4 2 2 4 7" xfId="7910"/>
    <cellStyle name="40% - Accent4 2 2 4 7 2" xfId="32619"/>
    <cellStyle name="40% - Accent4 2 2 4 7 3" xfId="52585"/>
    <cellStyle name="40% - Accent4 2 2 4 7 4" xfId="52586"/>
    <cellStyle name="40% - Accent4 2 2 4 8" xfId="3252"/>
    <cellStyle name="40% - Accent4 2 2 4 8 2" xfId="32620"/>
    <cellStyle name="40% - Accent4 2 2 4 8 3" xfId="52587"/>
    <cellStyle name="40% - Accent4 2 2 4 9" xfId="10801"/>
    <cellStyle name="40% - Accent4 2 2 4 9 2" xfId="32621"/>
    <cellStyle name="40% - Accent4 2 2 4 9 3" xfId="52588"/>
    <cellStyle name="40% - Accent4 2 2 5" xfId="390"/>
    <cellStyle name="40% - Accent4 2 2 5 10" xfId="16586"/>
    <cellStyle name="40% - Accent4 2 2 5 10 2" xfId="32622"/>
    <cellStyle name="40% - Accent4 2 2 5 11" xfId="32623"/>
    <cellStyle name="40% - Accent4 2 2 5 12" xfId="52589"/>
    <cellStyle name="40% - Accent4 2 2 5 2" xfId="391"/>
    <cellStyle name="40% - Accent4 2 2 5 2 2" xfId="2129"/>
    <cellStyle name="40% - Accent4 2 2 5 2 2 2" xfId="9615"/>
    <cellStyle name="40% - Accent4 2 2 5 2 2 2 2" xfId="15397"/>
    <cellStyle name="40% - Accent4 2 2 5 2 2 2 2 2" xfId="32624"/>
    <cellStyle name="40% - Accent4 2 2 5 2 2 2 2 3" xfId="52590"/>
    <cellStyle name="40% - Accent4 2 2 5 2 2 2 3" xfId="21180"/>
    <cellStyle name="40% - Accent4 2 2 5 2 2 2 3 2" xfId="32625"/>
    <cellStyle name="40% - Accent4 2 2 5 2 2 2 4" xfId="32626"/>
    <cellStyle name="40% - Accent4 2 2 5 2 2 2 5" xfId="52591"/>
    <cellStyle name="40% - Accent4 2 2 5 2 2 3" xfId="6724"/>
    <cellStyle name="40% - Accent4 2 2 5 2 2 3 2" xfId="32627"/>
    <cellStyle name="40% - Accent4 2 2 5 2 2 3 3" xfId="52592"/>
    <cellStyle name="40% - Accent4 2 2 5 2 2 4" xfId="12506"/>
    <cellStyle name="40% - Accent4 2 2 5 2 2 4 2" xfId="32628"/>
    <cellStyle name="40% - Accent4 2 2 5 2 2 4 3" xfId="52593"/>
    <cellStyle name="40% - Accent4 2 2 5 2 2 5" xfId="18289"/>
    <cellStyle name="40% - Accent4 2 2 5 2 2 5 2" xfId="32629"/>
    <cellStyle name="40% - Accent4 2 2 5 2 2 6" xfId="32630"/>
    <cellStyle name="40% - Accent4 2 2 5 2 2 7" xfId="52594"/>
    <cellStyle name="40% - Accent4 2 2 5 2 3" xfId="5021"/>
    <cellStyle name="40% - Accent4 2 2 5 2 3 2" xfId="13695"/>
    <cellStyle name="40% - Accent4 2 2 5 2 3 2 2" xfId="32631"/>
    <cellStyle name="40% - Accent4 2 2 5 2 3 2 3" xfId="52595"/>
    <cellStyle name="40% - Accent4 2 2 5 2 3 3" xfId="19478"/>
    <cellStyle name="40% - Accent4 2 2 5 2 3 3 2" xfId="32632"/>
    <cellStyle name="40% - Accent4 2 2 5 2 3 4" xfId="32633"/>
    <cellStyle name="40% - Accent4 2 2 5 2 3 5" xfId="52596"/>
    <cellStyle name="40% - Accent4 2 2 5 2 4" xfId="7913"/>
    <cellStyle name="40% - Accent4 2 2 5 2 4 2" xfId="32634"/>
    <cellStyle name="40% - Accent4 2 2 5 2 4 3" xfId="52597"/>
    <cellStyle name="40% - Accent4 2 2 5 2 4 4" xfId="52598"/>
    <cellStyle name="40% - Accent4 2 2 5 2 5" xfId="3832"/>
    <cellStyle name="40% - Accent4 2 2 5 2 5 2" xfId="32635"/>
    <cellStyle name="40% - Accent4 2 2 5 2 5 3" xfId="52599"/>
    <cellStyle name="40% - Accent4 2 2 5 2 6" xfId="10804"/>
    <cellStyle name="40% - Accent4 2 2 5 2 6 2" xfId="32636"/>
    <cellStyle name="40% - Accent4 2 2 5 2 6 3" xfId="52600"/>
    <cellStyle name="40% - Accent4 2 2 5 2 7" xfId="16587"/>
    <cellStyle name="40% - Accent4 2 2 5 2 7 2" xfId="32637"/>
    <cellStyle name="40% - Accent4 2 2 5 2 8" xfId="32638"/>
    <cellStyle name="40% - Accent4 2 2 5 2 9" xfId="52601"/>
    <cellStyle name="40% - Accent4 2 2 5 3" xfId="1068"/>
    <cellStyle name="40% - Accent4 2 2 5 3 2" xfId="2772"/>
    <cellStyle name="40% - Accent4 2 2 5 3 2 2" xfId="10258"/>
    <cellStyle name="40% - Accent4 2 2 5 3 2 2 2" xfId="16040"/>
    <cellStyle name="40% - Accent4 2 2 5 3 2 2 2 2" xfId="32639"/>
    <cellStyle name="40% - Accent4 2 2 5 3 2 2 2 3" xfId="52602"/>
    <cellStyle name="40% - Accent4 2 2 5 3 2 2 3" xfId="21823"/>
    <cellStyle name="40% - Accent4 2 2 5 3 2 2 3 2" xfId="32640"/>
    <cellStyle name="40% - Accent4 2 2 5 3 2 2 4" xfId="32641"/>
    <cellStyle name="40% - Accent4 2 2 5 3 2 2 5" xfId="52603"/>
    <cellStyle name="40% - Accent4 2 2 5 3 2 3" xfId="7367"/>
    <cellStyle name="40% - Accent4 2 2 5 3 2 3 2" xfId="32642"/>
    <cellStyle name="40% - Accent4 2 2 5 3 2 3 3" xfId="52604"/>
    <cellStyle name="40% - Accent4 2 2 5 3 2 4" xfId="13149"/>
    <cellStyle name="40% - Accent4 2 2 5 3 2 4 2" xfId="32643"/>
    <cellStyle name="40% - Accent4 2 2 5 3 2 4 3" xfId="52605"/>
    <cellStyle name="40% - Accent4 2 2 5 3 2 5" xfId="18932"/>
    <cellStyle name="40% - Accent4 2 2 5 3 2 5 2" xfId="32644"/>
    <cellStyle name="40% - Accent4 2 2 5 3 2 6" xfId="32645"/>
    <cellStyle name="40% - Accent4 2 2 5 3 2 7" xfId="52606"/>
    <cellStyle name="40% - Accent4 2 2 5 3 3" xfId="5664"/>
    <cellStyle name="40% - Accent4 2 2 5 3 3 2" xfId="14338"/>
    <cellStyle name="40% - Accent4 2 2 5 3 3 2 2" xfId="32646"/>
    <cellStyle name="40% - Accent4 2 2 5 3 3 2 3" xfId="52607"/>
    <cellStyle name="40% - Accent4 2 2 5 3 3 3" xfId="20121"/>
    <cellStyle name="40% - Accent4 2 2 5 3 3 3 2" xfId="32647"/>
    <cellStyle name="40% - Accent4 2 2 5 3 3 4" xfId="32648"/>
    <cellStyle name="40% - Accent4 2 2 5 3 3 5" xfId="52608"/>
    <cellStyle name="40% - Accent4 2 2 5 3 4" xfId="8556"/>
    <cellStyle name="40% - Accent4 2 2 5 3 4 2" xfId="32649"/>
    <cellStyle name="40% - Accent4 2 2 5 3 4 3" xfId="52609"/>
    <cellStyle name="40% - Accent4 2 2 5 3 4 4" xfId="52610"/>
    <cellStyle name="40% - Accent4 2 2 5 3 5" xfId="4475"/>
    <cellStyle name="40% - Accent4 2 2 5 3 5 2" xfId="32650"/>
    <cellStyle name="40% - Accent4 2 2 5 3 5 3" xfId="52611"/>
    <cellStyle name="40% - Accent4 2 2 5 3 6" xfId="11447"/>
    <cellStyle name="40% - Accent4 2 2 5 3 6 2" xfId="32651"/>
    <cellStyle name="40% - Accent4 2 2 5 3 6 3" xfId="52612"/>
    <cellStyle name="40% - Accent4 2 2 5 3 7" xfId="17230"/>
    <cellStyle name="40% - Accent4 2 2 5 3 7 2" xfId="32652"/>
    <cellStyle name="40% - Accent4 2 2 5 3 8" xfId="32653"/>
    <cellStyle name="40% - Accent4 2 2 5 3 9" xfId="52613"/>
    <cellStyle name="40% - Accent4 2 2 5 4" xfId="2128"/>
    <cellStyle name="40% - Accent4 2 2 5 4 2" xfId="6723"/>
    <cellStyle name="40% - Accent4 2 2 5 4 2 2" xfId="15396"/>
    <cellStyle name="40% - Accent4 2 2 5 4 2 2 2" xfId="32654"/>
    <cellStyle name="40% - Accent4 2 2 5 4 2 2 3" xfId="52614"/>
    <cellStyle name="40% - Accent4 2 2 5 4 2 3" xfId="21179"/>
    <cellStyle name="40% - Accent4 2 2 5 4 2 3 2" xfId="32655"/>
    <cellStyle name="40% - Accent4 2 2 5 4 2 4" xfId="32656"/>
    <cellStyle name="40% - Accent4 2 2 5 4 2 5" xfId="52615"/>
    <cellStyle name="40% - Accent4 2 2 5 4 3" xfId="9614"/>
    <cellStyle name="40% - Accent4 2 2 5 4 3 2" xfId="32657"/>
    <cellStyle name="40% - Accent4 2 2 5 4 3 3" xfId="52616"/>
    <cellStyle name="40% - Accent4 2 2 5 4 3 4" xfId="52617"/>
    <cellStyle name="40% - Accent4 2 2 5 4 4" xfId="3831"/>
    <cellStyle name="40% - Accent4 2 2 5 4 4 2" xfId="32658"/>
    <cellStyle name="40% - Accent4 2 2 5 4 4 3" xfId="52618"/>
    <cellStyle name="40% - Accent4 2 2 5 4 5" xfId="12505"/>
    <cellStyle name="40% - Accent4 2 2 5 4 5 2" xfId="32659"/>
    <cellStyle name="40% - Accent4 2 2 5 4 5 3" xfId="52619"/>
    <cellStyle name="40% - Accent4 2 2 5 4 6" xfId="18288"/>
    <cellStyle name="40% - Accent4 2 2 5 4 6 2" xfId="32660"/>
    <cellStyle name="40% - Accent4 2 2 5 4 7" xfId="32661"/>
    <cellStyle name="40% - Accent4 2 2 5 4 8" xfId="52620"/>
    <cellStyle name="40% - Accent4 2 2 5 5" xfId="1550"/>
    <cellStyle name="40% - Accent4 2 2 5 5 2" xfId="9036"/>
    <cellStyle name="40% - Accent4 2 2 5 5 2 2" xfId="14818"/>
    <cellStyle name="40% - Accent4 2 2 5 5 2 2 2" xfId="32662"/>
    <cellStyle name="40% - Accent4 2 2 5 5 2 2 3" xfId="52621"/>
    <cellStyle name="40% - Accent4 2 2 5 5 2 3" xfId="20601"/>
    <cellStyle name="40% - Accent4 2 2 5 5 2 3 2" xfId="32663"/>
    <cellStyle name="40% - Accent4 2 2 5 5 2 4" xfId="32664"/>
    <cellStyle name="40% - Accent4 2 2 5 5 2 5" xfId="52622"/>
    <cellStyle name="40% - Accent4 2 2 5 5 3" xfId="6145"/>
    <cellStyle name="40% - Accent4 2 2 5 5 3 2" xfId="32665"/>
    <cellStyle name="40% - Accent4 2 2 5 5 3 3" xfId="52623"/>
    <cellStyle name="40% - Accent4 2 2 5 5 4" xfId="11927"/>
    <cellStyle name="40% - Accent4 2 2 5 5 4 2" xfId="32666"/>
    <cellStyle name="40% - Accent4 2 2 5 5 4 3" xfId="52624"/>
    <cellStyle name="40% - Accent4 2 2 5 5 5" xfId="17710"/>
    <cellStyle name="40% - Accent4 2 2 5 5 5 2" xfId="32667"/>
    <cellStyle name="40% - Accent4 2 2 5 5 6" xfId="32668"/>
    <cellStyle name="40% - Accent4 2 2 5 5 7" xfId="52625"/>
    <cellStyle name="40% - Accent4 2 2 5 6" xfId="5020"/>
    <cellStyle name="40% - Accent4 2 2 5 6 2" xfId="13694"/>
    <cellStyle name="40% - Accent4 2 2 5 6 2 2" xfId="32669"/>
    <cellStyle name="40% - Accent4 2 2 5 6 2 3" xfId="52626"/>
    <cellStyle name="40% - Accent4 2 2 5 6 3" xfId="19477"/>
    <cellStyle name="40% - Accent4 2 2 5 6 3 2" xfId="32670"/>
    <cellStyle name="40% - Accent4 2 2 5 6 4" xfId="32671"/>
    <cellStyle name="40% - Accent4 2 2 5 6 5" xfId="52627"/>
    <cellStyle name="40% - Accent4 2 2 5 7" xfId="7912"/>
    <cellStyle name="40% - Accent4 2 2 5 7 2" xfId="32672"/>
    <cellStyle name="40% - Accent4 2 2 5 7 3" xfId="52628"/>
    <cellStyle name="40% - Accent4 2 2 5 7 4" xfId="52629"/>
    <cellStyle name="40% - Accent4 2 2 5 8" xfId="3253"/>
    <cellStyle name="40% - Accent4 2 2 5 8 2" xfId="32673"/>
    <cellStyle name="40% - Accent4 2 2 5 8 3" xfId="52630"/>
    <cellStyle name="40% - Accent4 2 2 5 9" xfId="10803"/>
    <cellStyle name="40% - Accent4 2 2 5 9 2" xfId="32674"/>
    <cellStyle name="40% - Accent4 2 2 5 9 3" xfId="52631"/>
    <cellStyle name="40% - Accent4 2 2 6" xfId="392"/>
    <cellStyle name="40% - Accent4 2 2 6 10" xfId="52632"/>
    <cellStyle name="40% - Accent4 2 2 6 2" xfId="2130"/>
    <cellStyle name="40% - Accent4 2 2 6 2 2" xfId="6725"/>
    <cellStyle name="40% - Accent4 2 2 6 2 2 2" xfId="15398"/>
    <cellStyle name="40% - Accent4 2 2 6 2 2 2 2" xfId="32675"/>
    <cellStyle name="40% - Accent4 2 2 6 2 2 2 3" xfId="52633"/>
    <cellStyle name="40% - Accent4 2 2 6 2 2 3" xfId="21181"/>
    <cellStyle name="40% - Accent4 2 2 6 2 2 3 2" xfId="32676"/>
    <cellStyle name="40% - Accent4 2 2 6 2 2 4" xfId="32677"/>
    <cellStyle name="40% - Accent4 2 2 6 2 2 5" xfId="52634"/>
    <cellStyle name="40% - Accent4 2 2 6 2 3" xfId="9616"/>
    <cellStyle name="40% - Accent4 2 2 6 2 3 2" xfId="32678"/>
    <cellStyle name="40% - Accent4 2 2 6 2 3 3" xfId="52635"/>
    <cellStyle name="40% - Accent4 2 2 6 2 3 4" xfId="52636"/>
    <cellStyle name="40% - Accent4 2 2 6 2 4" xfId="3833"/>
    <cellStyle name="40% - Accent4 2 2 6 2 4 2" xfId="32679"/>
    <cellStyle name="40% - Accent4 2 2 6 2 4 3" xfId="52637"/>
    <cellStyle name="40% - Accent4 2 2 6 2 5" xfId="12507"/>
    <cellStyle name="40% - Accent4 2 2 6 2 5 2" xfId="32680"/>
    <cellStyle name="40% - Accent4 2 2 6 2 5 3" xfId="52638"/>
    <cellStyle name="40% - Accent4 2 2 6 2 6" xfId="18290"/>
    <cellStyle name="40% - Accent4 2 2 6 2 6 2" xfId="32681"/>
    <cellStyle name="40% - Accent4 2 2 6 2 7" xfId="32682"/>
    <cellStyle name="40% - Accent4 2 2 6 2 8" xfId="52639"/>
    <cellStyle name="40% - Accent4 2 2 6 3" xfId="1541"/>
    <cellStyle name="40% - Accent4 2 2 6 3 2" xfId="9027"/>
    <cellStyle name="40% - Accent4 2 2 6 3 2 2" xfId="14809"/>
    <cellStyle name="40% - Accent4 2 2 6 3 2 2 2" xfId="32683"/>
    <cellStyle name="40% - Accent4 2 2 6 3 2 2 3" xfId="52640"/>
    <cellStyle name="40% - Accent4 2 2 6 3 2 3" xfId="20592"/>
    <cellStyle name="40% - Accent4 2 2 6 3 2 3 2" xfId="32684"/>
    <cellStyle name="40% - Accent4 2 2 6 3 2 4" xfId="32685"/>
    <cellStyle name="40% - Accent4 2 2 6 3 2 5" xfId="52641"/>
    <cellStyle name="40% - Accent4 2 2 6 3 3" xfId="6136"/>
    <cellStyle name="40% - Accent4 2 2 6 3 3 2" xfId="32686"/>
    <cellStyle name="40% - Accent4 2 2 6 3 3 3" xfId="52642"/>
    <cellStyle name="40% - Accent4 2 2 6 3 4" xfId="11918"/>
    <cellStyle name="40% - Accent4 2 2 6 3 4 2" xfId="32687"/>
    <cellStyle name="40% - Accent4 2 2 6 3 4 3" xfId="52643"/>
    <cellStyle name="40% - Accent4 2 2 6 3 5" xfId="17701"/>
    <cellStyle name="40% - Accent4 2 2 6 3 5 2" xfId="32688"/>
    <cellStyle name="40% - Accent4 2 2 6 3 6" xfId="32689"/>
    <cellStyle name="40% - Accent4 2 2 6 3 7" xfId="52644"/>
    <cellStyle name="40% - Accent4 2 2 6 4" xfId="5022"/>
    <cellStyle name="40% - Accent4 2 2 6 4 2" xfId="13696"/>
    <cellStyle name="40% - Accent4 2 2 6 4 2 2" xfId="32690"/>
    <cellStyle name="40% - Accent4 2 2 6 4 2 3" xfId="52645"/>
    <cellStyle name="40% - Accent4 2 2 6 4 3" xfId="19479"/>
    <cellStyle name="40% - Accent4 2 2 6 4 3 2" xfId="32691"/>
    <cellStyle name="40% - Accent4 2 2 6 4 4" xfId="32692"/>
    <cellStyle name="40% - Accent4 2 2 6 4 5" xfId="52646"/>
    <cellStyle name="40% - Accent4 2 2 6 5" xfId="7914"/>
    <cellStyle name="40% - Accent4 2 2 6 5 2" xfId="32693"/>
    <cellStyle name="40% - Accent4 2 2 6 5 3" xfId="52647"/>
    <cellStyle name="40% - Accent4 2 2 6 5 4" xfId="52648"/>
    <cellStyle name="40% - Accent4 2 2 6 6" xfId="3244"/>
    <cellStyle name="40% - Accent4 2 2 6 6 2" xfId="32694"/>
    <cellStyle name="40% - Accent4 2 2 6 6 3" xfId="52649"/>
    <cellStyle name="40% - Accent4 2 2 6 7" xfId="10805"/>
    <cellStyle name="40% - Accent4 2 2 6 7 2" xfId="32695"/>
    <cellStyle name="40% - Accent4 2 2 6 7 3" xfId="52650"/>
    <cellStyle name="40% - Accent4 2 2 6 8" xfId="16588"/>
    <cellStyle name="40% - Accent4 2 2 6 8 2" xfId="32696"/>
    <cellStyle name="40% - Accent4 2 2 6 9" xfId="32697"/>
    <cellStyle name="40% - Accent4 2 2 7" xfId="871"/>
    <cellStyle name="40% - Accent4 2 2 7 2" xfId="2577"/>
    <cellStyle name="40% - Accent4 2 2 7 2 2" xfId="10063"/>
    <cellStyle name="40% - Accent4 2 2 7 2 2 2" xfId="15845"/>
    <cellStyle name="40% - Accent4 2 2 7 2 2 2 2" xfId="32698"/>
    <cellStyle name="40% - Accent4 2 2 7 2 2 2 3" xfId="52651"/>
    <cellStyle name="40% - Accent4 2 2 7 2 2 3" xfId="21628"/>
    <cellStyle name="40% - Accent4 2 2 7 2 2 3 2" xfId="32699"/>
    <cellStyle name="40% - Accent4 2 2 7 2 2 4" xfId="32700"/>
    <cellStyle name="40% - Accent4 2 2 7 2 2 5" xfId="52652"/>
    <cellStyle name="40% - Accent4 2 2 7 2 3" xfId="7172"/>
    <cellStyle name="40% - Accent4 2 2 7 2 3 2" xfId="32701"/>
    <cellStyle name="40% - Accent4 2 2 7 2 3 3" xfId="52653"/>
    <cellStyle name="40% - Accent4 2 2 7 2 4" xfId="12954"/>
    <cellStyle name="40% - Accent4 2 2 7 2 4 2" xfId="32702"/>
    <cellStyle name="40% - Accent4 2 2 7 2 4 3" xfId="52654"/>
    <cellStyle name="40% - Accent4 2 2 7 2 5" xfId="18737"/>
    <cellStyle name="40% - Accent4 2 2 7 2 5 2" xfId="32703"/>
    <cellStyle name="40% - Accent4 2 2 7 2 6" xfId="32704"/>
    <cellStyle name="40% - Accent4 2 2 7 2 7" xfId="52655"/>
    <cellStyle name="40% - Accent4 2 2 7 3" xfId="5469"/>
    <cellStyle name="40% - Accent4 2 2 7 3 2" xfId="14143"/>
    <cellStyle name="40% - Accent4 2 2 7 3 2 2" xfId="32705"/>
    <cellStyle name="40% - Accent4 2 2 7 3 2 3" xfId="52656"/>
    <cellStyle name="40% - Accent4 2 2 7 3 3" xfId="19926"/>
    <cellStyle name="40% - Accent4 2 2 7 3 3 2" xfId="32706"/>
    <cellStyle name="40% - Accent4 2 2 7 3 4" xfId="32707"/>
    <cellStyle name="40% - Accent4 2 2 7 3 5" xfId="52657"/>
    <cellStyle name="40% - Accent4 2 2 7 4" xfId="8361"/>
    <cellStyle name="40% - Accent4 2 2 7 4 2" xfId="32708"/>
    <cellStyle name="40% - Accent4 2 2 7 4 3" xfId="52658"/>
    <cellStyle name="40% - Accent4 2 2 7 4 4" xfId="52659"/>
    <cellStyle name="40% - Accent4 2 2 7 5" xfId="4280"/>
    <cellStyle name="40% - Accent4 2 2 7 5 2" xfId="32709"/>
    <cellStyle name="40% - Accent4 2 2 7 5 3" xfId="52660"/>
    <cellStyle name="40% - Accent4 2 2 7 6" xfId="11252"/>
    <cellStyle name="40% - Accent4 2 2 7 6 2" xfId="32710"/>
    <cellStyle name="40% - Accent4 2 2 7 6 3" xfId="52661"/>
    <cellStyle name="40% - Accent4 2 2 7 7" xfId="17035"/>
    <cellStyle name="40% - Accent4 2 2 7 7 2" xfId="32711"/>
    <cellStyle name="40% - Accent4 2 2 7 8" xfId="32712"/>
    <cellStyle name="40% - Accent4 2 2 7 9" xfId="52662"/>
    <cellStyle name="40% - Accent4 2 2 8" xfId="2111"/>
    <cellStyle name="40% - Accent4 2 2 8 2" xfId="6706"/>
    <cellStyle name="40% - Accent4 2 2 8 2 2" xfId="15379"/>
    <cellStyle name="40% - Accent4 2 2 8 2 2 2" xfId="32713"/>
    <cellStyle name="40% - Accent4 2 2 8 2 2 3" xfId="52663"/>
    <cellStyle name="40% - Accent4 2 2 8 2 3" xfId="21162"/>
    <cellStyle name="40% - Accent4 2 2 8 2 3 2" xfId="32714"/>
    <cellStyle name="40% - Accent4 2 2 8 2 4" xfId="32715"/>
    <cellStyle name="40% - Accent4 2 2 8 2 5" xfId="52664"/>
    <cellStyle name="40% - Accent4 2 2 8 3" xfId="9597"/>
    <cellStyle name="40% - Accent4 2 2 8 3 2" xfId="32716"/>
    <cellStyle name="40% - Accent4 2 2 8 3 3" xfId="52665"/>
    <cellStyle name="40% - Accent4 2 2 8 3 4" xfId="52666"/>
    <cellStyle name="40% - Accent4 2 2 8 4" xfId="3814"/>
    <cellStyle name="40% - Accent4 2 2 8 4 2" xfId="32717"/>
    <cellStyle name="40% - Accent4 2 2 8 4 3" xfId="52667"/>
    <cellStyle name="40% - Accent4 2 2 8 5" xfId="12488"/>
    <cellStyle name="40% - Accent4 2 2 8 5 2" xfId="32718"/>
    <cellStyle name="40% - Accent4 2 2 8 5 3" xfId="52668"/>
    <cellStyle name="40% - Accent4 2 2 8 6" xfId="18271"/>
    <cellStyle name="40% - Accent4 2 2 8 6 2" xfId="32719"/>
    <cellStyle name="40% - Accent4 2 2 8 7" xfId="32720"/>
    <cellStyle name="40% - Accent4 2 2 8 8" xfId="52669"/>
    <cellStyle name="40% - Accent4 2 2 9" xfId="1319"/>
    <cellStyle name="40% - Accent4 2 2 9 2" xfId="8805"/>
    <cellStyle name="40% - Accent4 2 2 9 2 2" xfId="14587"/>
    <cellStyle name="40% - Accent4 2 2 9 2 2 2" xfId="32721"/>
    <cellStyle name="40% - Accent4 2 2 9 2 2 3" xfId="52670"/>
    <cellStyle name="40% - Accent4 2 2 9 2 3" xfId="20370"/>
    <cellStyle name="40% - Accent4 2 2 9 2 3 2" xfId="32722"/>
    <cellStyle name="40% - Accent4 2 2 9 2 4" xfId="32723"/>
    <cellStyle name="40% - Accent4 2 2 9 2 5" xfId="52671"/>
    <cellStyle name="40% - Accent4 2 2 9 3" xfId="5914"/>
    <cellStyle name="40% - Accent4 2 2 9 3 2" xfId="32724"/>
    <cellStyle name="40% - Accent4 2 2 9 3 3" xfId="52672"/>
    <cellStyle name="40% - Accent4 2 2 9 4" xfId="11696"/>
    <cellStyle name="40% - Accent4 2 2 9 4 2" xfId="32725"/>
    <cellStyle name="40% - Accent4 2 2 9 4 3" xfId="52673"/>
    <cellStyle name="40% - Accent4 2 2 9 5" xfId="17479"/>
    <cellStyle name="40% - Accent4 2 2 9 5 2" xfId="32726"/>
    <cellStyle name="40% - Accent4 2 2 9 6" xfId="32727"/>
    <cellStyle name="40% - Accent4 2 2 9 7" xfId="52674"/>
    <cellStyle name="40% - Accent4 2 3" xfId="393"/>
    <cellStyle name="40% - Accent4 2 3 10" xfId="7915"/>
    <cellStyle name="40% - Accent4 2 3 10 2" xfId="32728"/>
    <cellStyle name="40% - Accent4 2 3 10 3" xfId="52675"/>
    <cellStyle name="40% - Accent4 2 3 10 4" xfId="52676"/>
    <cellStyle name="40% - Accent4 2 3 11" xfId="3024"/>
    <cellStyle name="40% - Accent4 2 3 11 2" xfId="32729"/>
    <cellStyle name="40% - Accent4 2 3 11 3" xfId="52677"/>
    <cellStyle name="40% - Accent4 2 3 12" xfId="10806"/>
    <cellStyle name="40% - Accent4 2 3 12 2" xfId="32730"/>
    <cellStyle name="40% - Accent4 2 3 12 3" xfId="52678"/>
    <cellStyle name="40% - Accent4 2 3 13" xfId="16589"/>
    <cellStyle name="40% - Accent4 2 3 13 2" xfId="32731"/>
    <cellStyle name="40% - Accent4 2 3 14" xfId="32732"/>
    <cellStyle name="40% - Accent4 2 3 15" xfId="52679"/>
    <cellStyle name="40% - Accent4 2 3 2" xfId="394"/>
    <cellStyle name="40% - Accent4 2 3 2 10" xfId="10807"/>
    <cellStyle name="40% - Accent4 2 3 2 10 2" xfId="32733"/>
    <cellStyle name="40% - Accent4 2 3 2 10 3" xfId="52680"/>
    <cellStyle name="40% - Accent4 2 3 2 11" xfId="16590"/>
    <cellStyle name="40% - Accent4 2 3 2 11 2" xfId="32734"/>
    <cellStyle name="40% - Accent4 2 3 2 12" xfId="32735"/>
    <cellStyle name="40% - Accent4 2 3 2 13" xfId="52681"/>
    <cellStyle name="40% - Accent4 2 3 2 2" xfId="395"/>
    <cellStyle name="40% - Accent4 2 3 2 2 10" xfId="16591"/>
    <cellStyle name="40% - Accent4 2 3 2 2 10 2" xfId="32736"/>
    <cellStyle name="40% - Accent4 2 3 2 2 11" xfId="32737"/>
    <cellStyle name="40% - Accent4 2 3 2 2 12" xfId="52682"/>
    <cellStyle name="40% - Accent4 2 3 2 2 2" xfId="396"/>
    <cellStyle name="40% - Accent4 2 3 2 2 2 2" xfId="2134"/>
    <cellStyle name="40% - Accent4 2 3 2 2 2 2 2" xfId="9620"/>
    <cellStyle name="40% - Accent4 2 3 2 2 2 2 2 2" xfId="15402"/>
    <cellStyle name="40% - Accent4 2 3 2 2 2 2 2 2 2" xfId="32738"/>
    <cellStyle name="40% - Accent4 2 3 2 2 2 2 2 2 3" xfId="52683"/>
    <cellStyle name="40% - Accent4 2 3 2 2 2 2 2 3" xfId="21185"/>
    <cellStyle name="40% - Accent4 2 3 2 2 2 2 2 3 2" xfId="32739"/>
    <cellStyle name="40% - Accent4 2 3 2 2 2 2 2 4" xfId="32740"/>
    <cellStyle name="40% - Accent4 2 3 2 2 2 2 2 5" xfId="52684"/>
    <cellStyle name="40% - Accent4 2 3 2 2 2 2 3" xfId="6729"/>
    <cellStyle name="40% - Accent4 2 3 2 2 2 2 3 2" xfId="32741"/>
    <cellStyle name="40% - Accent4 2 3 2 2 2 2 3 3" xfId="52685"/>
    <cellStyle name="40% - Accent4 2 3 2 2 2 2 4" xfId="12511"/>
    <cellStyle name="40% - Accent4 2 3 2 2 2 2 4 2" xfId="32742"/>
    <cellStyle name="40% - Accent4 2 3 2 2 2 2 4 3" xfId="52686"/>
    <cellStyle name="40% - Accent4 2 3 2 2 2 2 5" xfId="18294"/>
    <cellStyle name="40% - Accent4 2 3 2 2 2 2 5 2" xfId="32743"/>
    <cellStyle name="40% - Accent4 2 3 2 2 2 2 6" xfId="32744"/>
    <cellStyle name="40% - Accent4 2 3 2 2 2 2 7" xfId="52687"/>
    <cellStyle name="40% - Accent4 2 3 2 2 2 3" xfId="5026"/>
    <cellStyle name="40% - Accent4 2 3 2 2 2 3 2" xfId="13700"/>
    <cellStyle name="40% - Accent4 2 3 2 2 2 3 2 2" xfId="32745"/>
    <cellStyle name="40% - Accent4 2 3 2 2 2 3 2 3" xfId="52688"/>
    <cellStyle name="40% - Accent4 2 3 2 2 2 3 3" xfId="19483"/>
    <cellStyle name="40% - Accent4 2 3 2 2 2 3 3 2" xfId="32746"/>
    <cellStyle name="40% - Accent4 2 3 2 2 2 3 4" xfId="32747"/>
    <cellStyle name="40% - Accent4 2 3 2 2 2 3 5" xfId="52689"/>
    <cellStyle name="40% - Accent4 2 3 2 2 2 4" xfId="7918"/>
    <cellStyle name="40% - Accent4 2 3 2 2 2 4 2" xfId="32748"/>
    <cellStyle name="40% - Accent4 2 3 2 2 2 4 3" xfId="52690"/>
    <cellStyle name="40% - Accent4 2 3 2 2 2 4 4" xfId="52691"/>
    <cellStyle name="40% - Accent4 2 3 2 2 2 5" xfId="3837"/>
    <cellStyle name="40% - Accent4 2 3 2 2 2 5 2" xfId="32749"/>
    <cellStyle name="40% - Accent4 2 3 2 2 2 5 3" xfId="52692"/>
    <cellStyle name="40% - Accent4 2 3 2 2 2 6" xfId="10809"/>
    <cellStyle name="40% - Accent4 2 3 2 2 2 6 2" xfId="32750"/>
    <cellStyle name="40% - Accent4 2 3 2 2 2 6 3" xfId="52693"/>
    <cellStyle name="40% - Accent4 2 3 2 2 2 7" xfId="16592"/>
    <cellStyle name="40% - Accent4 2 3 2 2 2 7 2" xfId="32751"/>
    <cellStyle name="40% - Accent4 2 3 2 2 2 8" xfId="32752"/>
    <cellStyle name="40% - Accent4 2 3 2 2 2 9" xfId="52694"/>
    <cellStyle name="40% - Accent4 2 3 2 2 3" xfId="1070"/>
    <cellStyle name="40% - Accent4 2 3 2 2 3 2" xfId="2774"/>
    <cellStyle name="40% - Accent4 2 3 2 2 3 2 2" xfId="10260"/>
    <cellStyle name="40% - Accent4 2 3 2 2 3 2 2 2" xfId="16042"/>
    <cellStyle name="40% - Accent4 2 3 2 2 3 2 2 2 2" xfId="32753"/>
    <cellStyle name="40% - Accent4 2 3 2 2 3 2 2 2 3" xfId="52695"/>
    <cellStyle name="40% - Accent4 2 3 2 2 3 2 2 3" xfId="21825"/>
    <cellStyle name="40% - Accent4 2 3 2 2 3 2 2 3 2" xfId="32754"/>
    <cellStyle name="40% - Accent4 2 3 2 2 3 2 2 4" xfId="32755"/>
    <cellStyle name="40% - Accent4 2 3 2 2 3 2 2 5" xfId="52696"/>
    <cellStyle name="40% - Accent4 2 3 2 2 3 2 3" xfId="7369"/>
    <cellStyle name="40% - Accent4 2 3 2 2 3 2 3 2" xfId="32756"/>
    <cellStyle name="40% - Accent4 2 3 2 2 3 2 3 3" xfId="52697"/>
    <cellStyle name="40% - Accent4 2 3 2 2 3 2 4" xfId="13151"/>
    <cellStyle name="40% - Accent4 2 3 2 2 3 2 4 2" xfId="32757"/>
    <cellStyle name="40% - Accent4 2 3 2 2 3 2 4 3" xfId="52698"/>
    <cellStyle name="40% - Accent4 2 3 2 2 3 2 5" xfId="18934"/>
    <cellStyle name="40% - Accent4 2 3 2 2 3 2 5 2" xfId="32758"/>
    <cellStyle name="40% - Accent4 2 3 2 2 3 2 6" xfId="32759"/>
    <cellStyle name="40% - Accent4 2 3 2 2 3 2 7" xfId="52699"/>
    <cellStyle name="40% - Accent4 2 3 2 2 3 3" xfId="5666"/>
    <cellStyle name="40% - Accent4 2 3 2 2 3 3 2" xfId="14340"/>
    <cellStyle name="40% - Accent4 2 3 2 2 3 3 2 2" xfId="32760"/>
    <cellStyle name="40% - Accent4 2 3 2 2 3 3 2 3" xfId="52700"/>
    <cellStyle name="40% - Accent4 2 3 2 2 3 3 3" xfId="20123"/>
    <cellStyle name="40% - Accent4 2 3 2 2 3 3 3 2" xfId="32761"/>
    <cellStyle name="40% - Accent4 2 3 2 2 3 3 4" xfId="32762"/>
    <cellStyle name="40% - Accent4 2 3 2 2 3 3 5" xfId="52701"/>
    <cellStyle name="40% - Accent4 2 3 2 2 3 4" xfId="8558"/>
    <cellStyle name="40% - Accent4 2 3 2 2 3 4 2" xfId="32763"/>
    <cellStyle name="40% - Accent4 2 3 2 2 3 4 3" xfId="52702"/>
    <cellStyle name="40% - Accent4 2 3 2 2 3 4 4" xfId="52703"/>
    <cellStyle name="40% - Accent4 2 3 2 2 3 5" xfId="4477"/>
    <cellStyle name="40% - Accent4 2 3 2 2 3 5 2" xfId="32764"/>
    <cellStyle name="40% - Accent4 2 3 2 2 3 5 3" xfId="52704"/>
    <cellStyle name="40% - Accent4 2 3 2 2 3 6" xfId="11449"/>
    <cellStyle name="40% - Accent4 2 3 2 2 3 6 2" xfId="32765"/>
    <cellStyle name="40% - Accent4 2 3 2 2 3 6 3" xfId="52705"/>
    <cellStyle name="40% - Accent4 2 3 2 2 3 7" xfId="17232"/>
    <cellStyle name="40% - Accent4 2 3 2 2 3 7 2" xfId="32766"/>
    <cellStyle name="40% - Accent4 2 3 2 2 3 8" xfId="32767"/>
    <cellStyle name="40% - Accent4 2 3 2 2 3 9" xfId="52706"/>
    <cellStyle name="40% - Accent4 2 3 2 2 4" xfId="2133"/>
    <cellStyle name="40% - Accent4 2 3 2 2 4 2" xfId="6728"/>
    <cellStyle name="40% - Accent4 2 3 2 2 4 2 2" xfId="15401"/>
    <cellStyle name="40% - Accent4 2 3 2 2 4 2 2 2" xfId="32768"/>
    <cellStyle name="40% - Accent4 2 3 2 2 4 2 2 3" xfId="52707"/>
    <cellStyle name="40% - Accent4 2 3 2 2 4 2 3" xfId="21184"/>
    <cellStyle name="40% - Accent4 2 3 2 2 4 2 3 2" xfId="32769"/>
    <cellStyle name="40% - Accent4 2 3 2 2 4 2 4" xfId="32770"/>
    <cellStyle name="40% - Accent4 2 3 2 2 4 2 5" xfId="52708"/>
    <cellStyle name="40% - Accent4 2 3 2 2 4 3" xfId="9619"/>
    <cellStyle name="40% - Accent4 2 3 2 2 4 3 2" xfId="32771"/>
    <cellStyle name="40% - Accent4 2 3 2 2 4 3 3" xfId="52709"/>
    <cellStyle name="40% - Accent4 2 3 2 2 4 3 4" xfId="52710"/>
    <cellStyle name="40% - Accent4 2 3 2 2 4 4" xfId="3836"/>
    <cellStyle name="40% - Accent4 2 3 2 2 4 4 2" xfId="32772"/>
    <cellStyle name="40% - Accent4 2 3 2 2 4 4 3" xfId="52711"/>
    <cellStyle name="40% - Accent4 2 3 2 2 4 5" xfId="12510"/>
    <cellStyle name="40% - Accent4 2 3 2 2 4 5 2" xfId="32773"/>
    <cellStyle name="40% - Accent4 2 3 2 2 4 5 3" xfId="52712"/>
    <cellStyle name="40% - Accent4 2 3 2 2 4 6" xfId="18293"/>
    <cellStyle name="40% - Accent4 2 3 2 2 4 6 2" xfId="32774"/>
    <cellStyle name="40% - Accent4 2 3 2 2 4 7" xfId="32775"/>
    <cellStyle name="40% - Accent4 2 3 2 2 4 8" xfId="52713"/>
    <cellStyle name="40% - Accent4 2 3 2 2 5" xfId="1553"/>
    <cellStyle name="40% - Accent4 2 3 2 2 5 2" xfId="9039"/>
    <cellStyle name="40% - Accent4 2 3 2 2 5 2 2" xfId="14821"/>
    <cellStyle name="40% - Accent4 2 3 2 2 5 2 2 2" xfId="32776"/>
    <cellStyle name="40% - Accent4 2 3 2 2 5 2 2 3" xfId="52714"/>
    <cellStyle name="40% - Accent4 2 3 2 2 5 2 3" xfId="20604"/>
    <cellStyle name="40% - Accent4 2 3 2 2 5 2 3 2" xfId="32777"/>
    <cellStyle name="40% - Accent4 2 3 2 2 5 2 4" xfId="32778"/>
    <cellStyle name="40% - Accent4 2 3 2 2 5 2 5" xfId="52715"/>
    <cellStyle name="40% - Accent4 2 3 2 2 5 3" xfId="6148"/>
    <cellStyle name="40% - Accent4 2 3 2 2 5 3 2" xfId="32779"/>
    <cellStyle name="40% - Accent4 2 3 2 2 5 3 3" xfId="52716"/>
    <cellStyle name="40% - Accent4 2 3 2 2 5 4" xfId="11930"/>
    <cellStyle name="40% - Accent4 2 3 2 2 5 4 2" xfId="32780"/>
    <cellStyle name="40% - Accent4 2 3 2 2 5 4 3" xfId="52717"/>
    <cellStyle name="40% - Accent4 2 3 2 2 5 5" xfId="17713"/>
    <cellStyle name="40% - Accent4 2 3 2 2 5 5 2" xfId="32781"/>
    <cellStyle name="40% - Accent4 2 3 2 2 5 6" xfId="32782"/>
    <cellStyle name="40% - Accent4 2 3 2 2 5 7" xfId="52718"/>
    <cellStyle name="40% - Accent4 2 3 2 2 6" xfId="5025"/>
    <cellStyle name="40% - Accent4 2 3 2 2 6 2" xfId="13699"/>
    <cellStyle name="40% - Accent4 2 3 2 2 6 2 2" xfId="32783"/>
    <cellStyle name="40% - Accent4 2 3 2 2 6 2 3" xfId="52719"/>
    <cellStyle name="40% - Accent4 2 3 2 2 6 3" xfId="19482"/>
    <cellStyle name="40% - Accent4 2 3 2 2 6 3 2" xfId="32784"/>
    <cellStyle name="40% - Accent4 2 3 2 2 6 4" xfId="32785"/>
    <cellStyle name="40% - Accent4 2 3 2 2 6 5" xfId="52720"/>
    <cellStyle name="40% - Accent4 2 3 2 2 7" xfId="7917"/>
    <cellStyle name="40% - Accent4 2 3 2 2 7 2" xfId="32786"/>
    <cellStyle name="40% - Accent4 2 3 2 2 7 3" xfId="52721"/>
    <cellStyle name="40% - Accent4 2 3 2 2 7 4" xfId="52722"/>
    <cellStyle name="40% - Accent4 2 3 2 2 8" xfId="3256"/>
    <cellStyle name="40% - Accent4 2 3 2 2 8 2" xfId="32787"/>
    <cellStyle name="40% - Accent4 2 3 2 2 8 3" xfId="52723"/>
    <cellStyle name="40% - Accent4 2 3 2 2 9" xfId="10808"/>
    <cellStyle name="40% - Accent4 2 3 2 2 9 2" xfId="32788"/>
    <cellStyle name="40% - Accent4 2 3 2 2 9 3" xfId="52724"/>
    <cellStyle name="40% - Accent4 2 3 2 3" xfId="397"/>
    <cellStyle name="40% - Accent4 2 3 2 3 2" xfId="2135"/>
    <cellStyle name="40% - Accent4 2 3 2 3 2 2" xfId="9621"/>
    <cellStyle name="40% - Accent4 2 3 2 3 2 2 2" xfId="15403"/>
    <cellStyle name="40% - Accent4 2 3 2 3 2 2 2 2" xfId="32789"/>
    <cellStyle name="40% - Accent4 2 3 2 3 2 2 2 3" xfId="52725"/>
    <cellStyle name="40% - Accent4 2 3 2 3 2 2 3" xfId="21186"/>
    <cellStyle name="40% - Accent4 2 3 2 3 2 2 3 2" xfId="32790"/>
    <cellStyle name="40% - Accent4 2 3 2 3 2 2 4" xfId="32791"/>
    <cellStyle name="40% - Accent4 2 3 2 3 2 2 5" xfId="52726"/>
    <cellStyle name="40% - Accent4 2 3 2 3 2 3" xfId="6730"/>
    <cellStyle name="40% - Accent4 2 3 2 3 2 3 2" xfId="32792"/>
    <cellStyle name="40% - Accent4 2 3 2 3 2 3 3" xfId="52727"/>
    <cellStyle name="40% - Accent4 2 3 2 3 2 4" xfId="12512"/>
    <cellStyle name="40% - Accent4 2 3 2 3 2 4 2" xfId="32793"/>
    <cellStyle name="40% - Accent4 2 3 2 3 2 4 3" xfId="52728"/>
    <cellStyle name="40% - Accent4 2 3 2 3 2 5" xfId="18295"/>
    <cellStyle name="40% - Accent4 2 3 2 3 2 5 2" xfId="32794"/>
    <cellStyle name="40% - Accent4 2 3 2 3 2 6" xfId="32795"/>
    <cellStyle name="40% - Accent4 2 3 2 3 2 7" xfId="52729"/>
    <cellStyle name="40% - Accent4 2 3 2 3 3" xfId="5027"/>
    <cellStyle name="40% - Accent4 2 3 2 3 3 2" xfId="13701"/>
    <cellStyle name="40% - Accent4 2 3 2 3 3 2 2" xfId="32796"/>
    <cellStyle name="40% - Accent4 2 3 2 3 3 2 3" xfId="52730"/>
    <cellStyle name="40% - Accent4 2 3 2 3 3 3" xfId="19484"/>
    <cellStyle name="40% - Accent4 2 3 2 3 3 3 2" xfId="32797"/>
    <cellStyle name="40% - Accent4 2 3 2 3 3 4" xfId="32798"/>
    <cellStyle name="40% - Accent4 2 3 2 3 3 5" xfId="52731"/>
    <cellStyle name="40% - Accent4 2 3 2 3 4" xfId="7919"/>
    <cellStyle name="40% - Accent4 2 3 2 3 4 2" xfId="32799"/>
    <cellStyle name="40% - Accent4 2 3 2 3 4 3" xfId="52732"/>
    <cellStyle name="40% - Accent4 2 3 2 3 4 4" xfId="52733"/>
    <cellStyle name="40% - Accent4 2 3 2 3 5" xfId="3838"/>
    <cellStyle name="40% - Accent4 2 3 2 3 5 2" xfId="32800"/>
    <cellStyle name="40% - Accent4 2 3 2 3 5 3" xfId="52734"/>
    <cellStyle name="40% - Accent4 2 3 2 3 6" xfId="10810"/>
    <cellStyle name="40% - Accent4 2 3 2 3 6 2" xfId="32801"/>
    <cellStyle name="40% - Accent4 2 3 2 3 6 3" xfId="52735"/>
    <cellStyle name="40% - Accent4 2 3 2 3 7" xfId="16593"/>
    <cellStyle name="40% - Accent4 2 3 2 3 7 2" xfId="32802"/>
    <cellStyle name="40% - Accent4 2 3 2 3 8" xfId="32803"/>
    <cellStyle name="40% - Accent4 2 3 2 3 9" xfId="52736"/>
    <cellStyle name="40% - Accent4 2 3 2 4" xfId="1069"/>
    <cellStyle name="40% - Accent4 2 3 2 4 2" xfId="2773"/>
    <cellStyle name="40% - Accent4 2 3 2 4 2 2" xfId="10259"/>
    <cellStyle name="40% - Accent4 2 3 2 4 2 2 2" xfId="16041"/>
    <cellStyle name="40% - Accent4 2 3 2 4 2 2 2 2" xfId="32804"/>
    <cellStyle name="40% - Accent4 2 3 2 4 2 2 2 3" xfId="52737"/>
    <cellStyle name="40% - Accent4 2 3 2 4 2 2 3" xfId="21824"/>
    <cellStyle name="40% - Accent4 2 3 2 4 2 2 3 2" xfId="32805"/>
    <cellStyle name="40% - Accent4 2 3 2 4 2 2 4" xfId="32806"/>
    <cellStyle name="40% - Accent4 2 3 2 4 2 2 5" xfId="52738"/>
    <cellStyle name="40% - Accent4 2 3 2 4 2 3" xfId="7368"/>
    <cellStyle name="40% - Accent4 2 3 2 4 2 3 2" xfId="32807"/>
    <cellStyle name="40% - Accent4 2 3 2 4 2 3 3" xfId="52739"/>
    <cellStyle name="40% - Accent4 2 3 2 4 2 4" xfId="13150"/>
    <cellStyle name="40% - Accent4 2 3 2 4 2 4 2" xfId="32808"/>
    <cellStyle name="40% - Accent4 2 3 2 4 2 4 3" xfId="52740"/>
    <cellStyle name="40% - Accent4 2 3 2 4 2 5" xfId="18933"/>
    <cellStyle name="40% - Accent4 2 3 2 4 2 5 2" xfId="32809"/>
    <cellStyle name="40% - Accent4 2 3 2 4 2 6" xfId="32810"/>
    <cellStyle name="40% - Accent4 2 3 2 4 2 7" xfId="52741"/>
    <cellStyle name="40% - Accent4 2 3 2 4 3" xfId="5665"/>
    <cellStyle name="40% - Accent4 2 3 2 4 3 2" xfId="14339"/>
    <cellStyle name="40% - Accent4 2 3 2 4 3 2 2" xfId="32811"/>
    <cellStyle name="40% - Accent4 2 3 2 4 3 2 3" xfId="52742"/>
    <cellStyle name="40% - Accent4 2 3 2 4 3 3" xfId="20122"/>
    <cellStyle name="40% - Accent4 2 3 2 4 3 3 2" xfId="32812"/>
    <cellStyle name="40% - Accent4 2 3 2 4 3 4" xfId="32813"/>
    <cellStyle name="40% - Accent4 2 3 2 4 3 5" xfId="52743"/>
    <cellStyle name="40% - Accent4 2 3 2 4 4" xfId="8557"/>
    <cellStyle name="40% - Accent4 2 3 2 4 4 2" xfId="32814"/>
    <cellStyle name="40% - Accent4 2 3 2 4 4 3" xfId="52744"/>
    <cellStyle name="40% - Accent4 2 3 2 4 4 4" xfId="52745"/>
    <cellStyle name="40% - Accent4 2 3 2 4 5" xfId="4476"/>
    <cellStyle name="40% - Accent4 2 3 2 4 5 2" xfId="32815"/>
    <cellStyle name="40% - Accent4 2 3 2 4 5 3" xfId="52746"/>
    <cellStyle name="40% - Accent4 2 3 2 4 6" xfId="11448"/>
    <cellStyle name="40% - Accent4 2 3 2 4 6 2" xfId="32816"/>
    <cellStyle name="40% - Accent4 2 3 2 4 6 3" xfId="52747"/>
    <cellStyle name="40% - Accent4 2 3 2 4 7" xfId="17231"/>
    <cellStyle name="40% - Accent4 2 3 2 4 7 2" xfId="32817"/>
    <cellStyle name="40% - Accent4 2 3 2 4 8" xfId="32818"/>
    <cellStyle name="40% - Accent4 2 3 2 4 9" xfId="52748"/>
    <cellStyle name="40% - Accent4 2 3 2 5" xfId="2132"/>
    <cellStyle name="40% - Accent4 2 3 2 5 2" xfId="6727"/>
    <cellStyle name="40% - Accent4 2 3 2 5 2 2" xfId="15400"/>
    <cellStyle name="40% - Accent4 2 3 2 5 2 2 2" xfId="32819"/>
    <cellStyle name="40% - Accent4 2 3 2 5 2 2 3" xfId="52749"/>
    <cellStyle name="40% - Accent4 2 3 2 5 2 3" xfId="21183"/>
    <cellStyle name="40% - Accent4 2 3 2 5 2 3 2" xfId="32820"/>
    <cellStyle name="40% - Accent4 2 3 2 5 2 4" xfId="32821"/>
    <cellStyle name="40% - Accent4 2 3 2 5 2 5" xfId="52750"/>
    <cellStyle name="40% - Accent4 2 3 2 5 3" xfId="9618"/>
    <cellStyle name="40% - Accent4 2 3 2 5 3 2" xfId="32822"/>
    <cellStyle name="40% - Accent4 2 3 2 5 3 3" xfId="52751"/>
    <cellStyle name="40% - Accent4 2 3 2 5 3 4" xfId="52752"/>
    <cellStyle name="40% - Accent4 2 3 2 5 4" xfId="3835"/>
    <cellStyle name="40% - Accent4 2 3 2 5 4 2" xfId="32823"/>
    <cellStyle name="40% - Accent4 2 3 2 5 4 3" xfId="52753"/>
    <cellStyle name="40% - Accent4 2 3 2 5 5" xfId="12509"/>
    <cellStyle name="40% - Accent4 2 3 2 5 5 2" xfId="32824"/>
    <cellStyle name="40% - Accent4 2 3 2 5 5 3" xfId="52754"/>
    <cellStyle name="40% - Accent4 2 3 2 5 6" xfId="18292"/>
    <cellStyle name="40% - Accent4 2 3 2 5 6 2" xfId="32825"/>
    <cellStyle name="40% - Accent4 2 3 2 5 7" xfId="32826"/>
    <cellStyle name="40% - Accent4 2 3 2 5 8" xfId="52755"/>
    <cellStyle name="40% - Accent4 2 3 2 6" xfId="1552"/>
    <cellStyle name="40% - Accent4 2 3 2 6 2" xfId="9038"/>
    <cellStyle name="40% - Accent4 2 3 2 6 2 2" xfId="14820"/>
    <cellStyle name="40% - Accent4 2 3 2 6 2 2 2" xfId="32827"/>
    <cellStyle name="40% - Accent4 2 3 2 6 2 2 3" xfId="52756"/>
    <cellStyle name="40% - Accent4 2 3 2 6 2 3" xfId="20603"/>
    <cellStyle name="40% - Accent4 2 3 2 6 2 3 2" xfId="32828"/>
    <cellStyle name="40% - Accent4 2 3 2 6 2 4" xfId="32829"/>
    <cellStyle name="40% - Accent4 2 3 2 6 2 5" xfId="52757"/>
    <cellStyle name="40% - Accent4 2 3 2 6 3" xfId="6147"/>
    <cellStyle name="40% - Accent4 2 3 2 6 3 2" xfId="32830"/>
    <cellStyle name="40% - Accent4 2 3 2 6 3 3" xfId="52758"/>
    <cellStyle name="40% - Accent4 2 3 2 6 4" xfId="11929"/>
    <cellStyle name="40% - Accent4 2 3 2 6 4 2" xfId="32831"/>
    <cellStyle name="40% - Accent4 2 3 2 6 4 3" xfId="52759"/>
    <cellStyle name="40% - Accent4 2 3 2 6 5" xfId="17712"/>
    <cellStyle name="40% - Accent4 2 3 2 6 5 2" xfId="32832"/>
    <cellStyle name="40% - Accent4 2 3 2 6 6" xfId="32833"/>
    <cellStyle name="40% - Accent4 2 3 2 6 7" xfId="52760"/>
    <cellStyle name="40% - Accent4 2 3 2 7" xfId="5024"/>
    <cellStyle name="40% - Accent4 2 3 2 7 2" xfId="13698"/>
    <cellStyle name="40% - Accent4 2 3 2 7 2 2" xfId="32834"/>
    <cellStyle name="40% - Accent4 2 3 2 7 2 3" xfId="52761"/>
    <cellStyle name="40% - Accent4 2 3 2 7 3" xfId="19481"/>
    <cellStyle name="40% - Accent4 2 3 2 7 3 2" xfId="32835"/>
    <cellStyle name="40% - Accent4 2 3 2 7 4" xfId="32836"/>
    <cellStyle name="40% - Accent4 2 3 2 7 5" xfId="52762"/>
    <cellStyle name="40% - Accent4 2 3 2 8" xfId="7916"/>
    <cellStyle name="40% - Accent4 2 3 2 8 2" xfId="32837"/>
    <cellStyle name="40% - Accent4 2 3 2 8 3" xfId="52763"/>
    <cellStyle name="40% - Accent4 2 3 2 8 4" xfId="52764"/>
    <cellStyle name="40% - Accent4 2 3 2 9" xfId="3255"/>
    <cellStyle name="40% - Accent4 2 3 2 9 2" xfId="32838"/>
    <cellStyle name="40% - Accent4 2 3 2 9 3" xfId="52765"/>
    <cellStyle name="40% - Accent4 2 3 3" xfId="398"/>
    <cellStyle name="40% - Accent4 2 3 3 10" xfId="16594"/>
    <cellStyle name="40% - Accent4 2 3 3 10 2" xfId="32839"/>
    <cellStyle name="40% - Accent4 2 3 3 11" xfId="32840"/>
    <cellStyle name="40% - Accent4 2 3 3 12" xfId="52766"/>
    <cellStyle name="40% - Accent4 2 3 3 2" xfId="399"/>
    <cellStyle name="40% - Accent4 2 3 3 2 2" xfId="2137"/>
    <cellStyle name="40% - Accent4 2 3 3 2 2 2" xfId="9623"/>
    <cellStyle name="40% - Accent4 2 3 3 2 2 2 2" xfId="15405"/>
    <cellStyle name="40% - Accent4 2 3 3 2 2 2 2 2" xfId="32841"/>
    <cellStyle name="40% - Accent4 2 3 3 2 2 2 2 3" xfId="52767"/>
    <cellStyle name="40% - Accent4 2 3 3 2 2 2 3" xfId="21188"/>
    <cellStyle name="40% - Accent4 2 3 3 2 2 2 3 2" xfId="32842"/>
    <cellStyle name="40% - Accent4 2 3 3 2 2 2 4" xfId="32843"/>
    <cellStyle name="40% - Accent4 2 3 3 2 2 2 5" xfId="52768"/>
    <cellStyle name="40% - Accent4 2 3 3 2 2 3" xfId="6732"/>
    <cellStyle name="40% - Accent4 2 3 3 2 2 3 2" xfId="32844"/>
    <cellStyle name="40% - Accent4 2 3 3 2 2 3 3" xfId="52769"/>
    <cellStyle name="40% - Accent4 2 3 3 2 2 4" xfId="12514"/>
    <cellStyle name="40% - Accent4 2 3 3 2 2 4 2" xfId="32845"/>
    <cellStyle name="40% - Accent4 2 3 3 2 2 4 3" xfId="52770"/>
    <cellStyle name="40% - Accent4 2 3 3 2 2 5" xfId="18297"/>
    <cellStyle name="40% - Accent4 2 3 3 2 2 5 2" xfId="32846"/>
    <cellStyle name="40% - Accent4 2 3 3 2 2 6" xfId="32847"/>
    <cellStyle name="40% - Accent4 2 3 3 2 2 7" xfId="52771"/>
    <cellStyle name="40% - Accent4 2 3 3 2 3" xfId="5029"/>
    <cellStyle name="40% - Accent4 2 3 3 2 3 2" xfId="13703"/>
    <cellStyle name="40% - Accent4 2 3 3 2 3 2 2" xfId="32848"/>
    <cellStyle name="40% - Accent4 2 3 3 2 3 2 3" xfId="52772"/>
    <cellStyle name="40% - Accent4 2 3 3 2 3 3" xfId="19486"/>
    <cellStyle name="40% - Accent4 2 3 3 2 3 3 2" xfId="32849"/>
    <cellStyle name="40% - Accent4 2 3 3 2 3 4" xfId="32850"/>
    <cellStyle name="40% - Accent4 2 3 3 2 3 5" xfId="52773"/>
    <cellStyle name="40% - Accent4 2 3 3 2 4" xfId="7921"/>
    <cellStyle name="40% - Accent4 2 3 3 2 4 2" xfId="32851"/>
    <cellStyle name="40% - Accent4 2 3 3 2 4 3" xfId="52774"/>
    <cellStyle name="40% - Accent4 2 3 3 2 4 4" xfId="52775"/>
    <cellStyle name="40% - Accent4 2 3 3 2 5" xfId="3840"/>
    <cellStyle name="40% - Accent4 2 3 3 2 5 2" xfId="32852"/>
    <cellStyle name="40% - Accent4 2 3 3 2 5 3" xfId="52776"/>
    <cellStyle name="40% - Accent4 2 3 3 2 6" xfId="10812"/>
    <cellStyle name="40% - Accent4 2 3 3 2 6 2" xfId="32853"/>
    <cellStyle name="40% - Accent4 2 3 3 2 6 3" xfId="52777"/>
    <cellStyle name="40% - Accent4 2 3 3 2 7" xfId="16595"/>
    <cellStyle name="40% - Accent4 2 3 3 2 7 2" xfId="32854"/>
    <cellStyle name="40% - Accent4 2 3 3 2 8" xfId="32855"/>
    <cellStyle name="40% - Accent4 2 3 3 2 9" xfId="52778"/>
    <cellStyle name="40% - Accent4 2 3 3 3" xfId="1071"/>
    <cellStyle name="40% - Accent4 2 3 3 3 2" xfId="2775"/>
    <cellStyle name="40% - Accent4 2 3 3 3 2 2" xfId="10261"/>
    <cellStyle name="40% - Accent4 2 3 3 3 2 2 2" xfId="16043"/>
    <cellStyle name="40% - Accent4 2 3 3 3 2 2 2 2" xfId="32856"/>
    <cellStyle name="40% - Accent4 2 3 3 3 2 2 2 3" xfId="52779"/>
    <cellStyle name="40% - Accent4 2 3 3 3 2 2 3" xfId="21826"/>
    <cellStyle name="40% - Accent4 2 3 3 3 2 2 3 2" xfId="32857"/>
    <cellStyle name="40% - Accent4 2 3 3 3 2 2 4" xfId="32858"/>
    <cellStyle name="40% - Accent4 2 3 3 3 2 2 5" xfId="52780"/>
    <cellStyle name="40% - Accent4 2 3 3 3 2 3" xfId="7370"/>
    <cellStyle name="40% - Accent4 2 3 3 3 2 3 2" xfId="32859"/>
    <cellStyle name="40% - Accent4 2 3 3 3 2 3 3" xfId="52781"/>
    <cellStyle name="40% - Accent4 2 3 3 3 2 4" xfId="13152"/>
    <cellStyle name="40% - Accent4 2 3 3 3 2 4 2" xfId="32860"/>
    <cellStyle name="40% - Accent4 2 3 3 3 2 4 3" xfId="52782"/>
    <cellStyle name="40% - Accent4 2 3 3 3 2 5" xfId="18935"/>
    <cellStyle name="40% - Accent4 2 3 3 3 2 5 2" xfId="32861"/>
    <cellStyle name="40% - Accent4 2 3 3 3 2 6" xfId="32862"/>
    <cellStyle name="40% - Accent4 2 3 3 3 2 7" xfId="52783"/>
    <cellStyle name="40% - Accent4 2 3 3 3 3" xfId="5667"/>
    <cellStyle name="40% - Accent4 2 3 3 3 3 2" xfId="14341"/>
    <cellStyle name="40% - Accent4 2 3 3 3 3 2 2" xfId="32863"/>
    <cellStyle name="40% - Accent4 2 3 3 3 3 2 3" xfId="52784"/>
    <cellStyle name="40% - Accent4 2 3 3 3 3 3" xfId="20124"/>
    <cellStyle name="40% - Accent4 2 3 3 3 3 3 2" xfId="32864"/>
    <cellStyle name="40% - Accent4 2 3 3 3 3 4" xfId="32865"/>
    <cellStyle name="40% - Accent4 2 3 3 3 3 5" xfId="52785"/>
    <cellStyle name="40% - Accent4 2 3 3 3 4" xfId="8559"/>
    <cellStyle name="40% - Accent4 2 3 3 3 4 2" xfId="32866"/>
    <cellStyle name="40% - Accent4 2 3 3 3 4 3" xfId="52786"/>
    <cellStyle name="40% - Accent4 2 3 3 3 4 4" xfId="52787"/>
    <cellStyle name="40% - Accent4 2 3 3 3 5" xfId="4478"/>
    <cellStyle name="40% - Accent4 2 3 3 3 5 2" xfId="32867"/>
    <cellStyle name="40% - Accent4 2 3 3 3 5 3" xfId="52788"/>
    <cellStyle name="40% - Accent4 2 3 3 3 6" xfId="11450"/>
    <cellStyle name="40% - Accent4 2 3 3 3 6 2" xfId="32868"/>
    <cellStyle name="40% - Accent4 2 3 3 3 6 3" xfId="52789"/>
    <cellStyle name="40% - Accent4 2 3 3 3 7" xfId="17233"/>
    <cellStyle name="40% - Accent4 2 3 3 3 7 2" xfId="32869"/>
    <cellStyle name="40% - Accent4 2 3 3 3 8" xfId="32870"/>
    <cellStyle name="40% - Accent4 2 3 3 3 9" xfId="52790"/>
    <cellStyle name="40% - Accent4 2 3 3 4" xfId="2136"/>
    <cellStyle name="40% - Accent4 2 3 3 4 2" xfId="6731"/>
    <cellStyle name="40% - Accent4 2 3 3 4 2 2" xfId="15404"/>
    <cellStyle name="40% - Accent4 2 3 3 4 2 2 2" xfId="32871"/>
    <cellStyle name="40% - Accent4 2 3 3 4 2 2 3" xfId="52791"/>
    <cellStyle name="40% - Accent4 2 3 3 4 2 3" xfId="21187"/>
    <cellStyle name="40% - Accent4 2 3 3 4 2 3 2" xfId="32872"/>
    <cellStyle name="40% - Accent4 2 3 3 4 2 4" xfId="32873"/>
    <cellStyle name="40% - Accent4 2 3 3 4 2 5" xfId="52792"/>
    <cellStyle name="40% - Accent4 2 3 3 4 3" xfId="9622"/>
    <cellStyle name="40% - Accent4 2 3 3 4 3 2" xfId="32874"/>
    <cellStyle name="40% - Accent4 2 3 3 4 3 3" xfId="52793"/>
    <cellStyle name="40% - Accent4 2 3 3 4 3 4" xfId="52794"/>
    <cellStyle name="40% - Accent4 2 3 3 4 4" xfId="3839"/>
    <cellStyle name="40% - Accent4 2 3 3 4 4 2" xfId="32875"/>
    <cellStyle name="40% - Accent4 2 3 3 4 4 3" xfId="52795"/>
    <cellStyle name="40% - Accent4 2 3 3 4 5" xfId="12513"/>
    <cellStyle name="40% - Accent4 2 3 3 4 5 2" xfId="32876"/>
    <cellStyle name="40% - Accent4 2 3 3 4 5 3" xfId="52796"/>
    <cellStyle name="40% - Accent4 2 3 3 4 6" xfId="18296"/>
    <cellStyle name="40% - Accent4 2 3 3 4 6 2" xfId="32877"/>
    <cellStyle name="40% - Accent4 2 3 3 4 7" xfId="32878"/>
    <cellStyle name="40% - Accent4 2 3 3 4 8" xfId="52797"/>
    <cellStyle name="40% - Accent4 2 3 3 5" xfId="1554"/>
    <cellStyle name="40% - Accent4 2 3 3 5 2" xfId="9040"/>
    <cellStyle name="40% - Accent4 2 3 3 5 2 2" xfId="14822"/>
    <cellStyle name="40% - Accent4 2 3 3 5 2 2 2" xfId="32879"/>
    <cellStyle name="40% - Accent4 2 3 3 5 2 2 3" xfId="52798"/>
    <cellStyle name="40% - Accent4 2 3 3 5 2 3" xfId="20605"/>
    <cellStyle name="40% - Accent4 2 3 3 5 2 3 2" xfId="32880"/>
    <cellStyle name="40% - Accent4 2 3 3 5 2 4" xfId="32881"/>
    <cellStyle name="40% - Accent4 2 3 3 5 2 5" xfId="52799"/>
    <cellStyle name="40% - Accent4 2 3 3 5 3" xfId="6149"/>
    <cellStyle name="40% - Accent4 2 3 3 5 3 2" xfId="32882"/>
    <cellStyle name="40% - Accent4 2 3 3 5 3 3" xfId="52800"/>
    <cellStyle name="40% - Accent4 2 3 3 5 4" xfId="11931"/>
    <cellStyle name="40% - Accent4 2 3 3 5 4 2" xfId="32883"/>
    <cellStyle name="40% - Accent4 2 3 3 5 4 3" xfId="52801"/>
    <cellStyle name="40% - Accent4 2 3 3 5 5" xfId="17714"/>
    <cellStyle name="40% - Accent4 2 3 3 5 5 2" xfId="32884"/>
    <cellStyle name="40% - Accent4 2 3 3 5 6" xfId="32885"/>
    <cellStyle name="40% - Accent4 2 3 3 5 7" xfId="52802"/>
    <cellStyle name="40% - Accent4 2 3 3 6" xfId="5028"/>
    <cellStyle name="40% - Accent4 2 3 3 6 2" xfId="13702"/>
    <cellStyle name="40% - Accent4 2 3 3 6 2 2" xfId="32886"/>
    <cellStyle name="40% - Accent4 2 3 3 6 2 3" xfId="52803"/>
    <cellStyle name="40% - Accent4 2 3 3 6 3" xfId="19485"/>
    <cellStyle name="40% - Accent4 2 3 3 6 3 2" xfId="32887"/>
    <cellStyle name="40% - Accent4 2 3 3 6 4" xfId="32888"/>
    <cellStyle name="40% - Accent4 2 3 3 6 5" xfId="52804"/>
    <cellStyle name="40% - Accent4 2 3 3 7" xfId="7920"/>
    <cellStyle name="40% - Accent4 2 3 3 7 2" xfId="32889"/>
    <cellStyle name="40% - Accent4 2 3 3 7 3" xfId="52805"/>
    <cellStyle name="40% - Accent4 2 3 3 7 4" xfId="52806"/>
    <cellStyle name="40% - Accent4 2 3 3 8" xfId="3257"/>
    <cellStyle name="40% - Accent4 2 3 3 8 2" xfId="32890"/>
    <cellStyle name="40% - Accent4 2 3 3 8 3" xfId="52807"/>
    <cellStyle name="40% - Accent4 2 3 3 9" xfId="10811"/>
    <cellStyle name="40% - Accent4 2 3 3 9 2" xfId="32891"/>
    <cellStyle name="40% - Accent4 2 3 3 9 3" xfId="52808"/>
    <cellStyle name="40% - Accent4 2 3 4" xfId="400"/>
    <cellStyle name="40% - Accent4 2 3 4 10" xfId="16596"/>
    <cellStyle name="40% - Accent4 2 3 4 10 2" xfId="32892"/>
    <cellStyle name="40% - Accent4 2 3 4 11" xfId="32893"/>
    <cellStyle name="40% - Accent4 2 3 4 12" xfId="52809"/>
    <cellStyle name="40% - Accent4 2 3 4 2" xfId="401"/>
    <cellStyle name="40% - Accent4 2 3 4 2 2" xfId="2139"/>
    <cellStyle name="40% - Accent4 2 3 4 2 2 2" xfId="9625"/>
    <cellStyle name="40% - Accent4 2 3 4 2 2 2 2" xfId="15407"/>
    <cellStyle name="40% - Accent4 2 3 4 2 2 2 2 2" xfId="32894"/>
    <cellStyle name="40% - Accent4 2 3 4 2 2 2 2 3" xfId="52810"/>
    <cellStyle name="40% - Accent4 2 3 4 2 2 2 3" xfId="21190"/>
    <cellStyle name="40% - Accent4 2 3 4 2 2 2 3 2" xfId="32895"/>
    <cellStyle name="40% - Accent4 2 3 4 2 2 2 4" xfId="32896"/>
    <cellStyle name="40% - Accent4 2 3 4 2 2 2 5" xfId="52811"/>
    <cellStyle name="40% - Accent4 2 3 4 2 2 3" xfId="6734"/>
    <cellStyle name="40% - Accent4 2 3 4 2 2 3 2" xfId="32897"/>
    <cellStyle name="40% - Accent4 2 3 4 2 2 3 3" xfId="52812"/>
    <cellStyle name="40% - Accent4 2 3 4 2 2 4" xfId="12516"/>
    <cellStyle name="40% - Accent4 2 3 4 2 2 4 2" xfId="32898"/>
    <cellStyle name="40% - Accent4 2 3 4 2 2 4 3" xfId="52813"/>
    <cellStyle name="40% - Accent4 2 3 4 2 2 5" xfId="18299"/>
    <cellStyle name="40% - Accent4 2 3 4 2 2 5 2" xfId="32899"/>
    <cellStyle name="40% - Accent4 2 3 4 2 2 6" xfId="32900"/>
    <cellStyle name="40% - Accent4 2 3 4 2 2 7" xfId="52814"/>
    <cellStyle name="40% - Accent4 2 3 4 2 3" xfId="5031"/>
    <cellStyle name="40% - Accent4 2 3 4 2 3 2" xfId="13705"/>
    <cellStyle name="40% - Accent4 2 3 4 2 3 2 2" xfId="32901"/>
    <cellStyle name="40% - Accent4 2 3 4 2 3 2 3" xfId="52815"/>
    <cellStyle name="40% - Accent4 2 3 4 2 3 3" xfId="19488"/>
    <cellStyle name="40% - Accent4 2 3 4 2 3 3 2" xfId="32902"/>
    <cellStyle name="40% - Accent4 2 3 4 2 3 4" xfId="32903"/>
    <cellStyle name="40% - Accent4 2 3 4 2 3 5" xfId="52816"/>
    <cellStyle name="40% - Accent4 2 3 4 2 4" xfId="7923"/>
    <cellStyle name="40% - Accent4 2 3 4 2 4 2" xfId="32904"/>
    <cellStyle name="40% - Accent4 2 3 4 2 4 3" xfId="52817"/>
    <cellStyle name="40% - Accent4 2 3 4 2 4 4" xfId="52818"/>
    <cellStyle name="40% - Accent4 2 3 4 2 5" xfId="3842"/>
    <cellStyle name="40% - Accent4 2 3 4 2 5 2" xfId="32905"/>
    <cellStyle name="40% - Accent4 2 3 4 2 5 3" xfId="52819"/>
    <cellStyle name="40% - Accent4 2 3 4 2 6" xfId="10814"/>
    <cellStyle name="40% - Accent4 2 3 4 2 6 2" xfId="32906"/>
    <cellStyle name="40% - Accent4 2 3 4 2 6 3" xfId="52820"/>
    <cellStyle name="40% - Accent4 2 3 4 2 7" xfId="16597"/>
    <cellStyle name="40% - Accent4 2 3 4 2 7 2" xfId="32907"/>
    <cellStyle name="40% - Accent4 2 3 4 2 8" xfId="32908"/>
    <cellStyle name="40% - Accent4 2 3 4 2 9" xfId="52821"/>
    <cellStyle name="40% - Accent4 2 3 4 3" xfId="1072"/>
    <cellStyle name="40% - Accent4 2 3 4 3 2" xfId="2776"/>
    <cellStyle name="40% - Accent4 2 3 4 3 2 2" xfId="10262"/>
    <cellStyle name="40% - Accent4 2 3 4 3 2 2 2" xfId="16044"/>
    <cellStyle name="40% - Accent4 2 3 4 3 2 2 2 2" xfId="32909"/>
    <cellStyle name="40% - Accent4 2 3 4 3 2 2 2 3" xfId="52822"/>
    <cellStyle name="40% - Accent4 2 3 4 3 2 2 3" xfId="21827"/>
    <cellStyle name="40% - Accent4 2 3 4 3 2 2 3 2" xfId="32910"/>
    <cellStyle name="40% - Accent4 2 3 4 3 2 2 4" xfId="32911"/>
    <cellStyle name="40% - Accent4 2 3 4 3 2 2 5" xfId="52823"/>
    <cellStyle name="40% - Accent4 2 3 4 3 2 3" xfId="7371"/>
    <cellStyle name="40% - Accent4 2 3 4 3 2 3 2" xfId="32912"/>
    <cellStyle name="40% - Accent4 2 3 4 3 2 3 3" xfId="52824"/>
    <cellStyle name="40% - Accent4 2 3 4 3 2 4" xfId="13153"/>
    <cellStyle name="40% - Accent4 2 3 4 3 2 4 2" xfId="32913"/>
    <cellStyle name="40% - Accent4 2 3 4 3 2 4 3" xfId="52825"/>
    <cellStyle name="40% - Accent4 2 3 4 3 2 5" xfId="18936"/>
    <cellStyle name="40% - Accent4 2 3 4 3 2 5 2" xfId="32914"/>
    <cellStyle name="40% - Accent4 2 3 4 3 2 6" xfId="32915"/>
    <cellStyle name="40% - Accent4 2 3 4 3 2 7" xfId="52826"/>
    <cellStyle name="40% - Accent4 2 3 4 3 3" xfId="5668"/>
    <cellStyle name="40% - Accent4 2 3 4 3 3 2" xfId="14342"/>
    <cellStyle name="40% - Accent4 2 3 4 3 3 2 2" xfId="32916"/>
    <cellStyle name="40% - Accent4 2 3 4 3 3 2 3" xfId="52827"/>
    <cellStyle name="40% - Accent4 2 3 4 3 3 3" xfId="20125"/>
    <cellStyle name="40% - Accent4 2 3 4 3 3 3 2" xfId="32917"/>
    <cellStyle name="40% - Accent4 2 3 4 3 3 4" xfId="32918"/>
    <cellStyle name="40% - Accent4 2 3 4 3 3 5" xfId="52828"/>
    <cellStyle name="40% - Accent4 2 3 4 3 4" xfId="8560"/>
    <cellStyle name="40% - Accent4 2 3 4 3 4 2" xfId="32919"/>
    <cellStyle name="40% - Accent4 2 3 4 3 4 3" xfId="52829"/>
    <cellStyle name="40% - Accent4 2 3 4 3 4 4" xfId="52830"/>
    <cellStyle name="40% - Accent4 2 3 4 3 5" xfId="4479"/>
    <cellStyle name="40% - Accent4 2 3 4 3 5 2" xfId="32920"/>
    <cellStyle name="40% - Accent4 2 3 4 3 5 3" xfId="52831"/>
    <cellStyle name="40% - Accent4 2 3 4 3 6" xfId="11451"/>
    <cellStyle name="40% - Accent4 2 3 4 3 6 2" xfId="32921"/>
    <cellStyle name="40% - Accent4 2 3 4 3 6 3" xfId="52832"/>
    <cellStyle name="40% - Accent4 2 3 4 3 7" xfId="17234"/>
    <cellStyle name="40% - Accent4 2 3 4 3 7 2" xfId="32922"/>
    <cellStyle name="40% - Accent4 2 3 4 3 8" xfId="32923"/>
    <cellStyle name="40% - Accent4 2 3 4 3 9" xfId="52833"/>
    <cellStyle name="40% - Accent4 2 3 4 4" xfId="2138"/>
    <cellStyle name="40% - Accent4 2 3 4 4 2" xfId="6733"/>
    <cellStyle name="40% - Accent4 2 3 4 4 2 2" xfId="15406"/>
    <cellStyle name="40% - Accent4 2 3 4 4 2 2 2" xfId="32924"/>
    <cellStyle name="40% - Accent4 2 3 4 4 2 2 3" xfId="52834"/>
    <cellStyle name="40% - Accent4 2 3 4 4 2 3" xfId="21189"/>
    <cellStyle name="40% - Accent4 2 3 4 4 2 3 2" xfId="32925"/>
    <cellStyle name="40% - Accent4 2 3 4 4 2 4" xfId="32926"/>
    <cellStyle name="40% - Accent4 2 3 4 4 2 5" xfId="52835"/>
    <cellStyle name="40% - Accent4 2 3 4 4 3" xfId="9624"/>
    <cellStyle name="40% - Accent4 2 3 4 4 3 2" xfId="32927"/>
    <cellStyle name="40% - Accent4 2 3 4 4 3 3" xfId="52836"/>
    <cellStyle name="40% - Accent4 2 3 4 4 3 4" xfId="52837"/>
    <cellStyle name="40% - Accent4 2 3 4 4 4" xfId="3841"/>
    <cellStyle name="40% - Accent4 2 3 4 4 4 2" xfId="32928"/>
    <cellStyle name="40% - Accent4 2 3 4 4 4 3" xfId="52838"/>
    <cellStyle name="40% - Accent4 2 3 4 4 5" xfId="12515"/>
    <cellStyle name="40% - Accent4 2 3 4 4 5 2" xfId="32929"/>
    <cellStyle name="40% - Accent4 2 3 4 4 5 3" xfId="52839"/>
    <cellStyle name="40% - Accent4 2 3 4 4 6" xfId="18298"/>
    <cellStyle name="40% - Accent4 2 3 4 4 6 2" xfId="32930"/>
    <cellStyle name="40% - Accent4 2 3 4 4 7" xfId="32931"/>
    <cellStyle name="40% - Accent4 2 3 4 4 8" xfId="52840"/>
    <cellStyle name="40% - Accent4 2 3 4 5" xfId="1555"/>
    <cellStyle name="40% - Accent4 2 3 4 5 2" xfId="9041"/>
    <cellStyle name="40% - Accent4 2 3 4 5 2 2" xfId="14823"/>
    <cellStyle name="40% - Accent4 2 3 4 5 2 2 2" xfId="32932"/>
    <cellStyle name="40% - Accent4 2 3 4 5 2 2 3" xfId="52841"/>
    <cellStyle name="40% - Accent4 2 3 4 5 2 3" xfId="20606"/>
    <cellStyle name="40% - Accent4 2 3 4 5 2 3 2" xfId="32933"/>
    <cellStyle name="40% - Accent4 2 3 4 5 2 4" xfId="32934"/>
    <cellStyle name="40% - Accent4 2 3 4 5 2 5" xfId="52842"/>
    <cellStyle name="40% - Accent4 2 3 4 5 3" xfId="6150"/>
    <cellStyle name="40% - Accent4 2 3 4 5 3 2" xfId="32935"/>
    <cellStyle name="40% - Accent4 2 3 4 5 3 3" xfId="52843"/>
    <cellStyle name="40% - Accent4 2 3 4 5 4" xfId="11932"/>
    <cellStyle name="40% - Accent4 2 3 4 5 4 2" xfId="32936"/>
    <cellStyle name="40% - Accent4 2 3 4 5 4 3" xfId="52844"/>
    <cellStyle name="40% - Accent4 2 3 4 5 5" xfId="17715"/>
    <cellStyle name="40% - Accent4 2 3 4 5 5 2" xfId="32937"/>
    <cellStyle name="40% - Accent4 2 3 4 5 6" xfId="32938"/>
    <cellStyle name="40% - Accent4 2 3 4 5 7" xfId="52845"/>
    <cellStyle name="40% - Accent4 2 3 4 6" xfId="5030"/>
    <cellStyle name="40% - Accent4 2 3 4 6 2" xfId="13704"/>
    <cellStyle name="40% - Accent4 2 3 4 6 2 2" xfId="32939"/>
    <cellStyle name="40% - Accent4 2 3 4 6 2 3" xfId="52846"/>
    <cellStyle name="40% - Accent4 2 3 4 6 3" xfId="19487"/>
    <cellStyle name="40% - Accent4 2 3 4 6 3 2" xfId="32940"/>
    <cellStyle name="40% - Accent4 2 3 4 6 4" xfId="32941"/>
    <cellStyle name="40% - Accent4 2 3 4 6 5" xfId="52847"/>
    <cellStyle name="40% - Accent4 2 3 4 7" xfId="7922"/>
    <cellStyle name="40% - Accent4 2 3 4 7 2" xfId="32942"/>
    <cellStyle name="40% - Accent4 2 3 4 7 3" xfId="52848"/>
    <cellStyle name="40% - Accent4 2 3 4 7 4" xfId="52849"/>
    <cellStyle name="40% - Accent4 2 3 4 8" xfId="3258"/>
    <cellStyle name="40% - Accent4 2 3 4 8 2" xfId="32943"/>
    <cellStyle name="40% - Accent4 2 3 4 8 3" xfId="52850"/>
    <cellStyle name="40% - Accent4 2 3 4 9" xfId="10813"/>
    <cellStyle name="40% - Accent4 2 3 4 9 2" xfId="32944"/>
    <cellStyle name="40% - Accent4 2 3 4 9 3" xfId="52851"/>
    <cellStyle name="40% - Accent4 2 3 5" xfId="402"/>
    <cellStyle name="40% - Accent4 2 3 5 10" xfId="52852"/>
    <cellStyle name="40% - Accent4 2 3 5 2" xfId="2140"/>
    <cellStyle name="40% - Accent4 2 3 5 2 2" xfId="6735"/>
    <cellStyle name="40% - Accent4 2 3 5 2 2 2" xfId="15408"/>
    <cellStyle name="40% - Accent4 2 3 5 2 2 2 2" xfId="32945"/>
    <cellStyle name="40% - Accent4 2 3 5 2 2 2 3" xfId="52853"/>
    <cellStyle name="40% - Accent4 2 3 5 2 2 3" xfId="21191"/>
    <cellStyle name="40% - Accent4 2 3 5 2 2 3 2" xfId="32946"/>
    <cellStyle name="40% - Accent4 2 3 5 2 2 4" xfId="32947"/>
    <cellStyle name="40% - Accent4 2 3 5 2 2 5" xfId="52854"/>
    <cellStyle name="40% - Accent4 2 3 5 2 3" xfId="9626"/>
    <cellStyle name="40% - Accent4 2 3 5 2 3 2" xfId="32948"/>
    <cellStyle name="40% - Accent4 2 3 5 2 3 3" xfId="52855"/>
    <cellStyle name="40% - Accent4 2 3 5 2 3 4" xfId="52856"/>
    <cellStyle name="40% - Accent4 2 3 5 2 4" xfId="3843"/>
    <cellStyle name="40% - Accent4 2 3 5 2 4 2" xfId="32949"/>
    <cellStyle name="40% - Accent4 2 3 5 2 4 3" xfId="52857"/>
    <cellStyle name="40% - Accent4 2 3 5 2 5" xfId="12517"/>
    <cellStyle name="40% - Accent4 2 3 5 2 5 2" xfId="32950"/>
    <cellStyle name="40% - Accent4 2 3 5 2 5 3" xfId="52858"/>
    <cellStyle name="40% - Accent4 2 3 5 2 6" xfId="18300"/>
    <cellStyle name="40% - Accent4 2 3 5 2 6 2" xfId="32951"/>
    <cellStyle name="40% - Accent4 2 3 5 2 7" xfId="32952"/>
    <cellStyle name="40% - Accent4 2 3 5 2 8" xfId="52859"/>
    <cellStyle name="40% - Accent4 2 3 5 3" xfId="1551"/>
    <cellStyle name="40% - Accent4 2 3 5 3 2" xfId="9037"/>
    <cellStyle name="40% - Accent4 2 3 5 3 2 2" xfId="14819"/>
    <cellStyle name="40% - Accent4 2 3 5 3 2 2 2" xfId="32953"/>
    <cellStyle name="40% - Accent4 2 3 5 3 2 2 3" xfId="52860"/>
    <cellStyle name="40% - Accent4 2 3 5 3 2 3" xfId="20602"/>
    <cellStyle name="40% - Accent4 2 3 5 3 2 3 2" xfId="32954"/>
    <cellStyle name="40% - Accent4 2 3 5 3 2 4" xfId="32955"/>
    <cellStyle name="40% - Accent4 2 3 5 3 2 5" xfId="52861"/>
    <cellStyle name="40% - Accent4 2 3 5 3 3" xfId="6146"/>
    <cellStyle name="40% - Accent4 2 3 5 3 3 2" xfId="32956"/>
    <cellStyle name="40% - Accent4 2 3 5 3 3 3" xfId="52862"/>
    <cellStyle name="40% - Accent4 2 3 5 3 4" xfId="11928"/>
    <cellStyle name="40% - Accent4 2 3 5 3 4 2" xfId="32957"/>
    <cellStyle name="40% - Accent4 2 3 5 3 4 3" xfId="52863"/>
    <cellStyle name="40% - Accent4 2 3 5 3 5" xfId="17711"/>
    <cellStyle name="40% - Accent4 2 3 5 3 5 2" xfId="32958"/>
    <cellStyle name="40% - Accent4 2 3 5 3 6" xfId="32959"/>
    <cellStyle name="40% - Accent4 2 3 5 3 7" xfId="52864"/>
    <cellStyle name="40% - Accent4 2 3 5 4" xfId="5032"/>
    <cellStyle name="40% - Accent4 2 3 5 4 2" xfId="13706"/>
    <cellStyle name="40% - Accent4 2 3 5 4 2 2" xfId="32960"/>
    <cellStyle name="40% - Accent4 2 3 5 4 2 3" xfId="52865"/>
    <cellStyle name="40% - Accent4 2 3 5 4 3" xfId="19489"/>
    <cellStyle name="40% - Accent4 2 3 5 4 3 2" xfId="32961"/>
    <cellStyle name="40% - Accent4 2 3 5 4 4" xfId="32962"/>
    <cellStyle name="40% - Accent4 2 3 5 4 5" xfId="52866"/>
    <cellStyle name="40% - Accent4 2 3 5 5" xfId="7924"/>
    <cellStyle name="40% - Accent4 2 3 5 5 2" xfId="32963"/>
    <cellStyle name="40% - Accent4 2 3 5 5 3" xfId="52867"/>
    <cellStyle name="40% - Accent4 2 3 5 5 4" xfId="52868"/>
    <cellStyle name="40% - Accent4 2 3 5 6" xfId="3254"/>
    <cellStyle name="40% - Accent4 2 3 5 6 2" xfId="32964"/>
    <cellStyle name="40% - Accent4 2 3 5 6 3" xfId="52869"/>
    <cellStyle name="40% - Accent4 2 3 5 7" xfId="10815"/>
    <cellStyle name="40% - Accent4 2 3 5 7 2" xfId="32965"/>
    <cellStyle name="40% - Accent4 2 3 5 7 3" xfId="52870"/>
    <cellStyle name="40% - Accent4 2 3 5 8" xfId="16598"/>
    <cellStyle name="40% - Accent4 2 3 5 8 2" xfId="32966"/>
    <cellStyle name="40% - Accent4 2 3 5 9" xfId="32967"/>
    <cellStyle name="40% - Accent4 2 3 6" xfId="890"/>
    <cellStyle name="40% - Accent4 2 3 6 2" xfId="2596"/>
    <cellStyle name="40% - Accent4 2 3 6 2 2" xfId="10082"/>
    <cellStyle name="40% - Accent4 2 3 6 2 2 2" xfId="15864"/>
    <cellStyle name="40% - Accent4 2 3 6 2 2 2 2" xfId="32968"/>
    <cellStyle name="40% - Accent4 2 3 6 2 2 2 3" xfId="52871"/>
    <cellStyle name="40% - Accent4 2 3 6 2 2 3" xfId="21647"/>
    <cellStyle name="40% - Accent4 2 3 6 2 2 3 2" xfId="32969"/>
    <cellStyle name="40% - Accent4 2 3 6 2 2 4" xfId="32970"/>
    <cellStyle name="40% - Accent4 2 3 6 2 2 5" xfId="52872"/>
    <cellStyle name="40% - Accent4 2 3 6 2 3" xfId="7191"/>
    <cellStyle name="40% - Accent4 2 3 6 2 3 2" xfId="32971"/>
    <cellStyle name="40% - Accent4 2 3 6 2 3 3" xfId="52873"/>
    <cellStyle name="40% - Accent4 2 3 6 2 4" xfId="12973"/>
    <cellStyle name="40% - Accent4 2 3 6 2 4 2" xfId="32972"/>
    <cellStyle name="40% - Accent4 2 3 6 2 4 3" xfId="52874"/>
    <cellStyle name="40% - Accent4 2 3 6 2 5" xfId="18756"/>
    <cellStyle name="40% - Accent4 2 3 6 2 5 2" xfId="32973"/>
    <cellStyle name="40% - Accent4 2 3 6 2 6" xfId="32974"/>
    <cellStyle name="40% - Accent4 2 3 6 2 7" xfId="52875"/>
    <cellStyle name="40% - Accent4 2 3 6 3" xfId="5488"/>
    <cellStyle name="40% - Accent4 2 3 6 3 2" xfId="14162"/>
    <cellStyle name="40% - Accent4 2 3 6 3 2 2" xfId="32975"/>
    <cellStyle name="40% - Accent4 2 3 6 3 2 3" xfId="52876"/>
    <cellStyle name="40% - Accent4 2 3 6 3 3" xfId="19945"/>
    <cellStyle name="40% - Accent4 2 3 6 3 3 2" xfId="32976"/>
    <cellStyle name="40% - Accent4 2 3 6 3 4" xfId="32977"/>
    <cellStyle name="40% - Accent4 2 3 6 3 5" xfId="52877"/>
    <cellStyle name="40% - Accent4 2 3 6 4" xfId="8380"/>
    <cellStyle name="40% - Accent4 2 3 6 4 2" xfId="32978"/>
    <cellStyle name="40% - Accent4 2 3 6 4 3" xfId="52878"/>
    <cellStyle name="40% - Accent4 2 3 6 4 4" xfId="52879"/>
    <cellStyle name="40% - Accent4 2 3 6 5" xfId="4299"/>
    <cellStyle name="40% - Accent4 2 3 6 5 2" xfId="32979"/>
    <cellStyle name="40% - Accent4 2 3 6 5 3" xfId="52880"/>
    <cellStyle name="40% - Accent4 2 3 6 6" xfId="11271"/>
    <cellStyle name="40% - Accent4 2 3 6 6 2" xfId="32980"/>
    <cellStyle name="40% - Accent4 2 3 6 6 3" xfId="52881"/>
    <cellStyle name="40% - Accent4 2 3 6 7" xfId="17054"/>
    <cellStyle name="40% - Accent4 2 3 6 7 2" xfId="32981"/>
    <cellStyle name="40% - Accent4 2 3 6 8" xfId="32982"/>
    <cellStyle name="40% - Accent4 2 3 6 9" xfId="52882"/>
    <cellStyle name="40% - Accent4 2 3 7" xfId="2131"/>
    <cellStyle name="40% - Accent4 2 3 7 2" xfId="6726"/>
    <cellStyle name="40% - Accent4 2 3 7 2 2" xfId="15399"/>
    <cellStyle name="40% - Accent4 2 3 7 2 2 2" xfId="32983"/>
    <cellStyle name="40% - Accent4 2 3 7 2 2 3" xfId="52883"/>
    <cellStyle name="40% - Accent4 2 3 7 2 3" xfId="21182"/>
    <cellStyle name="40% - Accent4 2 3 7 2 3 2" xfId="32984"/>
    <cellStyle name="40% - Accent4 2 3 7 2 4" xfId="32985"/>
    <cellStyle name="40% - Accent4 2 3 7 2 5" xfId="52884"/>
    <cellStyle name="40% - Accent4 2 3 7 3" xfId="9617"/>
    <cellStyle name="40% - Accent4 2 3 7 3 2" xfId="32986"/>
    <cellStyle name="40% - Accent4 2 3 7 3 3" xfId="52885"/>
    <cellStyle name="40% - Accent4 2 3 7 3 4" xfId="52886"/>
    <cellStyle name="40% - Accent4 2 3 7 4" xfId="3834"/>
    <cellStyle name="40% - Accent4 2 3 7 4 2" xfId="32987"/>
    <cellStyle name="40% - Accent4 2 3 7 4 3" xfId="52887"/>
    <cellStyle name="40% - Accent4 2 3 7 5" xfId="12508"/>
    <cellStyle name="40% - Accent4 2 3 7 5 2" xfId="32988"/>
    <cellStyle name="40% - Accent4 2 3 7 5 3" xfId="52888"/>
    <cellStyle name="40% - Accent4 2 3 7 6" xfId="18291"/>
    <cellStyle name="40% - Accent4 2 3 7 6 2" xfId="32989"/>
    <cellStyle name="40% - Accent4 2 3 7 7" xfId="32990"/>
    <cellStyle name="40% - Accent4 2 3 7 8" xfId="52889"/>
    <cellStyle name="40% - Accent4 2 3 8" xfId="1321"/>
    <cellStyle name="40% - Accent4 2 3 8 2" xfId="8807"/>
    <cellStyle name="40% - Accent4 2 3 8 2 2" xfId="14589"/>
    <cellStyle name="40% - Accent4 2 3 8 2 2 2" xfId="32991"/>
    <cellStyle name="40% - Accent4 2 3 8 2 2 3" xfId="52890"/>
    <cellStyle name="40% - Accent4 2 3 8 2 3" xfId="20372"/>
    <cellStyle name="40% - Accent4 2 3 8 2 3 2" xfId="32992"/>
    <cellStyle name="40% - Accent4 2 3 8 2 4" xfId="32993"/>
    <cellStyle name="40% - Accent4 2 3 8 2 5" xfId="52891"/>
    <cellStyle name="40% - Accent4 2 3 8 3" xfId="5916"/>
    <cellStyle name="40% - Accent4 2 3 8 3 2" xfId="32994"/>
    <cellStyle name="40% - Accent4 2 3 8 3 3" xfId="52892"/>
    <cellStyle name="40% - Accent4 2 3 8 4" xfId="11698"/>
    <cellStyle name="40% - Accent4 2 3 8 4 2" xfId="32995"/>
    <cellStyle name="40% - Accent4 2 3 8 4 3" xfId="52893"/>
    <cellStyle name="40% - Accent4 2 3 8 5" xfId="17481"/>
    <cellStyle name="40% - Accent4 2 3 8 5 2" xfId="32996"/>
    <cellStyle name="40% - Accent4 2 3 8 6" xfId="32997"/>
    <cellStyle name="40% - Accent4 2 3 8 7" xfId="52894"/>
    <cellStyle name="40% - Accent4 2 3 9" xfId="5023"/>
    <cellStyle name="40% - Accent4 2 3 9 2" xfId="13697"/>
    <cellStyle name="40% - Accent4 2 3 9 2 2" xfId="32998"/>
    <cellStyle name="40% - Accent4 2 3 9 2 3" xfId="52895"/>
    <cellStyle name="40% - Accent4 2 3 9 3" xfId="19480"/>
    <cellStyle name="40% - Accent4 2 3 9 3 2" xfId="32999"/>
    <cellStyle name="40% - Accent4 2 3 9 4" xfId="33000"/>
    <cellStyle name="40% - Accent4 2 3 9 5" xfId="52896"/>
    <cellStyle name="40% - Accent4 2 4" xfId="403"/>
    <cellStyle name="40% - Accent4 2 4 10" xfId="10816"/>
    <cellStyle name="40% - Accent4 2 4 10 2" xfId="33001"/>
    <cellStyle name="40% - Accent4 2 4 10 3" xfId="52897"/>
    <cellStyle name="40% - Accent4 2 4 11" xfId="16599"/>
    <cellStyle name="40% - Accent4 2 4 11 2" xfId="33002"/>
    <cellStyle name="40% - Accent4 2 4 12" xfId="33003"/>
    <cellStyle name="40% - Accent4 2 4 13" xfId="52898"/>
    <cellStyle name="40% - Accent4 2 4 2" xfId="404"/>
    <cellStyle name="40% - Accent4 2 4 2 10" xfId="16600"/>
    <cellStyle name="40% - Accent4 2 4 2 10 2" xfId="33004"/>
    <cellStyle name="40% - Accent4 2 4 2 11" xfId="33005"/>
    <cellStyle name="40% - Accent4 2 4 2 12" xfId="52899"/>
    <cellStyle name="40% - Accent4 2 4 2 2" xfId="405"/>
    <cellStyle name="40% - Accent4 2 4 2 2 2" xfId="2143"/>
    <cellStyle name="40% - Accent4 2 4 2 2 2 2" xfId="9629"/>
    <cellStyle name="40% - Accent4 2 4 2 2 2 2 2" xfId="15411"/>
    <cellStyle name="40% - Accent4 2 4 2 2 2 2 2 2" xfId="33006"/>
    <cellStyle name="40% - Accent4 2 4 2 2 2 2 2 3" xfId="52900"/>
    <cellStyle name="40% - Accent4 2 4 2 2 2 2 3" xfId="21194"/>
    <cellStyle name="40% - Accent4 2 4 2 2 2 2 3 2" xfId="33007"/>
    <cellStyle name="40% - Accent4 2 4 2 2 2 2 4" xfId="33008"/>
    <cellStyle name="40% - Accent4 2 4 2 2 2 2 5" xfId="52901"/>
    <cellStyle name="40% - Accent4 2 4 2 2 2 3" xfId="6738"/>
    <cellStyle name="40% - Accent4 2 4 2 2 2 3 2" xfId="33009"/>
    <cellStyle name="40% - Accent4 2 4 2 2 2 3 3" xfId="52902"/>
    <cellStyle name="40% - Accent4 2 4 2 2 2 4" xfId="12520"/>
    <cellStyle name="40% - Accent4 2 4 2 2 2 4 2" xfId="33010"/>
    <cellStyle name="40% - Accent4 2 4 2 2 2 4 3" xfId="52903"/>
    <cellStyle name="40% - Accent4 2 4 2 2 2 5" xfId="18303"/>
    <cellStyle name="40% - Accent4 2 4 2 2 2 5 2" xfId="33011"/>
    <cellStyle name="40% - Accent4 2 4 2 2 2 6" xfId="33012"/>
    <cellStyle name="40% - Accent4 2 4 2 2 2 7" xfId="52904"/>
    <cellStyle name="40% - Accent4 2 4 2 2 3" xfId="5035"/>
    <cellStyle name="40% - Accent4 2 4 2 2 3 2" xfId="13709"/>
    <cellStyle name="40% - Accent4 2 4 2 2 3 2 2" xfId="33013"/>
    <cellStyle name="40% - Accent4 2 4 2 2 3 2 3" xfId="52905"/>
    <cellStyle name="40% - Accent4 2 4 2 2 3 3" xfId="19492"/>
    <cellStyle name="40% - Accent4 2 4 2 2 3 3 2" xfId="33014"/>
    <cellStyle name="40% - Accent4 2 4 2 2 3 4" xfId="33015"/>
    <cellStyle name="40% - Accent4 2 4 2 2 3 5" xfId="52906"/>
    <cellStyle name="40% - Accent4 2 4 2 2 4" xfId="7927"/>
    <cellStyle name="40% - Accent4 2 4 2 2 4 2" xfId="33016"/>
    <cellStyle name="40% - Accent4 2 4 2 2 4 3" xfId="52907"/>
    <cellStyle name="40% - Accent4 2 4 2 2 4 4" xfId="52908"/>
    <cellStyle name="40% - Accent4 2 4 2 2 5" xfId="3846"/>
    <cellStyle name="40% - Accent4 2 4 2 2 5 2" xfId="33017"/>
    <cellStyle name="40% - Accent4 2 4 2 2 5 3" xfId="52909"/>
    <cellStyle name="40% - Accent4 2 4 2 2 6" xfId="10818"/>
    <cellStyle name="40% - Accent4 2 4 2 2 6 2" xfId="33018"/>
    <cellStyle name="40% - Accent4 2 4 2 2 6 3" xfId="52910"/>
    <cellStyle name="40% - Accent4 2 4 2 2 7" xfId="16601"/>
    <cellStyle name="40% - Accent4 2 4 2 2 7 2" xfId="33019"/>
    <cellStyle name="40% - Accent4 2 4 2 2 8" xfId="33020"/>
    <cellStyle name="40% - Accent4 2 4 2 2 9" xfId="52911"/>
    <cellStyle name="40% - Accent4 2 4 2 3" xfId="1074"/>
    <cellStyle name="40% - Accent4 2 4 2 3 2" xfId="2778"/>
    <cellStyle name="40% - Accent4 2 4 2 3 2 2" xfId="10264"/>
    <cellStyle name="40% - Accent4 2 4 2 3 2 2 2" xfId="16046"/>
    <cellStyle name="40% - Accent4 2 4 2 3 2 2 2 2" xfId="33021"/>
    <cellStyle name="40% - Accent4 2 4 2 3 2 2 2 3" xfId="52912"/>
    <cellStyle name="40% - Accent4 2 4 2 3 2 2 3" xfId="21829"/>
    <cellStyle name="40% - Accent4 2 4 2 3 2 2 3 2" xfId="33022"/>
    <cellStyle name="40% - Accent4 2 4 2 3 2 2 4" xfId="33023"/>
    <cellStyle name="40% - Accent4 2 4 2 3 2 2 5" xfId="52913"/>
    <cellStyle name="40% - Accent4 2 4 2 3 2 3" xfId="7373"/>
    <cellStyle name="40% - Accent4 2 4 2 3 2 3 2" xfId="33024"/>
    <cellStyle name="40% - Accent4 2 4 2 3 2 3 3" xfId="52914"/>
    <cellStyle name="40% - Accent4 2 4 2 3 2 4" xfId="13155"/>
    <cellStyle name="40% - Accent4 2 4 2 3 2 4 2" xfId="33025"/>
    <cellStyle name="40% - Accent4 2 4 2 3 2 4 3" xfId="52915"/>
    <cellStyle name="40% - Accent4 2 4 2 3 2 5" xfId="18938"/>
    <cellStyle name="40% - Accent4 2 4 2 3 2 5 2" xfId="33026"/>
    <cellStyle name="40% - Accent4 2 4 2 3 2 6" xfId="33027"/>
    <cellStyle name="40% - Accent4 2 4 2 3 2 7" xfId="52916"/>
    <cellStyle name="40% - Accent4 2 4 2 3 3" xfId="5670"/>
    <cellStyle name="40% - Accent4 2 4 2 3 3 2" xfId="14344"/>
    <cellStyle name="40% - Accent4 2 4 2 3 3 2 2" xfId="33028"/>
    <cellStyle name="40% - Accent4 2 4 2 3 3 2 3" xfId="52917"/>
    <cellStyle name="40% - Accent4 2 4 2 3 3 3" xfId="20127"/>
    <cellStyle name="40% - Accent4 2 4 2 3 3 3 2" xfId="33029"/>
    <cellStyle name="40% - Accent4 2 4 2 3 3 4" xfId="33030"/>
    <cellStyle name="40% - Accent4 2 4 2 3 3 5" xfId="52918"/>
    <cellStyle name="40% - Accent4 2 4 2 3 4" xfId="8562"/>
    <cellStyle name="40% - Accent4 2 4 2 3 4 2" xfId="33031"/>
    <cellStyle name="40% - Accent4 2 4 2 3 4 3" xfId="52919"/>
    <cellStyle name="40% - Accent4 2 4 2 3 4 4" xfId="52920"/>
    <cellStyle name="40% - Accent4 2 4 2 3 5" xfId="4481"/>
    <cellStyle name="40% - Accent4 2 4 2 3 5 2" xfId="33032"/>
    <cellStyle name="40% - Accent4 2 4 2 3 5 3" xfId="52921"/>
    <cellStyle name="40% - Accent4 2 4 2 3 6" xfId="11453"/>
    <cellStyle name="40% - Accent4 2 4 2 3 6 2" xfId="33033"/>
    <cellStyle name="40% - Accent4 2 4 2 3 6 3" xfId="52922"/>
    <cellStyle name="40% - Accent4 2 4 2 3 7" xfId="17236"/>
    <cellStyle name="40% - Accent4 2 4 2 3 7 2" xfId="33034"/>
    <cellStyle name="40% - Accent4 2 4 2 3 8" xfId="33035"/>
    <cellStyle name="40% - Accent4 2 4 2 3 9" xfId="52923"/>
    <cellStyle name="40% - Accent4 2 4 2 4" xfId="2142"/>
    <cellStyle name="40% - Accent4 2 4 2 4 2" xfId="6737"/>
    <cellStyle name="40% - Accent4 2 4 2 4 2 2" xfId="15410"/>
    <cellStyle name="40% - Accent4 2 4 2 4 2 2 2" xfId="33036"/>
    <cellStyle name="40% - Accent4 2 4 2 4 2 2 3" xfId="52924"/>
    <cellStyle name="40% - Accent4 2 4 2 4 2 3" xfId="21193"/>
    <cellStyle name="40% - Accent4 2 4 2 4 2 3 2" xfId="33037"/>
    <cellStyle name="40% - Accent4 2 4 2 4 2 4" xfId="33038"/>
    <cellStyle name="40% - Accent4 2 4 2 4 2 5" xfId="52925"/>
    <cellStyle name="40% - Accent4 2 4 2 4 3" xfId="9628"/>
    <cellStyle name="40% - Accent4 2 4 2 4 3 2" xfId="33039"/>
    <cellStyle name="40% - Accent4 2 4 2 4 3 3" xfId="52926"/>
    <cellStyle name="40% - Accent4 2 4 2 4 3 4" xfId="52927"/>
    <cellStyle name="40% - Accent4 2 4 2 4 4" xfId="3845"/>
    <cellStyle name="40% - Accent4 2 4 2 4 4 2" xfId="33040"/>
    <cellStyle name="40% - Accent4 2 4 2 4 4 3" xfId="52928"/>
    <cellStyle name="40% - Accent4 2 4 2 4 5" xfId="12519"/>
    <cellStyle name="40% - Accent4 2 4 2 4 5 2" xfId="33041"/>
    <cellStyle name="40% - Accent4 2 4 2 4 5 3" xfId="52929"/>
    <cellStyle name="40% - Accent4 2 4 2 4 6" xfId="18302"/>
    <cellStyle name="40% - Accent4 2 4 2 4 6 2" xfId="33042"/>
    <cellStyle name="40% - Accent4 2 4 2 4 7" xfId="33043"/>
    <cellStyle name="40% - Accent4 2 4 2 4 8" xfId="52930"/>
    <cellStyle name="40% - Accent4 2 4 2 5" xfId="1557"/>
    <cellStyle name="40% - Accent4 2 4 2 5 2" xfId="9043"/>
    <cellStyle name="40% - Accent4 2 4 2 5 2 2" xfId="14825"/>
    <cellStyle name="40% - Accent4 2 4 2 5 2 2 2" xfId="33044"/>
    <cellStyle name="40% - Accent4 2 4 2 5 2 2 3" xfId="52931"/>
    <cellStyle name="40% - Accent4 2 4 2 5 2 3" xfId="20608"/>
    <cellStyle name="40% - Accent4 2 4 2 5 2 3 2" xfId="33045"/>
    <cellStyle name="40% - Accent4 2 4 2 5 2 4" xfId="33046"/>
    <cellStyle name="40% - Accent4 2 4 2 5 2 5" xfId="52932"/>
    <cellStyle name="40% - Accent4 2 4 2 5 3" xfId="6152"/>
    <cellStyle name="40% - Accent4 2 4 2 5 3 2" xfId="33047"/>
    <cellStyle name="40% - Accent4 2 4 2 5 3 3" xfId="52933"/>
    <cellStyle name="40% - Accent4 2 4 2 5 4" xfId="11934"/>
    <cellStyle name="40% - Accent4 2 4 2 5 4 2" xfId="33048"/>
    <cellStyle name="40% - Accent4 2 4 2 5 4 3" xfId="52934"/>
    <cellStyle name="40% - Accent4 2 4 2 5 5" xfId="17717"/>
    <cellStyle name="40% - Accent4 2 4 2 5 5 2" xfId="33049"/>
    <cellStyle name="40% - Accent4 2 4 2 5 6" xfId="33050"/>
    <cellStyle name="40% - Accent4 2 4 2 5 7" xfId="52935"/>
    <cellStyle name="40% - Accent4 2 4 2 6" xfId="5034"/>
    <cellStyle name="40% - Accent4 2 4 2 6 2" xfId="13708"/>
    <cellStyle name="40% - Accent4 2 4 2 6 2 2" xfId="33051"/>
    <cellStyle name="40% - Accent4 2 4 2 6 2 3" xfId="52936"/>
    <cellStyle name="40% - Accent4 2 4 2 6 3" xfId="19491"/>
    <cellStyle name="40% - Accent4 2 4 2 6 3 2" xfId="33052"/>
    <cellStyle name="40% - Accent4 2 4 2 6 4" xfId="33053"/>
    <cellStyle name="40% - Accent4 2 4 2 6 5" xfId="52937"/>
    <cellStyle name="40% - Accent4 2 4 2 7" xfId="7926"/>
    <cellStyle name="40% - Accent4 2 4 2 7 2" xfId="33054"/>
    <cellStyle name="40% - Accent4 2 4 2 7 3" xfId="52938"/>
    <cellStyle name="40% - Accent4 2 4 2 7 4" xfId="52939"/>
    <cellStyle name="40% - Accent4 2 4 2 8" xfId="3260"/>
    <cellStyle name="40% - Accent4 2 4 2 8 2" xfId="33055"/>
    <cellStyle name="40% - Accent4 2 4 2 8 3" xfId="52940"/>
    <cellStyle name="40% - Accent4 2 4 2 9" xfId="10817"/>
    <cellStyle name="40% - Accent4 2 4 2 9 2" xfId="33056"/>
    <cellStyle name="40% - Accent4 2 4 2 9 3" xfId="52941"/>
    <cellStyle name="40% - Accent4 2 4 3" xfId="406"/>
    <cellStyle name="40% - Accent4 2 4 3 10" xfId="52942"/>
    <cellStyle name="40% - Accent4 2 4 3 2" xfId="2144"/>
    <cellStyle name="40% - Accent4 2 4 3 2 2" xfId="6739"/>
    <cellStyle name="40% - Accent4 2 4 3 2 2 2" xfId="15412"/>
    <cellStyle name="40% - Accent4 2 4 3 2 2 2 2" xfId="33057"/>
    <cellStyle name="40% - Accent4 2 4 3 2 2 2 3" xfId="52943"/>
    <cellStyle name="40% - Accent4 2 4 3 2 2 3" xfId="21195"/>
    <cellStyle name="40% - Accent4 2 4 3 2 2 3 2" xfId="33058"/>
    <cellStyle name="40% - Accent4 2 4 3 2 2 4" xfId="33059"/>
    <cellStyle name="40% - Accent4 2 4 3 2 2 5" xfId="52944"/>
    <cellStyle name="40% - Accent4 2 4 3 2 3" xfId="9630"/>
    <cellStyle name="40% - Accent4 2 4 3 2 3 2" xfId="33060"/>
    <cellStyle name="40% - Accent4 2 4 3 2 3 3" xfId="52945"/>
    <cellStyle name="40% - Accent4 2 4 3 2 3 4" xfId="52946"/>
    <cellStyle name="40% - Accent4 2 4 3 2 4" xfId="3847"/>
    <cellStyle name="40% - Accent4 2 4 3 2 4 2" xfId="33061"/>
    <cellStyle name="40% - Accent4 2 4 3 2 4 3" xfId="52947"/>
    <cellStyle name="40% - Accent4 2 4 3 2 5" xfId="12521"/>
    <cellStyle name="40% - Accent4 2 4 3 2 5 2" xfId="33062"/>
    <cellStyle name="40% - Accent4 2 4 3 2 5 3" xfId="52948"/>
    <cellStyle name="40% - Accent4 2 4 3 2 6" xfId="18304"/>
    <cellStyle name="40% - Accent4 2 4 3 2 6 2" xfId="33063"/>
    <cellStyle name="40% - Accent4 2 4 3 2 7" xfId="33064"/>
    <cellStyle name="40% - Accent4 2 4 3 2 8" xfId="52949"/>
    <cellStyle name="40% - Accent4 2 4 3 3" xfId="1556"/>
    <cellStyle name="40% - Accent4 2 4 3 3 2" xfId="9042"/>
    <cellStyle name="40% - Accent4 2 4 3 3 2 2" xfId="14824"/>
    <cellStyle name="40% - Accent4 2 4 3 3 2 2 2" xfId="33065"/>
    <cellStyle name="40% - Accent4 2 4 3 3 2 2 3" xfId="52950"/>
    <cellStyle name="40% - Accent4 2 4 3 3 2 3" xfId="20607"/>
    <cellStyle name="40% - Accent4 2 4 3 3 2 3 2" xfId="33066"/>
    <cellStyle name="40% - Accent4 2 4 3 3 2 4" xfId="33067"/>
    <cellStyle name="40% - Accent4 2 4 3 3 2 5" xfId="52951"/>
    <cellStyle name="40% - Accent4 2 4 3 3 3" xfId="6151"/>
    <cellStyle name="40% - Accent4 2 4 3 3 3 2" xfId="33068"/>
    <cellStyle name="40% - Accent4 2 4 3 3 3 3" xfId="52952"/>
    <cellStyle name="40% - Accent4 2 4 3 3 4" xfId="11933"/>
    <cellStyle name="40% - Accent4 2 4 3 3 4 2" xfId="33069"/>
    <cellStyle name="40% - Accent4 2 4 3 3 4 3" xfId="52953"/>
    <cellStyle name="40% - Accent4 2 4 3 3 5" xfId="17716"/>
    <cellStyle name="40% - Accent4 2 4 3 3 5 2" xfId="33070"/>
    <cellStyle name="40% - Accent4 2 4 3 3 6" xfId="33071"/>
    <cellStyle name="40% - Accent4 2 4 3 3 7" xfId="52954"/>
    <cellStyle name="40% - Accent4 2 4 3 4" xfId="5036"/>
    <cellStyle name="40% - Accent4 2 4 3 4 2" xfId="13710"/>
    <cellStyle name="40% - Accent4 2 4 3 4 2 2" xfId="33072"/>
    <cellStyle name="40% - Accent4 2 4 3 4 2 3" xfId="52955"/>
    <cellStyle name="40% - Accent4 2 4 3 4 3" xfId="19493"/>
    <cellStyle name="40% - Accent4 2 4 3 4 3 2" xfId="33073"/>
    <cellStyle name="40% - Accent4 2 4 3 4 4" xfId="33074"/>
    <cellStyle name="40% - Accent4 2 4 3 4 5" xfId="52956"/>
    <cellStyle name="40% - Accent4 2 4 3 5" xfId="7928"/>
    <cellStyle name="40% - Accent4 2 4 3 5 2" xfId="33075"/>
    <cellStyle name="40% - Accent4 2 4 3 5 3" xfId="52957"/>
    <cellStyle name="40% - Accent4 2 4 3 5 4" xfId="52958"/>
    <cellStyle name="40% - Accent4 2 4 3 6" xfId="3259"/>
    <cellStyle name="40% - Accent4 2 4 3 6 2" xfId="33076"/>
    <cellStyle name="40% - Accent4 2 4 3 6 3" xfId="52959"/>
    <cellStyle name="40% - Accent4 2 4 3 7" xfId="10819"/>
    <cellStyle name="40% - Accent4 2 4 3 7 2" xfId="33077"/>
    <cellStyle name="40% - Accent4 2 4 3 7 3" xfId="52960"/>
    <cellStyle name="40% - Accent4 2 4 3 8" xfId="16602"/>
    <cellStyle name="40% - Accent4 2 4 3 8 2" xfId="33078"/>
    <cellStyle name="40% - Accent4 2 4 3 9" xfId="33079"/>
    <cellStyle name="40% - Accent4 2 4 4" xfId="1073"/>
    <cellStyle name="40% - Accent4 2 4 4 2" xfId="2777"/>
    <cellStyle name="40% - Accent4 2 4 4 2 2" xfId="10263"/>
    <cellStyle name="40% - Accent4 2 4 4 2 2 2" xfId="16045"/>
    <cellStyle name="40% - Accent4 2 4 4 2 2 2 2" xfId="33080"/>
    <cellStyle name="40% - Accent4 2 4 4 2 2 2 3" xfId="52961"/>
    <cellStyle name="40% - Accent4 2 4 4 2 2 3" xfId="21828"/>
    <cellStyle name="40% - Accent4 2 4 4 2 2 3 2" xfId="33081"/>
    <cellStyle name="40% - Accent4 2 4 4 2 2 4" xfId="33082"/>
    <cellStyle name="40% - Accent4 2 4 4 2 2 5" xfId="52962"/>
    <cellStyle name="40% - Accent4 2 4 4 2 3" xfId="7372"/>
    <cellStyle name="40% - Accent4 2 4 4 2 3 2" xfId="33083"/>
    <cellStyle name="40% - Accent4 2 4 4 2 3 3" xfId="52963"/>
    <cellStyle name="40% - Accent4 2 4 4 2 4" xfId="13154"/>
    <cellStyle name="40% - Accent4 2 4 4 2 4 2" xfId="33084"/>
    <cellStyle name="40% - Accent4 2 4 4 2 4 3" xfId="52964"/>
    <cellStyle name="40% - Accent4 2 4 4 2 5" xfId="18937"/>
    <cellStyle name="40% - Accent4 2 4 4 2 5 2" xfId="33085"/>
    <cellStyle name="40% - Accent4 2 4 4 2 6" xfId="33086"/>
    <cellStyle name="40% - Accent4 2 4 4 2 7" xfId="52965"/>
    <cellStyle name="40% - Accent4 2 4 4 3" xfId="5669"/>
    <cellStyle name="40% - Accent4 2 4 4 3 2" xfId="14343"/>
    <cellStyle name="40% - Accent4 2 4 4 3 2 2" xfId="33087"/>
    <cellStyle name="40% - Accent4 2 4 4 3 2 3" xfId="52966"/>
    <cellStyle name="40% - Accent4 2 4 4 3 3" xfId="20126"/>
    <cellStyle name="40% - Accent4 2 4 4 3 3 2" xfId="33088"/>
    <cellStyle name="40% - Accent4 2 4 4 3 4" xfId="33089"/>
    <cellStyle name="40% - Accent4 2 4 4 3 5" xfId="52967"/>
    <cellStyle name="40% - Accent4 2 4 4 4" xfId="8561"/>
    <cellStyle name="40% - Accent4 2 4 4 4 2" xfId="33090"/>
    <cellStyle name="40% - Accent4 2 4 4 4 3" xfId="52968"/>
    <cellStyle name="40% - Accent4 2 4 4 4 4" xfId="52969"/>
    <cellStyle name="40% - Accent4 2 4 4 5" xfId="4480"/>
    <cellStyle name="40% - Accent4 2 4 4 5 2" xfId="33091"/>
    <cellStyle name="40% - Accent4 2 4 4 5 3" xfId="52970"/>
    <cellStyle name="40% - Accent4 2 4 4 6" xfId="11452"/>
    <cellStyle name="40% - Accent4 2 4 4 6 2" xfId="33092"/>
    <cellStyle name="40% - Accent4 2 4 4 6 3" xfId="52971"/>
    <cellStyle name="40% - Accent4 2 4 4 7" xfId="17235"/>
    <cellStyle name="40% - Accent4 2 4 4 7 2" xfId="33093"/>
    <cellStyle name="40% - Accent4 2 4 4 8" xfId="33094"/>
    <cellStyle name="40% - Accent4 2 4 4 9" xfId="52972"/>
    <cellStyle name="40% - Accent4 2 4 5" xfId="2141"/>
    <cellStyle name="40% - Accent4 2 4 5 2" xfId="6736"/>
    <cellStyle name="40% - Accent4 2 4 5 2 2" xfId="15409"/>
    <cellStyle name="40% - Accent4 2 4 5 2 2 2" xfId="33095"/>
    <cellStyle name="40% - Accent4 2 4 5 2 2 3" xfId="52973"/>
    <cellStyle name="40% - Accent4 2 4 5 2 3" xfId="21192"/>
    <cellStyle name="40% - Accent4 2 4 5 2 3 2" xfId="33096"/>
    <cellStyle name="40% - Accent4 2 4 5 2 4" xfId="33097"/>
    <cellStyle name="40% - Accent4 2 4 5 2 5" xfId="52974"/>
    <cellStyle name="40% - Accent4 2 4 5 3" xfId="9627"/>
    <cellStyle name="40% - Accent4 2 4 5 3 2" xfId="33098"/>
    <cellStyle name="40% - Accent4 2 4 5 3 3" xfId="52975"/>
    <cellStyle name="40% - Accent4 2 4 5 3 4" xfId="52976"/>
    <cellStyle name="40% - Accent4 2 4 5 4" xfId="3844"/>
    <cellStyle name="40% - Accent4 2 4 5 4 2" xfId="33099"/>
    <cellStyle name="40% - Accent4 2 4 5 4 3" xfId="52977"/>
    <cellStyle name="40% - Accent4 2 4 5 5" xfId="12518"/>
    <cellStyle name="40% - Accent4 2 4 5 5 2" xfId="33100"/>
    <cellStyle name="40% - Accent4 2 4 5 5 3" xfId="52978"/>
    <cellStyle name="40% - Accent4 2 4 5 6" xfId="18301"/>
    <cellStyle name="40% - Accent4 2 4 5 6 2" xfId="33101"/>
    <cellStyle name="40% - Accent4 2 4 5 7" xfId="33102"/>
    <cellStyle name="40% - Accent4 2 4 5 8" xfId="52979"/>
    <cellStyle name="40% - Accent4 2 4 6" xfId="1318"/>
    <cellStyle name="40% - Accent4 2 4 6 2" xfId="8804"/>
    <cellStyle name="40% - Accent4 2 4 6 2 2" xfId="14586"/>
    <cellStyle name="40% - Accent4 2 4 6 2 2 2" xfId="33103"/>
    <cellStyle name="40% - Accent4 2 4 6 2 2 3" xfId="52980"/>
    <cellStyle name="40% - Accent4 2 4 6 2 3" xfId="20369"/>
    <cellStyle name="40% - Accent4 2 4 6 2 3 2" xfId="33104"/>
    <cellStyle name="40% - Accent4 2 4 6 2 4" xfId="33105"/>
    <cellStyle name="40% - Accent4 2 4 6 2 5" xfId="52981"/>
    <cellStyle name="40% - Accent4 2 4 6 3" xfId="5913"/>
    <cellStyle name="40% - Accent4 2 4 6 3 2" xfId="33106"/>
    <cellStyle name="40% - Accent4 2 4 6 3 3" xfId="52982"/>
    <cellStyle name="40% - Accent4 2 4 6 4" xfId="11695"/>
    <cellStyle name="40% - Accent4 2 4 6 4 2" xfId="33107"/>
    <cellStyle name="40% - Accent4 2 4 6 4 3" xfId="52983"/>
    <cellStyle name="40% - Accent4 2 4 6 5" xfId="17478"/>
    <cellStyle name="40% - Accent4 2 4 6 5 2" xfId="33108"/>
    <cellStyle name="40% - Accent4 2 4 6 6" xfId="33109"/>
    <cellStyle name="40% - Accent4 2 4 6 7" xfId="52984"/>
    <cellStyle name="40% - Accent4 2 4 7" xfId="5033"/>
    <cellStyle name="40% - Accent4 2 4 7 2" xfId="13707"/>
    <cellStyle name="40% - Accent4 2 4 7 2 2" xfId="33110"/>
    <cellStyle name="40% - Accent4 2 4 7 2 3" xfId="52985"/>
    <cellStyle name="40% - Accent4 2 4 7 3" xfId="19490"/>
    <cellStyle name="40% - Accent4 2 4 7 3 2" xfId="33111"/>
    <cellStyle name="40% - Accent4 2 4 7 4" xfId="33112"/>
    <cellStyle name="40% - Accent4 2 4 7 5" xfId="52986"/>
    <cellStyle name="40% - Accent4 2 4 8" xfId="7925"/>
    <cellStyle name="40% - Accent4 2 4 8 2" xfId="33113"/>
    <cellStyle name="40% - Accent4 2 4 8 3" xfId="52987"/>
    <cellStyle name="40% - Accent4 2 4 8 4" xfId="52988"/>
    <cellStyle name="40% - Accent4 2 4 9" xfId="3021"/>
    <cellStyle name="40% - Accent4 2 4 9 2" xfId="33114"/>
    <cellStyle name="40% - Accent4 2 4 9 3" xfId="52989"/>
    <cellStyle name="40% - Accent4 2 5" xfId="407"/>
    <cellStyle name="40% - Accent4 2 5 10" xfId="16603"/>
    <cellStyle name="40% - Accent4 2 5 10 2" xfId="33115"/>
    <cellStyle name="40% - Accent4 2 5 11" xfId="33116"/>
    <cellStyle name="40% - Accent4 2 5 12" xfId="52990"/>
    <cellStyle name="40% - Accent4 2 5 2" xfId="408"/>
    <cellStyle name="40% - Accent4 2 5 2 2" xfId="2146"/>
    <cellStyle name="40% - Accent4 2 5 2 2 2" xfId="9632"/>
    <cellStyle name="40% - Accent4 2 5 2 2 2 2" xfId="15414"/>
    <cellStyle name="40% - Accent4 2 5 2 2 2 2 2" xfId="33117"/>
    <cellStyle name="40% - Accent4 2 5 2 2 2 2 3" xfId="52991"/>
    <cellStyle name="40% - Accent4 2 5 2 2 2 3" xfId="21197"/>
    <cellStyle name="40% - Accent4 2 5 2 2 2 3 2" xfId="33118"/>
    <cellStyle name="40% - Accent4 2 5 2 2 2 4" xfId="33119"/>
    <cellStyle name="40% - Accent4 2 5 2 2 2 5" xfId="52992"/>
    <cellStyle name="40% - Accent4 2 5 2 2 3" xfId="6741"/>
    <cellStyle name="40% - Accent4 2 5 2 2 3 2" xfId="33120"/>
    <cellStyle name="40% - Accent4 2 5 2 2 3 3" xfId="52993"/>
    <cellStyle name="40% - Accent4 2 5 2 2 4" xfId="12523"/>
    <cellStyle name="40% - Accent4 2 5 2 2 4 2" xfId="33121"/>
    <cellStyle name="40% - Accent4 2 5 2 2 4 3" xfId="52994"/>
    <cellStyle name="40% - Accent4 2 5 2 2 5" xfId="18306"/>
    <cellStyle name="40% - Accent4 2 5 2 2 5 2" xfId="33122"/>
    <cellStyle name="40% - Accent4 2 5 2 2 6" xfId="33123"/>
    <cellStyle name="40% - Accent4 2 5 2 2 7" xfId="52995"/>
    <cellStyle name="40% - Accent4 2 5 2 3" xfId="5038"/>
    <cellStyle name="40% - Accent4 2 5 2 3 2" xfId="13712"/>
    <cellStyle name="40% - Accent4 2 5 2 3 2 2" xfId="33124"/>
    <cellStyle name="40% - Accent4 2 5 2 3 2 3" xfId="52996"/>
    <cellStyle name="40% - Accent4 2 5 2 3 3" xfId="19495"/>
    <cellStyle name="40% - Accent4 2 5 2 3 3 2" xfId="33125"/>
    <cellStyle name="40% - Accent4 2 5 2 3 4" xfId="33126"/>
    <cellStyle name="40% - Accent4 2 5 2 3 5" xfId="52997"/>
    <cellStyle name="40% - Accent4 2 5 2 4" xfId="7930"/>
    <cellStyle name="40% - Accent4 2 5 2 4 2" xfId="33127"/>
    <cellStyle name="40% - Accent4 2 5 2 4 3" xfId="52998"/>
    <cellStyle name="40% - Accent4 2 5 2 4 4" xfId="52999"/>
    <cellStyle name="40% - Accent4 2 5 2 5" xfId="3849"/>
    <cellStyle name="40% - Accent4 2 5 2 5 2" xfId="33128"/>
    <cellStyle name="40% - Accent4 2 5 2 5 3" xfId="53000"/>
    <cellStyle name="40% - Accent4 2 5 2 6" xfId="10821"/>
    <cellStyle name="40% - Accent4 2 5 2 6 2" xfId="33129"/>
    <cellStyle name="40% - Accent4 2 5 2 6 3" xfId="53001"/>
    <cellStyle name="40% - Accent4 2 5 2 7" xfId="16604"/>
    <cellStyle name="40% - Accent4 2 5 2 7 2" xfId="33130"/>
    <cellStyle name="40% - Accent4 2 5 2 8" xfId="33131"/>
    <cellStyle name="40% - Accent4 2 5 2 9" xfId="53002"/>
    <cellStyle name="40% - Accent4 2 5 3" xfId="1075"/>
    <cellStyle name="40% - Accent4 2 5 3 2" xfId="2779"/>
    <cellStyle name="40% - Accent4 2 5 3 2 2" xfId="10265"/>
    <cellStyle name="40% - Accent4 2 5 3 2 2 2" xfId="16047"/>
    <cellStyle name="40% - Accent4 2 5 3 2 2 2 2" xfId="33132"/>
    <cellStyle name="40% - Accent4 2 5 3 2 2 2 3" xfId="53003"/>
    <cellStyle name="40% - Accent4 2 5 3 2 2 3" xfId="21830"/>
    <cellStyle name="40% - Accent4 2 5 3 2 2 3 2" xfId="33133"/>
    <cellStyle name="40% - Accent4 2 5 3 2 2 4" xfId="33134"/>
    <cellStyle name="40% - Accent4 2 5 3 2 2 5" xfId="53004"/>
    <cellStyle name="40% - Accent4 2 5 3 2 3" xfId="7374"/>
    <cellStyle name="40% - Accent4 2 5 3 2 3 2" xfId="33135"/>
    <cellStyle name="40% - Accent4 2 5 3 2 3 3" xfId="53005"/>
    <cellStyle name="40% - Accent4 2 5 3 2 4" xfId="13156"/>
    <cellStyle name="40% - Accent4 2 5 3 2 4 2" xfId="33136"/>
    <cellStyle name="40% - Accent4 2 5 3 2 4 3" xfId="53006"/>
    <cellStyle name="40% - Accent4 2 5 3 2 5" xfId="18939"/>
    <cellStyle name="40% - Accent4 2 5 3 2 5 2" xfId="33137"/>
    <cellStyle name="40% - Accent4 2 5 3 2 6" xfId="33138"/>
    <cellStyle name="40% - Accent4 2 5 3 2 7" xfId="53007"/>
    <cellStyle name="40% - Accent4 2 5 3 3" xfId="5671"/>
    <cellStyle name="40% - Accent4 2 5 3 3 2" xfId="14345"/>
    <cellStyle name="40% - Accent4 2 5 3 3 2 2" xfId="33139"/>
    <cellStyle name="40% - Accent4 2 5 3 3 2 3" xfId="53008"/>
    <cellStyle name="40% - Accent4 2 5 3 3 3" xfId="20128"/>
    <cellStyle name="40% - Accent4 2 5 3 3 3 2" xfId="33140"/>
    <cellStyle name="40% - Accent4 2 5 3 3 4" xfId="33141"/>
    <cellStyle name="40% - Accent4 2 5 3 3 5" xfId="53009"/>
    <cellStyle name="40% - Accent4 2 5 3 4" xfId="8563"/>
    <cellStyle name="40% - Accent4 2 5 3 4 2" xfId="33142"/>
    <cellStyle name="40% - Accent4 2 5 3 4 3" xfId="53010"/>
    <cellStyle name="40% - Accent4 2 5 3 4 4" xfId="53011"/>
    <cellStyle name="40% - Accent4 2 5 3 5" xfId="4482"/>
    <cellStyle name="40% - Accent4 2 5 3 5 2" xfId="33143"/>
    <cellStyle name="40% - Accent4 2 5 3 5 3" xfId="53012"/>
    <cellStyle name="40% - Accent4 2 5 3 6" xfId="11454"/>
    <cellStyle name="40% - Accent4 2 5 3 6 2" xfId="33144"/>
    <cellStyle name="40% - Accent4 2 5 3 6 3" xfId="53013"/>
    <cellStyle name="40% - Accent4 2 5 3 7" xfId="17237"/>
    <cellStyle name="40% - Accent4 2 5 3 7 2" xfId="33145"/>
    <cellStyle name="40% - Accent4 2 5 3 8" xfId="33146"/>
    <cellStyle name="40% - Accent4 2 5 3 9" xfId="53014"/>
    <cellStyle name="40% - Accent4 2 5 4" xfId="2145"/>
    <cellStyle name="40% - Accent4 2 5 4 2" xfId="6740"/>
    <cellStyle name="40% - Accent4 2 5 4 2 2" xfId="15413"/>
    <cellStyle name="40% - Accent4 2 5 4 2 2 2" xfId="33147"/>
    <cellStyle name="40% - Accent4 2 5 4 2 2 3" xfId="53015"/>
    <cellStyle name="40% - Accent4 2 5 4 2 3" xfId="21196"/>
    <cellStyle name="40% - Accent4 2 5 4 2 3 2" xfId="33148"/>
    <cellStyle name="40% - Accent4 2 5 4 2 4" xfId="33149"/>
    <cellStyle name="40% - Accent4 2 5 4 2 5" xfId="53016"/>
    <cellStyle name="40% - Accent4 2 5 4 3" xfId="9631"/>
    <cellStyle name="40% - Accent4 2 5 4 3 2" xfId="33150"/>
    <cellStyle name="40% - Accent4 2 5 4 3 3" xfId="53017"/>
    <cellStyle name="40% - Accent4 2 5 4 3 4" xfId="53018"/>
    <cellStyle name="40% - Accent4 2 5 4 4" xfId="3848"/>
    <cellStyle name="40% - Accent4 2 5 4 4 2" xfId="33151"/>
    <cellStyle name="40% - Accent4 2 5 4 4 3" xfId="53019"/>
    <cellStyle name="40% - Accent4 2 5 4 5" xfId="12522"/>
    <cellStyle name="40% - Accent4 2 5 4 5 2" xfId="33152"/>
    <cellStyle name="40% - Accent4 2 5 4 5 3" xfId="53020"/>
    <cellStyle name="40% - Accent4 2 5 4 6" xfId="18305"/>
    <cellStyle name="40% - Accent4 2 5 4 6 2" xfId="33153"/>
    <cellStyle name="40% - Accent4 2 5 4 7" xfId="33154"/>
    <cellStyle name="40% - Accent4 2 5 4 8" xfId="53021"/>
    <cellStyle name="40% - Accent4 2 5 5" xfId="1558"/>
    <cellStyle name="40% - Accent4 2 5 5 2" xfId="9044"/>
    <cellStyle name="40% - Accent4 2 5 5 2 2" xfId="14826"/>
    <cellStyle name="40% - Accent4 2 5 5 2 2 2" xfId="33155"/>
    <cellStyle name="40% - Accent4 2 5 5 2 2 3" xfId="53022"/>
    <cellStyle name="40% - Accent4 2 5 5 2 3" xfId="20609"/>
    <cellStyle name="40% - Accent4 2 5 5 2 3 2" xfId="33156"/>
    <cellStyle name="40% - Accent4 2 5 5 2 4" xfId="33157"/>
    <cellStyle name="40% - Accent4 2 5 5 2 5" xfId="53023"/>
    <cellStyle name="40% - Accent4 2 5 5 3" xfId="6153"/>
    <cellStyle name="40% - Accent4 2 5 5 3 2" xfId="33158"/>
    <cellStyle name="40% - Accent4 2 5 5 3 3" xfId="53024"/>
    <cellStyle name="40% - Accent4 2 5 5 4" xfId="11935"/>
    <cellStyle name="40% - Accent4 2 5 5 4 2" xfId="33159"/>
    <cellStyle name="40% - Accent4 2 5 5 4 3" xfId="53025"/>
    <cellStyle name="40% - Accent4 2 5 5 5" xfId="17718"/>
    <cellStyle name="40% - Accent4 2 5 5 5 2" xfId="33160"/>
    <cellStyle name="40% - Accent4 2 5 5 6" xfId="33161"/>
    <cellStyle name="40% - Accent4 2 5 5 7" xfId="53026"/>
    <cellStyle name="40% - Accent4 2 5 6" xfId="5037"/>
    <cellStyle name="40% - Accent4 2 5 6 2" xfId="13711"/>
    <cellStyle name="40% - Accent4 2 5 6 2 2" xfId="33162"/>
    <cellStyle name="40% - Accent4 2 5 6 2 3" xfId="53027"/>
    <cellStyle name="40% - Accent4 2 5 6 3" xfId="19494"/>
    <cellStyle name="40% - Accent4 2 5 6 3 2" xfId="33163"/>
    <cellStyle name="40% - Accent4 2 5 6 4" xfId="33164"/>
    <cellStyle name="40% - Accent4 2 5 6 5" xfId="53028"/>
    <cellStyle name="40% - Accent4 2 5 7" xfId="7929"/>
    <cellStyle name="40% - Accent4 2 5 7 2" xfId="33165"/>
    <cellStyle name="40% - Accent4 2 5 7 3" xfId="53029"/>
    <cellStyle name="40% - Accent4 2 5 7 4" xfId="53030"/>
    <cellStyle name="40% - Accent4 2 5 8" xfId="3261"/>
    <cellStyle name="40% - Accent4 2 5 8 2" xfId="33166"/>
    <cellStyle name="40% - Accent4 2 5 8 3" xfId="53031"/>
    <cellStyle name="40% - Accent4 2 5 9" xfId="10820"/>
    <cellStyle name="40% - Accent4 2 5 9 2" xfId="33167"/>
    <cellStyle name="40% - Accent4 2 5 9 3" xfId="53032"/>
    <cellStyle name="40% - Accent4 2 6" xfId="409"/>
    <cellStyle name="40% - Accent4 2 6 10" xfId="16605"/>
    <cellStyle name="40% - Accent4 2 6 10 2" xfId="33168"/>
    <cellStyle name="40% - Accent4 2 6 11" xfId="33169"/>
    <cellStyle name="40% - Accent4 2 6 12" xfId="53033"/>
    <cellStyle name="40% - Accent4 2 6 2" xfId="410"/>
    <cellStyle name="40% - Accent4 2 6 2 2" xfId="2148"/>
    <cellStyle name="40% - Accent4 2 6 2 2 2" xfId="9634"/>
    <cellStyle name="40% - Accent4 2 6 2 2 2 2" xfId="15416"/>
    <cellStyle name="40% - Accent4 2 6 2 2 2 2 2" xfId="33170"/>
    <cellStyle name="40% - Accent4 2 6 2 2 2 2 3" xfId="53034"/>
    <cellStyle name="40% - Accent4 2 6 2 2 2 3" xfId="21199"/>
    <cellStyle name="40% - Accent4 2 6 2 2 2 3 2" xfId="33171"/>
    <cellStyle name="40% - Accent4 2 6 2 2 2 4" xfId="33172"/>
    <cellStyle name="40% - Accent4 2 6 2 2 2 5" xfId="53035"/>
    <cellStyle name="40% - Accent4 2 6 2 2 3" xfId="6743"/>
    <cellStyle name="40% - Accent4 2 6 2 2 3 2" xfId="33173"/>
    <cellStyle name="40% - Accent4 2 6 2 2 3 3" xfId="53036"/>
    <cellStyle name="40% - Accent4 2 6 2 2 4" xfId="12525"/>
    <cellStyle name="40% - Accent4 2 6 2 2 4 2" xfId="33174"/>
    <cellStyle name="40% - Accent4 2 6 2 2 4 3" xfId="53037"/>
    <cellStyle name="40% - Accent4 2 6 2 2 5" xfId="18308"/>
    <cellStyle name="40% - Accent4 2 6 2 2 5 2" xfId="33175"/>
    <cellStyle name="40% - Accent4 2 6 2 2 6" xfId="33176"/>
    <cellStyle name="40% - Accent4 2 6 2 2 7" xfId="53038"/>
    <cellStyle name="40% - Accent4 2 6 2 3" xfId="5040"/>
    <cellStyle name="40% - Accent4 2 6 2 3 2" xfId="13714"/>
    <cellStyle name="40% - Accent4 2 6 2 3 2 2" xfId="33177"/>
    <cellStyle name="40% - Accent4 2 6 2 3 2 3" xfId="53039"/>
    <cellStyle name="40% - Accent4 2 6 2 3 3" xfId="19497"/>
    <cellStyle name="40% - Accent4 2 6 2 3 3 2" xfId="33178"/>
    <cellStyle name="40% - Accent4 2 6 2 3 4" xfId="33179"/>
    <cellStyle name="40% - Accent4 2 6 2 3 5" xfId="53040"/>
    <cellStyle name="40% - Accent4 2 6 2 4" xfId="7932"/>
    <cellStyle name="40% - Accent4 2 6 2 4 2" xfId="33180"/>
    <cellStyle name="40% - Accent4 2 6 2 4 3" xfId="53041"/>
    <cellStyle name="40% - Accent4 2 6 2 4 4" xfId="53042"/>
    <cellStyle name="40% - Accent4 2 6 2 5" xfId="3851"/>
    <cellStyle name="40% - Accent4 2 6 2 5 2" xfId="33181"/>
    <cellStyle name="40% - Accent4 2 6 2 5 3" xfId="53043"/>
    <cellStyle name="40% - Accent4 2 6 2 6" xfId="10823"/>
    <cellStyle name="40% - Accent4 2 6 2 6 2" xfId="33182"/>
    <cellStyle name="40% - Accent4 2 6 2 6 3" xfId="53044"/>
    <cellStyle name="40% - Accent4 2 6 2 7" xfId="16606"/>
    <cellStyle name="40% - Accent4 2 6 2 7 2" xfId="33183"/>
    <cellStyle name="40% - Accent4 2 6 2 8" xfId="33184"/>
    <cellStyle name="40% - Accent4 2 6 2 9" xfId="53045"/>
    <cellStyle name="40% - Accent4 2 6 3" xfId="1076"/>
    <cellStyle name="40% - Accent4 2 6 3 2" xfId="2780"/>
    <cellStyle name="40% - Accent4 2 6 3 2 2" xfId="10266"/>
    <cellStyle name="40% - Accent4 2 6 3 2 2 2" xfId="16048"/>
    <cellStyle name="40% - Accent4 2 6 3 2 2 2 2" xfId="33185"/>
    <cellStyle name="40% - Accent4 2 6 3 2 2 2 3" xfId="53046"/>
    <cellStyle name="40% - Accent4 2 6 3 2 2 3" xfId="21831"/>
    <cellStyle name="40% - Accent4 2 6 3 2 2 3 2" xfId="33186"/>
    <cellStyle name="40% - Accent4 2 6 3 2 2 4" xfId="33187"/>
    <cellStyle name="40% - Accent4 2 6 3 2 2 5" xfId="53047"/>
    <cellStyle name="40% - Accent4 2 6 3 2 3" xfId="7375"/>
    <cellStyle name="40% - Accent4 2 6 3 2 3 2" xfId="33188"/>
    <cellStyle name="40% - Accent4 2 6 3 2 3 3" xfId="53048"/>
    <cellStyle name="40% - Accent4 2 6 3 2 4" xfId="13157"/>
    <cellStyle name="40% - Accent4 2 6 3 2 4 2" xfId="33189"/>
    <cellStyle name="40% - Accent4 2 6 3 2 4 3" xfId="53049"/>
    <cellStyle name="40% - Accent4 2 6 3 2 5" xfId="18940"/>
    <cellStyle name="40% - Accent4 2 6 3 2 5 2" xfId="33190"/>
    <cellStyle name="40% - Accent4 2 6 3 2 6" xfId="33191"/>
    <cellStyle name="40% - Accent4 2 6 3 2 7" xfId="53050"/>
    <cellStyle name="40% - Accent4 2 6 3 3" xfId="5672"/>
    <cellStyle name="40% - Accent4 2 6 3 3 2" xfId="14346"/>
    <cellStyle name="40% - Accent4 2 6 3 3 2 2" xfId="33192"/>
    <cellStyle name="40% - Accent4 2 6 3 3 2 3" xfId="53051"/>
    <cellStyle name="40% - Accent4 2 6 3 3 3" xfId="20129"/>
    <cellStyle name="40% - Accent4 2 6 3 3 3 2" xfId="33193"/>
    <cellStyle name="40% - Accent4 2 6 3 3 4" xfId="33194"/>
    <cellStyle name="40% - Accent4 2 6 3 3 5" xfId="53052"/>
    <cellStyle name="40% - Accent4 2 6 3 4" xfId="8564"/>
    <cellStyle name="40% - Accent4 2 6 3 4 2" xfId="33195"/>
    <cellStyle name="40% - Accent4 2 6 3 4 3" xfId="53053"/>
    <cellStyle name="40% - Accent4 2 6 3 4 4" xfId="53054"/>
    <cellStyle name="40% - Accent4 2 6 3 5" xfId="4483"/>
    <cellStyle name="40% - Accent4 2 6 3 5 2" xfId="33196"/>
    <cellStyle name="40% - Accent4 2 6 3 5 3" xfId="53055"/>
    <cellStyle name="40% - Accent4 2 6 3 6" xfId="11455"/>
    <cellStyle name="40% - Accent4 2 6 3 6 2" xfId="33197"/>
    <cellStyle name="40% - Accent4 2 6 3 6 3" xfId="53056"/>
    <cellStyle name="40% - Accent4 2 6 3 7" xfId="17238"/>
    <cellStyle name="40% - Accent4 2 6 3 7 2" xfId="33198"/>
    <cellStyle name="40% - Accent4 2 6 3 8" xfId="33199"/>
    <cellStyle name="40% - Accent4 2 6 3 9" xfId="53057"/>
    <cellStyle name="40% - Accent4 2 6 4" xfId="2147"/>
    <cellStyle name="40% - Accent4 2 6 4 2" xfId="6742"/>
    <cellStyle name="40% - Accent4 2 6 4 2 2" xfId="15415"/>
    <cellStyle name="40% - Accent4 2 6 4 2 2 2" xfId="33200"/>
    <cellStyle name="40% - Accent4 2 6 4 2 2 3" xfId="53058"/>
    <cellStyle name="40% - Accent4 2 6 4 2 3" xfId="21198"/>
    <cellStyle name="40% - Accent4 2 6 4 2 3 2" xfId="33201"/>
    <cellStyle name="40% - Accent4 2 6 4 2 4" xfId="33202"/>
    <cellStyle name="40% - Accent4 2 6 4 2 5" xfId="53059"/>
    <cellStyle name="40% - Accent4 2 6 4 3" xfId="9633"/>
    <cellStyle name="40% - Accent4 2 6 4 3 2" xfId="33203"/>
    <cellStyle name="40% - Accent4 2 6 4 3 3" xfId="53060"/>
    <cellStyle name="40% - Accent4 2 6 4 3 4" xfId="53061"/>
    <cellStyle name="40% - Accent4 2 6 4 4" xfId="3850"/>
    <cellStyle name="40% - Accent4 2 6 4 4 2" xfId="33204"/>
    <cellStyle name="40% - Accent4 2 6 4 4 3" xfId="53062"/>
    <cellStyle name="40% - Accent4 2 6 4 5" xfId="12524"/>
    <cellStyle name="40% - Accent4 2 6 4 5 2" xfId="33205"/>
    <cellStyle name="40% - Accent4 2 6 4 5 3" xfId="53063"/>
    <cellStyle name="40% - Accent4 2 6 4 6" xfId="18307"/>
    <cellStyle name="40% - Accent4 2 6 4 6 2" xfId="33206"/>
    <cellStyle name="40% - Accent4 2 6 4 7" xfId="33207"/>
    <cellStyle name="40% - Accent4 2 6 4 8" xfId="53064"/>
    <cellStyle name="40% - Accent4 2 6 5" xfId="1559"/>
    <cellStyle name="40% - Accent4 2 6 5 2" xfId="9045"/>
    <cellStyle name="40% - Accent4 2 6 5 2 2" xfId="14827"/>
    <cellStyle name="40% - Accent4 2 6 5 2 2 2" xfId="33208"/>
    <cellStyle name="40% - Accent4 2 6 5 2 2 3" xfId="53065"/>
    <cellStyle name="40% - Accent4 2 6 5 2 3" xfId="20610"/>
    <cellStyle name="40% - Accent4 2 6 5 2 3 2" xfId="33209"/>
    <cellStyle name="40% - Accent4 2 6 5 2 4" xfId="33210"/>
    <cellStyle name="40% - Accent4 2 6 5 2 5" xfId="53066"/>
    <cellStyle name="40% - Accent4 2 6 5 3" xfId="6154"/>
    <cellStyle name="40% - Accent4 2 6 5 3 2" xfId="33211"/>
    <cellStyle name="40% - Accent4 2 6 5 3 3" xfId="53067"/>
    <cellStyle name="40% - Accent4 2 6 5 4" xfId="11936"/>
    <cellStyle name="40% - Accent4 2 6 5 4 2" xfId="33212"/>
    <cellStyle name="40% - Accent4 2 6 5 4 3" xfId="53068"/>
    <cellStyle name="40% - Accent4 2 6 5 5" xfId="17719"/>
    <cellStyle name="40% - Accent4 2 6 5 5 2" xfId="33213"/>
    <cellStyle name="40% - Accent4 2 6 5 6" xfId="33214"/>
    <cellStyle name="40% - Accent4 2 6 5 7" xfId="53069"/>
    <cellStyle name="40% - Accent4 2 6 6" xfId="5039"/>
    <cellStyle name="40% - Accent4 2 6 6 2" xfId="13713"/>
    <cellStyle name="40% - Accent4 2 6 6 2 2" xfId="33215"/>
    <cellStyle name="40% - Accent4 2 6 6 2 3" xfId="53070"/>
    <cellStyle name="40% - Accent4 2 6 6 3" xfId="19496"/>
    <cellStyle name="40% - Accent4 2 6 6 3 2" xfId="33216"/>
    <cellStyle name="40% - Accent4 2 6 6 4" xfId="33217"/>
    <cellStyle name="40% - Accent4 2 6 6 5" xfId="53071"/>
    <cellStyle name="40% - Accent4 2 6 7" xfId="7931"/>
    <cellStyle name="40% - Accent4 2 6 7 2" xfId="33218"/>
    <cellStyle name="40% - Accent4 2 6 7 3" xfId="53072"/>
    <cellStyle name="40% - Accent4 2 6 7 4" xfId="53073"/>
    <cellStyle name="40% - Accent4 2 6 8" xfId="3262"/>
    <cellStyle name="40% - Accent4 2 6 8 2" xfId="33219"/>
    <cellStyle name="40% - Accent4 2 6 8 3" xfId="53074"/>
    <cellStyle name="40% - Accent4 2 6 9" xfId="10822"/>
    <cellStyle name="40% - Accent4 2 6 9 2" xfId="33220"/>
    <cellStyle name="40% - Accent4 2 6 9 3" xfId="53075"/>
    <cellStyle name="40% - Accent4 2 7" xfId="411"/>
    <cellStyle name="40% - Accent4 2 7 10" xfId="53076"/>
    <cellStyle name="40% - Accent4 2 7 2" xfId="2149"/>
    <cellStyle name="40% - Accent4 2 7 2 2" xfId="6744"/>
    <cellStyle name="40% - Accent4 2 7 2 2 2" xfId="15417"/>
    <cellStyle name="40% - Accent4 2 7 2 2 2 2" xfId="33221"/>
    <cellStyle name="40% - Accent4 2 7 2 2 2 3" xfId="53077"/>
    <cellStyle name="40% - Accent4 2 7 2 2 3" xfId="21200"/>
    <cellStyle name="40% - Accent4 2 7 2 2 3 2" xfId="33222"/>
    <cellStyle name="40% - Accent4 2 7 2 2 4" xfId="33223"/>
    <cellStyle name="40% - Accent4 2 7 2 2 5" xfId="53078"/>
    <cellStyle name="40% - Accent4 2 7 2 3" xfId="9635"/>
    <cellStyle name="40% - Accent4 2 7 2 3 2" xfId="33224"/>
    <cellStyle name="40% - Accent4 2 7 2 3 3" xfId="53079"/>
    <cellStyle name="40% - Accent4 2 7 2 3 4" xfId="53080"/>
    <cellStyle name="40% - Accent4 2 7 2 4" xfId="3852"/>
    <cellStyle name="40% - Accent4 2 7 2 4 2" xfId="33225"/>
    <cellStyle name="40% - Accent4 2 7 2 4 3" xfId="53081"/>
    <cellStyle name="40% - Accent4 2 7 2 5" xfId="12526"/>
    <cellStyle name="40% - Accent4 2 7 2 5 2" xfId="33226"/>
    <cellStyle name="40% - Accent4 2 7 2 5 3" xfId="53082"/>
    <cellStyle name="40% - Accent4 2 7 2 6" xfId="18309"/>
    <cellStyle name="40% - Accent4 2 7 2 6 2" xfId="33227"/>
    <cellStyle name="40% - Accent4 2 7 2 7" xfId="33228"/>
    <cellStyle name="40% - Accent4 2 7 2 8" xfId="53083"/>
    <cellStyle name="40% - Accent4 2 7 3" xfId="1540"/>
    <cellStyle name="40% - Accent4 2 7 3 2" xfId="9026"/>
    <cellStyle name="40% - Accent4 2 7 3 2 2" xfId="14808"/>
    <cellStyle name="40% - Accent4 2 7 3 2 2 2" xfId="33229"/>
    <cellStyle name="40% - Accent4 2 7 3 2 2 3" xfId="53084"/>
    <cellStyle name="40% - Accent4 2 7 3 2 3" xfId="20591"/>
    <cellStyle name="40% - Accent4 2 7 3 2 3 2" xfId="33230"/>
    <cellStyle name="40% - Accent4 2 7 3 2 4" xfId="33231"/>
    <cellStyle name="40% - Accent4 2 7 3 2 5" xfId="53085"/>
    <cellStyle name="40% - Accent4 2 7 3 3" xfId="6135"/>
    <cellStyle name="40% - Accent4 2 7 3 3 2" xfId="33232"/>
    <cellStyle name="40% - Accent4 2 7 3 3 3" xfId="53086"/>
    <cellStyle name="40% - Accent4 2 7 3 4" xfId="11917"/>
    <cellStyle name="40% - Accent4 2 7 3 4 2" xfId="33233"/>
    <cellStyle name="40% - Accent4 2 7 3 4 3" xfId="53087"/>
    <cellStyle name="40% - Accent4 2 7 3 5" xfId="17700"/>
    <cellStyle name="40% - Accent4 2 7 3 5 2" xfId="33234"/>
    <cellStyle name="40% - Accent4 2 7 3 6" xfId="33235"/>
    <cellStyle name="40% - Accent4 2 7 3 7" xfId="53088"/>
    <cellStyle name="40% - Accent4 2 7 4" xfId="5041"/>
    <cellStyle name="40% - Accent4 2 7 4 2" xfId="13715"/>
    <cellStyle name="40% - Accent4 2 7 4 2 2" xfId="33236"/>
    <cellStyle name="40% - Accent4 2 7 4 2 3" xfId="53089"/>
    <cellStyle name="40% - Accent4 2 7 4 3" xfId="19498"/>
    <cellStyle name="40% - Accent4 2 7 4 3 2" xfId="33237"/>
    <cellStyle name="40% - Accent4 2 7 4 4" xfId="33238"/>
    <cellStyle name="40% - Accent4 2 7 4 5" xfId="53090"/>
    <cellStyle name="40% - Accent4 2 7 5" xfId="7933"/>
    <cellStyle name="40% - Accent4 2 7 5 2" xfId="33239"/>
    <cellStyle name="40% - Accent4 2 7 5 3" xfId="53091"/>
    <cellStyle name="40% - Accent4 2 7 5 4" xfId="53092"/>
    <cellStyle name="40% - Accent4 2 7 6" xfId="3243"/>
    <cellStyle name="40% - Accent4 2 7 6 2" xfId="33240"/>
    <cellStyle name="40% - Accent4 2 7 6 3" xfId="53093"/>
    <cellStyle name="40% - Accent4 2 7 7" xfId="10824"/>
    <cellStyle name="40% - Accent4 2 7 7 2" xfId="33241"/>
    <cellStyle name="40% - Accent4 2 7 7 3" xfId="53094"/>
    <cellStyle name="40% - Accent4 2 7 8" xfId="16607"/>
    <cellStyle name="40% - Accent4 2 7 8 2" xfId="33242"/>
    <cellStyle name="40% - Accent4 2 7 9" xfId="33243"/>
    <cellStyle name="40% - Accent4 2 8" xfId="852"/>
    <cellStyle name="40% - Accent4 2 8 2" xfId="2558"/>
    <cellStyle name="40% - Accent4 2 8 2 2" xfId="10044"/>
    <cellStyle name="40% - Accent4 2 8 2 2 2" xfId="15826"/>
    <cellStyle name="40% - Accent4 2 8 2 2 2 2" xfId="33244"/>
    <cellStyle name="40% - Accent4 2 8 2 2 2 3" xfId="53095"/>
    <cellStyle name="40% - Accent4 2 8 2 2 3" xfId="21609"/>
    <cellStyle name="40% - Accent4 2 8 2 2 3 2" xfId="33245"/>
    <cellStyle name="40% - Accent4 2 8 2 2 4" xfId="33246"/>
    <cellStyle name="40% - Accent4 2 8 2 2 5" xfId="53096"/>
    <cellStyle name="40% - Accent4 2 8 2 3" xfId="7153"/>
    <cellStyle name="40% - Accent4 2 8 2 3 2" xfId="33247"/>
    <cellStyle name="40% - Accent4 2 8 2 3 3" xfId="53097"/>
    <cellStyle name="40% - Accent4 2 8 2 4" xfId="12935"/>
    <cellStyle name="40% - Accent4 2 8 2 4 2" xfId="33248"/>
    <cellStyle name="40% - Accent4 2 8 2 4 3" xfId="53098"/>
    <cellStyle name="40% - Accent4 2 8 2 5" xfId="18718"/>
    <cellStyle name="40% - Accent4 2 8 2 5 2" xfId="33249"/>
    <cellStyle name="40% - Accent4 2 8 2 6" xfId="33250"/>
    <cellStyle name="40% - Accent4 2 8 2 7" xfId="53099"/>
    <cellStyle name="40% - Accent4 2 8 3" xfId="5450"/>
    <cellStyle name="40% - Accent4 2 8 3 2" xfId="14124"/>
    <cellStyle name="40% - Accent4 2 8 3 2 2" xfId="33251"/>
    <cellStyle name="40% - Accent4 2 8 3 2 3" xfId="53100"/>
    <cellStyle name="40% - Accent4 2 8 3 3" xfId="19907"/>
    <cellStyle name="40% - Accent4 2 8 3 3 2" xfId="33252"/>
    <cellStyle name="40% - Accent4 2 8 3 4" xfId="33253"/>
    <cellStyle name="40% - Accent4 2 8 3 5" xfId="53101"/>
    <cellStyle name="40% - Accent4 2 8 4" xfId="8342"/>
    <cellStyle name="40% - Accent4 2 8 4 2" xfId="33254"/>
    <cellStyle name="40% - Accent4 2 8 4 3" xfId="53102"/>
    <cellStyle name="40% - Accent4 2 8 4 4" xfId="53103"/>
    <cellStyle name="40% - Accent4 2 8 5" xfId="4261"/>
    <cellStyle name="40% - Accent4 2 8 5 2" xfId="33255"/>
    <cellStyle name="40% - Accent4 2 8 5 3" xfId="53104"/>
    <cellStyle name="40% - Accent4 2 8 6" xfId="11233"/>
    <cellStyle name="40% - Accent4 2 8 6 2" xfId="33256"/>
    <cellStyle name="40% - Accent4 2 8 6 3" xfId="53105"/>
    <cellStyle name="40% - Accent4 2 8 7" xfId="17016"/>
    <cellStyle name="40% - Accent4 2 8 7 2" xfId="33257"/>
    <cellStyle name="40% - Accent4 2 8 8" xfId="33258"/>
    <cellStyle name="40% - Accent4 2 8 9" xfId="53106"/>
    <cellStyle name="40% - Accent4 2 9" xfId="2110"/>
    <cellStyle name="40% - Accent4 2 9 2" xfId="6705"/>
    <cellStyle name="40% - Accent4 2 9 2 2" xfId="15378"/>
    <cellStyle name="40% - Accent4 2 9 2 2 2" xfId="33259"/>
    <cellStyle name="40% - Accent4 2 9 2 2 3" xfId="53107"/>
    <cellStyle name="40% - Accent4 2 9 2 3" xfId="21161"/>
    <cellStyle name="40% - Accent4 2 9 2 3 2" xfId="33260"/>
    <cellStyle name="40% - Accent4 2 9 2 4" xfId="33261"/>
    <cellStyle name="40% - Accent4 2 9 2 5" xfId="53108"/>
    <cellStyle name="40% - Accent4 2 9 3" xfId="9596"/>
    <cellStyle name="40% - Accent4 2 9 3 2" xfId="33262"/>
    <cellStyle name="40% - Accent4 2 9 3 3" xfId="53109"/>
    <cellStyle name="40% - Accent4 2 9 3 4" xfId="53110"/>
    <cellStyle name="40% - Accent4 2 9 4" xfId="3813"/>
    <cellStyle name="40% - Accent4 2 9 4 2" xfId="33263"/>
    <cellStyle name="40% - Accent4 2 9 4 3" xfId="53111"/>
    <cellStyle name="40% - Accent4 2 9 5" xfId="12487"/>
    <cellStyle name="40% - Accent4 2 9 5 2" xfId="33264"/>
    <cellStyle name="40% - Accent4 2 9 5 3" xfId="53112"/>
    <cellStyle name="40% - Accent4 2 9 6" xfId="18270"/>
    <cellStyle name="40% - Accent4 2 9 6 2" xfId="33265"/>
    <cellStyle name="40% - Accent4 2 9 7" xfId="33266"/>
    <cellStyle name="40% - Accent4 2 9 8" xfId="53113"/>
    <cellStyle name="40% - Accent4 3" xfId="1269"/>
    <cellStyle name="40% - Accent4 3 2" xfId="5865"/>
    <cellStyle name="40% - Accent4 3 2 2" xfId="14538"/>
    <cellStyle name="40% - Accent4 3 2 2 2" xfId="33267"/>
    <cellStyle name="40% - Accent4 3 2 2 3" xfId="53114"/>
    <cellStyle name="40% - Accent4 3 2 3" xfId="20321"/>
    <cellStyle name="40% - Accent4 3 2 3 2" xfId="33268"/>
    <cellStyle name="40% - Accent4 3 2 4" xfId="33269"/>
    <cellStyle name="40% - Accent4 3 2 5" xfId="53115"/>
    <cellStyle name="40% - Accent4 3 3" xfId="8756"/>
    <cellStyle name="40% - Accent4 3 3 2" xfId="33270"/>
    <cellStyle name="40% - Accent4 3 3 3" xfId="53116"/>
    <cellStyle name="40% - Accent4 3 3 4" xfId="53117"/>
    <cellStyle name="40% - Accent4 3 4" xfId="2973"/>
    <cellStyle name="40% - Accent4 3 4 2" xfId="33271"/>
    <cellStyle name="40% - Accent4 3 4 3" xfId="53118"/>
    <cellStyle name="40% - Accent4 3 5" xfId="11647"/>
    <cellStyle name="40% - Accent4 3 5 2" xfId="33272"/>
    <cellStyle name="40% - Accent4 3 5 3" xfId="53119"/>
    <cellStyle name="40% - Accent4 3 6" xfId="17430"/>
    <cellStyle name="40% - Accent4 3 6 2" xfId="33273"/>
    <cellStyle name="40% - Accent4 3 7" xfId="33274"/>
    <cellStyle name="40% - Accent4 3 8" xfId="53120"/>
    <cellStyle name="40% - Accent4 4" xfId="2537"/>
    <cellStyle name="40% - Accent4 4 2" xfId="7132"/>
    <cellStyle name="40% - Accent4 4 2 2" xfId="15805"/>
    <cellStyle name="40% - Accent4 4 2 2 2" xfId="33275"/>
    <cellStyle name="40% - Accent4 4 2 2 3" xfId="53121"/>
    <cellStyle name="40% - Accent4 4 2 3" xfId="21588"/>
    <cellStyle name="40% - Accent4 4 2 3 2" xfId="33276"/>
    <cellStyle name="40% - Accent4 4 2 4" xfId="33277"/>
    <cellStyle name="40% - Accent4 4 2 5" xfId="53122"/>
    <cellStyle name="40% - Accent4 4 3" xfId="10023"/>
    <cellStyle name="40% - Accent4 4 3 2" xfId="33278"/>
    <cellStyle name="40% - Accent4 4 3 3" xfId="53123"/>
    <cellStyle name="40% - Accent4 4 3 4" xfId="53124"/>
    <cellStyle name="40% - Accent4 4 4" xfId="4240"/>
    <cellStyle name="40% - Accent4 4 4 2" xfId="33279"/>
    <cellStyle name="40% - Accent4 4 4 3" xfId="53125"/>
    <cellStyle name="40% - Accent4 4 5" xfId="12914"/>
    <cellStyle name="40% - Accent4 4 5 2" xfId="33280"/>
    <cellStyle name="40% - Accent4 4 5 3" xfId="53126"/>
    <cellStyle name="40% - Accent4 4 6" xfId="18697"/>
    <cellStyle name="40% - Accent4 4 6 2" xfId="33281"/>
    <cellStyle name="40% - Accent4 4 7" xfId="33282"/>
    <cellStyle name="40% - Accent4 4 8" xfId="53127"/>
    <cellStyle name="40% - Accent4 5" xfId="1239"/>
    <cellStyle name="40% - Accent4 5 2" xfId="8726"/>
    <cellStyle name="40% - Accent4 5 2 2" xfId="14508"/>
    <cellStyle name="40% - Accent4 5 2 2 2" xfId="33283"/>
    <cellStyle name="40% - Accent4 5 2 2 3" xfId="53128"/>
    <cellStyle name="40% - Accent4 5 2 3" xfId="20291"/>
    <cellStyle name="40% - Accent4 5 2 3 2" xfId="33284"/>
    <cellStyle name="40% - Accent4 5 2 4" xfId="33285"/>
    <cellStyle name="40% - Accent4 5 2 5" xfId="53129"/>
    <cellStyle name="40% - Accent4 5 3" xfId="5835"/>
    <cellStyle name="40% - Accent4 5 3 2" xfId="33286"/>
    <cellStyle name="40% - Accent4 5 3 3" xfId="53130"/>
    <cellStyle name="40% - Accent4 5 4" xfId="11617"/>
    <cellStyle name="40% - Accent4 5 4 2" xfId="33287"/>
    <cellStyle name="40% - Accent4 5 4 3" xfId="53131"/>
    <cellStyle name="40% - Accent4 5 5" xfId="17400"/>
    <cellStyle name="40% - Accent4 5 5 2" xfId="33288"/>
    <cellStyle name="40% - Accent4 5 6" xfId="33289"/>
    <cellStyle name="40% - Accent4 5 7" xfId="53132"/>
    <cellStyle name="40% - Accent4 6" xfId="5429"/>
    <cellStyle name="40% - Accent4 6 2" xfId="14103"/>
    <cellStyle name="40% - Accent4 6 2 2" xfId="33290"/>
    <cellStyle name="40% - Accent4 6 2 3" xfId="53133"/>
    <cellStyle name="40% - Accent4 6 3" xfId="19886"/>
    <cellStyle name="40% - Accent4 6 3 2" xfId="33291"/>
    <cellStyle name="40% - Accent4 6 4" xfId="33292"/>
    <cellStyle name="40% - Accent4 6 5" xfId="53134"/>
    <cellStyle name="40% - Accent4 7" xfId="8321"/>
    <cellStyle name="40% - Accent4 7 2" xfId="33293"/>
    <cellStyle name="40% - Accent4 7 3" xfId="53135"/>
    <cellStyle name="40% - Accent4 7 4" xfId="53136"/>
    <cellStyle name="40% - Accent4 8" xfId="2943"/>
    <cellStyle name="40% - Accent4 8 2" xfId="33294"/>
    <cellStyle name="40% - Accent4 8 3" xfId="53137"/>
    <cellStyle name="40% - Accent4 9" xfId="11212"/>
    <cellStyle name="40% - Accent4 9 2" xfId="33295"/>
    <cellStyle name="40% - Accent4 9 3" xfId="53138"/>
    <cellStyle name="40% - Accent5" xfId="829" builtinId="47" customBuiltin="1"/>
    <cellStyle name="40% - Accent5 10" xfId="16997"/>
    <cellStyle name="40% - Accent5 10 2" xfId="33296"/>
    <cellStyle name="40% - Accent5 11" xfId="33297"/>
    <cellStyle name="40% - Accent5 12" xfId="53139"/>
    <cellStyle name="40% - Accent5 2" xfId="412"/>
    <cellStyle name="40% - Accent5 2 10" xfId="1258"/>
    <cellStyle name="40% - Accent5 2 10 2" xfId="8745"/>
    <cellStyle name="40% - Accent5 2 10 2 2" xfId="14527"/>
    <cellStyle name="40% - Accent5 2 10 2 2 2" xfId="33298"/>
    <cellStyle name="40% - Accent5 2 10 2 2 3" xfId="53140"/>
    <cellStyle name="40% - Accent5 2 10 2 3" xfId="20310"/>
    <cellStyle name="40% - Accent5 2 10 2 3 2" xfId="33299"/>
    <cellStyle name="40% - Accent5 2 10 2 4" xfId="33300"/>
    <cellStyle name="40% - Accent5 2 10 2 5" xfId="53141"/>
    <cellStyle name="40% - Accent5 2 10 3" xfId="5854"/>
    <cellStyle name="40% - Accent5 2 10 3 2" xfId="33301"/>
    <cellStyle name="40% - Accent5 2 10 3 3" xfId="53142"/>
    <cellStyle name="40% - Accent5 2 10 4" xfId="11636"/>
    <cellStyle name="40% - Accent5 2 10 4 2" xfId="33302"/>
    <cellStyle name="40% - Accent5 2 10 4 3" xfId="53143"/>
    <cellStyle name="40% - Accent5 2 10 5" xfId="17419"/>
    <cellStyle name="40% - Accent5 2 10 5 2" xfId="33303"/>
    <cellStyle name="40% - Accent5 2 10 6" xfId="33304"/>
    <cellStyle name="40% - Accent5 2 10 7" xfId="53144"/>
    <cellStyle name="40% - Accent5 2 11" xfId="5042"/>
    <cellStyle name="40% - Accent5 2 11 2" xfId="13716"/>
    <cellStyle name="40% - Accent5 2 11 2 2" xfId="33305"/>
    <cellStyle name="40% - Accent5 2 11 2 3" xfId="53145"/>
    <cellStyle name="40% - Accent5 2 11 3" xfId="19499"/>
    <cellStyle name="40% - Accent5 2 11 3 2" xfId="33306"/>
    <cellStyle name="40% - Accent5 2 11 4" xfId="33307"/>
    <cellStyle name="40% - Accent5 2 11 5" xfId="53146"/>
    <cellStyle name="40% - Accent5 2 12" xfId="7934"/>
    <cellStyle name="40% - Accent5 2 12 2" xfId="33308"/>
    <cellStyle name="40% - Accent5 2 12 3" xfId="53147"/>
    <cellStyle name="40% - Accent5 2 12 4" xfId="53148"/>
    <cellStyle name="40% - Accent5 2 13" xfId="2962"/>
    <cellStyle name="40% - Accent5 2 13 2" xfId="33309"/>
    <cellStyle name="40% - Accent5 2 13 3" xfId="53149"/>
    <cellStyle name="40% - Accent5 2 14" xfId="10825"/>
    <cellStyle name="40% - Accent5 2 14 2" xfId="33310"/>
    <cellStyle name="40% - Accent5 2 14 3" xfId="53150"/>
    <cellStyle name="40% - Accent5 2 15" xfId="16608"/>
    <cellStyle name="40% - Accent5 2 15 2" xfId="33311"/>
    <cellStyle name="40% - Accent5 2 16" xfId="33312"/>
    <cellStyle name="40% - Accent5 2 17" xfId="53151"/>
    <cellStyle name="40% - Accent5 2 2" xfId="413"/>
    <cellStyle name="40% - Accent5 2 2 10" xfId="5043"/>
    <cellStyle name="40% - Accent5 2 2 10 2" xfId="13717"/>
    <cellStyle name="40% - Accent5 2 2 10 2 2" xfId="33313"/>
    <cellStyle name="40% - Accent5 2 2 10 2 3" xfId="53152"/>
    <cellStyle name="40% - Accent5 2 2 10 3" xfId="19500"/>
    <cellStyle name="40% - Accent5 2 2 10 3 2" xfId="33314"/>
    <cellStyle name="40% - Accent5 2 2 10 4" xfId="33315"/>
    <cellStyle name="40% - Accent5 2 2 10 5" xfId="53153"/>
    <cellStyle name="40% - Accent5 2 2 11" xfId="7935"/>
    <cellStyle name="40% - Accent5 2 2 11 2" xfId="33316"/>
    <cellStyle name="40% - Accent5 2 2 11 3" xfId="53154"/>
    <cellStyle name="40% - Accent5 2 2 11 4" xfId="53155"/>
    <cellStyle name="40% - Accent5 2 2 12" xfId="3026"/>
    <cellStyle name="40% - Accent5 2 2 12 2" xfId="33317"/>
    <cellStyle name="40% - Accent5 2 2 12 3" xfId="53156"/>
    <cellStyle name="40% - Accent5 2 2 13" xfId="10826"/>
    <cellStyle name="40% - Accent5 2 2 13 2" xfId="33318"/>
    <cellStyle name="40% - Accent5 2 2 13 3" xfId="53157"/>
    <cellStyle name="40% - Accent5 2 2 14" xfId="16609"/>
    <cellStyle name="40% - Accent5 2 2 14 2" xfId="33319"/>
    <cellStyle name="40% - Accent5 2 2 15" xfId="33320"/>
    <cellStyle name="40% - Accent5 2 2 16" xfId="53158"/>
    <cellStyle name="40% - Accent5 2 2 2" xfId="414"/>
    <cellStyle name="40% - Accent5 2 2 2 10" xfId="7936"/>
    <cellStyle name="40% - Accent5 2 2 2 10 2" xfId="33321"/>
    <cellStyle name="40% - Accent5 2 2 2 10 3" xfId="53159"/>
    <cellStyle name="40% - Accent5 2 2 2 10 4" xfId="53160"/>
    <cellStyle name="40% - Accent5 2 2 2 11" xfId="3027"/>
    <cellStyle name="40% - Accent5 2 2 2 11 2" xfId="33322"/>
    <cellStyle name="40% - Accent5 2 2 2 11 3" xfId="53161"/>
    <cellStyle name="40% - Accent5 2 2 2 12" xfId="10827"/>
    <cellStyle name="40% - Accent5 2 2 2 12 2" xfId="33323"/>
    <cellStyle name="40% - Accent5 2 2 2 12 3" xfId="53162"/>
    <cellStyle name="40% - Accent5 2 2 2 13" xfId="16610"/>
    <cellStyle name="40% - Accent5 2 2 2 13 2" xfId="33324"/>
    <cellStyle name="40% - Accent5 2 2 2 14" xfId="33325"/>
    <cellStyle name="40% - Accent5 2 2 2 15" xfId="53163"/>
    <cellStyle name="40% - Accent5 2 2 2 2" xfId="415"/>
    <cellStyle name="40% - Accent5 2 2 2 2 10" xfId="10828"/>
    <cellStyle name="40% - Accent5 2 2 2 2 10 2" xfId="33326"/>
    <cellStyle name="40% - Accent5 2 2 2 2 10 3" xfId="53164"/>
    <cellStyle name="40% - Accent5 2 2 2 2 11" xfId="16611"/>
    <cellStyle name="40% - Accent5 2 2 2 2 11 2" xfId="33327"/>
    <cellStyle name="40% - Accent5 2 2 2 2 12" xfId="33328"/>
    <cellStyle name="40% - Accent5 2 2 2 2 13" xfId="53165"/>
    <cellStyle name="40% - Accent5 2 2 2 2 2" xfId="416"/>
    <cellStyle name="40% - Accent5 2 2 2 2 2 10" xfId="16612"/>
    <cellStyle name="40% - Accent5 2 2 2 2 2 10 2" xfId="33329"/>
    <cellStyle name="40% - Accent5 2 2 2 2 2 11" xfId="33330"/>
    <cellStyle name="40% - Accent5 2 2 2 2 2 12" xfId="53166"/>
    <cellStyle name="40% - Accent5 2 2 2 2 2 2" xfId="417"/>
    <cellStyle name="40% - Accent5 2 2 2 2 2 2 2" xfId="2155"/>
    <cellStyle name="40% - Accent5 2 2 2 2 2 2 2 2" xfId="9641"/>
    <cellStyle name="40% - Accent5 2 2 2 2 2 2 2 2 2" xfId="15423"/>
    <cellStyle name="40% - Accent5 2 2 2 2 2 2 2 2 2 2" xfId="33331"/>
    <cellStyle name="40% - Accent5 2 2 2 2 2 2 2 2 2 3" xfId="53167"/>
    <cellStyle name="40% - Accent5 2 2 2 2 2 2 2 2 3" xfId="21206"/>
    <cellStyle name="40% - Accent5 2 2 2 2 2 2 2 2 3 2" xfId="33332"/>
    <cellStyle name="40% - Accent5 2 2 2 2 2 2 2 2 4" xfId="33333"/>
    <cellStyle name="40% - Accent5 2 2 2 2 2 2 2 2 5" xfId="53168"/>
    <cellStyle name="40% - Accent5 2 2 2 2 2 2 2 3" xfId="6750"/>
    <cellStyle name="40% - Accent5 2 2 2 2 2 2 2 3 2" xfId="33334"/>
    <cellStyle name="40% - Accent5 2 2 2 2 2 2 2 3 3" xfId="53169"/>
    <cellStyle name="40% - Accent5 2 2 2 2 2 2 2 4" xfId="12532"/>
    <cellStyle name="40% - Accent5 2 2 2 2 2 2 2 4 2" xfId="33335"/>
    <cellStyle name="40% - Accent5 2 2 2 2 2 2 2 4 3" xfId="53170"/>
    <cellStyle name="40% - Accent5 2 2 2 2 2 2 2 5" xfId="18315"/>
    <cellStyle name="40% - Accent5 2 2 2 2 2 2 2 5 2" xfId="33336"/>
    <cellStyle name="40% - Accent5 2 2 2 2 2 2 2 6" xfId="33337"/>
    <cellStyle name="40% - Accent5 2 2 2 2 2 2 2 7" xfId="53171"/>
    <cellStyle name="40% - Accent5 2 2 2 2 2 2 3" xfId="5047"/>
    <cellStyle name="40% - Accent5 2 2 2 2 2 2 3 2" xfId="13721"/>
    <cellStyle name="40% - Accent5 2 2 2 2 2 2 3 2 2" xfId="33338"/>
    <cellStyle name="40% - Accent5 2 2 2 2 2 2 3 2 3" xfId="53172"/>
    <cellStyle name="40% - Accent5 2 2 2 2 2 2 3 3" xfId="19504"/>
    <cellStyle name="40% - Accent5 2 2 2 2 2 2 3 3 2" xfId="33339"/>
    <cellStyle name="40% - Accent5 2 2 2 2 2 2 3 4" xfId="33340"/>
    <cellStyle name="40% - Accent5 2 2 2 2 2 2 3 5" xfId="53173"/>
    <cellStyle name="40% - Accent5 2 2 2 2 2 2 4" xfId="7939"/>
    <cellStyle name="40% - Accent5 2 2 2 2 2 2 4 2" xfId="33341"/>
    <cellStyle name="40% - Accent5 2 2 2 2 2 2 4 3" xfId="53174"/>
    <cellStyle name="40% - Accent5 2 2 2 2 2 2 4 4" xfId="53175"/>
    <cellStyle name="40% - Accent5 2 2 2 2 2 2 5" xfId="3858"/>
    <cellStyle name="40% - Accent5 2 2 2 2 2 2 5 2" xfId="33342"/>
    <cellStyle name="40% - Accent5 2 2 2 2 2 2 5 3" xfId="53176"/>
    <cellStyle name="40% - Accent5 2 2 2 2 2 2 6" xfId="10830"/>
    <cellStyle name="40% - Accent5 2 2 2 2 2 2 6 2" xfId="33343"/>
    <cellStyle name="40% - Accent5 2 2 2 2 2 2 6 3" xfId="53177"/>
    <cellStyle name="40% - Accent5 2 2 2 2 2 2 7" xfId="16613"/>
    <cellStyle name="40% - Accent5 2 2 2 2 2 2 7 2" xfId="33344"/>
    <cellStyle name="40% - Accent5 2 2 2 2 2 2 8" xfId="33345"/>
    <cellStyle name="40% - Accent5 2 2 2 2 2 2 9" xfId="53178"/>
    <cellStyle name="40% - Accent5 2 2 2 2 2 3" xfId="1078"/>
    <cellStyle name="40% - Accent5 2 2 2 2 2 3 2" xfId="2782"/>
    <cellStyle name="40% - Accent5 2 2 2 2 2 3 2 2" xfId="10268"/>
    <cellStyle name="40% - Accent5 2 2 2 2 2 3 2 2 2" xfId="16050"/>
    <cellStyle name="40% - Accent5 2 2 2 2 2 3 2 2 2 2" xfId="33346"/>
    <cellStyle name="40% - Accent5 2 2 2 2 2 3 2 2 2 3" xfId="53179"/>
    <cellStyle name="40% - Accent5 2 2 2 2 2 3 2 2 3" xfId="21833"/>
    <cellStyle name="40% - Accent5 2 2 2 2 2 3 2 2 3 2" xfId="33347"/>
    <cellStyle name="40% - Accent5 2 2 2 2 2 3 2 2 4" xfId="33348"/>
    <cellStyle name="40% - Accent5 2 2 2 2 2 3 2 2 5" xfId="53180"/>
    <cellStyle name="40% - Accent5 2 2 2 2 2 3 2 3" xfId="7377"/>
    <cellStyle name="40% - Accent5 2 2 2 2 2 3 2 3 2" xfId="33349"/>
    <cellStyle name="40% - Accent5 2 2 2 2 2 3 2 3 3" xfId="53181"/>
    <cellStyle name="40% - Accent5 2 2 2 2 2 3 2 4" xfId="13159"/>
    <cellStyle name="40% - Accent5 2 2 2 2 2 3 2 4 2" xfId="33350"/>
    <cellStyle name="40% - Accent5 2 2 2 2 2 3 2 4 3" xfId="53182"/>
    <cellStyle name="40% - Accent5 2 2 2 2 2 3 2 5" xfId="18942"/>
    <cellStyle name="40% - Accent5 2 2 2 2 2 3 2 5 2" xfId="33351"/>
    <cellStyle name="40% - Accent5 2 2 2 2 2 3 2 6" xfId="33352"/>
    <cellStyle name="40% - Accent5 2 2 2 2 2 3 2 7" xfId="53183"/>
    <cellStyle name="40% - Accent5 2 2 2 2 2 3 3" xfId="5674"/>
    <cellStyle name="40% - Accent5 2 2 2 2 2 3 3 2" xfId="14348"/>
    <cellStyle name="40% - Accent5 2 2 2 2 2 3 3 2 2" xfId="33353"/>
    <cellStyle name="40% - Accent5 2 2 2 2 2 3 3 2 3" xfId="53184"/>
    <cellStyle name="40% - Accent5 2 2 2 2 2 3 3 3" xfId="20131"/>
    <cellStyle name="40% - Accent5 2 2 2 2 2 3 3 3 2" xfId="33354"/>
    <cellStyle name="40% - Accent5 2 2 2 2 2 3 3 4" xfId="33355"/>
    <cellStyle name="40% - Accent5 2 2 2 2 2 3 3 5" xfId="53185"/>
    <cellStyle name="40% - Accent5 2 2 2 2 2 3 4" xfId="8566"/>
    <cellStyle name="40% - Accent5 2 2 2 2 2 3 4 2" xfId="33356"/>
    <cellStyle name="40% - Accent5 2 2 2 2 2 3 4 3" xfId="53186"/>
    <cellStyle name="40% - Accent5 2 2 2 2 2 3 4 4" xfId="53187"/>
    <cellStyle name="40% - Accent5 2 2 2 2 2 3 5" xfId="4485"/>
    <cellStyle name="40% - Accent5 2 2 2 2 2 3 5 2" xfId="33357"/>
    <cellStyle name="40% - Accent5 2 2 2 2 2 3 5 3" xfId="53188"/>
    <cellStyle name="40% - Accent5 2 2 2 2 2 3 6" xfId="11457"/>
    <cellStyle name="40% - Accent5 2 2 2 2 2 3 6 2" xfId="33358"/>
    <cellStyle name="40% - Accent5 2 2 2 2 2 3 6 3" xfId="53189"/>
    <cellStyle name="40% - Accent5 2 2 2 2 2 3 7" xfId="17240"/>
    <cellStyle name="40% - Accent5 2 2 2 2 2 3 7 2" xfId="33359"/>
    <cellStyle name="40% - Accent5 2 2 2 2 2 3 8" xfId="33360"/>
    <cellStyle name="40% - Accent5 2 2 2 2 2 3 9" xfId="53190"/>
    <cellStyle name="40% - Accent5 2 2 2 2 2 4" xfId="2154"/>
    <cellStyle name="40% - Accent5 2 2 2 2 2 4 2" xfId="6749"/>
    <cellStyle name="40% - Accent5 2 2 2 2 2 4 2 2" xfId="15422"/>
    <cellStyle name="40% - Accent5 2 2 2 2 2 4 2 2 2" xfId="33361"/>
    <cellStyle name="40% - Accent5 2 2 2 2 2 4 2 2 3" xfId="53191"/>
    <cellStyle name="40% - Accent5 2 2 2 2 2 4 2 3" xfId="21205"/>
    <cellStyle name="40% - Accent5 2 2 2 2 2 4 2 3 2" xfId="33362"/>
    <cellStyle name="40% - Accent5 2 2 2 2 2 4 2 4" xfId="33363"/>
    <cellStyle name="40% - Accent5 2 2 2 2 2 4 2 5" xfId="53192"/>
    <cellStyle name="40% - Accent5 2 2 2 2 2 4 3" xfId="9640"/>
    <cellStyle name="40% - Accent5 2 2 2 2 2 4 3 2" xfId="33364"/>
    <cellStyle name="40% - Accent5 2 2 2 2 2 4 3 3" xfId="53193"/>
    <cellStyle name="40% - Accent5 2 2 2 2 2 4 3 4" xfId="53194"/>
    <cellStyle name="40% - Accent5 2 2 2 2 2 4 4" xfId="3857"/>
    <cellStyle name="40% - Accent5 2 2 2 2 2 4 4 2" xfId="33365"/>
    <cellStyle name="40% - Accent5 2 2 2 2 2 4 4 3" xfId="53195"/>
    <cellStyle name="40% - Accent5 2 2 2 2 2 4 5" xfId="12531"/>
    <cellStyle name="40% - Accent5 2 2 2 2 2 4 5 2" xfId="33366"/>
    <cellStyle name="40% - Accent5 2 2 2 2 2 4 5 3" xfId="53196"/>
    <cellStyle name="40% - Accent5 2 2 2 2 2 4 6" xfId="18314"/>
    <cellStyle name="40% - Accent5 2 2 2 2 2 4 6 2" xfId="33367"/>
    <cellStyle name="40% - Accent5 2 2 2 2 2 4 7" xfId="33368"/>
    <cellStyle name="40% - Accent5 2 2 2 2 2 4 8" xfId="53197"/>
    <cellStyle name="40% - Accent5 2 2 2 2 2 5" xfId="1564"/>
    <cellStyle name="40% - Accent5 2 2 2 2 2 5 2" xfId="9050"/>
    <cellStyle name="40% - Accent5 2 2 2 2 2 5 2 2" xfId="14832"/>
    <cellStyle name="40% - Accent5 2 2 2 2 2 5 2 2 2" xfId="33369"/>
    <cellStyle name="40% - Accent5 2 2 2 2 2 5 2 2 3" xfId="53198"/>
    <cellStyle name="40% - Accent5 2 2 2 2 2 5 2 3" xfId="20615"/>
    <cellStyle name="40% - Accent5 2 2 2 2 2 5 2 3 2" xfId="33370"/>
    <cellStyle name="40% - Accent5 2 2 2 2 2 5 2 4" xfId="33371"/>
    <cellStyle name="40% - Accent5 2 2 2 2 2 5 2 5" xfId="53199"/>
    <cellStyle name="40% - Accent5 2 2 2 2 2 5 3" xfId="6159"/>
    <cellStyle name="40% - Accent5 2 2 2 2 2 5 3 2" xfId="33372"/>
    <cellStyle name="40% - Accent5 2 2 2 2 2 5 3 3" xfId="53200"/>
    <cellStyle name="40% - Accent5 2 2 2 2 2 5 4" xfId="11941"/>
    <cellStyle name="40% - Accent5 2 2 2 2 2 5 4 2" xfId="33373"/>
    <cellStyle name="40% - Accent5 2 2 2 2 2 5 4 3" xfId="53201"/>
    <cellStyle name="40% - Accent5 2 2 2 2 2 5 5" xfId="17724"/>
    <cellStyle name="40% - Accent5 2 2 2 2 2 5 5 2" xfId="33374"/>
    <cellStyle name="40% - Accent5 2 2 2 2 2 5 6" xfId="33375"/>
    <cellStyle name="40% - Accent5 2 2 2 2 2 5 7" xfId="53202"/>
    <cellStyle name="40% - Accent5 2 2 2 2 2 6" xfId="5046"/>
    <cellStyle name="40% - Accent5 2 2 2 2 2 6 2" xfId="13720"/>
    <cellStyle name="40% - Accent5 2 2 2 2 2 6 2 2" xfId="33376"/>
    <cellStyle name="40% - Accent5 2 2 2 2 2 6 2 3" xfId="53203"/>
    <cellStyle name="40% - Accent5 2 2 2 2 2 6 3" xfId="19503"/>
    <cellStyle name="40% - Accent5 2 2 2 2 2 6 3 2" xfId="33377"/>
    <cellStyle name="40% - Accent5 2 2 2 2 2 6 4" xfId="33378"/>
    <cellStyle name="40% - Accent5 2 2 2 2 2 6 5" xfId="53204"/>
    <cellStyle name="40% - Accent5 2 2 2 2 2 7" xfId="7938"/>
    <cellStyle name="40% - Accent5 2 2 2 2 2 7 2" xfId="33379"/>
    <cellStyle name="40% - Accent5 2 2 2 2 2 7 3" xfId="53205"/>
    <cellStyle name="40% - Accent5 2 2 2 2 2 7 4" xfId="53206"/>
    <cellStyle name="40% - Accent5 2 2 2 2 2 8" xfId="3267"/>
    <cellStyle name="40% - Accent5 2 2 2 2 2 8 2" xfId="33380"/>
    <cellStyle name="40% - Accent5 2 2 2 2 2 8 3" xfId="53207"/>
    <cellStyle name="40% - Accent5 2 2 2 2 2 9" xfId="10829"/>
    <cellStyle name="40% - Accent5 2 2 2 2 2 9 2" xfId="33381"/>
    <cellStyle name="40% - Accent5 2 2 2 2 2 9 3" xfId="53208"/>
    <cellStyle name="40% - Accent5 2 2 2 2 3" xfId="418"/>
    <cellStyle name="40% - Accent5 2 2 2 2 3 2" xfId="2156"/>
    <cellStyle name="40% - Accent5 2 2 2 2 3 2 2" xfId="9642"/>
    <cellStyle name="40% - Accent5 2 2 2 2 3 2 2 2" xfId="15424"/>
    <cellStyle name="40% - Accent5 2 2 2 2 3 2 2 2 2" xfId="33382"/>
    <cellStyle name="40% - Accent5 2 2 2 2 3 2 2 2 3" xfId="53209"/>
    <cellStyle name="40% - Accent5 2 2 2 2 3 2 2 3" xfId="21207"/>
    <cellStyle name="40% - Accent5 2 2 2 2 3 2 2 3 2" xfId="33383"/>
    <cellStyle name="40% - Accent5 2 2 2 2 3 2 2 4" xfId="33384"/>
    <cellStyle name="40% - Accent5 2 2 2 2 3 2 2 5" xfId="53210"/>
    <cellStyle name="40% - Accent5 2 2 2 2 3 2 3" xfId="6751"/>
    <cellStyle name="40% - Accent5 2 2 2 2 3 2 3 2" xfId="33385"/>
    <cellStyle name="40% - Accent5 2 2 2 2 3 2 3 3" xfId="53211"/>
    <cellStyle name="40% - Accent5 2 2 2 2 3 2 4" xfId="12533"/>
    <cellStyle name="40% - Accent5 2 2 2 2 3 2 4 2" xfId="33386"/>
    <cellStyle name="40% - Accent5 2 2 2 2 3 2 4 3" xfId="53212"/>
    <cellStyle name="40% - Accent5 2 2 2 2 3 2 5" xfId="18316"/>
    <cellStyle name="40% - Accent5 2 2 2 2 3 2 5 2" xfId="33387"/>
    <cellStyle name="40% - Accent5 2 2 2 2 3 2 6" xfId="33388"/>
    <cellStyle name="40% - Accent5 2 2 2 2 3 2 7" xfId="53213"/>
    <cellStyle name="40% - Accent5 2 2 2 2 3 3" xfId="5048"/>
    <cellStyle name="40% - Accent5 2 2 2 2 3 3 2" xfId="13722"/>
    <cellStyle name="40% - Accent5 2 2 2 2 3 3 2 2" xfId="33389"/>
    <cellStyle name="40% - Accent5 2 2 2 2 3 3 2 3" xfId="53214"/>
    <cellStyle name="40% - Accent5 2 2 2 2 3 3 3" xfId="19505"/>
    <cellStyle name="40% - Accent5 2 2 2 2 3 3 3 2" xfId="33390"/>
    <cellStyle name="40% - Accent5 2 2 2 2 3 3 4" xfId="33391"/>
    <cellStyle name="40% - Accent5 2 2 2 2 3 3 5" xfId="53215"/>
    <cellStyle name="40% - Accent5 2 2 2 2 3 4" xfId="7940"/>
    <cellStyle name="40% - Accent5 2 2 2 2 3 4 2" xfId="33392"/>
    <cellStyle name="40% - Accent5 2 2 2 2 3 4 3" xfId="53216"/>
    <cellStyle name="40% - Accent5 2 2 2 2 3 4 4" xfId="53217"/>
    <cellStyle name="40% - Accent5 2 2 2 2 3 5" xfId="3859"/>
    <cellStyle name="40% - Accent5 2 2 2 2 3 5 2" xfId="33393"/>
    <cellStyle name="40% - Accent5 2 2 2 2 3 5 3" xfId="53218"/>
    <cellStyle name="40% - Accent5 2 2 2 2 3 6" xfId="10831"/>
    <cellStyle name="40% - Accent5 2 2 2 2 3 6 2" xfId="33394"/>
    <cellStyle name="40% - Accent5 2 2 2 2 3 6 3" xfId="53219"/>
    <cellStyle name="40% - Accent5 2 2 2 2 3 7" xfId="16614"/>
    <cellStyle name="40% - Accent5 2 2 2 2 3 7 2" xfId="33395"/>
    <cellStyle name="40% - Accent5 2 2 2 2 3 8" xfId="33396"/>
    <cellStyle name="40% - Accent5 2 2 2 2 3 9" xfId="53220"/>
    <cellStyle name="40% - Accent5 2 2 2 2 4" xfId="1077"/>
    <cellStyle name="40% - Accent5 2 2 2 2 4 2" xfId="2781"/>
    <cellStyle name="40% - Accent5 2 2 2 2 4 2 2" xfId="10267"/>
    <cellStyle name="40% - Accent5 2 2 2 2 4 2 2 2" xfId="16049"/>
    <cellStyle name="40% - Accent5 2 2 2 2 4 2 2 2 2" xfId="33397"/>
    <cellStyle name="40% - Accent5 2 2 2 2 4 2 2 2 3" xfId="53221"/>
    <cellStyle name="40% - Accent5 2 2 2 2 4 2 2 3" xfId="21832"/>
    <cellStyle name="40% - Accent5 2 2 2 2 4 2 2 3 2" xfId="33398"/>
    <cellStyle name="40% - Accent5 2 2 2 2 4 2 2 4" xfId="33399"/>
    <cellStyle name="40% - Accent5 2 2 2 2 4 2 2 5" xfId="53222"/>
    <cellStyle name="40% - Accent5 2 2 2 2 4 2 3" xfId="7376"/>
    <cellStyle name="40% - Accent5 2 2 2 2 4 2 3 2" xfId="33400"/>
    <cellStyle name="40% - Accent5 2 2 2 2 4 2 3 3" xfId="53223"/>
    <cellStyle name="40% - Accent5 2 2 2 2 4 2 4" xfId="13158"/>
    <cellStyle name="40% - Accent5 2 2 2 2 4 2 4 2" xfId="33401"/>
    <cellStyle name="40% - Accent5 2 2 2 2 4 2 4 3" xfId="53224"/>
    <cellStyle name="40% - Accent5 2 2 2 2 4 2 5" xfId="18941"/>
    <cellStyle name="40% - Accent5 2 2 2 2 4 2 5 2" xfId="33402"/>
    <cellStyle name="40% - Accent5 2 2 2 2 4 2 6" xfId="33403"/>
    <cellStyle name="40% - Accent5 2 2 2 2 4 2 7" xfId="53225"/>
    <cellStyle name="40% - Accent5 2 2 2 2 4 3" xfId="5673"/>
    <cellStyle name="40% - Accent5 2 2 2 2 4 3 2" xfId="14347"/>
    <cellStyle name="40% - Accent5 2 2 2 2 4 3 2 2" xfId="33404"/>
    <cellStyle name="40% - Accent5 2 2 2 2 4 3 2 3" xfId="53226"/>
    <cellStyle name="40% - Accent5 2 2 2 2 4 3 3" xfId="20130"/>
    <cellStyle name="40% - Accent5 2 2 2 2 4 3 3 2" xfId="33405"/>
    <cellStyle name="40% - Accent5 2 2 2 2 4 3 4" xfId="33406"/>
    <cellStyle name="40% - Accent5 2 2 2 2 4 3 5" xfId="53227"/>
    <cellStyle name="40% - Accent5 2 2 2 2 4 4" xfId="8565"/>
    <cellStyle name="40% - Accent5 2 2 2 2 4 4 2" xfId="33407"/>
    <cellStyle name="40% - Accent5 2 2 2 2 4 4 3" xfId="53228"/>
    <cellStyle name="40% - Accent5 2 2 2 2 4 4 4" xfId="53229"/>
    <cellStyle name="40% - Accent5 2 2 2 2 4 5" xfId="4484"/>
    <cellStyle name="40% - Accent5 2 2 2 2 4 5 2" xfId="33408"/>
    <cellStyle name="40% - Accent5 2 2 2 2 4 5 3" xfId="53230"/>
    <cellStyle name="40% - Accent5 2 2 2 2 4 6" xfId="11456"/>
    <cellStyle name="40% - Accent5 2 2 2 2 4 6 2" xfId="33409"/>
    <cellStyle name="40% - Accent5 2 2 2 2 4 6 3" xfId="53231"/>
    <cellStyle name="40% - Accent5 2 2 2 2 4 7" xfId="17239"/>
    <cellStyle name="40% - Accent5 2 2 2 2 4 7 2" xfId="33410"/>
    <cellStyle name="40% - Accent5 2 2 2 2 4 8" xfId="33411"/>
    <cellStyle name="40% - Accent5 2 2 2 2 4 9" xfId="53232"/>
    <cellStyle name="40% - Accent5 2 2 2 2 5" xfId="2153"/>
    <cellStyle name="40% - Accent5 2 2 2 2 5 2" xfId="6748"/>
    <cellStyle name="40% - Accent5 2 2 2 2 5 2 2" xfId="15421"/>
    <cellStyle name="40% - Accent5 2 2 2 2 5 2 2 2" xfId="33412"/>
    <cellStyle name="40% - Accent5 2 2 2 2 5 2 2 3" xfId="53233"/>
    <cellStyle name="40% - Accent5 2 2 2 2 5 2 3" xfId="21204"/>
    <cellStyle name="40% - Accent5 2 2 2 2 5 2 3 2" xfId="33413"/>
    <cellStyle name="40% - Accent5 2 2 2 2 5 2 4" xfId="33414"/>
    <cellStyle name="40% - Accent5 2 2 2 2 5 2 5" xfId="53234"/>
    <cellStyle name="40% - Accent5 2 2 2 2 5 3" xfId="9639"/>
    <cellStyle name="40% - Accent5 2 2 2 2 5 3 2" xfId="33415"/>
    <cellStyle name="40% - Accent5 2 2 2 2 5 3 3" xfId="53235"/>
    <cellStyle name="40% - Accent5 2 2 2 2 5 3 4" xfId="53236"/>
    <cellStyle name="40% - Accent5 2 2 2 2 5 4" xfId="3856"/>
    <cellStyle name="40% - Accent5 2 2 2 2 5 4 2" xfId="33416"/>
    <cellStyle name="40% - Accent5 2 2 2 2 5 4 3" xfId="53237"/>
    <cellStyle name="40% - Accent5 2 2 2 2 5 5" xfId="12530"/>
    <cellStyle name="40% - Accent5 2 2 2 2 5 5 2" xfId="33417"/>
    <cellStyle name="40% - Accent5 2 2 2 2 5 5 3" xfId="53238"/>
    <cellStyle name="40% - Accent5 2 2 2 2 5 6" xfId="18313"/>
    <cellStyle name="40% - Accent5 2 2 2 2 5 6 2" xfId="33418"/>
    <cellStyle name="40% - Accent5 2 2 2 2 5 7" xfId="33419"/>
    <cellStyle name="40% - Accent5 2 2 2 2 5 8" xfId="53239"/>
    <cellStyle name="40% - Accent5 2 2 2 2 6" xfId="1563"/>
    <cellStyle name="40% - Accent5 2 2 2 2 6 2" xfId="9049"/>
    <cellStyle name="40% - Accent5 2 2 2 2 6 2 2" xfId="14831"/>
    <cellStyle name="40% - Accent5 2 2 2 2 6 2 2 2" xfId="33420"/>
    <cellStyle name="40% - Accent5 2 2 2 2 6 2 2 3" xfId="53240"/>
    <cellStyle name="40% - Accent5 2 2 2 2 6 2 3" xfId="20614"/>
    <cellStyle name="40% - Accent5 2 2 2 2 6 2 3 2" xfId="33421"/>
    <cellStyle name="40% - Accent5 2 2 2 2 6 2 4" xfId="33422"/>
    <cellStyle name="40% - Accent5 2 2 2 2 6 2 5" xfId="53241"/>
    <cellStyle name="40% - Accent5 2 2 2 2 6 3" xfId="6158"/>
    <cellStyle name="40% - Accent5 2 2 2 2 6 3 2" xfId="33423"/>
    <cellStyle name="40% - Accent5 2 2 2 2 6 3 3" xfId="53242"/>
    <cellStyle name="40% - Accent5 2 2 2 2 6 4" xfId="11940"/>
    <cellStyle name="40% - Accent5 2 2 2 2 6 4 2" xfId="33424"/>
    <cellStyle name="40% - Accent5 2 2 2 2 6 4 3" xfId="53243"/>
    <cellStyle name="40% - Accent5 2 2 2 2 6 5" xfId="17723"/>
    <cellStyle name="40% - Accent5 2 2 2 2 6 5 2" xfId="33425"/>
    <cellStyle name="40% - Accent5 2 2 2 2 6 6" xfId="33426"/>
    <cellStyle name="40% - Accent5 2 2 2 2 6 7" xfId="53244"/>
    <cellStyle name="40% - Accent5 2 2 2 2 7" xfId="5045"/>
    <cellStyle name="40% - Accent5 2 2 2 2 7 2" xfId="13719"/>
    <cellStyle name="40% - Accent5 2 2 2 2 7 2 2" xfId="33427"/>
    <cellStyle name="40% - Accent5 2 2 2 2 7 2 3" xfId="53245"/>
    <cellStyle name="40% - Accent5 2 2 2 2 7 3" xfId="19502"/>
    <cellStyle name="40% - Accent5 2 2 2 2 7 3 2" xfId="33428"/>
    <cellStyle name="40% - Accent5 2 2 2 2 7 4" xfId="33429"/>
    <cellStyle name="40% - Accent5 2 2 2 2 7 5" xfId="53246"/>
    <cellStyle name="40% - Accent5 2 2 2 2 8" xfId="7937"/>
    <cellStyle name="40% - Accent5 2 2 2 2 8 2" xfId="33430"/>
    <cellStyle name="40% - Accent5 2 2 2 2 8 3" xfId="53247"/>
    <cellStyle name="40% - Accent5 2 2 2 2 8 4" xfId="53248"/>
    <cellStyle name="40% - Accent5 2 2 2 2 9" xfId="3266"/>
    <cellStyle name="40% - Accent5 2 2 2 2 9 2" xfId="33431"/>
    <cellStyle name="40% - Accent5 2 2 2 2 9 3" xfId="53249"/>
    <cellStyle name="40% - Accent5 2 2 2 3" xfId="419"/>
    <cellStyle name="40% - Accent5 2 2 2 3 10" xfId="16615"/>
    <cellStyle name="40% - Accent5 2 2 2 3 10 2" xfId="33432"/>
    <cellStyle name="40% - Accent5 2 2 2 3 11" xfId="33433"/>
    <cellStyle name="40% - Accent5 2 2 2 3 12" xfId="53250"/>
    <cellStyle name="40% - Accent5 2 2 2 3 2" xfId="420"/>
    <cellStyle name="40% - Accent5 2 2 2 3 2 2" xfId="2158"/>
    <cellStyle name="40% - Accent5 2 2 2 3 2 2 2" xfId="9644"/>
    <cellStyle name="40% - Accent5 2 2 2 3 2 2 2 2" xfId="15426"/>
    <cellStyle name="40% - Accent5 2 2 2 3 2 2 2 2 2" xfId="33434"/>
    <cellStyle name="40% - Accent5 2 2 2 3 2 2 2 2 3" xfId="53251"/>
    <cellStyle name="40% - Accent5 2 2 2 3 2 2 2 3" xfId="21209"/>
    <cellStyle name="40% - Accent5 2 2 2 3 2 2 2 3 2" xfId="33435"/>
    <cellStyle name="40% - Accent5 2 2 2 3 2 2 2 4" xfId="33436"/>
    <cellStyle name="40% - Accent5 2 2 2 3 2 2 2 5" xfId="53252"/>
    <cellStyle name="40% - Accent5 2 2 2 3 2 2 3" xfId="6753"/>
    <cellStyle name="40% - Accent5 2 2 2 3 2 2 3 2" xfId="33437"/>
    <cellStyle name="40% - Accent5 2 2 2 3 2 2 3 3" xfId="53253"/>
    <cellStyle name="40% - Accent5 2 2 2 3 2 2 4" xfId="12535"/>
    <cellStyle name="40% - Accent5 2 2 2 3 2 2 4 2" xfId="33438"/>
    <cellStyle name="40% - Accent5 2 2 2 3 2 2 4 3" xfId="53254"/>
    <cellStyle name="40% - Accent5 2 2 2 3 2 2 5" xfId="18318"/>
    <cellStyle name="40% - Accent5 2 2 2 3 2 2 5 2" xfId="33439"/>
    <cellStyle name="40% - Accent5 2 2 2 3 2 2 6" xfId="33440"/>
    <cellStyle name="40% - Accent5 2 2 2 3 2 2 7" xfId="53255"/>
    <cellStyle name="40% - Accent5 2 2 2 3 2 3" xfId="5050"/>
    <cellStyle name="40% - Accent5 2 2 2 3 2 3 2" xfId="13724"/>
    <cellStyle name="40% - Accent5 2 2 2 3 2 3 2 2" xfId="33441"/>
    <cellStyle name="40% - Accent5 2 2 2 3 2 3 2 3" xfId="53256"/>
    <cellStyle name="40% - Accent5 2 2 2 3 2 3 3" xfId="19507"/>
    <cellStyle name="40% - Accent5 2 2 2 3 2 3 3 2" xfId="33442"/>
    <cellStyle name="40% - Accent5 2 2 2 3 2 3 4" xfId="33443"/>
    <cellStyle name="40% - Accent5 2 2 2 3 2 3 5" xfId="53257"/>
    <cellStyle name="40% - Accent5 2 2 2 3 2 4" xfId="7942"/>
    <cellStyle name="40% - Accent5 2 2 2 3 2 4 2" xfId="33444"/>
    <cellStyle name="40% - Accent5 2 2 2 3 2 4 3" xfId="53258"/>
    <cellStyle name="40% - Accent5 2 2 2 3 2 4 4" xfId="53259"/>
    <cellStyle name="40% - Accent5 2 2 2 3 2 5" xfId="3861"/>
    <cellStyle name="40% - Accent5 2 2 2 3 2 5 2" xfId="33445"/>
    <cellStyle name="40% - Accent5 2 2 2 3 2 5 3" xfId="53260"/>
    <cellStyle name="40% - Accent5 2 2 2 3 2 6" xfId="10833"/>
    <cellStyle name="40% - Accent5 2 2 2 3 2 6 2" xfId="33446"/>
    <cellStyle name="40% - Accent5 2 2 2 3 2 6 3" xfId="53261"/>
    <cellStyle name="40% - Accent5 2 2 2 3 2 7" xfId="16616"/>
    <cellStyle name="40% - Accent5 2 2 2 3 2 7 2" xfId="33447"/>
    <cellStyle name="40% - Accent5 2 2 2 3 2 8" xfId="33448"/>
    <cellStyle name="40% - Accent5 2 2 2 3 2 9" xfId="53262"/>
    <cellStyle name="40% - Accent5 2 2 2 3 3" xfId="1079"/>
    <cellStyle name="40% - Accent5 2 2 2 3 3 2" xfId="2783"/>
    <cellStyle name="40% - Accent5 2 2 2 3 3 2 2" xfId="10269"/>
    <cellStyle name="40% - Accent5 2 2 2 3 3 2 2 2" xfId="16051"/>
    <cellStyle name="40% - Accent5 2 2 2 3 3 2 2 2 2" xfId="33449"/>
    <cellStyle name="40% - Accent5 2 2 2 3 3 2 2 2 3" xfId="53263"/>
    <cellStyle name="40% - Accent5 2 2 2 3 3 2 2 3" xfId="21834"/>
    <cellStyle name="40% - Accent5 2 2 2 3 3 2 2 3 2" xfId="33450"/>
    <cellStyle name="40% - Accent5 2 2 2 3 3 2 2 4" xfId="33451"/>
    <cellStyle name="40% - Accent5 2 2 2 3 3 2 2 5" xfId="53264"/>
    <cellStyle name="40% - Accent5 2 2 2 3 3 2 3" xfId="7378"/>
    <cellStyle name="40% - Accent5 2 2 2 3 3 2 3 2" xfId="33452"/>
    <cellStyle name="40% - Accent5 2 2 2 3 3 2 3 3" xfId="53265"/>
    <cellStyle name="40% - Accent5 2 2 2 3 3 2 4" xfId="13160"/>
    <cellStyle name="40% - Accent5 2 2 2 3 3 2 4 2" xfId="33453"/>
    <cellStyle name="40% - Accent5 2 2 2 3 3 2 4 3" xfId="53266"/>
    <cellStyle name="40% - Accent5 2 2 2 3 3 2 5" xfId="18943"/>
    <cellStyle name="40% - Accent5 2 2 2 3 3 2 5 2" xfId="33454"/>
    <cellStyle name="40% - Accent5 2 2 2 3 3 2 6" xfId="33455"/>
    <cellStyle name="40% - Accent5 2 2 2 3 3 2 7" xfId="53267"/>
    <cellStyle name="40% - Accent5 2 2 2 3 3 3" xfId="5675"/>
    <cellStyle name="40% - Accent5 2 2 2 3 3 3 2" xfId="14349"/>
    <cellStyle name="40% - Accent5 2 2 2 3 3 3 2 2" xfId="33456"/>
    <cellStyle name="40% - Accent5 2 2 2 3 3 3 2 3" xfId="53268"/>
    <cellStyle name="40% - Accent5 2 2 2 3 3 3 3" xfId="20132"/>
    <cellStyle name="40% - Accent5 2 2 2 3 3 3 3 2" xfId="33457"/>
    <cellStyle name="40% - Accent5 2 2 2 3 3 3 4" xfId="33458"/>
    <cellStyle name="40% - Accent5 2 2 2 3 3 3 5" xfId="53269"/>
    <cellStyle name="40% - Accent5 2 2 2 3 3 4" xfId="8567"/>
    <cellStyle name="40% - Accent5 2 2 2 3 3 4 2" xfId="33459"/>
    <cellStyle name="40% - Accent5 2 2 2 3 3 4 3" xfId="53270"/>
    <cellStyle name="40% - Accent5 2 2 2 3 3 4 4" xfId="53271"/>
    <cellStyle name="40% - Accent5 2 2 2 3 3 5" xfId="4486"/>
    <cellStyle name="40% - Accent5 2 2 2 3 3 5 2" xfId="33460"/>
    <cellStyle name="40% - Accent5 2 2 2 3 3 5 3" xfId="53272"/>
    <cellStyle name="40% - Accent5 2 2 2 3 3 6" xfId="11458"/>
    <cellStyle name="40% - Accent5 2 2 2 3 3 6 2" xfId="33461"/>
    <cellStyle name="40% - Accent5 2 2 2 3 3 6 3" xfId="53273"/>
    <cellStyle name="40% - Accent5 2 2 2 3 3 7" xfId="17241"/>
    <cellStyle name="40% - Accent5 2 2 2 3 3 7 2" xfId="33462"/>
    <cellStyle name="40% - Accent5 2 2 2 3 3 8" xfId="33463"/>
    <cellStyle name="40% - Accent5 2 2 2 3 3 9" xfId="53274"/>
    <cellStyle name="40% - Accent5 2 2 2 3 4" xfId="2157"/>
    <cellStyle name="40% - Accent5 2 2 2 3 4 2" xfId="6752"/>
    <cellStyle name="40% - Accent5 2 2 2 3 4 2 2" xfId="15425"/>
    <cellStyle name="40% - Accent5 2 2 2 3 4 2 2 2" xfId="33464"/>
    <cellStyle name="40% - Accent5 2 2 2 3 4 2 2 3" xfId="53275"/>
    <cellStyle name="40% - Accent5 2 2 2 3 4 2 3" xfId="21208"/>
    <cellStyle name="40% - Accent5 2 2 2 3 4 2 3 2" xfId="33465"/>
    <cellStyle name="40% - Accent5 2 2 2 3 4 2 4" xfId="33466"/>
    <cellStyle name="40% - Accent5 2 2 2 3 4 2 5" xfId="53276"/>
    <cellStyle name="40% - Accent5 2 2 2 3 4 3" xfId="9643"/>
    <cellStyle name="40% - Accent5 2 2 2 3 4 3 2" xfId="33467"/>
    <cellStyle name="40% - Accent5 2 2 2 3 4 3 3" xfId="53277"/>
    <cellStyle name="40% - Accent5 2 2 2 3 4 3 4" xfId="53278"/>
    <cellStyle name="40% - Accent5 2 2 2 3 4 4" xfId="3860"/>
    <cellStyle name="40% - Accent5 2 2 2 3 4 4 2" xfId="33468"/>
    <cellStyle name="40% - Accent5 2 2 2 3 4 4 3" xfId="53279"/>
    <cellStyle name="40% - Accent5 2 2 2 3 4 5" xfId="12534"/>
    <cellStyle name="40% - Accent5 2 2 2 3 4 5 2" xfId="33469"/>
    <cellStyle name="40% - Accent5 2 2 2 3 4 5 3" xfId="53280"/>
    <cellStyle name="40% - Accent5 2 2 2 3 4 6" xfId="18317"/>
    <cellStyle name="40% - Accent5 2 2 2 3 4 6 2" xfId="33470"/>
    <cellStyle name="40% - Accent5 2 2 2 3 4 7" xfId="33471"/>
    <cellStyle name="40% - Accent5 2 2 2 3 4 8" xfId="53281"/>
    <cellStyle name="40% - Accent5 2 2 2 3 5" xfId="1565"/>
    <cellStyle name="40% - Accent5 2 2 2 3 5 2" xfId="9051"/>
    <cellStyle name="40% - Accent5 2 2 2 3 5 2 2" xfId="14833"/>
    <cellStyle name="40% - Accent5 2 2 2 3 5 2 2 2" xfId="33472"/>
    <cellStyle name="40% - Accent5 2 2 2 3 5 2 2 3" xfId="53282"/>
    <cellStyle name="40% - Accent5 2 2 2 3 5 2 3" xfId="20616"/>
    <cellStyle name="40% - Accent5 2 2 2 3 5 2 3 2" xfId="33473"/>
    <cellStyle name="40% - Accent5 2 2 2 3 5 2 4" xfId="33474"/>
    <cellStyle name="40% - Accent5 2 2 2 3 5 2 5" xfId="53283"/>
    <cellStyle name="40% - Accent5 2 2 2 3 5 3" xfId="6160"/>
    <cellStyle name="40% - Accent5 2 2 2 3 5 3 2" xfId="33475"/>
    <cellStyle name="40% - Accent5 2 2 2 3 5 3 3" xfId="53284"/>
    <cellStyle name="40% - Accent5 2 2 2 3 5 4" xfId="11942"/>
    <cellStyle name="40% - Accent5 2 2 2 3 5 4 2" xfId="33476"/>
    <cellStyle name="40% - Accent5 2 2 2 3 5 4 3" xfId="53285"/>
    <cellStyle name="40% - Accent5 2 2 2 3 5 5" xfId="17725"/>
    <cellStyle name="40% - Accent5 2 2 2 3 5 5 2" xfId="33477"/>
    <cellStyle name="40% - Accent5 2 2 2 3 5 6" xfId="33478"/>
    <cellStyle name="40% - Accent5 2 2 2 3 5 7" xfId="53286"/>
    <cellStyle name="40% - Accent5 2 2 2 3 6" xfId="5049"/>
    <cellStyle name="40% - Accent5 2 2 2 3 6 2" xfId="13723"/>
    <cellStyle name="40% - Accent5 2 2 2 3 6 2 2" xfId="33479"/>
    <cellStyle name="40% - Accent5 2 2 2 3 6 2 3" xfId="53287"/>
    <cellStyle name="40% - Accent5 2 2 2 3 6 3" xfId="19506"/>
    <cellStyle name="40% - Accent5 2 2 2 3 6 3 2" xfId="33480"/>
    <cellStyle name="40% - Accent5 2 2 2 3 6 4" xfId="33481"/>
    <cellStyle name="40% - Accent5 2 2 2 3 6 5" xfId="53288"/>
    <cellStyle name="40% - Accent5 2 2 2 3 7" xfId="7941"/>
    <cellStyle name="40% - Accent5 2 2 2 3 7 2" xfId="33482"/>
    <cellStyle name="40% - Accent5 2 2 2 3 7 3" xfId="53289"/>
    <cellStyle name="40% - Accent5 2 2 2 3 7 4" xfId="53290"/>
    <cellStyle name="40% - Accent5 2 2 2 3 8" xfId="3268"/>
    <cellStyle name="40% - Accent5 2 2 2 3 8 2" xfId="33483"/>
    <cellStyle name="40% - Accent5 2 2 2 3 8 3" xfId="53291"/>
    <cellStyle name="40% - Accent5 2 2 2 3 9" xfId="10832"/>
    <cellStyle name="40% - Accent5 2 2 2 3 9 2" xfId="33484"/>
    <cellStyle name="40% - Accent5 2 2 2 3 9 3" xfId="53292"/>
    <cellStyle name="40% - Accent5 2 2 2 4" xfId="421"/>
    <cellStyle name="40% - Accent5 2 2 2 4 10" xfId="16617"/>
    <cellStyle name="40% - Accent5 2 2 2 4 10 2" xfId="33485"/>
    <cellStyle name="40% - Accent5 2 2 2 4 11" xfId="33486"/>
    <cellStyle name="40% - Accent5 2 2 2 4 12" xfId="53293"/>
    <cellStyle name="40% - Accent5 2 2 2 4 2" xfId="422"/>
    <cellStyle name="40% - Accent5 2 2 2 4 2 2" xfId="2160"/>
    <cellStyle name="40% - Accent5 2 2 2 4 2 2 2" xfId="9646"/>
    <cellStyle name="40% - Accent5 2 2 2 4 2 2 2 2" xfId="15428"/>
    <cellStyle name="40% - Accent5 2 2 2 4 2 2 2 2 2" xfId="33487"/>
    <cellStyle name="40% - Accent5 2 2 2 4 2 2 2 2 3" xfId="53294"/>
    <cellStyle name="40% - Accent5 2 2 2 4 2 2 2 3" xfId="21211"/>
    <cellStyle name="40% - Accent5 2 2 2 4 2 2 2 3 2" xfId="33488"/>
    <cellStyle name="40% - Accent5 2 2 2 4 2 2 2 4" xfId="33489"/>
    <cellStyle name="40% - Accent5 2 2 2 4 2 2 2 5" xfId="53295"/>
    <cellStyle name="40% - Accent5 2 2 2 4 2 2 3" xfId="6755"/>
    <cellStyle name="40% - Accent5 2 2 2 4 2 2 3 2" xfId="33490"/>
    <cellStyle name="40% - Accent5 2 2 2 4 2 2 3 3" xfId="53296"/>
    <cellStyle name="40% - Accent5 2 2 2 4 2 2 4" xfId="12537"/>
    <cellStyle name="40% - Accent5 2 2 2 4 2 2 4 2" xfId="33491"/>
    <cellStyle name="40% - Accent5 2 2 2 4 2 2 4 3" xfId="53297"/>
    <cellStyle name="40% - Accent5 2 2 2 4 2 2 5" xfId="18320"/>
    <cellStyle name="40% - Accent5 2 2 2 4 2 2 5 2" xfId="33492"/>
    <cellStyle name="40% - Accent5 2 2 2 4 2 2 6" xfId="33493"/>
    <cellStyle name="40% - Accent5 2 2 2 4 2 2 7" xfId="53298"/>
    <cellStyle name="40% - Accent5 2 2 2 4 2 3" xfId="5052"/>
    <cellStyle name="40% - Accent5 2 2 2 4 2 3 2" xfId="13726"/>
    <cellStyle name="40% - Accent5 2 2 2 4 2 3 2 2" xfId="33494"/>
    <cellStyle name="40% - Accent5 2 2 2 4 2 3 2 3" xfId="53299"/>
    <cellStyle name="40% - Accent5 2 2 2 4 2 3 3" xfId="19509"/>
    <cellStyle name="40% - Accent5 2 2 2 4 2 3 3 2" xfId="33495"/>
    <cellStyle name="40% - Accent5 2 2 2 4 2 3 4" xfId="33496"/>
    <cellStyle name="40% - Accent5 2 2 2 4 2 3 5" xfId="53300"/>
    <cellStyle name="40% - Accent5 2 2 2 4 2 4" xfId="7944"/>
    <cellStyle name="40% - Accent5 2 2 2 4 2 4 2" xfId="33497"/>
    <cellStyle name="40% - Accent5 2 2 2 4 2 4 3" xfId="53301"/>
    <cellStyle name="40% - Accent5 2 2 2 4 2 4 4" xfId="53302"/>
    <cellStyle name="40% - Accent5 2 2 2 4 2 5" xfId="3863"/>
    <cellStyle name="40% - Accent5 2 2 2 4 2 5 2" xfId="33498"/>
    <cellStyle name="40% - Accent5 2 2 2 4 2 5 3" xfId="53303"/>
    <cellStyle name="40% - Accent5 2 2 2 4 2 6" xfId="10835"/>
    <cellStyle name="40% - Accent5 2 2 2 4 2 6 2" xfId="33499"/>
    <cellStyle name="40% - Accent5 2 2 2 4 2 6 3" xfId="53304"/>
    <cellStyle name="40% - Accent5 2 2 2 4 2 7" xfId="16618"/>
    <cellStyle name="40% - Accent5 2 2 2 4 2 7 2" xfId="33500"/>
    <cellStyle name="40% - Accent5 2 2 2 4 2 8" xfId="33501"/>
    <cellStyle name="40% - Accent5 2 2 2 4 2 9" xfId="53305"/>
    <cellStyle name="40% - Accent5 2 2 2 4 3" xfId="1080"/>
    <cellStyle name="40% - Accent5 2 2 2 4 3 2" xfId="2784"/>
    <cellStyle name="40% - Accent5 2 2 2 4 3 2 2" xfId="10270"/>
    <cellStyle name="40% - Accent5 2 2 2 4 3 2 2 2" xfId="16052"/>
    <cellStyle name="40% - Accent5 2 2 2 4 3 2 2 2 2" xfId="33502"/>
    <cellStyle name="40% - Accent5 2 2 2 4 3 2 2 2 3" xfId="53306"/>
    <cellStyle name="40% - Accent5 2 2 2 4 3 2 2 3" xfId="21835"/>
    <cellStyle name="40% - Accent5 2 2 2 4 3 2 2 3 2" xfId="33503"/>
    <cellStyle name="40% - Accent5 2 2 2 4 3 2 2 4" xfId="33504"/>
    <cellStyle name="40% - Accent5 2 2 2 4 3 2 2 5" xfId="53307"/>
    <cellStyle name="40% - Accent5 2 2 2 4 3 2 3" xfId="7379"/>
    <cellStyle name="40% - Accent5 2 2 2 4 3 2 3 2" xfId="33505"/>
    <cellStyle name="40% - Accent5 2 2 2 4 3 2 3 3" xfId="53308"/>
    <cellStyle name="40% - Accent5 2 2 2 4 3 2 4" xfId="13161"/>
    <cellStyle name="40% - Accent5 2 2 2 4 3 2 4 2" xfId="33506"/>
    <cellStyle name="40% - Accent5 2 2 2 4 3 2 4 3" xfId="53309"/>
    <cellStyle name="40% - Accent5 2 2 2 4 3 2 5" xfId="18944"/>
    <cellStyle name="40% - Accent5 2 2 2 4 3 2 5 2" xfId="33507"/>
    <cellStyle name="40% - Accent5 2 2 2 4 3 2 6" xfId="33508"/>
    <cellStyle name="40% - Accent5 2 2 2 4 3 2 7" xfId="53310"/>
    <cellStyle name="40% - Accent5 2 2 2 4 3 3" xfId="5676"/>
    <cellStyle name="40% - Accent5 2 2 2 4 3 3 2" xfId="14350"/>
    <cellStyle name="40% - Accent5 2 2 2 4 3 3 2 2" xfId="33509"/>
    <cellStyle name="40% - Accent5 2 2 2 4 3 3 2 3" xfId="53311"/>
    <cellStyle name="40% - Accent5 2 2 2 4 3 3 3" xfId="20133"/>
    <cellStyle name="40% - Accent5 2 2 2 4 3 3 3 2" xfId="33510"/>
    <cellStyle name="40% - Accent5 2 2 2 4 3 3 4" xfId="33511"/>
    <cellStyle name="40% - Accent5 2 2 2 4 3 3 5" xfId="53312"/>
    <cellStyle name="40% - Accent5 2 2 2 4 3 4" xfId="8568"/>
    <cellStyle name="40% - Accent5 2 2 2 4 3 4 2" xfId="33512"/>
    <cellStyle name="40% - Accent5 2 2 2 4 3 4 3" xfId="53313"/>
    <cellStyle name="40% - Accent5 2 2 2 4 3 4 4" xfId="53314"/>
    <cellStyle name="40% - Accent5 2 2 2 4 3 5" xfId="4487"/>
    <cellStyle name="40% - Accent5 2 2 2 4 3 5 2" xfId="33513"/>
    <cellStyle name="40% - Accent5 2 2 2 4 3 5 3" xfId="53315"/>
    <cellStyle name="40% - Accent5 2 2 2 4 3 6" xfId="11459"/>
    <cellStyle name="40% - Accent5 2 2 2 4 3 6 2" xfId="33514"/>
    <cellStyle name="40% - Accent5 2 2 2 4 3 6 3" xfId="53316"/>
    <cellStyle name="40% - Accent5 2 2 2 4 3 7" xfId="17242"/>
    <cellStyle name="40% - Accent5 2 2 2 4 3 7 2" xfId="33515"/>
    <cellStyle name="40% - Accent5 2 2 2 4 3 8" xfId="33516"/>
    <cellStyle name="40% - Accent5 2 2 2 4 3 9" xfId="53317"/>
    <cellStyle name="40% - Accent5 2 2 2 4 4" xfId="2159"/>
    <cellStyle name="40% - Accent5 2 2 2 4 4 2" xfId="6754"/>
    <cellStyle name="40% - Accent5 2 2 2 4 4 2 2" xfId="15427"/>
    <cellStyle name="40% - Accent5 2 2 2 4 4 2 2 2" xfId="33517"/>
    <cellStyle name="40% - Accent5 2 2 2 4 4 2 2 3" xfId="53318"/>
    <cellStyle name="40% - Accent5 2 2 2 4 4 2 3" xfId="21210"/>
    <cellStyle name="40% - Accent5 2 2 2 4 4 2 3 2" xfId="33518"/>
    <cellStyle name="40% - Accent5 2 2 2 4 4 2 4" xfId="33519"/>
    <cellStyle name="40% - Accent5 2 2 2 4 4 2 5" xfId="53319"/>
    <cellStyle name="40% - Accent5 2 2 2 4 4 3" xfId="9645"/>
    <cellStyle name="40% - Accent5 2 2 2 4 4 3 2" xfId="33520"/>
    <cellStyle name="40% - Accent5 2 2 2 4 4 3 3" xfId="53320"/>
    <cellStyle name="40% - Accent5 2 2 2 4 4 3 4" xfId="53321"/>
    <cellStyle name="40% - Accent5 2 2 2 4 4 4" xfId="3862"/>
    <cellStyle name="40% - Accent5 2 2 2 4 4 4 2" xfId="33521"/>
    <cellStyle name="40% - Accent5 2 2 2 4 4 4 3" xfId="53322"/>
    <cellStyle name="40% - Accent5 2 2 2 4 4 5" xfId="12536"/>
    <cellStyle name="40% - Accent5 2 2 2 4 4 5 2" xfId="33522"/>
    <cellStyle name="40% - Accent5 2 2 2 4 4 5 3" xfId="53323"/>
    <cellStyle name="40% - Accent5 2 2 2 4 4 6" xfId="18319"/>
    <cellStyle name="40% - Accent5 2 2 2 4 4 6 2" xfId="33523"/>
    <cellStyle name="40% - Accent5 2 2 2 4 4 7" xfId="33524"/>
    <cellStyle name="40% - Accent5 2 2 2 4 4 8" xfId="53324"/>
    <cellStyle name="40% - Accent5 2 2 2 4 5" xfId="1566"/>
    <cellStyle name="40% - Accent5 2 2 2 4 5 2" xfId="9052"/>
    <cellStyle name="40% - Accent5 2 2 2 4 5 2 2" xfId="14834"/>
    <cellStyle name="40% - Accent5 2 2 2 4 5 2 2 2" xfId="33525"/>
    <cellStyle name="40% - Accent5 2 2 2 4 5 2 2 3" xfId="53325"/>
    <cellStyle name="40% - Accent5 2 2 2 4 5 2 3" xfId="20617"/>
    <cellStyle name="40% - Accent5 2 2 2 4 5 2 3 2" xfId="33526"/>
    <cellStyle name="40% - Accent5 2 2 2 4 5 2 4" xfId="33527"/>
    <cellStyle name="40% - Accent5 2 2 2 4 5 2 5" xfId="53326"/>
    <cellStyle name="40% - Accent5 2 2 2 4 5 3" xfId="6161"/>
    <cellStyle name="40% - Accent5 2 2 2 4 5 3 2" xfId="33528"/>
    <cellStyle name="40% - Accent5 2 2 2 4 5 3 3" xfId="53327"/>
    <cellStyle name="40% - Accent5 2 2 2 4 5 4" xfId="11943"/>
    <cellStyle name="40% - Accent5 2 2 2 4 5 4 2" xfId="33529"/>
    <cellStyle name="40% - Accent5 2 2 2 4 5 4 3" xfId="53328"/>
    <cellStyle name="40% - Accent5 2 2 2 4 5 5" xfId="17726"/>
    <cellStyle name="40% - Accent5 2 2 2 4 5 5 2" xfId="33530"/>
    <cellStyle name="40% - Accent5 2 2 2 4 5 6" xfId="33531"/>
    <cellStyle name="40% - Accent5 2 2 2 4 5 7" xfId="53329"/>
    <cellStyle name="40% - Accent5 2 2 2 4 6" xfId="5051"/>
    <cellStyle name="40% - Accent5 2 2 2 4 6 2" xfId="13725"/>
    <cellStyle name="40% - Accent5 2 2 2 4 6 2 2" xfId="33532"/>
    <cellStyle name="40% - Accent5 2 2 2 4 6 2 3" xfId="53330"/>
    <cellStyle name="40% - Accent5 2 2 2 4 6 3" xfId="19508"/>
    <cellStyle name="40% - Accent5 2 2 2 4 6 3 2" xfId="33533"/>
    <cellStyle name="40% - Accent5 2 2 2 4 6 4" xfId="33534"/>
    <cellStyle name="40% - Accent5 2 2 2 4 6 5" xfId="53331"/>
    <cellStyle name="40% - Accent5 2 2 2 4 7" xfId="7943"/>
    <cellStyle name="40% - Accent5 2 2 2 4 7 2" xfId="33535"/>
    <cellStyle name="40% - Accent5 2 2 2 4 7 3" xfId="53332"/>
    <cellStyle name="40% - Accent5 2 2 2 4 7 4" xfId="53333"/>
    <cellStyle name="40% - Accent5 2 2 2 4 8" xfId="3269"/>
    <cellStyle name="40% - Accent5 2 2 2 4 8 2" xfId="33536"/>
    <cellStyle name="40% - Accent5 2 2 2 4 8 3" xfId="53334"/>
    <cellStyle name="40% - Accent5 2 2 2 4 9" xfId="10834"/>
    <cellStyle name="40% - Accent5 2 2 2 4 9 2" xfId="33537"/>
    <cellStyle name="40% - Accent5 2 2 2 4 9 3" xfId="53335"/>
    <cellStyle name="40% - Accent5 2 2 2 5" xfId="423"/>
    <cellStyle name="40% - Accent5 2 2 2 5 10" xfId="53336"/>
    <cellStyle name="40% - Accent5 2 2 2 5 2" xfId="2161"/>
    <cellStyle name="40% - Accent5 2 2 2 5 2 2" xfId="6756"/>
    <cellStyle name="40% - Accent5 2 2 2 5 2 2 2" xfId="15429"/>
    <cellStyle name="40% - Accent5 2 2 2 5 2 2 2 2" xfId="33538"/>
    <cellStyle name="40% - Accent5 2 2 2 5 2 2 2 3" xfId="53337"/>
    <cellStyle name="40% - Accent5 2 2 2 5 2 2 3" xfId="21212"/>
    <cellStyle name="40% - Accent5 2 2 2 5 2 2 3 2" xfId="33539"/>
    <cellStyle name="40% - Accent5 2 2 2 5 2 2 4" xfId="33540"/>
    <cellStyle name="40% - Accent5 2 2 2 5 2 2 5" xfId="53338"/>
    <cellStyle name="40% - Accent5 2 2 2 5 2 3" xfId="9647"/>
    <cellStyle name="40% - Accent5 2 2 2 5 2 3 2" xfId="33541"/>
    <cellStyle name="40% - Accent5 2 2 2 5 2 3 3" xfId="53339"/>
    <cellStyle name="40% - Accent5 2 2 2 5 2 3 4" xfId="53340"/>
    <cellStyle name="40% - Accent5 2 2 2 5 2 4" xfId="3864"/>
    <cellStyle name="40% - Accent5 2 2 2 5 2 4 2" xfId="33542"/>
    <cellStyle name="40% - Accent5 2 2 2 5 2 4 3" xfId="53341"/>
    <cellStyle name="40% - Accent5 2 2 2 5 2 5" xfId="12538"/>
    <cellStyle name="40% - Accent5 2 2 2 5 2 5 2" xfId="33543"/>
    <cellStyle name="40% - Accent5 2 2 2 5 2 5 3" xfId="53342"/>
    <cellStyle name="40% - Accent5 2 2 2 5 2 6" xfId="18321"/>
    <cellStyle name="40% - Accent5 2 2 2 5 2 6 2" xfId="33544"/>
    <cellStyle name="40% - Accent5 2 2 2 5 2 7" xfId="33545"/>
    <cellStyle name="40% - Accent5 2 2 2 5 2 8" xfId="53343"/>
    <cellStyle name="40% - Accent5 2 2 2 5 3" xfId="1562"/>
    <cellStyle name="40% - Accent5 2 2 2 5 3 2" xfId="9048"/>
    <cellStyle name="40% - Accent5 2 2 2 5 3 2 2" xfId="14830"/>
    <cellStyle name="40% - Accent5 2 2 2 5 3 2 2 2" xfId="33546"/>
    <cellStyle name="40% - Accent5 2 2 2 5 3 2 2 3" xfId="53344"/>
    <cellStyle name="40% - Accent5 2 2 2 5 3 2 3" xfId="20613"/>
    <cellStyle name="40% - Accent5 2 2 2 5 3 2 3 2" xfId="33547"/>
    <cellStyle name="40% - Accent5 2 2 2 5 3 2 4" xfId="33548"/>
    <cellStyle name="40% - Accent5 2 2 2 5 3 2 5" xfId="53345"/>
    <cellStyle name="40% - Accent5 2 2 2 5 3 3" xfId="6157"/>
    <cellStyle name="40% - Accent5 2 2 2 5 3 3 2" xfId="33549"/>
    <cellStyle name="40% - Accent5 2 2 2 5 3 3 3" xfId="53346"/>
    <cellStyle name="40% - Accent5 2 2 2 5 3 4" xfId="11939"/>
    <cellStyle name="40% - Accent5 2 2 2 5 3 4 2" xfId="33550"/>
    <cellStyle name="40% - Accent5 2 2 2 5 3 4 3" xfId="53347"/>
    <cellStyle name="40% - Accent5 2 2 2 5 3 5" xfId="17722"/>
    <cellStyle name="40% - Accent5 2 2 2 5 3 5 2" xfId="33551"/>
    <cellStyle name="40% - Accent5 2 2 2 5 3 6" xfId="33552"/>
    <cellStyle name="40% - Accent5 2 2 2 5 3 7" xfId="53348"/>
    <cellStyle name="40% - Accent5 2 2 2 5 4" xfId="5053"/>
    <cellStyle name="40% - Accent5 2 2 2 5 4 2" xfId="13727"/>
    <cellStyle name="40% - Accent5 2 2 2 5 4 2 2" xfId="33553"/>
    <cellStyle name="40% - Accent5 2 2 2 5 4 2 3" xfId="53349"/>
    <cellStyle name="40% - Accent5 2 2 2 5 4 3" xfId="19510"/>
    <cellStyle name="40% - Accent5 2 2 2 5 4 3 2" xfId="33554"/>
    <cellStyle name="40% - Accent5 2 2 2 5 4 4" xfId="33555"/>
    <cellStyle name="40% - Accent5 2 2 2 5 4 5" xfId="53350"/>
    <cellStyle name="40% - Accent5 2 2 2 5 5" xfId="7945"/>
    <cellStyle name="40% - Accent5 2 2 2 5 5 2" xfId="33556"/>
    <cellStyle name="40% - Accent5 2 2 2 5 5 3" xfId="53351"/>
    <cellStyle name="40% - Accent5 2 2 2 5 5 4" xfId="53352"/>
    <cellStyle name="40% - Accent5 2 2 2 5 6" xfId="3265"/>
    <cellStyle name="40% - Accent5 2 2 2 5 6 2" xfId="33557"/>
    <cellStyle name="40% - Accent5 2 2 2 5 6 3" xfId="53353"/>
    <cellStyle name="40% - Accent5 2 2 2 5 7" xfId="10836"/>
    <cellStyle name="40% - Accent5 2 2 2 5 7 2" xfId="33558"/>
    <cellStyle name="40% - Accent5 2 2 2 5 7 3" xfId="53354"/>
    <cellStyle name="40% - Accent5 2 2 2 5 8" xfId="16619"/>
    <cellStyle name="40% - Accent5 2 2 2 5 8 2" xfId="33559"/>
    <cellStyle name="40% - Accent5 2 2 2 5 9" xfId="33560"/>
    <cellStyle name="40% - Accent5 2 2 2 6" xfId="910"/>
    <cellStyle name="40% - Accent5 2 2 2 6 2" xfId="2616"/>
    <cellStyle name="40% - Accent5 2 2 2 6 2 2" xfId="10102"/>
    <cellStyle name="40% - Accent5 2 2 2 6 2 2 2" xfId="15884"/>
    <cellStyle name="40% - Accent5 2 2 2 6 2 2 2 2" xfId="33561"/>
    <cellStyle name="40% - Accent5 2 2 2 6 2 2 2 3" xfId="53355"/>
    <cellStyle name="40% - Accent5 2 2 2 6 2 2 3" xfId="21667"/>
    <cellStyle name="40% - Accent5 2 2 2 6 2 2 3 2" xfId="33562"/>
    <cellStyle name="40% - Accent5 2 2 2 6 2 2 4" xfId="33563"/>
    <cellStyle name="40% - Accent5 2 2 2 6 2 2 5" xfId="53356"/>
    <cellStyle name="40% - Accent5 2 2 2 6 2 3" xfId="7211"/>
    <cellStyle name="40% - Accent5 2 2 2 6 2 3 2" xfId="33564"/>
    <cellStyle name="40% - Accent5 2 2 2 6 2 3 3" xfId="53357"/>
    <cellStyle name="40% - Accent5 2 2 2 6 2 4" xfId="12993"/>
    <cellStyle name="40% - Accent5 2 2 2 6 2 4 2" xfId="33565"/>
    <cellStyle name="40% - Accent5 2 2 2 6 2 4 3" xfId="53358"/>
    <cellStyle name="40% - Accent5 2 2 2 6 2 5" xfId="18776"/>
    <cellStyle name="40% - Accent5 2 2 2 6 2 5 2" xfId="33566"/>
    <cellStyle name="40% - Accent5 2 2 2 6 2 6" xfId="33567"/>
    <cellStyle name="40% - Accent5 2 2 2 6 2 7" xfId="53359"/>
    <cellStyle name="40% - Accent5 2 2 2 6 3" xfId="5508"/>
    <cellStyle name="40% - Accent5 2 2 2 6 3 2" xfId="14182"/>
    <cellStyle name="40% - Accent5 2 2 2 6 3 2 2" xfId="33568"/>
    <cellStyle name="40% - Accent5 2 2 2 6 3 2 3" xfId="53360"/>
    <cellStyle name="40% - Accent5 2 2 2 6 3 3" xfId="19965"/>
    <cellStyle name="40% - Accent5 2 2 2 6 3 3 2" xfId="33569"/>
    <cellStyle name="40% - Accent5 2 2 2 6 3 4" xfId="33570"/>
    <cellStyle name="40% - Accent5 2 2 2 6 3 5" xfId="53361"/>
    <cellStyle name="40% - Accent5 2 2 2 6 4" xfId="8400"/>
    <cellStyle name="40% - Accent5 2 2 2 6 4 2" xfId="33571"/>
    <cellStyle name="40% - Accent5 2 2 2 6 4 3" xfId="53362"/>
    <cellStyle name="40% - Accent5 2 2 2 6 4 4" xfId="53363"/>
    <cellStyle name="40% - Accent5 2 2 2 6 5" xfId="4319"/>
    <cellStyle name="40% - Accent5 2 2 2 6 5 2" xfId="33572"/>
    <cellStyle name="40% - Accent5 2 2 2 6 5 3" xfId="53364"/>
    <cellStyle name="40% - Accent5 2 2 2 6 6" xfId="11291"/>
    <cellStyle name="40% - Accent5 2 2 2 6 6 2" xfId="33573"/>
    <cellStyle name="40% - Accent5 2 2 2 6 6 3" xfId="53365"/>
    <cellStyle name="40% - Accent5 2 2 2 6 7" xfId="17074"/>
    <cellStyle name="40% - Accent5 2 2 2 6 7 2" xfId="33574"/>
    <cellStyle name="40% - Accent5 2 2 2 6 8" xfId="33575"/>
    <cellStyle name="40% - Accent5 2 2 2 6 9" xfId="53366"/>
    <cellStyle name="40% - Accent5 2 2 2 7" xfId="2152"/>
    <cellStyle name="40% - Accent5 2 2 2 7 2" xfId="6747"/>
    <cellStyle name="40% - Accent5 2 2 2 7 2 2" xfId="15420"/>
    <cellStyle name="40% - Accent5 2 2 2 7 2 2 2" xfId="33576"/>
    <cellStyle name="40% - Accent5 2 2 2 7 2 2 3" xfId="53367"/>
    <cellStyle name="40% - Accent5 2 2 2 7 2 3" xfId="21203"/>
    <cellStyle name="40% - Accent5 2 2 2 7 2 3 2" xfId="33577"/>
    <cellStyle name="40% - Accent5 2 2 2 7 2 4" xfId="33578"/>
    <cellStyle name="40% - Accent5 2 2 2 7 2 5" xfId="53368"/>
    <cellStyle name="40% - Accent5 2 2 2 7 3" xfId="9638"/>
    <cellStyle name="40% - Accent5 2 2 2 7 3 2" xfId="33579"/>
    <cellStyle name="40% - Accent5 2 2 2 7 3 3" xfId="53369"/>
    <cellStyle name="40% - Accent5 2 2 2 7 3 4" xfId="53370"/>
    <cellStyle name="40% - Accent5 2 2 2 7 4" xfId="3855"/>
    <cellStyle name="40% - Accent5 2 2 2 7 4 2" xfId="33580"/>
    <cellStyle name="40% - Accent5 2 2 2 7 4 3" xfId="53371"/>
    <cellStyle name="40% - Accent5 2 2 2 7 5" xfId="12529"/>
    <cellStyle name="40% - Accent5 2 2 2 7 5 2" xfId="33581"/>
    <cellStyle name="40% - Accent5 2 2 2 7 5 3" xfId="53372"/>
    <cellStyle name="40% - Accent5 2 2 2 7 6" xfId="18312"/>
    <cellStyle name="40% - Accent5 2 2 2 7 6 2" xfId="33582"/>
    <cellStyle name="40% - Accent5 2 2 2 7 7" xfId="33583"/>
    <cellStyle name="40% - Accent5 2 2 2 7 8" xfId="53373"/>
    <cellStyle name="40% - Accent5 2 2 2 8" xfId="1324"/>
    <cellStyle name="40% - Accent5 2 2 2 8 2" xfId="8810"/>
    <cellStyle name="40% - Accent5 2 2 2 8 2 2" xfId="14592"/>
    <cellStyle name="40% - Accent5 2 2 2 8 2 2 2" xfId="33584"/>
    <cellStyle name="40% - Accent5 2 2 2 8 2 2 3" xfId="53374"/>
    <cellStyle name="40% - Accent5 2 2 2 8 2 3" xfId="20375"/>
    <cellStyle name="40% - Accent5 2 2 2 8 2 3 2" xfId="33585"/>
    <cellStyle name="40% - Accent5 2 2 2 8 2 4" xfId="33586"/>
    <cellStyle name="40% - Accent5 2 2 2 8 2 5" xfId="53375"/>
    <cellStyle name="40% - Accent5 2 2 2 8 3" xfId="5919"/>
    <cellStyle name="40% - Accent5 2 2 2 8 3 2" xfId="33587"/>
    <cellStyle name="40% - Accent5 2 2 2 8 3 3" xfId="53376"/>
    <cellStyle name="40% - Accent5 2 2 2 8 4" xfId="11701"/>
    <cellStyle name="40% - Accent5 2 2 2 8 4 2" xfId="33588"/>
    <cellStyle name="40% - Accent5 2 2 2 8 4 3" xfId="53377"/>
    <cellStyle name="40% - Accent5 2 2 2 8 5" xfId="17484"/>
    <cellStyle name="40% - Accent5 2 2 2 8 5 2" xfId="33589"/>
    <cellStyle name="40% - Accent5 2 2 2 8 6" xfId="33590"/>
    <cellStyle name="40% - Accent5 2 2 2 8 7" xfId="53378"/>
    <cellStyle name="40% - Accent5 2 2 2 9" xfId="5044"/>
    <cellStyle name="40% - Accent5 2 2 2 9 2" xfId="13718"/>
    <cellStyle name="40% - Accent5 2 2 2 9 2 2" xfId="33591"/>
    <cellStyle name="40% - Accent5 2 2 2 9 2 3" xfId="53379"/>
    <cellStyle name="40% - Accent5 2 2 2 9 3" xfId="19501"/>
    <cellStyle name="40% - Accent5 2 2 2 9 3 2" xfId="33592"/>
    <cellStyle name="40% - Accent5 2 2 2 9 4" xfId="33593"/>
    <cellStyle name="40% - Accent5 2 2 2 9 5" xfId="53380"/>
    <cellStyle name="40% - Accent5 2 2 3" xfId="424"/>
    <cellStyle name="40% - Accent5 2 2 3 10" xfId="10837"/>
    <cellStyle name="40% - Accent5 2 2 3 10 2" xfId="33594"/>
    <cellStyle name="40% - Accent5 2 2 3 10 3" xfId="53381"/>
    <cellStyle name="40% - Accent5 2 2 3 11" xfId="16620"/>
    <cellStyle name="40% - Accent5 2 2 3 11 2" xfId="33595"/>
    <cellStyle name="40% - Accent5 2 2 3 12" xfId="33596"/>
    <cellStyle name="40% - Accent5 2 2 3 13" xfId="53382"/>
    <cellStyle name="40% - Accent5 2 2 3 2" xfId="425"/>
    <cellStyle name="40% - Accent5 2 2 3 2 10" xfId="16621"/>
    <cellStyle name="40% - Accent5 2 2 3 2 10 2" xfId="33597"/>
    <cellStyle name="40% - Accent5 2 2 3 2 11" xfId="33598"/>
    <cellStyle name="40% - Accent5 2 2 3 2 12" xfId="53383"/>
    <cellStyle name="40% - Accent5 2 2 3 2 2" xfId="426"/>
    <cellStyle name="40% - Accent5 2 2 3 2 2 2" xfId="2164"/>
    <cellStyle name="40% - Accent5 2 2 3 2 2 2 2" xfId="9650"/>
    <cellStyle name="40% - Accent5 2 2 3 2 2 2 2 2" xfId="15432"/>
    <cellStyle name="40% - Accent5 2 2 3 2 2 2 2 2 2" xfId="33599"/>
    <cellStyle name="40% - Accent5 2 2 3 2 2 2 2 2 3" xfId="53384"/>
    <cellStyle name="40% - Accent5 2 2 3 2 2 2 2 3" xfId="21215"/>
    <cellStyle name="40% - Accent5 2 2 3 2 2 2 2 3 2" xfId="33600"/>
    <cellStyle name="40% - Accent5 2 2 3 2 2 2 2 4" xfId="33601"/>
    <cellStyle name="40% - Accent5 2 2 3 2 2 2 2 5" xfId="53385"/>
    <cellStyle name="40% - Accent5 2 2 3 2 2 2 3" xfId="6759"/>
    <cellStyle name="40% - Accent5 2 2 3 2 2 2 3 2" xfId="33602"/>
    <cellStyle name="40% - Accent5 2 2 3 2 2 2 3 3" xfId="53386"/>
    <cellStyle name="40% - Accent5 2 2 3 2 2 2 4" xfId="12541"/>
    <cellStyle name="40% - Accent5 2 2 3 2 2 2 4 2" xfId="33603"/>
    <cellStyle name="40% - Accent5 2 2 3 2 2 2 4 3" xfId="53387"/>
    <cellStyle name="40% - Accent5 2 2 3 2 2 2 5" xfId="18324"/>
    <cellStyle name="40% - Accent5 2 2 3 2 2 2 5 2" xfId="33604"/>
    <cellStyle name="40% - Accent5 2 2 3 2 2 2 6" xfId="33605"/>
    <cellStyle name="40% - Accent5 2 2 3 2 2 2 7" xfId="53388"/>
    <cellStyle name="40% - Accent5 2 2 3 2 2 3" xfId="5056"/>
    <cellStyle name="40% - Accent5 2 2 3 2 2 3 2" xfId="13730"/>
    <cellStyle name="40% - Accent5 2 2 3 2 2 3 2 2" xfId="33606"/>
    <cellStyle name="40% - Accent5 2 2 3 2 2 3 2 3" xfId="53389"/>
    <cellStyle name="40% - Accent5 2 2 3 2 2 3 3" xfId="19513"/>
    <cellStyle name="40% - Accent5 2 2 3 2 2 3 3 2" xfId="33607"/>
    <cellStyle name="40% - Accent5 2 2 3 2 2 3 4" xfId="33608"/>
    <cellStyle name="40% - Accent5 2 2 3 2 2 3 5" xfId="53390"/>
    <cellStyle name="40% - Accent5 2 2 3 2 2 4" xfId="7948"/>
    <cellStyle name="40% - Accent5 2 2 3 2 2 4 2" xfId="33609"/>
    <cellStyle name="40% - Accent5 2 2 3 2 2 4 3" xfId="53391"/>
    <cellStyle name="40% - Accent5 2 2 3 2 2 4 4" xfId="53392"/>
    <cellStyle name="40% - Accent5 2 2 3 2 2 5" xfId="3867"/>
    <cellStyle name="40% - Accent5 2 2 3 2 2 5 2" xfId="33610"/>
    <cellStyle name="40% - Accent5 2 2 3 2 2 5 3" xfId="53393"/>
    <cellStyle name="40% - Accent5 2 2 3 2 2 6" xfId="10839"/>
    <cellStyle name="40% - Accent5 2 2 3 2 2 6 2" xfId="33611"/>
    <cellStyle name="40% - Accent5 2 2 3 2 2 6 3" xfId="53394"/>
    <cellStyle name="40% - Accent5 2 2 3 2 2 7" xfId="16622"/>
    <cellStyle name="40% - Accent5 2 2 3 2 2 7 2" xfId="33612"/>
    <cellStyle name="40% - Accent5 2 2 3 2 2 8" xfId="33613"/>
    <cellStyle name="40% - Accent5 2 2 3 2 2 9" xfId="53395"/>
    <cellStyle name="40% - Accent5 2 2 3 2 3" xfId="1082"/>
    <cellStyle name="40% - Accent5 2 2 3 2 3 2" xfId="2786"/>
    <cellStyle name="40% - Accent5 2 2 3 2 3 2 2" xfId="10272"/>
    <cellStyle name="40% - Accent5 2 2 3 2 3 2 2 2" xfId="16054"/>
    <cellStyle name="40% - Accent5 2 2 3 2 3 2 2 2 2" xfId="33614"/>
    <cellStyle name="40% - Accent5 2 2 3 2 3 2 2 2 3" xfId="53396"/>
    <cellStyle name="40% - Accent5 2 2 3 2 3 2 2 3" xfId="21837"/>
    <cellStyle name="40% - Accent5 2 2 3 2 3 2 2 3 2" xfId="33615"/>
    <cellStyle name="40% - Accent5 2 2 3 2 3 2 2 4" xfId="33616"/>
    <cellStyle name="40% - Accent5 2 2 3 2 3 2 2 5" xfId="53397"/>
    <cellStyle name="40% - Accent5 2 2 3 2 3 2 3" xfId="7381"/>
    <cellStyle name="40% - Accent5 2 2 3 2 3 2 3 2" xfId="33617"/>
    <cellStyle name="40% - Accent5 2 2 3 2 3 2 3 3" xfId="53398"/>
    <cellStyle name="40% - Accent5 2 2 3 2 3 2 4" xfId="13163"/>
    <cellStyle name="40% - Accent5 2 2 3 2 3 2 4 2" xfId="33618"/>
    <cellStyle name="40% - Accent5 2 2 3 2 3 2 4 3" xfId="53399"/>
    <cellStyle name="40% - Accent5 2 2 3 2 3 2 5" xfId="18946"/>
    <cellStyle name="40% - Accent5 2 2 3 2 3 2 5 2" xfId="33619"/>
    <cellStyle name="40% - Accent5 2 2 3 2 3 2 6" xfId="33620"/>
    <cellStyle name="40% - Accent5 2 2 3 2 3 2 7" xfId="53400"/>
    <cellStyle name="40% - Accent5 2 2 3 2 3 3" xfId="5678"/>
    <cellStyle name="40% - Accent5 2 2 3 2 3 3 2" xfId="14352"/>
    <cellStyle name="40% - Accent5 2 2 3 2 3 3 2 2" xfId="33621"/>
    <cellStyle name="40% - Accent5 2 2 3 2 3 3 2 3" xfId="53401"/>
    <cellStyle name="40% - Accent5 2 2 3 2 3 3 3" xfId="20135"/>
    <cellStyle name="40% - Accent5 2 2 3 2 3 3 3 2" xfId="33622"/>
    <cellStyle name="40% - Accent5 2 2 3 2 3 3 4" xfId="33623"/>
    <cellStyle name="40% - Accent5 2 2 3 2 3 3 5" xfId="53402"/>
    <cellStyle name="40% - Accent5 2 2 3 2 3 4" xfId="8570"/>
    <cellStyle name="40% - Accent5 2 2 3 2 3 4 2" xfId="33624"/>
    <cellStyle name="40% - Accent5 2 2 3 2 3 4 3" xfId="53403"/>
    <cellStyle name="40% - Accent5 2 2 3 2 3 4 4" xfId="53404"/>
    <cellStyle name="40% - Accent5 2 2 3 2 3 5" xfId="4489"/>
    <cellStyle name="40% - Accent5 2 2 3 2 3 5 2" xfId="33625"/>
    <cellStyle name="40% - Accent5 2 2 3 2 3 5 3" xfId="53405"/>
    <cellStyle name="40% - Accent5 2 2 3 2 3 6" xfId="11461"/>
    <cellStyle name="40% - Accent5 2 2 3 2 3 6 2" xfId="33626"/>
    <cellStyle name="40% - Accent5 2 2 3 2 3 6 3" xfId="53406"/>
    <cellStyle name="40% - Accent5 2 2 3 2 3 7" xfId="17244"/>
    <cellStyle name="40% - Accent5 2 2 3 2 3 7 2" xfId="33627"/>
    <cellStyle name="40% - Accent5 2 2 3 2 3 8" xfId="33628"/>
    <cellStyle name="40% - Accent5 2 2 3 2 3 9" xfId="53407"/>
    <cellStyle name="40% - Accent5 2 2 3 2 4" xfId="2163"/>
    <cellStyle name="40% - Accent5 2 2 3 2 4 2" xfId="6758"/>
    <cellStyle name="40% - Accent5 2 2 3 2 4 2 2" xfId="15431"/>
    <cellStyle name="40% - Accent5 2 2 3 2 4 2 2 2" xfId="33629"/>
    <cellStyle name="40% - Accent5 2 2 3 2 4 2 2 3" xfId="53408"/>
    <cellStyle name="40% - Accent5 2 2 3 2 4 2 3" xfId="21214"/>
    <cellStyle name="40% - Accent5 2 2 3 2 4 2 3 2" xfId="33630"/>
    <cellStyle name="40% - Accent5 2 2 3 2 4 2 4" xfId="33631"/>
    <cellStyle name="40% - Accent5 2 2 3 2 4 2 5" xfId="53409"/>
    <cellStyle name="40% - Accent5 2 2 3 2 4 3" xfId="9649"/>
    <cellStyle name="40% - Accent5 2 2 3 2 4 3 2" xfId="33632"/>
    <cellStyle name="40% - Accent5 2 2 3 2 4 3 3" xfId="53410"/>
    <cellStyle name="40% - Accent5 2 2 3 2 4 3 4" xfId="53411"/>
    <cellStyle name="40% - Accent5 2 2 3 2 4 4" xfId="3866"/>
    <cellStyle name="40% - Accent5 2 2 3 2 4 4 2" xfId="33633"/>
    <cellStyle name="40% - Accent5 2 2 3 2 4 4 3" xfId="53412"/>
    <cellStyle name="40% - Accent5 2 2 3 2 4 5" xfId="12540"/>
    <cellStyle name="40% - Accent5 2 2 3 2 4 5 2" xfId="33634"/>
    <cellStyle name="40% - Accent5 2 2 3 2 4 5 3" xfId="53413"/>
    <cellStyle name="40% - Accent5 2 2 3 2 4 6" xfId="18323"/>
    <cellStyle name="40% - Accent5 2 2 3 2 4 6 2" xfId="33635"/>
    <cellStyle name="40% - Accent5 2 2 3 2 4 7" xfId="33636"/>
    <cellStyle name="40% - Accent5 2 2 3 2 4 8" xfId="53414"/>
    <cellStyle name="40% - Accent5 2 2 3 2 5" xfId="1568"/>
    <cellStyle name="40% - Accent5 2 2 3 2 5 2" xfId="9054"/>
    <cellStyle name="40% - Accent5 2 2 3 2 5 2 2" xfId="14836"/>
    <cellStyle name="40% - Accent5 2 2 3 2 5 2 2 2" xfId="33637"/>
    <cellStyle name="40% - Accent5 2 2 3 2 5 2 2 3" xfId="53415"/>
    <cellStyle name="40% - Accent5 2 2 3 2 5 2 3" xfId="20619"/>
    <cellStyle name="40% - Accent5 2 2 3 2 5 2 3 2" xfId="33638"/>
    <cellStyle name="40% - Accent5 2 2 3 2 5 2 4" xfId="33639"/>
    <cellStyle name="40% - Accent5 2 2 3 2 5 2 5" xfId="53416"/>
    <cellStyle name="40% - Accent5 2 2 3 2 5 3" xfId="6163"/>
    <cellStyle name="40% - Accent5 2 2 3 2 5 3 2" xfId="33640"/>
    <cellStyle name="40% - Accent5 2 2 3 2 5 3 3" xfId="53417"/>
    <cellStyle name="40% - Accent5 2 2 3 2 5 4" xfId="11945"/>
    <cellStyle name="40% - Accent5 2 2 3 2 5 4 2" xfId="33641"/>
    <cellStyle name="40% - Accent5 2 2 3 2 5 4 3" xfId="53418"/>
    <cellStyle name="40% - Accent5 2 2 3 2 5 5" xfId="17728"/>
    <cellStyle name="40% - Accent5 2 2 3 2 5 5 2" xfId="33642"/>
    <cellStyle name="40% - Accent5 2 2 3 2 5 6" xfId="33643"/>
    <cellStyle name="40% - Accent5 2 2 3 2 5 7" xfId="53419"/>
    <cellStyle name="40% - Accent5 2 2 3 2 6" xfId="5055"/>
    <cellStyle name="40% - Accent5 2 2 3 2 6 2" xfId="13729"/>
    <cellStyle name="40% - Accent5 2 2 3 2 6 2 2" xfId="33644"/>
    <cellStyle name="40% - Accent5 2 2 3 2 6 2 3" xfId="53420"/>
    <cellStyle name="40% - Accent5 2 2 3 2 6 3" xfId="19512"/>
    <cellStyle name="40% - Accent5 2 2 3 2 6 3 2" xfId="33645"/>
    <cellStyle name="40% - Accent5 2 2 3 2 6 4" xfId="33646"/>
    <cellStyle name="40% - Accent5 2 2 3 2 6 5" xfId="53421"/>
    <cellStyle name="40% - Accent5 2 2 3 2 7" xfId="7947"/>
    <cellStyle name="40% - Accent5 2 2 3 2 7 2" xfId="33647"/>
    <cellStyle name="40% - Accent5 2 2 3 2 7 3" xfId="53422"/>
    <cellStyle name="40% - Accent5 2 2 3 2 7 4" xfId="53423"/>
    <cellStyle name="40% - Accent5 2 2 3 2 8" xfId="3271"/>
    <cellStyle name="40% - Accent5 2 2 3 2 8 2" xfId="33648"/>
    <cellStyle name="40% - Accent5 2 2 3 2 8 3" xfId="53424"/>
    <cellStyle name="40% - Accent5 2 2 3 2 9" xfId="10838"/>
    <cellStyle name="40% - Accent5 2 2 3 2 9 2" xfId="33649"/>
    <cellStyle name="40% - Accent5 2 2 3 2 9 3" xfId="53425"/>
    <cellStyle name="40% - Accent5 2 2 3 3" xfId="427"/>
    <cellStyle name="40% - Accent5 2 2 3 3 2" xfId="2165"/>
    <cellStyle name="40% - Accent5 2 2 3 3 2 2" xfId="9651"/>
    <cellStyle name="40% - Accent5 2 2 3 3 2 2 2" xfId="15433"/>
    <cellStyle name="40% - Accent5 2 2 3 3 2 2 2 2" xfId="33650"/>
    <cellStyle name="40% - Accent5 2 2 3 3 2 2 2 3" xfId="53426"/>
    <cellStyle name="40% - Accent5 2 2 3 3 2 2 3" xfId="21216"/>
    <cellStyle name="40% - Accent5 2 2 3 3 2 2 3 2" xfId="33651"/>
    <cellStyle name="40% - Accent5 2 2 3 3 2 2 4" xfId="33652"/>
    <cellStyle name="40% - Accent5 2 2 3 3 2 2 5" xfId="53427"/>
    <cellStyle name="40% - Accent5 2 2 3 3 2 3" xfId="6760"/>
    <cellStyle name="40% - Accent5 2 2 3 3 2 3 2" xfId="33653"/>
    <cellStyle name="40% - Accent5 2 2 3 3 2 3 3" xfId="53428"/>
    <cellStyle name="40% - Accent5 2 2 3 3 2 4" xfId="12542"/>
    <cellStyle name="40% - Accent5 2 2 3 3 2 4 2" xfId="33654"/>
    <cellStyle name="40% - Accent5 2 2 3 3 2 4 3" xfId="53429"/>
    <cellStyle name="40% - Accent5 2 2 3 3 2 5" xfId="18325"/>
    <cellStyle name="40% - Accent5 2 2 3 3 2 5 2" xfId="33655"/>
    <cellStyle name="40% - Accent5 2 2 3 3 2 6" xfId="33656"/>
    <cellStyle name="40% - Accent5 2 2 3 3 2 7" xfId="53430"/>
    <cellStyle name="40% - Accent5 2 2 3 3 3" xfId="5057"/>
    <cellStyle name="40% - Accent5 2 2 3 3 3 2" xfId="13731"/>
    <cellStyle name="40% - Accent5 2 2 3 3 3 2 2" xfId="33657"/>
    <cellStyle name="40% - Accent5 2 2 3 3 3 2 3" xfId="53431"/>
    <cellStyle name="40% - Accent5 2 2 3 3 3 3" xfId="19514"/>
    <cellStyle name="40% - Accent5 2 2 3 3 3 3 2" xfId="33658"/>
    <cellStyle name="40% - Accent5 2 2 3 3 3 4" xfId="33659"/>
    <cellStyle name="40% - Accent5 2 2 3 3 3 5" xfId="53432"/>
    <cellStyle name="40% - Accent5 2 2 3 3 4" xfId="7949"/>
    <cellStyle name="40% - Accent5 2 2 3 3 4 2" xfId="33660"/>
    <cellStyle name="40% - Accent5 2 2 3 3 4 3" xfId="53433"/>
    <cellStyle name="40% - Accent5 2 2 3 3 4 4" xfId="53434"/>
    <cellStyle name="40% - Accent5 2 2 3 3 5" xfId="3868"/>
    <cellStyle name="40% - Accent5 2 2 3 3 5 2" xfId="33661"/>
    <cellStyle name="40% - Accent5 2 2 3 3 5 3" xfId="53435"/>
    <cellStyle name="40% - Accent5 2 2 3 3 6" xfId="10840"/>
    <cellStyle name="40% - Accent5 2 2 3 3 6 2" xfId="33662"/>
    <cellStyle name="40% - Accent5 2 2 3 3 6 3" xfId="53436"/>
    <cellStyle name="40% - Accent5 2 2 3 3 7" xfId="16623"/>
    <cellStyle name="40% - Accent5 2 2 3 3 7 2" xfId="33663"/>
    <cellStyle name="40% - Accent5 2 2 3 3 8" xfId="33664"/>
    <cellStyle name="40% - Accent5 2 2 3 3 9" xfId="53437"/>
    <cellStyle name="40% - Accent5 2 2 3 4" xfId="1081"/>
    <cellStyle name="40% - Accent5 2 2 3 4 2" xfId="2785"/>
    <cellStyle name="40% - Accent5 2 2 3 4 2 2" xfId="10271"/>
    <cellStyle name="40% - Accent5 2 2 3 4 2 2 2" xfId="16053"/>
    <cellStyle name="40% - Accent5 2 2 3 4 2 2 2 2" xfId="33665"/>
    <cellStyle name="40% - Accent5 2 2 3 4 2 2 2 3" xfId="53438"/>
    <cellStyle name="40% - Accent5 2 2 3 4 2 2 3" xfId="21836"/>
    <cellStyle name="40% - Accent5 2 2 3 4 2 2 3 2" xfId="33666"/>
    <cellStyle name="40% - Accent5 2 2 3 4 2 2 4" xfId="33667"/>
    <cellStyle name="40% - Accent5 2 2 3 4 2 2 5" xfId="53439"/>
    <cellStyle name="40% - Accent5 2 2 3 4 2 3" xfId="7380"/>
    <cellStyle name="40% - Accent5 2 2 3 4 2 3 2" xfId="33668"/>
    <cellStyle name="40% - Accent5 2 2 3 4 2 3 3" xfId="53440"/>
    <cellStyle name="40% - Accent5 2 2 3 4 2 4" xfId="13162"/>
    <cellStyle name="40% - Accent5 2 2 3 4 2 4 2" xfId="33669"/>
    <cellStyle name="40% - Accent5 2 2 3 4 2 4 3" xfId="53441"/>
    <cellStyle name="40% - Accent5 2 2 3 4 2 5" xfId="18945"/>
    <cellStyle name="40% - Accent5 2 2 3 4 2 5 2" xfId="33670"/>
    <cellStyle name="40% - Accent5 2 2 3 4 2 6" xfId="33671"/>
    <cellStyle name="40% - Accent5 2 2 3 4 2 7" xfId="53442"/>
    <cellStyle name="40% - Accent5 2 2 3 4 3" xfId="5677"/>
    <cellStyle name="40% - Accent5 2 2 3 4 3 2" xfId="14351"/>
    <cellStyle name="40% - Accent5 2 2 3 4 3 2 2" xfId="33672"/>
    <cellStyle name="40% - Accent5 2 2 3 4 3 2 3" xfId="53443"/>
    <cellStyle name="40% - Accent5 2 2 3 4 3 3" xfId="20134"/>
    <cellStyle name="40% - Accent5 2 2 3 4 3 3 2" xfId="33673"/>
    <cellStyle name="40% - Accent5 2 2 3 4 3 4" xfId="33674"/>
    <cellStyle name="40% - Accent5 2 2 3 4 3 5" xfId="53444"/>
    <cellStyle name="40% - Accent5 2 2 3 4 4" xfId="8569"/>
    <cellStyle name="40% - Accent5 2 2 3 4 4 2" xfId="33675"/>
    <cellStyle name="40% - Accent5 2 2 3 4 4 3" xfId="53445"/>
    <cellStyle name="40% - Accent5 2 2 3 4 4 4" xfId="53446"/>
    <cellStyle name="40% - Accent5 2 2 3 4 5" xfId="4488"/>
    <cellStyle name="40% - Accent5 2 2 3 4 5 2" xfId="33676"/>
    <cellStyle name="40% - Accent5 2 2 3 4 5 3" xfId="53447"/>
    <cellStyle name="40% - Accent5 2 2 3 4 6" xfId="11460"/>
    <cellStyle name="40% - Accent5 2 2 3 4 6 2" xfId="33677"/>
    <cellStyle name="40% - Accent5 2 2 3 4 6 3" xfId="53448"/>
    <cellStyle name="40% - Accent5 2 2 3 4 7" xfId="17243"/>
    <cellStyle name="40% - Accent5 2 2 3 4 7 2" xfId="33678"/>
    <cellStyle name="40% - Accent5 2 2 3 4 8" xfId="33679"/>
    <cellStyle name="40% - Accent5 2 2 3 4 9" xfId="53449"/>
    <cellStyle name="40% - Accent5 2 2 3 5" xfId="2162"/>
    <cellStyle name="40% - Accent5 2 2 3 5 2" xfId="6757"/>
    <cellStyle name="40% - Accent5 2 2 3 5 2 2" xfId="15430"/>
    <cellStyle name="40% - Accent5 2 2 3 5 2 2 2" xfId="33680"/>
    <cellStyle name="40% - Accent5 2 2 3 5 2 2 3" xfId="53450"/>
    <cellStyle name="40% - Accent5 2 2 3 5 2 3" xfId="21213"/>
    <cellStyle name="40% - Accent5 2 2 3 5 2 3 2" xfId="33681"/>
    <cellStyle name="40% - Accent5 2 2 3 5 2 4" xfId="33682"/>
    <cellStyle name="40% - Accent5 2 2 3 5 2 5" xfId="53451"/>
    <cellStyle name="40% - Accent5 2 2 3 5 3" xfId="9648"/>
    <cellStyle name="40% - Accent5 2 2 3 5 3 2" xfId="33683"/>
    <cellStyle name="40% - Accent5 2 2 3 5 3 3" xfId="53452"/>
    <cellStyle name="40% - Accent5 2 2 3 5 3 4" xfId="53453"/>
    <cellStyle name="40% - Accent5 2 2 3 5 4" xfId="3865"/>
    <cellStyle name="40% - Accent5 2 2 3 5 4 2" xfId="33684"/>
    <cellStyle name="40% - Accent5 2 2 3 5 4 3" xfId="53454"/>
    <cellStyle name="40% - Accent5 2 2 3 5 5" xfId="12539"/>
    <cellStyle name="40% - Accent5 2 2 3 5 5 2" xfId="33685"/>
    <cellStyle name="40% - Accent5 2 2 3 5 5 3" xfId="53455"/>
    <cellStyle name="40% - Accent5 2 2 3 5 6" xfId="18322"/>
    <cellStyle name="40% - Accent5 2 2 3 5 6 2" xfId="33686"/>
    <cellStyle name="40% - Accent5 2 2 3 5 7" xfId="33687"/>
    <cellStyle name="40% - Accent5 2 2 3 5 8" xfId="53456"/>
    <cellStyle name="40% - Accent5 2 2 3 6" xfId="1567"/>
    <cellStyle name="40% - Accent5 2 2 3 6 2" xfId="9053"/>
    <cellStyle name="40% - Accent5 2 2 3 6 2 2" xfId="14835"/>
    <cellStyle name="40% - Accent5 2 2 3 6 2 2 2" xfId="33688"/>
    <cellStyle name="40% - Accent5 2 2 3 6 2 2 3" xfId="53457"/>
    <cellStyle name="40% - Accent5 2 2 3 6 2 3" xfId="20618"/>
    <cellStyle name="40% - Accent5 2 2 3 6 2 3 2" xfId="33689"/>
    <cellStyle name="40% - Accent5 2 2 3 6 2 4" xfId="33690"/>
    <cellStyle name="40% - Accent5 2 2 3 6 2 5" xfId="53458"/>
    <cellStyle name="40% - Accent5 2 2 3 6 3" xfId="6162"/>
    <cellStyle name="40% - Accent5 2 2 3 6 3 2" xfId="33691"/>
    <cellStyle name="40% - Accent5 2 2 3 6 3 3" xfId="53459"/>
    <cellStyle name="40% - Accent5 2 2 3 6 4" xfId="11944"/>
    <cellStyle name="40% - Accent5 2 2 3 6 4 2" xfId="33692"/>
    <cellStyle name="40% - Accent5 2 2 3 6 4 3" xfId="53460"/>
    <cellStyle name="40% - Accent5 2 2 3 6 5" xfId="17727"/>
    <cellStyle name="40% - Accent5 2 2 3 6 5 2" xfId="33693"/>
    <cellStyle name="40% - Accent5 2 2 3 6 6" xfId="33694"/>
    <cellStyle name="40% - Accent5 2 2 3 6 7" xfId="53461"/>
    <cellStyle name="40% - Accent5 2 2 3 7" xfId="5054"/>
    <cellStyle name="40% - Accent5 2 2 3 7 2" xfId="13728"/>
    <cellStyle name="40% - Accent5 2 2 3 7 2 2" xfId="33695"/>
    <cellStyle name="40% - Accent5 2 2 3 7 2 3" xfId="53462"/>
    <cellStyle name="40% - Accent5 2 2 3 7 3" xfId="19511"/>
    <cellStyle name="40% - Accent5 2 2 3 7 3 2" xfId="33696"/>
    <cellStyle name="40% - Accent5 2 2 3 7 4" xfId="33697"/>
    <cellStyle name="40% - Accent5 2 2 3 7 5" xfId="53463"/>
    <cellStyle name="40% - Accent5 2 2 3 8" xfId="7946"/>
    <cellStyle name="40% - Accent5 2 2 3 8 2" xfId="33698"/>
    <cellStyle name="40% - Accent5 2 2 3 8 3" xfId="53464"/>
    <cellStyle name="40% - Accent5 2 2 3 8 4" xfId="53465"/>
    <cellStyle name="40% - Accent5 2 2 3 9" xfId="3270"/>
    <cellStyle name="40% - Accent5 2 2 3 9 2" xfId="33699"/>
    <cellStyle name="40% - Accent5 2 2 3 9 3" xfId="53466"/>
    <cellStyle name="40% - Accent5 2 2 4" xfId="428"/>
    <cellStyle name="40% - Accent5 2 2 4 10" xfId="16624"/>
    <cellStyle name="40% - Accent5 2 2 4 10 2" xfId="33700"/>
    <cellStyle name="40% - Accent5 2 2 4 11" xfId="33701"/>
    <cellStyle name="40% - Accent5 2 2 4 12" xfId="53467"/>
    <cellStyle name="40% - Accent5 2 2 4 2" xfId="429"/>
    <cellStyle name="40% - Accent5 2 2 4 2 2" xfId="2167"/>
    <cellStyle name="40% - Accent5 2 2 4 2 2 2" xfId="9653"/>
    <cellStyle name="40% - Accent5 2 2 4 2 2 2 2" xfId="15435"/>
    <cellStyle name="40% - Accent5 2 2 4 2 2 2 2 2" xfId="33702"/>
    <cellStyle name="40% - Accent5 2 2 4 2 2 2 2 3" xfId="53468"/>
    <cellStyle name="40% - Accent5 2 2 4 2 2 2 3" xfId="21218"/>
    <cellStyle name="40% - Accent5 2 2 4 2 2 2 3 2" xfId="33703"/>
    <cellStyle name="40% - Accent5 2 2 4 2 2 2 4" xfId="33704"/>
    <cellStyle name="40% - Accent5 2 2 4 2 2 2 5" xfId="53469"/>
    <cellStyle name="40% - Accent5 2 2 4 2 2 3" xfId="6762"/>
    <cellStyle name="40% - Accent5 2 2 4 2 2 3 2" xfId="33705"/>
    <cellStyle name="40% - Accent5 2 2 4 2 2 3 3" xfId="53470"/>
    <cellStyle name="40% - Accent5 2 2 4 2 2 4" xfId="12544"/>
    <cellStyle name="40% - Accent5 2 2 4 2 2 4 2" xfId="33706"/>
    <cellStyle name="40% - Accent5 2 2 4 2 2 4 3" xfId="53471"/>
    <cellStyle name="40% - Accent5 2 2 4 2 2 5" xfId="18327"/>
    <cellStyle name="40% - Accent5 2 2 4 2 2 5 2" xfId="33707"/>
    <cellStyle name="40% - Accent5 2 2 4 2 2 6" xfId="33708"/>
    <cellStyle name="40% - Accent5 2 2 4 2 2 7" xfId="53472"/>
    <cellStyle name="40% - Accent5 2 2 4 2 3" xfId="5059"/>
    <cellStyle name="40% - Accent5 2 2 4 2 3 2" xfId="13733"/>
    <cellStyle name="40% - Accent5 2 2 4 2 3 2 2" xfId="33709"/>
    <cellStyle name="40% - Accent5 2 2 4 2 3 2 3" xfId="53473"/>
    <cellStyle name="40% - Accent5 2 2 4 2 3 3" xfId="19516"/>
    <cellStyle name="40% - Accent5 2 2 4 2 3 3 2" xfId="33710"/>
    <cellStyle name="40% - Accent5 2 2 4 2 3 4" xfId="33711"/>
    <cellStyle name="40% - Accent5 2 2 4 2 3 5" xfId="53474"/>
    <cellStyle name="40% - Accent5 2 2 4 2 4" xfId="7951"/>
    <cellStyle name="40% - Accent5 2 2 4 2 4 2" xfId="33712"/>
    <cellStyle name="40% - Accent5 2 2 4 2 4 3" xfId="53475"/>
    <cellStyle name="40% - Accent5 2 2 4 2 4 4" xfId="53476"/>
    <cellStyle name="40% - Accent5 2 2 4 2 5" xfId="3870"/>
    <cellStyle name="40% - Accent5 2 2 4 2 5 2" xfId="33713"/>
    <cellStyle name="40% - Accent5 2 2 4 2 5 3" xfId="53477"/>
    <cellStyle name="40% - Accent5 2 2 4 2 6" xfId="10842"/>
    <cellStyle name="40% - Accent5 2 2 4 2 6 2" xfId="33714"/>
    <cellStyle name="40% - Accent5 2 2 4 2 6 3" xfId="53478"/>
    <cellStyle name="40% - Accent5 2 2 4 2 7" xfId="16625"/>
    <cellStyle name="40% - Accent5 2 2 4 2 7 2" xfId="33715"/>
    <cellStyle name="40% - Accent5 2 2 4 2 8" xfId="33716"/>
    <cellStyle name="40% - Accent5 2 2 4 2 9" xfId="53479"/>
    <cellStyle name="40% - Accent5 2 2 4 3" xfId="1083"/>
    <cellStyle name="40% - Accent5 2 2 4 3 2" xfId="2787"/>
    <cellStyle name="40% - Accent5 2 2 4 3 2 2" xfId="10273"/>
    <cellStyle name="40% - Accent5 2 2 4 3 2 2 2" xfId="16055"/>
    <cellStyle name="40% - Accent5 2 2 4 3 2 2 2 2" xfId="33717"/>
    <cellStyle name="40% - Accent5 2 2 4 3 2 2 2 3" xfId="53480"/>
    <cellStyle name="40% - Accent5 2 2 4 3 2 2 3" xfId="21838"/>
    <cellStyle name="40% - Accent5 2 2 4 3 2 2 3 2" xfId="33718"/>
    <cellStyle name="40% - Accent5 2 2 4 3 2 2 4" xfId="33719"/>
    <cellStyle name="40% - Accent5 2 2 4 3 2 2 5" xfId="53481"/>
    <cellStyle name="40% - Accent5 2 2 4 3 2 3" xfId="7382"/>
    <cellStyle name="40% - Accent5 2 2 4 3 2 3 2" xfId="33720"/>
    <cellStyle name="40% - Accent5 2 2 4 3 2 3 3" xfId="53482"/>
    <cellStyle name="40% - Accent5 2 2 4 3 2 4" xfId="13164"/>
    <cellStyle name="40% - Accent5 2 2 4 3 2 4 2" xfId="33721"/>
    <cellStyle name="40% - Accent5 2 2 4 3 2 4 3" xfId="53483"/>
    <cellStyle name="40% - Accent5 2 2 4 3 2 5" xfId="18947"/>
    <cellStyle name="40% - Accent5 2 2 4 3 2 5 2" xfId="33722"/>
    <cellStyle name="40% - Accent5 2 2 4 3 2 6" xfId="33723"/>
    <cellStyle name="40% - Accent5 2 2 4 3 2 7" xfId="53484"/>
    <cellStyle name="40% - Accent5 2 2 4 3 3" xfId="5679"/>
    <cellStyle name="40% - Accent5 2 2 4 3 3 2" xfId="14353"/>
    <cellStyle name="40% - Accent5 2 2 4 3 3 2 2" xfId="33724"/>
    <cellStyle name="40% - Accent5 2 2 4 3 3 2 3" xfId="53485"/>
    <cellStyle name="40% - Accent5 2 2 4 3 3 3" xfId="20136"/>
    <cellStyle name="40% - Accent5 2 2 4 3 3 3 2" xfId="33725"/>
    <cellStyle name="40% - Accent5 2 2 4 3 3 4" xfId="33726"/>
    <cellStyle name="40% - Accent5 2 2 4 3 3 5" xfId="53486"/>
    <cellStyle name="40% - Accent5 2 2 4 3 4" xfId="8571"/>
    <cellStyle name="40% - Accent5 2 2 4 3 4 2" xfId="33727"/>
    <cellStyle name="40% - Accent5 2 2 4 3 4 3" xfId="53487"/>
    <cellStyle name="40% - Accent5 2 2 4 3 4 4" xfId="53488"/>
    <cellStyle name="40% - Accent5 2 2 4 3 5" xfId="4490"/>
    <cellStyle name="40% - Accent5 2 2 4 3 5 2" xfId="33728"/>
    <cellStyle name="40% - Accent5 2 2 4 3 5 3" xfId="53489"/>
    <cellStyle name="40% - Accent5 2 2 4 3 6" xfId="11462"/>
    <cellStyle name="40% - Accent5 2 2 4 3 6 2" xfId="33729"/>
    <cellStyle name="40% - Accent5 2 2 4 3 6 3" xfId="53490"/>
    <cellStyle name="40% - Accent5 2 2 4 3 7" xfId="17245"/>
    <cellStyle name="40% - Accent5 2 2 4 3 7 2" xfId="33730"/>
    <cellStyle name="40% - Accent5 2 2 4 3 8" xfId="33731"/>
    <cellStyle name="40% - Accent5 2 2 4 3 9" xfId="53491"/>
    <cellStyle name="40% - Accent5 2 2 4 4" xfId="2166"/>
    <cellStyle name="40% - Accent5 2 2 4 4 2" xfId="6761"/>
    <cellStyle name="40% - Accent5 2 2 4 4 2 2" xfId="15434"/>
    <cellStyle name="40% - Accent5 2 2 4 4 2 2 2" xfId="33732"/>
    <cellStyle name="40% - Accent5 2 2 4 4 2 2 3" xfId="53492"/>
    <cellStyle name="40% - Accent5 2 2 4 4 2 3" xfId="21217"/>
    <cellStyle name="40% - Accent5 2 2 4 4 2 3 2" xfId="33733"/>
    <cellStyle name="40% - Accent5 2 2 4 4 2 4" xfId="33734"/>
    <cellStyle name="40% - Accent5 2 2 4 4 2 5" xfId="53493"/>
    <cellStyle name="40% - Accent5 2 2 4 4 3" xfId="9652"/>
    <cellStyle name="40% - Accent5 2 2 4 4 3 2" xfId="33735"/>
    <cellStyle name="40% - Accent5 2 2 4 4 3 3" xfId="53494"/>
    <cellStyle name="40% - Accent5 2 2 4 4 3 4" xfId="53495"/>
    <cellStyle name="40% - Accent5 2 2 4 4 4" xfId="3869"/>
    <cellStyle name="40% - Accent5 2 2 4 4 4 2" xfId="33736"/>
    <cellStyle name="40% - Accent5 2 2 4 4 4 3" xfId="53496"/>
    <cellStyle name="40% - Accent5 2 2 4 4 5" xfId="12543"/>
    <cellStyle name="40% - Accent5 2 2 4 4 5 2" xfId="33737"/>
    <cellStyle name="40% - Accent5 2 2 4 4 5 3" xfId="53497"/>
    <cellStyle name="40% - Accent5 2 2 4 4 6" xfId="18326"/>
    <cellStyle name="40% - Accent5 2 2 4 4 6 2" xfId="33738"/>
    <cellStyle name="40% - Accent5 2 2 4 4 7" xfId="33739"/>
    <cellStyle name="40% - Accent5 2 2 4 4 8" xfId="53498"/>
    <cellStyle name="40% - Accent5 2 2 4 5" xfId="1569"/>
    <cellStyle name="40% - Accent5 2 2 4 5 2" xfId="9055"/>
    <cellStyle name="40% - Accent5 2 2 4 5 2 2" xfId="14837"/>
    <cellStyle name="40% - Accent5 2 2 4 5 2 2 2" xfId="33740"/>
    <cellStyle name="40% - Accent5 2 2 4 5 2 2 3" xfId="53499"/>
    <cellStyle name="40% - Accent5 2 2 4 5 2 3" xfId="20620"/>
    <cellStyle name="40% - Accent5 2 2 4 5 2 3 2" xfId="33741"/>
    <cellStyle name="40% - Accent5 2 2 4 5 2 4" xfId="33742"/>
    <cellStyle name="40% - Accent5 2 2 4 5 2 5" xfId="53500"/>
    <cellStyle name="40% - Accent5 2 2 4 5 3" xfId="6164"/>
    <cellStyle name="40% - Accent5 2 2 4 5 3 2" xfId="33743"/>
    <cellStyle name="40% - Accent5 2 2 4 5 3 3" xfId="53501"/>
    <cellStyle name="40% - Accent5 2 2 4 5 4" xfId="11946"/>
    <cellStyle name="40% - Accent5 2 2 4 5 4 2" xfId="33744"/>
    <cellStyle name="40% - Accent5 2 2 4 5 4 3" xfId="53502"/>
    <cellStyle name="40% - Accent5 2 2 4 5 5" xfId="17729"/>
    <cellStyle name="40% - Accent5 2 2 4 5 5 2" xfId="33745"/>
    <cellStyle name="40% - Accent5 2 2 4 5 6" xfId="33746"/>
    <cellStyle name="40% - Accent5 2 2 4 5 7" xfId="53503"/>
    <cellStyle name="40% - Accent5 2 2 4 6" xfId="5058"/>
    <cellStyle name="40% - Accent5 2 2 4 6 2" xfId="13732"/>
    <cellStyle name="40% - Accent5 2 2 4 6 2 2" xfId="33747"/>
    <cellStyle name="40% - Accent5 2 2 4 6 2 3" xfId="53504"/>
    <cellStyle name="40% - Accent5 2 2 4 6 3" xfId="19515"/>
    <cellStyle name="40% - Accent5 2 2 4 6 3 2" xfId="33748"/>
    <cellStyle name="40% - Accent5 2 2 4 6 4" xfId="33749"/>
    <cellStyle name="40% - Accent5 2 2 4 6 5" xfId="53505"/>
    <cellStyle name="40% - Accent5 2 2 4 7" xfId="7950"/>
    <cellStyle name="40% - Accent5 2 2 4 7 2" xfId="33750"/>
    <cellStyle name="40% - Accent5 2 2 4 7 3" xfId="53506"/>
    <cellStyle name="40% - Accent5 2 2 4 7 4" xfId="53507"/>
    <cellStyle name="40% - Accent5 2 2 4 8" xfId="3272"/>
    <cellStyle name="40% - Accent5 2 2 4 8 2" xfId="33751"/>
    <cellStyle name="40% - Accent5 2 2 4 8 3" xfId="53508"/>
    <cellStyle name="40% - Accent5 2 2 4 9" xfId="10841"/>
    <cellStyle name="40% - Accent5 2 2 4 9 2" xfId="33752"/>
    <cellStyle name="40% - Accent5 2 2 4 9 3" xfId="53509"/>
    <cellStyle name="40% - Accent5 2 2 5" xfId="430"/>
    <cellStyle name="40% - Accent5 2 2 5 10" xfId="16626"/>
    <cellStyle name="40% - Accent5 2 2 5 10 2" xfId="33753"/>
    <cellStyle name="40% - Accent5 2 2 5 11" xfId="33754"/>
    <cellStyle name="40% - Accent5 2 2 5 12" xfId="53510"/>
    <cellStyle name="40% - Accent5 2 2 5 2" xfId="431"/>
    <cellStyle name="40% - Accent5 2 2 5 2 2" xfId="2169"/>
    <cellStyle name="40% - Accent5 2 2 5 2 2 2" xfId="9655"/>
    <cellStyle name="40% - Accent5 2 2 5 2 2 2 2" xfId="15437"/>
    <cellStyle name="40% - Accent5 2 2 5 2 2 2 2 2" xfId="33755"/>
    <cellStyle name="40% - Accent5 2 2 5 2 2 2 2 3" xfId="53511"/>
    <cellStyle name="40% - Accent5 2 2 5 2 2 2 3" xfId="21220"/>
    <cellStyle name="40% - Accent5 2 2 5 2 2 2 3 2" xfId="33756"/>
    <cellStyle name="40% - Accent5 2 2 5 2 2 2 4" xfId="33757"/>
    <cellStyle name="40% - Accent5 2 2 5 2 2 2 5" xfId="53512"/>
    <cellStyle name="40% - Accent5 2 2 5 2 2 3" xfId="6764"/>
    <cellStyle name="40% - Accent5 2 2 5 2 2 3 2" xfId="33758"/>
    <cellStyle name="40% - Accent5 2 2 5 2 2 3 3" xfId="53513"/>
    <cellStyle name="40% - Accent5 2 2 5 2 2 4" xfId="12546"/>
    <cellStyle name="40% - Accent5 2 2 5 2 2 4 2" xfId="33759"/>
    <cellStyle name="40% - Accent5 2 2 5 2 2 4 3" xfId="53514"/>
    <cellStyle name="40% - Accent5 2 2 5 2 2 5" xfId="18329"/>
    <cellStyle name="40% - Accent5 2 2 5 2 2 5 2" xfId="33760"/>
    <cellStyle name="40% - Accent5 2 2 5 2 2 6" xfId="33761"/>
    <cellStyle name="40% - Accent5 2 2 5 2 2 7" xfId="53515"/>
    <cellStyle name="40% - Accent5 2 2 5 2 3" xfId="5061"/>
    <cellStyle name="40% - Accent5 2 2 5 2 3 2" xfId="13735"/>
    <cellStyle name="40% - Accent5 2 2 5 2 3 2 2" xfId="33762"/>
    <cellStyle name="40% - Accent5 2 2 5 2 3 2 3" xfId="53516"/>
    <cellStyle name="40% - Accent5 2 2 5 2 3 3" xfId="19518"/>
    <cellStyle name="40% - Accent5 2 2 5 2 3 3 2" xfId="33763"/>
    <cellStyle name="40% - Accent5 2 2 5 2 3 4" xfId="33764"/>
    <cellStyle name="40% - Accent5 2 2 5 2 3 5" xfId="53517"/>
    <cellStyle name="40% - Accent5 2 2 5 2 4" xfId="7953"/>
    <cellStyle name="40% - Accent5 2 2 5 2 4 2" xfId="33765"/>
    <cellStyle name="40% - Accent5 2 2 5 2 4 3" xfId="53518"/>
    <cellStyle name="40% - Accent5 2 2 5 2 4 4" xfId="53519"/>
    <cellStyle name="40% - Accent5 2 2 5 2 5" xfId="3872"/>
    <cellStyle name="40% - Accent5 2 2 5 2 5 2" xfId="33766"/>
    <cellStyle name="40% - Accent5 2 2 5 2 5 3" xfId="53520"/>
    <cellStyle name="40% - Accent5 2 2 5 2 6" xfId="10844"/>
    <cellStyle name="40% - Accent5 2 2 5 2 6 2" xfId="33767"/>
    <cellStyle name="40% - Accent5 2 2 5 2 6 3" xfId="53521"/>
    <cellStyle name="40% - Accent5 2 2 5 2 7" xfId="16627"/>
    <cellStyle name="40% - Accent5 2 2 5 2 7 2" xfId="33768"/>
    <cellStyle name="40% - Accent5 2 2 5 2 8" xfId="33769"/>
    <cellStyle name="40% - Accent5 2 2 5 2 9" xfId="53522"/>
    <cellStyle name="40% - Accent5 2 2 5 3" xfId="1084"/>
    <cellStyle name="40% - Accent5 2 2 5 3 2" xfId="2788"/>
    <cellStyle name="40% - Accent5 2 2 5 3 2 2" xfId="10274"/>
    <cellStyle name="40% - Accent5 2 2 5 3 2 2 2" xfId="16056"/>
    <cellStyle name="40% - Accent5 2 2 5 3 2 2 2 2" xfId="33770"/>
    <cellStyle name="40% - Accent5 2 2 5 3 2 2 2 3" xfId="53523"/>
    <cellStyle name="40% - Accent5 2 2 5 3 2 2 3" xfId="21839"/>
    <cellStyle name="40% - Accent5 2 2 5 3 2 2 3 2" xfId="33771"/>
    <cellStyle name="40% - Accent5 2 2 5 3 2 2 4" xfId="33772"/>
    <cellStyle name="40% - Accent5 2 2 5 3 2 2 5" xfId="53524"/>
    <cellStyle name="40% - Accent5 2 2 5 3 2 3" xfId="7383"/>
    <cellStyle name="40% - Accent5 2 2 5 3 2 3 2" xfId="33773"/>
    <cellStyle name="40% - Accent5 2 2 5 3 2 3 3" xfId="53525"/>
    <cellStyle name="40% - Accent5 2 2 5 3 2 4" xfId="13165"/>
    <cellStyle name="40% - Accent5 2 2 5 3 2 4 2" xfId="33774"/>
    <cellStyle name="40% - Accent5 2 2 5 3 2 4 3" xfId="53526"/>
    <cellStyle name="40% - Accent5 2 2 5 3 2 5" xfId="18948"/>
    <cellStyle name="40% - Accent5 2 2 5 3 2 5 2" xfId="33775"/>
    <cellStyle name="40% - Accent5 2 2 5 3 2 6" xfId="33776"/>
    <cellStyle name="40% - Accent5 2 2 5 3 2 7" xfId="53527"/>
    <cellStyle name="40% - Accent5 2 2 5 3 3" xfId="5680"/>
    <cellStyle name="40% - Accent5 2 2 5 3 3 2" xfId="14354"/>
    <cellStyle name="40% - Accent5 2 2 5 3 3 2 2" xfId="33777"/>
    <cellStyle name="40% - Accent5 2 2 5 3 3 2 3" xfId="53528"/>
    <cellStyle name="40% - Accent5 2 2 5 3 3 3" xfId="20137"/>
    <cellStyle name="40% - Accent5 2 2 5 3 3 3 2" xfId="33778"/>
    <cellStyle name="40% - Accent5 2 2 5 3 3 4" xfId="33779"/>
    <cellStyle name="40% - Accent5 2 2 5 3 3 5" xfId="53529"/>
    <cellStyle name="40% - Accent5 2 2 5 3 4" xfId="8572"/>
    <cellStyle name="40% - Accent5 2 2 5 3 4 2" xfId="33780"/>
    <cellStyle name="40% - Accent5 2 2 5 3 4 3" xfId="53530"/>
    <cellStyle name="40% - Accent5 2 2 5 3 4 4" xfId="53531"/>
    <cellStyle name="40% - Accent5 2 2 5 3 5" xfId="4491"/>
    <cellStyle name="40% - Accent5 2 2 5 3 5 2" xfId="33781"/>
    <cellStyle name="40% - Accent5 2 2 5 3 5 3" xfId="53532"/>
    <cellStyle name="40% - Accent5 2 2 5 3 6" xfId="11463"/>
    <cellStyle name="40% - Accent5 2 2 5 3 6 2" xfId="33782"/>
    <cellStyle name="40% - Accent5 2 2 5 3 6 3" xfId="53533"/>
    <cellStyle name="40% - Accent5 2 2 5 3 7" xfId="17246"/>
    <cellStyle name="40% - Accent5 2 2 5 3 7 2" xfId="33783"/>
    <cellStyle name="40% - Accent5 2 2 5 3 8" xfId="33784"/>
    <cellStyle name="40% - Accent5 2 2 5 3 9" xfId="53534"/>
    <cellStyle name="40% - Accent5 2 2 5 4" xfId="2168"/>
    <cellStyle name="40% - Accent5 2 2 5 4 2" xfId="6763"/>
    <cellStyle name="40% - Accent5 2 2 5 4 2 2" xfId="15436"/>
    <cellStyle name="40% - Accent5 2 2 5 4 2 2 2" xfId="33785"/>
    <cellStyle name="40% - Accent5 2 2 5 4 2 2 3" xfId="53535"/>
    <cellStyle name="40% - Accent5 2 2 5 4 2 3" xfId="21219"/>
    <cellStyle name="40% - Accent5 2 2 5 4 2 3 2" xfId="33786"/>
    <cellStyle name="40% - Accent5 2 2 5 4 2 4" xfId="33787"/>
    <cellStyle name="40% - Accent5 2 2 5 4 2 5" xfId="53536"/>
    <cellStyle name="40% - Accent5 2 2 5 4 3" xfId="9654"/>
    <cellStyle name="40% - Accent5 2 2 5 4 3 2" xfId="33788"/>
    <cellStyle name="40% - Accent5 2 2 5 4 3 3" xfId="53537"/>
    <cellStyle name="40% - Accent5 2 2 5 4 3 4" xfId="53538"/>
    <cellStyle name="40% - Accent5 2 2 5 4 4" xfId="3871"/>
    <cellStyle name="40% - Accent5 2 2 5 4 4 2" xfId="33789"/>
    <cellStyle name="40% - Accent5 2 2 5 4 4 3" xfId="53539"/>
    <cellStyle name="40% - Accent5 2 2 5 4 5" xfId="12545"/>
    <cellStyle name="40% - Accent5 2 2 5 4 5 2" xfId="33790"/>
    <cellStyle name="40% - Accent5 2 2 5 4 5 3" xfId="53540"/>
    <cellStyle name="40% - Accent5 2 2 5 4 6" xfId="18328"/>
    <cellStyle name="40% - Accent5 2 2 5 4 6 2" xfId="33791"/>
    <cellStyle name="40% - Accent5 2 2 5 4 7" xfId="33792"/>
    <cellStyle name="40% - Accent5 2 2 5 4 8" xfId="53541"/>
    <cellStyle name="40% - Accent5 2 2 5 5" xfId="1570"/>
    <cellStyle name="40% - Accent5 2 2 5 5 2" xfId="9056"/>
    <cellStyle name="40% - Accent5 2 2 5 5 2 2" xfId="14838"/>
    <cellStyle name="40% - Accent5 2 2 5 5 2 2 2" xfId="33793"/>
    <cellStyle name="40% - Accent5 2 2 5 5 2 2 3" xfId="53542"/>
    <cellStyle name="40% - Accent5 2 2 5 5 2 3" xfId="20621"/>
    <cellStyle name="40% - Accent5 2 2 5 5 2 3 2" xfId="33794"/>
    <cellStyle name="40% - Accent5 2 2 5 5 2 4" xfId="33795"/>
    <cellStyle name="40% - Accent5 2 2 5 5 2 5" xfId="53543"/>
    <cellStyle name="40% - Accent5 2 2 5 5 3" xfId="6165"/>
    <cellStyle name="40% - Accent5 2 2 5 5 3 2" xfId="33796"/>
    <cellStyle name="40% - Accent5 2 2 5 5 3 3" xfId="53544"/>
    <cellStyle name="40% - Accent5 2 2 5 5 4" xfId="11947"/>
    <cellStyle name="40% - Accent5 2 2 5 5 4 2" xfId="33797"/>
    <cellStyle name="40% - Accent5 2 2 5 5 4 3" xfId="53545"/>
    <cellStyle name="40% - Accent5 2 2 5 5 5" xfId="17730"/>
    <cellStyle name="40% - Accent5 2 2 5 5 5 2" xfId="33798"/>
    <cellStyle name="40% - Accent5 2 2 5 5 6" xfId="33799"/>
    <cellStyle name="40% - Accent5 2 2 5 5 7" xfId="53546"/>
    <cellStyle name="40% - Accent5 2 2 5 6" xfId="5060"/>
    <cellStyle name="40% - Accent5 2 2 5 6 2" xfId="13734"/>
    <cellStyle name="40% - Accent5 2 2 5 6 2 2" xfId="33800"/>
    <cellStyle name="40% - Accent5 2 2 5 6 2 3" xfId="53547"/>
    <cellStyle name="40% - Accent5 2 2 5 6 3" xfId="19517"/>
    <cellStyle name="40% - Accent5 2 2 5 6 3 2" xfId="33801"/>
    <cellStyle name="40% - Accent5 2 2 5 6 4" xfId="33802"/>
    <cellStyle name="40% - Accent5 2 2 5 6 5" xfId="53548"/>
    <cellStyle name="40% - Accent5 2 2 5 7" xfId="7952"/>
    <cellStyle name="40% - Accent5 2 2 5 7 2" xfId="33803"/>
    <cellStyle name="40% - Accent5 2 2 5 7 3" xfId="53549"/>
    <cellStyle name="40% - Accent5 2 2 5 7 4" xfId="53550"/>
    <cellStyle name="40% - Accent5 2 2 5 8" xfId="3273"/>
    <cellStyle name="40% - Accent5 2 2 5 8 2" xfId="33804"/>
    <cellStyle name="40% - Accent5 2 2 5 8 3" xfId="53551"/>
    <cellStyle name="40% - Accent5 2 2 5 9" xfId="10843"/>
    <cellStyle name="40% - Accent5 2 2 5 9 2" xfId="33805"/>
    <cellStyle name="40% - Accent5 2 2 5 9 3" xfId="53552"/>
    <cellStyle name="40% - Accent5 2 2 6" xfId="432"/>
    <cellStyle name="40% - Accent5 2 2 6 10" xfId="53553"/>
    <cellStyle name="40% - Accent5 2 2 6 2" xfId="2170"/>
    <cellStyle name="40% - Accent5 2 2 6 2 2" xfId="6765"/>
    <cellStyle name="40% - Accent5 2 2 6 2 2 2" xfId="15438"/>
    <cellStyle name="40% - Accent5 2 2 6 2 2 2 2" xfId="33806"/>
    <cellStyle name="40% - Accent5 2 2 6 2 2 2 3" xfId="53554"/>
    <cellStyle name="40% - Accent5 2 2 6 2 2 3" xfId="21221"/>
    <cellStyle name="40% - Accent5 2 2 6 2 2 3 2" xfId="33807"/>
    <cellStyle name="40% - Accent5 2 2 6 2 2 4" xfId="33808"/>
    <cellStyle name="40% - Accent5 2 2 6 2 2 5" xfId="53555"/>
    <cellStyle name="40% - Accent5 2 2 6 2 3" xfId="9656"/>
    <cellStyle name="40% - Accent5 2 2 6 2 3 2" xfId="33809"/>
    <cellStyle name="40% - Accent5 2 2 6 2 3 3" xfId="53556"/>
    <cellStyle name="40% - Accent5 2 2 6 2 3 4" xfId="53557"/>
    <cellStyle name="40% - Accent5 2 2 6 2 4" xfId="3873"/>
    <cellStyle name="40% - Accent5 2 2 6 2 4 2" xfId="33810"/>
    <cellStyle name="40% - Accent5 2 2 6 2 4 3" xfId="53558"/>
    <cellStyle name="40% - Accent5 2 2 6 2 5" xfId="12547"/>
    <cellStyle name="40% - Accent5 2 2 6 2 5 2" xfId="33811"/>
    <cellStyle name="40% - Accent5 2 2 6 2 5 3" xfId="53559"/>
    <cellStyle name="40% - Accent5 2 2 6 2 6" xfId="18330"/>
    <cellStyle name="40% - Accent5 2 2 6 2 6 2" xfId="33812"/>
    <cellStyle name="40% - Accent5 2 2 6 2 7" xfId="33813"/>
    <cellStyle name="40% - Accent5 2 2 6 2 8" xfId="53560"/>
    <cellStyle name="40% - Accent5 2 2 6 3" xfId="1561"/>
    <cellStyle name="40% - Accent5 2 2 6 3 2" xfId="9047"/>
    <cellStyle name="40% - Accent5 2 2 6 3 2 2" xfId="14829"/>
    <cellStyle name="40% - Accent5 2 2 6 3 2 2 2" xfId="33814"/>
    <cellStyle name="40% - Accent5 2 2 6 3 2 2 3" xfId="53561"/>
    <cellStyle name="40% - Accent5 2 2 6 3 2 3" xfId="20612"/>
    <cellStyle name="40% - Accent5 2 2 6 3 2 3 2" xfId="33815"/>
    <cellStyle name="40% - Accent5 2 2 6 3 2 4" xfId="33816"/>
    <cellStyle name="40% - Accent5 2 2 6 3 2 5" xfId="53562"/>
    <cellStyle name="40% - Accent5 2 2 6 3 3" xfId="6156"/>
    <cellStyle name="40% - Accent5 2 2 6 3 3 2" xfId="33817"/>
    <cellStyle name="40% - Accent5 2 2 6 3 3 3" xfId="53563"/>
    <cellStyle name="40% - Accent5 2 2 6 3 4" xfId="11938"/>
    <cellStyle name="40% - Accent5 2 2 6 3 4 2" xfId="33818"/>
    <cellStyle name="40% - Accent5 2 2 6 3 4 3" xfId="53564"/>
    <cellStyle name="40% - Accent5 2 2 6 3 5" xfId="17721"/>
    <cellStyle name="40% - Accent5 2 2 6 3 5 2" xfId="33819"/>
    <cellStyle name="40% - Accent5 2 2 6 3 6" xfId="33820"/>
    <cellStyle name="40% - Accent5 2 2 6 3 7" xfId="53565"/>
    <cellStyle name="40% - Accent5 2 2 6 4" xfId="5062"/>
    <cellStyle name="40% - Accent5 2 2 6 4 2" xfId="13736"/>
    <cellStyle name="40% - Accent5 2 2 6 4 2 2" xfId="33821"/>
    <cellStyle name="40% - Accent5 2 2 6 4 2 3" xfId="53566"/>
    <cellStyle name="40% - Accent5 2 2 6 4 3" xfId="19519"/>
    <cellStyle name="40% - Accent5 2 2 6 4 3 2" xfId="33822"/>
    <cellStyle name="40% - Accent5 2 2 6 4 4" xfId="33823"/>
    <cellStyle name="40% - Accent5 2 2 6 4 5" xfId="53567"/>
    <cellStyle name="40% - Accent5 2 2 6 5" xfId="7954"/>
    <cellStyle name="40% - Accent5 2 2 6 5 2" xfId="33824"/>
    <cellStyle name="40% - Accent5 2 2 6 5 3" xfId="53568"/>
    <cellStyle name="40% - Accent5 2 2 6 5 4" xfId="53569"/>
    <cellStyle name="40% - Accent5 2 2 6 6" xfId="3264"/>
    <cellStyle name="40% - Accent5 2 2 6 6 2" xfId="33825"/>
    <cellStyle name="40% - Accent5 2 2 6 6 3" xfId="53570"/>
    <cellStyle name="40% - Accent5 2 2 6 7" xfId="10845"/>
    <cellStyle name="40% - Accent5 2 2 6 7 2" xfId="33826"/>
    <cellStyle name="40% - Accent5 2 2 6 7 3" xfId="53571"/>
    <cellStyle name="40% - Accent5 2 2 6 8" xfId="16628"/>
    <cellStyle name="40% - Accent5 2 2 6 8 2" xfId="33827"/>
    <cellStyle name="40% - Accent5 2 2 6 9" xfId="33828"/>
    <cellStyle name="40% - Accent5 2 2 7" xfId="872"/>
    <cellStyle name="40% - Accent5 2 2 7 2" xfId="2578"/>
    <cellStyle name="40% - Accent5 2 2 7 2 2" xfId="10064"/>
    <cellStyle name="40% - Accent5 2 2 7 2 2 2" xfId="15846"/>
    <cellStyle name="40% - Accent5 2 2 7 2 2 2 2" xfId="33829"/>
    <cellStyle name="40% - Accent5 2 2 7 2 2 2 3" xfId="53572"/>
    <cellStyle name="40% - Accent5 2 2 7 2 2 3" xfId="21629"/>
    <cellStyle name="40% - Accent5 2 2 7 2 2 3 2" xfId="33830"/>
    <cellStyle name="40% - Accent5 2 2 7 2 2 4" xfId="33831"/>
    <cellStyle name="40% - Accent5 2 2 7 2 2 5" xfId="53573"/>
    <cellStyle name="40% - Accent5 2 2 7 2 3" xfId="7173"/>
    <cellStyle name="40% - Accent5 2 2 7 2 3 2" xfId="33832"/>
    <cellStyle name="40% - Accent5 2 2 7 2 3 3" xfId="53574"/>
    <cellStyle name="40% - Accent5 2 2 7 2 4" xfId="12955"/>
    <cellStyle name="40% - Accent5 2 2 7 2 4 2" xfId="33833"/>
    <cellStyle name="40% - Accent5 2 2 7 2 4 3" xfId="53575"/>
    <cellStyle name="40% - Accent5 2 2 7 2 5" xfId="18738"/>
    <cellStyle name="40% - Accent5 2 2 7 2 5 2" xfId="33834"/>
    <cellStyle name="40% - Accent5 2 2 7 2 6" xfId="33835"/>
    <cellStyle name="40% - Accent5 2 2 7 2 7" xfId="53576"/>
    <cellStyle name="40% - Accent5 2 2 7 3" xfId="5470"/>
    <cellStyle name="40% - Accent5 2 2 7 3 2" xfId="14144"/>
    <cellStyle name="40% - Accent5 2 2 7 3 2 2" xfId="33836"/>
    <cellStyle name="40% - Accent5 2 2 7 3 2 3" xfId="53577"/>
    <cellStyle name="40% - Accent5 2 2 7 3 3" xfId="19927"/>
    <cellStyle name="40% - Accent5 2 2 7 3 3 2" xfId="33837"/>
    <cellStyle name="40% - Accent5 2 2 7 3 4" xfId="33838"/>
    <cellStyle name="40% - Accent5 2 2 7 3 5" xfId="53578"/>
    <cellStyle name="40% - Accent5 2 2 7 4" xfId="8362"/>
    <cellStyle name="40% - Accent5 2 2 7 4 2" xfId="33839"/>
    <cellStyle name="40% - Accent5 2 2 7 4 3" xfId="53579"/>
    <cellStyle name="40% - Accent5 2 2 7 4 4" xfId="53580"/>
    <cellStyle name="40% - Accent5 2 2 7 5" xfId="4281"/>
    <cellStyle name="40% - Accent5 2 2 7 5 2" xfId="33840"/>
    <cellStyle name="40% - Accent5 2 2 7 5 3" xfId="53581"/>
    <cellStyle name="40% - Accent5 2 2 7 6" xfId="11253"/>
    <cellStyle name="40% - Accent5 2 2 7 6 2" xfId="33841"/>
    <cellStyle name="40% - Accent5 2 2 7 6 3" xfId="53582"/>
    <cellStyle name="40% - Accent5 2 2 7 7" xfId="17036"/>
    <cellStyle name="40% - Accent5 2 2 7 7 2" xfId="33842"/>
    <cellStyle name="40% - Accent5 2 2 7 8" xfId="33843"/>
    <cellStyle name="40% - Accent5 2 2 7 9" xfId="53583"/>
    <cellStyle name="40% - Accent5 2 2 8" xfId="2151"/>
    <cellStyle name="40% - Accent5 2 2 8 2" xfId="6746"/>
    <cellStyle name="40% - Accent5 2 2 8 2 2" xfId="15419"/>
    <cellStyle name="40% - Accent5 2 2 8 2 2 2" xfId="33844"/>
    <cellStyle name="40% - Accent5 2 2 8 2 2 3" xfId="53584"/>
    <cellStyle name="40% - Accent5 2 2 8 2 3" xfId="21202"/>
    <cellStyle name="40% - Accent5 2 2 8 2 3 2" xfId="33845"/>
    <cellStyle name="40% - Accent5 2 2 8 2 4" xfId="33846"/>
    <cellStyle name="40% - Accent5 2 2 8 2 5" xfId="53585"/>
    <cellStyle name="40% - Accent5 2 2 8 3" xfId="9637"/>
    <cellStyle name="40% - Accent5 2 2 8 3 2" xfId="33847"/>
    <cellStyle name="40% - Accent5 2 2 8 3 3" xfId="53586"/>
    <cellStyle name="40% - Accent5 2 2 8 3 4" xfId="53587"/>
    <cellStyle name="40% - Accent5 2 2 8 4" xfId="3854"/>
    <cellStyle name="40% - Accent5 2 2 8 4 2" xfId="33848"/>
    <cellStyle name="40% - Accent5 2 2 8 4 3" xfId="53588"/>
    <cellStyle name="40% - Accent5 2 2 8 5" xfId="12528"/>
    <cellStyle name="40% - Accent5 2 2 8 5 2" xfId="33849"/>
    <cellStyle name="40% - Accent5 2 2 8 5 3" xfId="53589"/>
    <cellStyle name="40% - Accent5 2 2 8 6" xfId="18311"/>
    <cellStyle name="40% - Accent5 2 2 8 6 2" xfId="33850"/>
    <cellStyle name="40% - Accent5 2 2 8 7" xfId="33851"/>
    <cellStyle name="40% - Accent5 2 2 8 8" xfId="53590"/>
    <cellStyle name="40% - Accent5 2 2 9" xfId="1323"/>
    <cellStyle name="40% - Accent5 2 2 9 2" xfId="8809"/>
    <cellStyle name="40% - Accent5 2 2 9 2 2" xfId="14591"/>
    <cellStyle name="40% - Accent5 2 2 9 2 2 2" xfId="33852"/>
    <cellStyle name="40% - Accent5 2 2 9 2 2 3" xfId="53591"/>
    <cellStyle name="40% - Accent5 2 2 9 2 3" xfId="20374"/>
    <cellStyle name="40% - Accent5 2 2 9 2 3 2" xfId="33853"/>
    <cellStyle name="40% - Accent5 2 2 9 2 4" xfId="33854"/>
    <cellStyle name="40% - Accent5 2 2 9 2 5" xfId="53592"/>
    <cellStyle name="40% - Accent5 2 2 9 3" xfId="5918"/>
    <cellStyle name="40% - Accent5 2 2 9 3 2" xfId="33855"/>
    <cellStyle name="40% - Accent5 2 2 9 3 3" xfId="53593"/>
    <cellStyle name="40% - Accent5 2 2 9 4" xfId="11700"/>
    <cellStyle name="40% - Accent5 2 2 9 4 2" xfId="33856"/>
    <cellStyle name="40% - Accent5 2 2 9 4 3" xfId="53594"/>
    <cellStyle name="40% - Accent5 2 2 9 5" xfId="17483"/>
    <cellStyle name="40% - Accent5 2 2 9 5 2" xfId="33857"/>
    <cellStyle name="40% - Accent5 2 2 9 6" xfId="33858"/>
    <cellStyle name="40% - Accent5 2 2 9 7" xfId="53595"/>
    <cellStyle name="40% - Accent5 2 3" xfId="433"/>
    <cellStyle name="40% - Accent5 2 3 10" xfId="7955"/>
    <cellStyle name="40% - Accent5 2 3 10 2" xfId="33859"/>
    <cellStyle name="40% - Accent5 2 3 10 3" xfId="53596"/>
    <cellStyle name="40% - Accent5 2 3 10 4" xfId="53597"/>
    <cellStyle name="40% - Accent5 2 3 11" xfId="3028"/>
    <cellStyle name="40% - Accent5 2 3 11 2" xfId="33860"/>
    <cellStyle name="40% - Accent5 2 3 11 3" xfId="53598"/>
    <cellStyle name="40% - Accent5 2 3 12" xfId="10846"/>
    <cellStyle name="40% - Accent5 2 3 12 2" xfId="33861"/>
    <cellStyle name="40% - Accent5 2 3 12 3" xfId="53599"/>
    <cellStyle name="40% - Accent5 2 3 13" xfId="16629"/>
    <cellStyle name="40% - Accent5 2 3 13 2" xfId="33862"/>
    <cellStyle name="40% - Accent5 2 3 14" xfId="33863"/>
    <cellStyle name="40% - Accent5 2 3 15" xfId="53600"/>
    <cellStyle name="40% - Accent5 2 3 2" xfId="434"/>
    <cellStyle name="40% - Accent5 2 3 2 10" xfId="10847"/>
    <cellStyle name="40% - Accent5 2 3 2 10 2" xfId="33864"/>
    <cellStyle name="40% - Accent5 2 3 2 10 3" xfId="53601"/>
    <cellStyle name="40% - Accent5 2 3 2 11" xfId="16630"/>
    <cellStyle name="40% - Accent5 2 3 2 11 2" xfId="33865"/>
    <cellStyle name="40% - Accent5 2 3 2 12" xfId="33866"/>
    <cellStyle name="40% - Accent5 2 3 2 13" xfId="53602"/>
    <cellStyle name="40% - Accent5 2 3 2 2" xfId="435"/>
    <cellStyle name="40% - Accent5 2 3 2 2 10" xfId="16631"/>
    <cellStyle name="40% - Accent5 2 3 2 2 10 2" xfId="33867"/>
    <cellStyle name="40% - Accent5 2 3 2 2 11" xfId="33868"/>
    <cellStyle name="40% - Accent5 2 3 2 2 12" xfId="53603"/>
    <cellStyle name="40% - Accent5 2 3 2 2 2" xfId="436"/>
    <cellStyle name="40% - Accent5 2 3 2 2 2 2" xfId="2174"/>
    <cellStyle name="40% - Accent5 2 3 2 2 2 2 2" xfId="9660"/>
    <cellStyle name="40% - Accent5 2 3 2 2 2 2 2 2" xfId="15442"/>
    <cellStyle name="40% - Accent5 2 3 2 2 2 2 2 2 2" xfId="33869"/>
    <cellStyle name="40% - Accent5 2 3 2 2 2 2 2 2 3" xfId="53604"/>
    <cellStyle name="40% - Accent5 2 3 2 2 2 2 2 3" xfId="21225"/>
    <cellStyle name="40% - Accent5 2 3 2 2 2 2 2 3 2" xfId="33870"/>
    <cellStyle name="40% - Accent5 2 3 2 2 2 2 2 4" xfId="33871"/>
    <cellStyle name="40% - Accent5 2 3 2 2 2 2 2 5" xfId="53605"/>
    <cellStyle name="40% - Accent5 2 3 2 2 2 2 3" xfId="6769"/>
    <cellStyle name="40% - Accent5 2 3 2 2 2 2 3 2" xfId="33872"/>
    <cellStyle name="40% - Accent5 2 3 2 2 2 2 3 3" xfId="53606"/>
    <cellStyle name="40% - Accent5 2 3 2 2 2 2 4" xfId="12551"/>
    <cellStyle name="40% - Accent5 2 3 2 2 2 2 4 2" xfId="33873"/>
    <cellStyle name="40% - Accent5 2 3 2 2 2 2 4 3" xfId="53607"/>
    <cellStyle name="40% - Accent5 2 3 2 2 2 2 5" xfId="18334"/>
    <cellStyle name="40% - Accent5 2 3 2 2 2 2 5 2" xfId="33874"/>
    <cellStyle name="40% - Accent5 2 3 2 2 2 2 6" xfId="33875"/>
    <cellStyle name="40% - Accent5 2 3 2 2 2 2 7" xfId="53608"/>
    <cellStyle name="40% - Accent5 2 3 2 2 2 3" xfId="5066"/>
    <cellStyle name="40% - Accent5 2 3 2 2 2 3 2" xfId="13740"/>
    <cellStyle name="40% - Accent5 2 3 2 2 2 3 2 2" xfId="33876"/>
    <cellStyle name="40% - Accent5 2 3 2 2 2 3 2 3" xfId="53609"/>
    <cellStyle name="40% - Accent5 2 3 2 2 2 3 3" xfId="19523"/>
    <cellStyle name="40% - Accent5 2 3 2 2 2 3 3 2" xfId="33877"/>
    <cellStyle name="40% - Accent5 2 3 2 2 2 3 4" xfId="33878"/>
    <cellStyle name="40% - Accent5 2 3 2 2 2 3 5" xfId="53610"/>
    <cellStyle name="40% - Accent5 2 3 2 2 2 4" xfId="7958"/>
    <cellStyle name="40% - Accent5 2 3 2 2 2 4 2" xfId="33879"/>
    <cellStyle name="40% - Accent5 2 3 2 2 2 4 3" xfId="53611"/>
    <cellStyle name="40% - Accent5 2 3 2 2 2 4 4" xfId="53612"/>
    <cellStyle name="40% - Accent5 2 3 2 2 2 5" xfId="3877"/>
    <cellStyle name="40% - Accent5 2 3 2 2 2 5 2" xfId="33880"/>
    <cellStyle name="40% - Accent5 2 3 2 2 2 5 3" xfId="53613"/>
    <cellStyle name="40% - Accent5 2 3 2 2 2 6" xfId="10849"/>
    <cellStyle name="40% - Accent5 2 3 2 2 2 6 2" xfId="33881"/>
    <cellStyle name="40% - Accent5 2 3 2 2 2 6 3" xfId="53614"/>
    <cellStyle name="40% - Accent5 2 3 2 2 2 7" xfId="16632"/>
    <cellStyle name="40% - Accent5 2 3 2 2 2 7 2" xfId="33882"/>
    <cellStyle name="40% - Accent5 2 3 2 2 2 8" xfId="33883"/>
    <cellStyle name="40% - Accent5 2 3 2 2 2 9" xfId="53615"/>
    <cellStyle name="40% - Accent5 2 3 2 2 3" xfId="1086"/>
    <cellStyle name="40% - Accent5 2 3 2 2 3 2" xfId="2790"/>
    <cellStyle name="40% - Accent5 2 3 2 2 3 2 2" xfId="10276"/>
    <cellStyle name="40% - Accent5 2 3 2 2 3 2 2 2" xfId="16058"/>
    <cellStyle name="40% - Accent5 2 3 2 2 3 2 2 2 2" xfId="33884"/>
    <cellStyle name="40% - Accent5 2 3 2 2 3 2 2 2 3" xfId="53616"/>
    <cellStyle name="40% - Accent5 2 3 2 2 3 2 2 3" xfId="21841"/>
    <cellStyle name="40% - Accent5 2 3 2 2 3 2 2 3 2" xfId="33885"/>
    <cellStyle name="40% - Accent5 2 3 2 2 3 2 2 4" xfId="33886"/>
    <cellStyle name="40% - Accent5 2 3 2 2 3 2 2 5" xfId="53617"/>
    <cellStyle name="40% - Accent5 2 3 2 2 3 2 3" xfId="7385"/>
    <cellStyle name="40% - Accent5 2 3 2 2 3 2 3 2" xfId="33887"/>
    <cellStyle name="40% - Accent5 2 3 2 2 3 2 3 3" xfId="53618"/>
    <cellStyle name="40% - Accent5 2 3 2 2 3 2 4" xfId="13167"/>
    <cellStyle name="40% - Accent5 2 3 2 2 3 2 4 2" xfId="33888"/>
    <cellStyle name="40% - Accent5 2 3 2 2 3 2 4 3" xfId="53619"/>
    <cellStyle name="40% - Accent5 2 3 2 2 3 2 5" xfId="18950"/>
    <cellStyle name="40% - Accent5 2 3 2 2 3 2 5 2" xfId="33889"/>
    <cellStyle name="40% - Accent5 2 3 2 2 3 2 6" xfId="33890"/>
    <cellStyle name="40% - Accent5 2 3 2 2 3 2 7" xfId="53620"/>
    <cellStyle name="40% - Accent5 2 3 2 2 3 3" xfId="5682"/>
    <cellStyle name="40% - Accent5 2 3 2 2 3 3 2" xfId="14356"/>
    <cellStyle name="40% - Accent5 2 3 2 2 3 3 2 2" xfId="33891"/>
    <cellStyle name="40% - Accent5 2 3 2 2 3 3 2 3" xfId="53621"/>
    <cellStyle name="40% - Accent5 2 3 2 2 3 3 3" xfId="20139"/>
    <cellStyle name="40% - Accent5 2 3 2 2 3 3 3 2" xfId="33892"/>
    <cellStyle name="40% - Accent5 2 3 2 2 3 3 4" xfId="33893"/>
    <cellStyle name="40% - Accent5 2 3 2 2 3 3 5" xfId="53622"/>
    <cellStyle name="40% - Accent5 2 3 2 2 3 4" xfId="8574"/>
    <cellStyle name="40% - Accent5 2 3 2 2 3 4 2" xfId="33894"/>
    <cellStyle name="40% - Accent5 2 3 2 2 3 4 3" xfId="53623"/>
    <cellStyle name="40% - Accent5 2 3 2 2 3 4 4" xfId="53624"/>
    <cellStyle name="40% - Accent5 2 3 2 2 3 5" xfId="4493"/>
    <cellStyle name="40% - Accent5 2 3 2 2 3 5 2" xfId="33895"/>
    <cellStyle name="40% - Accent5 2 3 2 2 3 5 3" xfId="53625"/>
    <cellStyle name="40% - Accent5 2 3 2 2 3 6" xfId="11465"/>
    <cellStyle name="40% - Accent5 2 3 2 2 3 6 2" xfId="33896"/>
    <cellStyle name="40% - Accent5 2 3 2 2 3 6 3" xfId="53626"/>
    <cellStyle name="40% - Accent5 2 3 2 2 3 7" xfId="17248"/>
    <cellStyle name="40% - Accent5 2 3 2 2 3 7 2" xfId="33897"/>
    <cellStyle name="40% - Accent5 2 3 2 2 3 8" xfId="33898"/>
    <cellStyle name="40% - Accent5 2 3 2 2 3 9" xfId="53627"/>
    <cellStyle name="40% - Accent5 2 3 2 2 4" xfId="2173"/>
    <cellStyle name="40% - Accent5 2 3 2 2 4 2" xfId="6768"/>
    <cellStyle name="40% - Accent5 2 3 2 2 4 2 2" xfId="15441"/>
    <cellStyle name="40% - Accent5 2 3 2 2 4 2 2 2" xfId="33899"/>
    <cellStyle name="40% - Accent5 2 3 2 2 4 2 2 3" xfId="53628"/>
    <cellStyle name="40% - Accent5 2 3 2 2 4 2 3" xfId="21224"/>
    <cellStyle name="40% - Accent5 2 3 2 2 4 2 3 2" xfId="33900"/>
    <cellStyle name="40% - Accent5 2 3 2 2 4 2 4" xfId="33901"/>
    <cellStyle name="40% - Accent5 2 3 2 2 4 2 5" xfId="53629"/>
    <cellStyle name="40% - Accent5 2 3 2 2 4 3" xfId="9659"/>
    <cellStyle name="40% - Accent5 2 3 2 2 4 3 2" xfId="33902"/>
    <cellStyle name="40% - Accent5 2 3 2 2 4 3 3" xfId="53630"/>
    <cellStyle name="40% - Accent5 2 3 2 2 4 3 4" xfId="53631"/>
    <cellStyle name="40% - Accent5 2 3 2 2 4 4" xfId="3876"/>
    <cellStyle name="40% - Accent5 2 3 2 2 4 4 2" xfId="33903"/>
    <cellStyle name="40% - Accent5 2 3 2 2 4 4 3" xfId="53632"/>
    <cellStyle name="40% - Accent5 2 3 2 2 4 5" xfId="12550"/>
    <cellStyle name="40% - Accent5 2 3 2 2 4 5 2" xfId="33904"/>
    <cellStyle name="40% - Accent5 2 3 2 2 4 5 3" xfId="53633"/>
    <cellStyle name="40% - Accent5 2 3 2 2 4 6" xfId="18333"/>
    <cellStyle name="40% - Accent5 2 3 2 2 4 6 2" xfId="33905"/>
    <cellStyle name="40% - Accent5 2 3 2 2 4 7" xfId="33906"/>
    <cellStyle name="40% - Accent5 2 3 2 2 4 8" xfId="53634"/>
    <cellStyle name="40% - Accent5 2 3 2 2 5" xfId="1573"/>
    <cellStyle name="40% - Accent5 2 3 2 2 5 2" xfId="9059"/>
    <cellStyle name="40% - Accent5 2 3 2 2 5 2 2" xfId="14841"/>
    <cellStyle name="40% - Accent5 2 3 2 2 5 2 2 2" xfId="33907"/>
    <cellStyle name="40% - Accent5 2 3 2 2 5 2 2 3" xfId="53635"/>
    <cellStyle name="40% - Accent5 2 3 2 2 5 2 3" xfId="20624"/>
    <cellStyle name="40% - Accent5 2 3 2 2 5 2 3 2" xfId="33908"/>
    <cellStyle name="40% - Accent5 2 3 2 2 5 2 4" xfId="33909"/>
    <cellStyle name="40% - Accent5 2 3 2 2 5 2 5" xfId="53636"/>
    <cellStyle name="40% - Accent5 2 3 2 2 5 3" xfId="6168"/>
    <cellStyle name="40% - Accent5 2 3 2 2 5 3 2" xfId="33910"/>
    <cellStyle name="40% - Accent5 2 3 2 2 5 3 3" xfId="53637"/>
    <cellStyle name="40% - Accent5 2 3 2 2 5 4" xfId="11950"/>
    <cellStyle name="40% - Accent5 2 3 2 2 5 4 2" xfId="33911"/>
    <cellStyle name="40% - Accent5 2 3 2 2 5 4 3" xfId="53638"/>
    <cellStyle name="40% - Accent5 2 3 2 2 5 5" xfId="17733"/>
    <cellStyle name="40% - Accent5 2 3 2 2 5 5 2" xfId="33912"/>
    <cellStyle name="40% - Accent5 2 3 2 2 5 6" xfId="33913"/>
    <cellStyle name="40% - Accent5 2 3 2 2 5 7" xfId="53639"/>
    <cellStyle name="40% - Accent5 2 3 2 2 6" xfId="5065"/>
    <cellStyle name="40% - Accent5 2 3 2 2 6 2" xfId="13739"/>
    <cellStyle name="40% - Accent5 2 3 2 2 6 2 2" xfId="33914"/>
    <cellStyle name="40% - Accent5 2 3 2 2 6 2 3" xfId="53640"/>
    <cellStyle name="40% - Accent5 2 3 2 2 6 3" xfId="19522"/>
    <cellStyle name="40% - Accent5 2 3 2 2 6 3 2" xfId="33915"/>
    <cellStyle name="40% - Accent5 2 3 2 2 6 4" xfId="33916"/>
    <cellStyle name="40% - Accent5 2 3 2 2 6 5" xfId="53641"/>
    <cellStyle name="40% - Accent5 2 3 2 2 7" xfId="7957"/>
    <cellStyle name="40% - Accent5 2 3 2 2 7 2" xfId="33917"/>
    <cellStyle name="40% - Accent5 2 3 2 2 7 3" xfId="53642"/>
    <cellStyle name="40% - Accent5 2 3 2 2 7 4" xfId="53643"/>
    <cellStyle name="40% - Accent5 2 3 2 2 8" xfId="3276"/>
    <cellStyle name="40% - Accent5 2 3 2 2 8 2" xfId="33918"/>
    <cellStyle name="40% - Accent5 2 3 2 2 8 3" xfId="53644"/>
    <cellStyle name="40% - Accent5 2 3 2 2 9" xfId="10848"/>
    <cellStyle name="40% - Accent5 2 3 2 2 9 2" xfId="33919"/>
    <cellStyle name="40% - Accent5 2 3 2 2 9 3" xfId="53645"/>
    <cellStyle name="40% - Accent5 2 3 2 3" xfId="437"/>
    <cellStyle name="40% - Accent5 2 3 2 3 2" xfId="2175"/>
    <cellStyle name="40% - Accent5 2 3 2 3 2 2" xfId="9661"/>
    <cellStyle name="40% - Accent5 2 3 2 3 2 2 2" xfId="15443"/>
    <cellStyle name="40% - Accent5 2 3 2 3 2 2 2 2" xfId="33920"/>
    <cellStyle name="40% - Accent5 2 3 2 3 2 2 2 3" xfId="53646"/>
    <cellStyle name="40% - Accent5 2 3 2 3 2 2 3" xfId="21226"/>
    <cellStyle name="40% - Accent5 2 3 2 3 2 2 3 2" xfId="33921"/>
    <cellStyle name="40% - Accent5 2 3 2 3 2 2 4" xfId="33922"/>
    <cellStyle name="40% - Accent5 2 3 2 3 2 2 5" xfId="53647"/>
    <cellStyle name="40% - Accent5 2 3 2 3 2 3" xfId="6770"/>
    <cellStyle name="40% - Accent5 2 3 2 3 2 3 2" xfId="33923"/>
    <cellStyle name="40% - Accent5 2 3 2 3 2 3 3" xfId="53648"/>
    <cellStyle name="40% - Accent5 2 3 2 3 2 4" xfId="12552"/>
    <cellStyle name="40% - Accent5 2 3 2 3 2 4 2" xfId="33924"/>
    <cellStyle name="40% - Accent5 2 3 2 3 2 4 3" xfId="53649"/>
    <cellStyle name="40% - Accent5 2 3 2 3 2 5" xfId="18335"/>
    <cellStyle name="40% - Accent5 2 3 2 3 2 5 2" xfId="33925"/>
    <cellStyle name="40% - Accent5 2 3 2 3 2 6" xfId="33926"/>
    <cellStyle name="40% - Accent5 2 3 2 3 2 7" xfId="53650"/>
    <cellStyle name="40% - Accent5 2 3 2 3 3" xfId="5067"/>
    <cellStyle name="40% - Accent5 2 3 2 3 3 2" xfId="13741"/>
    <cellStyle name="40% - Accent5 2 3 2 3 3 2 2" xfId="33927"/>
    <cellStyle name="40% - Accent5 2 3 2 3 3 2 3" xfId="53651"/>
    <cellStyle name="40% - Accent5 2 3 2 3 3 3" xfId="19524"/>
    <cellStyle name="40% - Accent5 2 3 2 3 3 3 2" xfId="33928"/>
    <cellStyle name="40% - Accent5 2 3 2 3 3 4" xfId="33929"/>
    <cellStyle name="40% - Accent5 2 3 2 3 3 5" xfId="53652"/>
    <cellStyle name="40% - Accent5 2 3 2 3 4" xfId="7959"/>
    <cellStyle name="40% - Accent5 2 3 2 3 4 2" xfId="33930"/>
    <cellStyle name="40% - Accent5 2 3 2 3 4 3" xfId="53653"/>
    <cellStyle name="40% - Accent5 2 3 2 3 4 4" xfId="53654"/>
    <cellStyle name="40% - Accent5 2 3 2 3 5" xfId="3878"/>
    <cellStyle name="40% - Accent5 2 3 2 3 5 2" xfId="33931"/>
    <cellStyle name="40% - Accent5 2 3 2 3 5 3" xfId="53655"/>
    <cellStyle name="40% - Accent5 2 3 2 3 6" xfId="10850"/>
    <cellStyle name="40% - Accent5 2 3 2 3 6 2" xfId="33932"/>
    <cellStyle name="40% - Accent5 2 3 2 3 6 3" xfId="53656"/>
    <cellStyle name="40% - Accent5 2 3 2 3 7" xfId="16633"/>
    <cellStyle name="40% - Accent5 2 3 2 3 7 2" xfId="33933"/>
    <cellStyle name="40% - Accent5 2 3 2 3 8" xfId="33934"/>
    <cellStyle name="40% - Accent5 2 3 2 3 9" xfId="53657"/>
    <cellStyle name="40% - Accent5 2 3 2 4" xfId="1085"/>
    <cellStyle name="40% - Accent5 2 3 2 4 2" xfId="2789"/>
    <cellStyle name="40% - Accent5 2 3 2 4 2 2" xfId="10275"/>
    <cellStyle name="40% - Accent5 2 3 2 4 2 2 2" xfId="16057"/>
    <cellStyle name="40% - Accent5 2 3 2 4 2 2 2 2" xfId="33935"/>
    <cellStyle name="40% - Accent5 2 3 2 4 2 2 2 3" xfId="53658"/>
    <cellStyle name="40% - Accent5 2 3 2 4 2 2 3" xfId="21840"/>
    <cellStyle name="40% - Accent5 2 3 2 4 2 2 3 2" xfId="33936"/>
    <cellStyle name="40% - Accent5 2 3 2 4 2 2 4" xfId="33937"/>
    <cellStyle name="40% - Accent5 2 3 2 4 2 2 5" xfId="53659"/>
    <cellStyle name="40% - Accent5 2 3 2 4 2 3" xfId="7384"/>
    <cellStyle name="40% - Accent5 2 3 2 4 2 3 2" xfId="33938"/>
    <cellStyle name="40% - Accent5 2 3 2 4 2 3 3" xfId="53660"/>
    <cellStyle name="40% - Accent5 2 3 2 4 2 4" xfId="13166"/>
    <cellStyle name="40% - Accent5 2 3 2 4 2 4 2" xfId="33939"/>
    <cellStyle name="40% - Accent5 2 3 2 4 2 4 3" xfId="53661"/>
    <cellStyle name="40% - Accent5 2 3 2 4 2 5" xfId="18949"/>
    <cellStyle name="40% - Accent5 2 3 2 4 2 5 2" xfId="33940"/>
    <cellStyle name="40% - Accent5 2 3 2 4 2 6" xfId="33941"/>
    <cellStyle name="40% - Accent5 2 3 2 4 2 7" xfId="53662"/>
    <cellStyle name="40% - Accent5 2 3 2 4 3" xfId="5681"/>
    <cellStyle name="40% - Accent5 2 3 2 4 3 2" xfId="14355"/>
    <cellStyle name="40% - Accent5 2 3 2 4 3 2 2" xfId="33942"/>
    <cellStyle name="40% - Accent5 2 3 2 4 3 2 3" xfId="53663"/>
    <cellStyle name="40% - Accent5 2 3 2 4 3 3" xfId="20138"/>
    <cellStyle name="40% - Accent5 2 3 2 4 3 3 2" xfId="33943"/>
    <cellStyle name="40% - Accent5 2 3 2 4 3 4" xfId="33944"/>
    <cellStyle name="40% - Accent5 2 3 2 4 3 5" xfId="53664"/>
    <cellStyle name="40% - Accent5 2 3 2 4 4" xfId="8573"/>
    <cellStyle name="40% - Accent5 2 3 2 4 4 2" xfId="33945"/>
    <cellStyle name="40% - Accent5 2 3 2 4 4 3" xfId="53665"/>
    <cellStyle name="40% - Accent5 2 3 2 4 4 4" xfId="53666"/>
    <cellStyle name="40% - Accent5 2 3 2 4 5" xfId="4492"/>
    <cellStyle name="40% - Accent5 2 3 2 4 5 2" xfId="33946"/>
    <cellStyle name="40% - Accent5 2 3 2 4 5 3" xfId="53667"/>
    <cellStyle name="40% - Accent5 2 3 2 4 6" xfId="11464"/>
    <cellStyle name="40% - Accent5 2 3 2 4 6 2" xfId="33947"/>
    <cellStyle name="40% - Accent5 2 3 2 4 6 3" xfId="53668"/>
    <cellStyle name="40% - Accent5 2 3 2 4 7" xfId="17247"/>
    <cellStyle name="40% - Accent5 2 3 2 4 7 2" xfId="33948"/>
    <cellStyle name="40% - Accent5 2 3 2 4 8" xfId="33949"/>
    <cellStyle name="40% - Accent5 2 3 2 4 9" xfId="53669"/>
    <cellStyle name="40% - Accent5 2 3 2 5" xfId="2172"/>
    <cellStyle name="40% - Accent5 2 3 2 5 2" xfId="6767"/>
    <cellStyle name="40% - Accent5 2 3 2 5 2 2" xfId="15440"/>
    <cellStyle name="40% - Accent5 2 3 2 5 2 2 2" xfId="33950"/>
    <cellStyle name="40% - Accent5 2 3 2 5 2 2 3" xfId="53670"/>
    <cellStyle name="40% - Accent5 2 3 2 5 2 3" xfId="21223"/>
    <cellStyle name="40% - Accent5 2 3 2 5 2 3 2" xfId="33951"/>
    <cellStyle name="40% - Accent5 2 3 2 5 2 4" xfId="33952"/>
    <cellStyle name="40% - Accent5 2 3 2 5 2 5" xfId="53671"/>
    <cellStyle name="40% - Accent5 2 3 2 5 3" xfId="9658"/>
    <cellStyle name="40% - Accent5 2 3 2 5 3 2" xfId="33953"/>
    <cellStyle name="40% - Accent5 2 3 2 5 3 3" xfId="53672"/>
    <cellStyle name="40% - Accent5 2 3 2 5 3 4" xfId="53673"/>
    <cellStyle name="40% - Accent5 2 3 2 5 4" xfId="3875"/>
    <cellStyle name="40% - Accent5 2 3 2 5 4 2" xfId="33954"/>
    <cellStyle name="40% - Accent5 2 3 2 5 4 3" xfId="53674"/>
    <cellStyle name="40% - Accent5 2 3 2 5 5" xfId="12549"/>
    <cellStyle name="40% - Accent5 2 3 2 5 5 2" xfId="33955"/>
    <cellStyle name="40% - Accent5 2 3 2 5 5 3" xfId="53675"/>
    <cellStyle name="40% - Accent5 2 3 2 5 6" xfId="18332"/>
    <cellStyle name="40% - Accent5 2 3 2 5 6 2" xfId="33956"/>
    <cellStyle name="40% - Accent5 2 3 2 5 7" xfId="33957"/>
    <cellStyle name="40% - Accent5 2 3 2 5 8" xfId="53676"/>
    <cellStyle name="40% - Accent5 2 3 2 6" xfId="1572"/>
    <cellStyle name="40% - Accent5 2 3 2 6 2" xfId="9058"/>
    <cellStyle name="40% - Accent5 2 3 2 6 2 2" xfId="14840"/>
    <cellStyle name="40% - Accent5 2 3 2 6 2 2 2" xfId="33958"/>
    <cellStyle name="40% - Accent5 2 3 2 6 2 2 3" xfId="53677"/>
    <cellStyle name="40% - Accent5 2 3 2 6 2 3" xfId="20623"/>
    <cellStyle name="40% - Accent5 2 3 2 6 2 3 2" xfId="33959"/>
    <cellStyle name="40% - Accent5 2 3 2 6 2 4" xfId="33960"/>
    <cellStyle name="40% - Accent5 2 3 2 6 2 5" xfId="53678"/>
    <cellStyle name="40% - Accent5 2 3 2 6 3" xfId="6167"/>
    <cellStyle name="40% - Accent5 2 3 2 6 3 2" xfId="33961"/>
    <cellStyle name="40% - Accent5 2 3 2 6 3 3" xfId="53679"/>
    <cellStyle name="40% - Accent5 2 3 2 6 4" xfId="11949"/>
    <cellStyle name="40% - Accent5 2 3 2 6 4 2" xfId="33962"/>
    <cellStyle name="40% - Accent5 2 3 2 6 4 3" xfId="53680"/>
    <cellStyle name="40% - Accent5 2 3 2 6 5" xfId="17732"/>
    <cellStyle name="40% - Accent5 2 3 2 6 5 2" xfId="33963"/>
    <cellStyle name="40% - Accent5 2 3 2 6 6" xfId="33964"/>
    <cellStyle name="40% - Accent5 2 3 2 6 7" xfId="53681"/>
    <cellStyle name="40% - Accent5 2 3 2 7" xfId="5064"/>
    <cellStyle name="40% - Accent5 2 3 2 7 2" xfId="13738"/>
    <cellStyle name="40% - Accent5 2 3 2 7 2 2" xfId="33965"/>
    <cellStyle name="40% - Accent5 2 3 2 7 2 3" xfId="53682"/>
    <cellStyle name="40% - Accent5 2 3 2 7 3" xfId="19521"/>
    <cellStyle name="40% - Accent5 2 3 2 7 3 2" xfId="33966"/>
    <cellStyle name="40% - Accent5 2 3 2 7 4" xfId="33967"/>
    <cellStyle name="40% - Accent5 2 3 2 7 5" xfId="53683"/>
    <cellStyle name="40% - Accent5 2 3 2 8" xfId="7956"/>
    <cellStyle name="40% - Accent5 2 3 2 8 2" xfId="33968"/>
    <cellStyle name="40% - Accent5 2 3 2 8 3" xfId="53684"/>
    <cellStyle name="40% - Accent5 2 3 2 8 4" xfId="53685"/>
    <cellStyle name="40% - Accent5 2 3 2 9" xfId="3275"/>
    <cellStyle name="40% - Accent5 2 3 2 9 2" xfId="33969"/>
    <cellStyle name="40% - Accent5 2 3 2 9 3" xfId="53686"/>
    <cellStyle name="40% - Accent5 2 3 3" xfId="438"/>
    <cellStyle name="40% - Accent5 2 3 3 10" xfId="16634"/>
    <cellStyle name="40% - Accent5 2 3 3 10 2" xfId="33970"/>
    <cellStyle name="40% - Accent5 2 3 3 11" xfId="33971"/>
    <cellStyle name="40% - Accent5 2 3 3 12" xfId="53687"/>
    <cellStyle name="40% - Accent5 2 3 3 2" xfId="439"/>
    <cellStyle name="40% - Accent5 2 3 3 2 2" xfId="2177"/>
    <cellStyle name="40% - Accent5 2 3 3 2 2 2" xfId="9663"/>
    <cellStyle name="40% - Accent5 2 3 3 2 2 2 2" xfId="15445"/>
    <cellStyle name="40% - Accent5 2 3 3 2 2 2 2 2" xfId="33972"/>
    <cellStyle name="40% - Accent5 2 3 3 2 2 2 2 3" xfId="53688"/>
    <cellStyle name="40% - Accent5 2 3 3 2 2 2 3" xfId="21228"/>
    <cellStyle name="40% - Accent5 2 3 3 2 2 2 3 2" xfId="33973"/>
    <cellStyle name="40% - Accent5 2 3 3 2 2 2 4" xfId="33974"/>
    <cellStyle name="40% - Accent5 2 3 3 2 2 2 5" xfId="53689"/>
    <cellStyle name="40% - Accent5 2 3 3 2 2 3" xfId="6772"/>
    <cellStyle name="40% - Accent5 2 3 3 2 2 3 2" xfId="33975"/>
    <cellStyle name="40% - Accent5 2 3 3 2 2 3 3" xfId="53690"/>
    <cellStyle name="40% - Accent5 2 3 3 2 2 4" xfId="12554"/>
    <cellStyle name="40% - Accent5 2 3 3 2 2 4 2" xfId="33976"/>
    <cellStyle name="40% - Accent5 2 3 3 2 2 4 3" xfId="53691"/>
    <cellStyle name="40% - Accent5 2 3 3 2 2 5" xfId="18337"/>
    <cellStyle name="40% - Accent5 2 3 3 2 2 5 2" xfId="33977"/>
    <cellStyle name="40% - Accent5 2 3 3 2 2 6" xfId="33978"/>
    <cellStyle name="40% - Accent5 2 3 3 2 2 7" xfId="53692"/>
    <cellStyle name="40% - Accent5 2 3 3 2 3" xfId="5069"/>
    <cellStyle name="40% - Accent5 2 3 3 2 3 2" xfId="13743"/>
    <cellStyle name="40% - Accent5 2 3 3 2 3 2 2" xfId="33979"/>
    <cellStyle name="40% - Accent5 2 3 3 2 3 2 3" xfId="53693"/>
    <cellStyle name="40% - Accent5 2 3 3 2 3 3" xfId="19526"/>
    <cellStyle name="40% - Accent5 2 3 3 2 3 3 2" xfId="33980"/>
    <cellStyle name="40% - Accent5 2 3 3 2 3 4" xfId="33981"/>
    <cellStyle name="40% - Accent5 2 3 3 2 3 5" xfId="53694"/>
    <cellStyle name="40% - Accent5 2 3 3 2 4" xfId="7961"/>
    <cellStyle name="40% - Accent5 2 3 3 2 4 2" xfId="33982"/>
    <cellStyle name="40% - Accent5 2 3 3 2 4 3" xfId="53695"/>
    <cellStyle name="40% - Accent5 2 3 3 2 4 4" xfId="53696"/>
    <cellStyle name="40% - Accent5 2 3 3 2 5" xfId="3880"/>
    <cellStyle name="40% - Accent5 2 3 3 2 5 2" xfId="33983"/>
    <cellStyle name="40% - Accent5 2 3 3 2 5 3" xfId="53697"/>
    <cellStyle name="40% - Accent5 2 3 3 2 6" xfId="10852"/>
    <cellStyle name="40% - Accent5 2 3 3 2 6 2" xfId="33984"/>
    <cellStyle name="40% - Accent5 2 3 3 2 6 3" xfId="53698"/>
    <cellStyle name="40% - Accent5 2 3 3 2 7" xfId="16635"/>
    <cellStyle name="40% - Accent5 2 3 3 2 7 2" xfId="33985"/>
    <cellStyle name="40% - Accent5 2 3 3 2 8" xfId="33986"/>
    <cellStyle name="40% - Accent5 2 3 3 2 9" xfId="53699"/>
    <cellStyle name="40% - Accent5 2 3 3 3" xfId="1087"/>
    <cellStyle name="40% - Accent5 2 3 3 3 2" xfId="2791"/>
    <cellStyle name="40% - Accent5 2 3 3 3 2 2" xfId="10277"/>
    <cellStyle name="40% - Accent5 2 3 3 3 2 2 2" xfId="16059"/>
    <cellStyle name="40% - Accent5 2 3 3 3 2 2 2 2" xfId="33987"/>
    <cellStyle name="40% - Accent5 2 3 3 3 2 2 2 3" xfId="53700"/>
    <cellStyle name="40% - Accent5 2 3 3 3 2 2 3" xfId="21842"/>
    <cellStyle name="40% - Accent5 2 3 3 3 2 2 3 2" xfId="33988"/>
    <cellStyle name="40% - Accent5 2 3 3 3 2 2 4" xfId="33989"/>
    <cellStyle name="40% - Accent5 2 3 3 3 2 2 5" xfId="53701"/>
    <cellStyle name="40% - Accent5 2 3 3 3 2 3" xfId="7386"/>
    <cellStyle name="40% - Accent5 2 3 3 3 2 3 2" xfId="33990"/>
    <cellStyle name="40% - Accent5 2 3 3 3 2 3 3" xfId="53702"/>
    <cellStyle name="40% - Accent5 2 3 3 3 2 4" xfId="13168"/>
    <cellStyle name="40% - Accent5 2 3 3 3 2 4 2" xfId="33991"/>
    <cellStyle name="40% - Accent5 2 3 3 3 2 4 3" xfId="53703"/>
    <cellStyle name="40% - Accent5 2 3 3 3 2 5" xfId="18951"/>
    <cellStyle name="40% - Accent5 2 3 3 3 2 5 2" xfId="33992"/>
    <cellStyle name="40% - Accent5 2 3 3 3 2 6" xfId="33993"/>
    <cellStyle name="40% - Accent5 2 3 3 3 2 7" xfId="53704"/>
    <cellStyle name="40% - Accent5 2 3 3 3 3" xfId="5683"/>
    <cellStyle name="40% - Accent5 2 3 3 3 3 2" xfId="14357"/>
    <cellStyle name="40% - Accent5 2 3 3 3 3 2 2" xfId="33994"/>
    <cellStyle name="40% - Accent5 2 3 3 3 3 2 3" xfId="53705"/>
    <cellStyle name="40% - Accent5 2 3 3 3 3 3" xfId="20140"/>
    <cellStyle name="40% - Accent5 2 3 3 3 3 3 2" xfId="33995"/>
    <cellStyle name="40% - Accent5 2 3 3 3 3 4" xfId="33996"/>
    <cellStyle name="40% - Accent5 2 3 3 3 3 5" xfId="53706"/>
    <cellStyle name="40% - Accent5 2 3 3 3 4" xfId="8575"/>
    <cellStyle name="40% - Accent5 2 3 3 3 4 2" xfId="33997"/>
    <cellStyle name="40% - Accent5 2 3 3 3 4 3" xfId="53707"/>
    <cellStyle name="40% - Accent5 2 3 3 3 4 4" xfId="53708"/>
    <cellStyle name="40% - Accent5 2 3 3 3 5" xfId="4494"/>
    <cellStyle name="40% - Accent5 2 3 3 3 5 2" xfId="33998"/>
    <cellStyle name="40% - Accent5 2 3 3 3 5 3" xfId="53709"/>
    <cellStyle name="40% - Accent5 2 3 3 3 6" xfId="11466"/>
    <cellStyle name="40% - Accent5 2 3 3 3 6 2" xfId="33999"/>
    <cellStyle name="40% - Accent5 2 3 3 3 6 3" xfId="53710"/>
    <cellStyle name="40% - Accent5 2 3 3 3 7" xfId="17249"/>
    <cellStyle name="40% - Accent5 2 3 3 3 7 2" xfId="34000"/>
    <cellStyle name="40% - Accent5 2 3 3 3 8" xfId="34001"/>
    <cellStyle name="40% - Accent5 2 3 3 3 9" xfId="53711"/>
    <cellStyle name="40% - Accent5 2 3 3 4" xfId="2176"/>
    <cellStyle name="40% - Accent5 2 3 3 4 2" xfId="6771"/>
    <cellStyle name="40% - Accent5 2 3 3 4 2 2" xfId="15444"/>
    <cellStyle name="40% - Accent5 2 3 3 4 2 2 2" xfId="34002"/>
    <cellStyle name="40% - Accent5 2 3 3 4 2 2 3" xfId="53712"/>
    <cellStyle name="40% - Accent5 2 3 3 4 2 3" xfId="21227"/>
    <cellStyle name="40% - Accent5 2 3 3 4 2 3 2" xfId="34003"/>
    <cellStyle name="40% - Accent5 2 3 3 4 2 4" xfId="34004"/>
    <cellStyle name="40% - Accent5 2 3 3 4 2 5" xfId="53713"/>
    <cellStyle name="40% - Accent5 2 3 3 4 3" xfId="9662"/>
    <cellStyle name="40% - Accent5 2 3 3 4 3 2" xfId="34005"/>
    <cellStyle name="40% - Accent5 2 3 3 4 3 3" xfId="53714"/>
    <cellStyle name="40% - Accent5 2 3 3 4 3 4" xfId="53715"/>
    <cellStyle name="40% - Accent5 2 3 3 4 4" xfId="3879"/>
    <cellStyle name="40% - Accent5 2 3 3 4 4 2" xfId="34006"/>
    <cellStyle name="40% - Accent5 2 3 3 4 4 3" xfId="53716"/>
    <cellStyle name="40% - Accent5 2 3 3 4 5" xfId="12553"/>
    <cellStyle name="40% - Accent5 2 3 3 4 5 2" xfId="34007"/>
    <cellStyle name="40% - Accent5 2 3 3 4 5 3" xfId="53717"/>
    <cellStyle name="40% - Accent5 2 3 3 4 6" xfId="18336"/>
    <cellStyle name="40% - Accent5 2 3 3 4 6 2" xfId="34008"/>
    <cellStyle name="40% - Accent5 2 3 3 4 7" xfId="34009"/>
    <cellStyle name="40% - Accent5 2 3 3 4 8" xfId="53718"/>
    <cellStyle name="40% - Accent5 2 3 3 5" xfId="1574"/>
    <cellStyle name="40% - Accent5 2 3 3 5 2" xfId="9060"/>
    <cellStyle name="40% - Accent5 2 3 3 5 2 2" xfId="14842"/>
    <cellStyle name="40% - Accent5 2 3 3 5 2 2 2" xfId="34010"/>
    <cellStyle name="40% - Accent5 2 3 3 5 2 2 3" xfId="53719"/>
    <cellStyle name="40% - Accent5 2 3 3 5 2 3" xfId="20625"/>
    <cellStyle name="40% - Accent5 2 3 3 5 2 3 2" xfId="34011"/>
    <cellStyle name="40% - Accent5 2 3 3 5 2 4" xfId="34012"/>
    <cellStyle name="40% - Accent5 2 3 3 5 2 5" xfId="53720"/>
    <cellStyle name="40% - Accent5 2 3 3 5 3" xfId="6169"/>
    <cellStyle name="40% - Accent5 2 3 3 5 3 2" xfId="34013"/>
    <cellStyle name="40% - Accent5 2 3 3 5 3 3" xfId="53721"/>
    <cellStyle name="40% - Accent5 2 3 3 5 4" xfId="11951"/>
    <cellStyle name="40% - Accent5 2 3 3 5 4 2" xfId="34014"/>
    <cellStyle name="40% - Accent5 2 3 3 5 4 3" xfId="53722"/>
    <cellStyle name="40% - Accent5 2 3 3 5 5" xfId="17734"/>
    <cellStyle name="40% - Accent5 2 3 3 5 5 2" xfId="34015"/>
    <cellStyle name="40% - Accent5 2 3 3 5 6" xfId="34016"/>
    <cellStyle name="40% - Accent5 2 3 3 5 7" xfId="53723"/>
    <cellStyle name="40% - Accent5 2 3 3 6" xfId="5068"/>
    <cellStyle name="40% - Accent5 2 3 3 6 2" xfId="13742"/>
    <cellStyle name="40% - Accent5 2 3 3 6 2 2" xfId="34017"/>
    <cellStyle name="40% - Accent5 2 3 3 6 2 3" xfId="53724"/>
    <cellStyle name="40% - Accent5 2 3 3 6 3" xfId="19525"/>
    <cellStyle name="40% - Accent5 2 3 3 6 3 2" xfId="34018"/>
    <cellStyle name="40% - Accent5 2 3 3 6 4" xfId="34019"/>
    <cellStyle name="40% - Accent5 2 3 3 6 5" xfId="53725"/>
    <cellStyle name="40% - Accent5 2 3 3 7" xfId="7960"/>
    <cellStyle name="40% - Accent5 2 3 3 7 2" xfId="34020"/>
    <cellStyle name="40% - Accent5 2 3 3 7 3" xfId="53726"/>
    <cellStyle name="40% - Accent5 2 3 3 7 4" xfId="53727"/>
    <cellStyle name="40% - Accent5 2 3 3 8" xfId="3277"/>
    <cellStyle name="40% - Accent5 2 3 3 8 2" xfId="34021"/>
    <cellStyle name="40% - Accent5 2 3 3 8 3" xfId="53728"/>
    <cellStyle name="40% - Accent5 2 3 3 9" xfId="10851"/>
    <cellStyle name="40% - Accent5 2 3 3 9 2" xfId="34022"/>
    <cellStyle name="40% - Accent5 2 3 3 9 3" xfId="53729"/>
    <cellStyle name="40% - Accent5 2 3 4" xfId="440"/>
    <cellStyle name="40% - Accent5 2 3 4 10" xfId="16636"/>
    <cellStyle name="40% - Accent5 2 3 4 10 2" xfId="34023"/>
    <cellStyle name="40% - Accent5 2 3 4 11" xfId="34024"/>
    <cellStyle name="40% - Accent5 2 3 4 12" xfId="53730"/>
    <cellStyle name="40% - Accent5 2 3 4 2" xfId="441"/>
    <cellStyle name="40% - Accent5 2 3 4 2 2" xfId="2179"/>
    <cellStyle name="40% - Accent5 2 3 4 2 2 2" xfId="9665"/>
    <cellStyle name="40% - Accent5 2 3 4 2 2 2 2" xfId="15447"/>
    <cellStyle name="40% - Accent5 2 3 4 2 2 2 2 2" xfId="34025"/>
    <cellStyle name="40% - Accent5 2 3 4 2 2 2 2 3" xfId="53731"/>
    <cellStyle name="40% - Accent5 2 3 4 2 2 2 3" xfId="21230"/>
    <cellStyle name="40% - Accent5 2 3 4 2 2 2 3 2" xfId="34026"/>
    <cellStyle name="40% - Accent5 2 3 4 2 2 2 4" xfId="34027"/>
    <cellStyle name="40% - Accent5 2 3 4 2 2 2 5" xfId="53732"/>
    <cellStyle name="40% - Accent5 2 3 4 2 2 3" xfId="6774"/>
    <cellStyle name="40% - Accent5 2 3 4 2 2 3 2" xfId="34028"/>
    <cellStyle name="40% - Accent5 2 3 4 2 2 3 3" xfId="53733"/>
    <cellStyle name="40% - Accent5 2 3 4 2 2 4" xfId="12556"/>
    <cellStyle name="40% - Accent5 2 3 4 2 2 4 2" xfId="34029"/>
    <cellStyle name="40% - Accent5 2 3 4 2 2 4 3" xfId="53734"/>
    <cellStyle name="40% - Accent5 2 3 4 2 2 5" xfId="18339"/>
    <cellStyle name="40% - Accent5 2 3 4 2 2 5 2" xfId="34030"/>
    <cellStyle name="40% - Accent5 2 3 4 2 2 6" xfId="34031"/>
    <cellStyle name="40% - Accent5 2 3 4 2 2 7" xfId="53735"/>
    <cellStyle name="40% - Accent5 2 3 4 2 3" xfId="5071"/>
    <cellStyle name="40% - Accent5 2 3 4 2 3 2" xfId="13745"/>
    <cellStyle name="40% - Accent5 2 3 4 2 3 2 2" xfId="34032"/>
    <cellStyle name="40% - Accent5 2 3 4 2 3 2 3" xfId="53736"/>
    <cellStyle name="40% - Accent5 2 3 4 2 3 3" xfId="19528"/>
    <cellStyle name="40% - Accent5 2 3 4 2 3 3 2" xfId="34033"/>
    <cellStyle name="40% - Accent5 2 3 4 2 3 4" xfId="34034"/>
    <cellStyle name="40% - Accent5 2 3 4 2 3 5" xfId="53737"/>
    <cellStyle name="40% - Accent5 2 3 4 2 4" xfId="7963"/>
    <cellStyle name="40% - Accent5 2 3 4 2 4 2" xfId="34035"/>
    <cellStyle name="40% - Accent5 2 3 4 2 4 3" xfId="53738"/>
    <cellStyle name="40% - Accent5 2 3 4 2 4 4" xfId="53739"/>
    <cellStyle name="40% - Accent5 2 3 4 2 5" xfId="3882"/>
    <cellStyle name="40% - Accent5 2 3 4 2 5 2" xfId="34036"/>
    <cellStyle name="40% - Accent5 2 3 4 2 5 3" xfId="53740"/>
    <cellStyle name="40% - Accent5 2 3 4 2 6" xfId="10854"/>
    <cellStyle name="40% - Accent5 2 3 4 2 6 2" xfId="34037"/>
    <cellStyle name="40% - Accent5 2 3 4 2 6 3" xfId="53741"/>
    <cellStyle name="40% - Accent5 2 3 4 2 7" xfId="16637"/>
    <cellStyle name="40% - Accent5 2 3 4 2 7 2" xfId="34038"/>
    <cellStyle name="40% - Accent5 2 3 4 2 8" xfId="34039"/>
    <cellStyle name="40% - Accent5 2 3 4 2 9" xfId="53742"/>
    <cellStyle name="40% - Accent5 2 3 4 3" xfId="1088"/>
    <cellStyle name="40% - Accent5 2 3 4 3 2" xfId="2792"/>
    <cellStyle name="40% - Accent5 2 3 4 3 2 2" xfId="10278"/>
    <cellStyle name="40% - Accent5 2 3 4 3 2 2 2" xfId="16060"/>
    <cellStyle name="40% - Accent5 2 3 4 3 2 2 2 2" xfId="34040"/>
    <cellStyle name="40% - Accent5 2 3 4 3 2 2 2 3" xfId="53743"/>
    <cellStyle name="40% - Accent5 2 3 4 3 2 2 3" xfId="21843"/>
    <cellStyle name="40% - Accent5 2 3 4 3 2 2 3 2" xfId="34041"/>
    <cellStyle name="40% - Accent5 2 3 4 3 2 2 4" xfId="34042"/>
    <cellStyle name="40% - Accent5 2 3 4 3 2 2 5" xfId="53744"/>
    <cellStyle name="40% - Accent5 2 3 4 3 2 3" xfId="7387"/>
    <cellStyle name="40% - Accent5 2 3 4 3 2 3 2" xfId="34043"/>
    <cellStyle name="40% - Accent5 2 3 4 3 2 3 3" xfId="53745"/>
    <cellStyle name="40% - Accent5 2 3 4 3 2 4" xfId="13169"/>
    <cellStyle name="40% - Accent5 2 3 4 3 2 4 2" xfId="34044"/>
    <cellStyle name="40% - Accent5 2 3 4 3 2 4 3" xfId="53746"/>
    <cellStyle name="40% - Accent5 2 3 4 3 2 5" xfId="18952"/>
    <cellStyle name="40% - Accent5 2 3 4 3 2 5 2" xfId="34045"/>
    <cellStyle name="40% - Accent5 2 3 4 3 2 6" xfId="34046"/>
    <cellStyle name="40% - Accent5 2 3 4 3 2 7" xfId="53747"/>
    <cellStyle name="40% - Accent5 2 3 4 3 3" xfId="5684"/>
    <cellStyle name="40% - Accent5 2 3 4 3 3 2" xfId="14358"/>
    <cellStyle name="40% - Accent5 2 3 4 3 3 2 2" xfId="34047"/>
    <cellStyle name="40% - Accent5 2 3 4 3 3 2 3" xfId="53748"/>
    <cellStyle name="40% - Accent5 2 3 4 3 3 3" xfId="20141"/>
    <cellStyle name="40% - Accent5 2 3 4 3 3 3 2" xfId="34048"/>
    <cellStyle name="40% - Accent5 2 3 4 3 3 4" xfId="34049"/>
    <cellStyle name="40% - Accent5 2 3 4 3 3 5" xfId="53749"/>
    <cellStyle name="40% - Accent5 2 3 4 3 4" xfId="8576"/>
    <cellStyle name="40% - Accent5 2 3 4 3 4 2" xfId="34050"/>
    <cellStyle name="40% - Accent5 2 3 4 3 4 3" xfId="53750"/>
    <cellStyle name="40% - Accent5 2 3 4 3 4 4" xfId="53751"/>
    <cellStyle name="40% - Accent5 2 3 4 3 5" xfId="4495"/>
    <cellStyle name="40% - Accent5 2 3 4 3 5 2" xfId="34051"/>
    <cellStyle name="40% - Accent5 2 3 4 3 5 3" xfId="53752"/>
    <cellStyle name="40% - Accent5 2 3 4 3 6" xfId="11467"/>
    <cellStyle name="40% - Accent5 2 3 4 3 6 2" xfId="34052"/>
    <cellStyle name="40% - Accent5 2 3 4 3 6 3" xfId="53753"/>
    <cellStyle name="40% - Accent5 2 3 4 3 7" xfId="17250"/>
    <cellStyle name="40% - Accent5 2 3 4 3 7 2" xfId="34053"/>
    <cellStyle name="40% - Accent5 2 3 4 3 8" xfId="34054"/>
    <cellStyle name="40% - Accent5 2 3 4 3 9" xfId="53754"/>
    <cellStyle name="40% - Accent5 2 3 4 4" xfId="2178"/>
    <cellStyle name="40% - Accent5 2 3 4 4 2" xfId="6773"/>
    <cellStyle name="40% - Accent5 2 3 4 4 2 2" xfId="15446"/>
    <cellStyle name="40% - Accent5 2 3 4 4 2 2 2" xfId="34055"/>
    <cellStyle name="40% - Accent5 2 3 4 4 2 2 3" xfId="53755"/>
    <cellStyle name="40% - Accent5 2 3 4 4 2 3" xfId="21229"/>
    <cellStyle name="40% - Accent5 2 3 4 4 2 3 2" xfId="34056"/>
    <cellStyle name="40% - Accent5 2 3 4 4 2 4" xfId="34057"/>
    <cellStyle name="40% - Accent5 2 3 4 4 2 5" xfId="53756"/>
    <cellStyle name="40% - Accent5 2 3 4 4 3" xfId="9664"/>
    <cellStyle name="40% - Accent5 2 3 4 4 3 2" xfId="34058"/>
    <cellStyle name="40% - Accent5 2 3 4 4 3 3" xfId="53757"/>
    <cellStyle name="40% - Accent5 2 3 4 4 3 4" xfId="53758"/>
    <cellStyle name="40% - Accent5 2 3 4 4 4" xfId="3881"/>
    <cellStyle name="40% - Accent5 2 3 4 4 4 2" xfId="34059"/>
    <cellStyle name="40% - Accent5 2 3 4 4 4 3" xfId="53759"/>
    <cellStyle name="40% - Accent5 2 3 4 4 5" xfId="12555"/>
    <cellStyle name="40% - Accent5 2 3 4 4 5 2" xfId="34060"/>
    <cellStyle name="40% - Accent5 2 3 4 4 5 3" xfId="53760"/>
    <cellStyle name="40% - Accent5 2 3 4 4 6" xfId="18338"/>
    <cellStyle name="40% - Accent5 2 3 4 4 6 2" xfId="34061"/>
    <cellStyle name="40% - Accent5 2 3 4 4 7" xfId="34062"/>
    <cellStyle name="40% - Accent5 2 3 4 4 8" xfId="53761"/>
    <cellStyle name="40% - Accent5 2 3 4 5" xfId="1575"/>
    <cellStyle name="40% - Accent5 2 3 4 5 2" xfId="9061"/>
    <cellStyle name="40% - Accent5 2 3 4 5 2 2" xfId="14843"/>
    <cellStyle name="40% - Accent5 2 3 4 5 2 2 2" xfId="34063"/>
    <cellStyle name="40% - Accent5 2 3 4 5 2 2 3" xfId="53762"/>
    <cellStyle name="40% - Accent5 2 3 4 5 2 3" xfId="20626"/>
    <cellStyle name="40% - Accent5 2 3 4 5 2 3 2" xfId="34064"/>
    <cellStyle name="40% - Accent5 2 3 4 5 2 4" xfId="34065"/>
    <cellStyle name="40% - Accent5 2 3 4 5 2 5" xfId="53763"/>
    <cellStyle name="40% - Accent5 2 3 4 5 3" xfId="6170"/>
    <cellStyle name="40% - Accent5 2 3 4 5 3 2" xfId="34066"/>
    <cellStyle name="40% - Accent5 2 3 4 5 3 3" xfId="53764"/>
    <cellStyle name="40% - Accent5 2 3 4 5 4" xfId="11952"/>
    <cellStyle name="40% - Accent5 2 3 4 5 4 2" xfId="34067"/>
    <cellStyle name="40% - Accent5 2 3 4 5 4 3" xfId="53765"/>
    <cellStyle name="40% - Accent5 2 3 4 5 5" xfId="17735"/>
    <cellStyle name="40% - Accent5 2 3 4 5 5 2" xfId="34068"/>
    <cellStyle name="40% - Accent5 2 3 4 5 6" xfId="34069"/>
    <cellStyle name="40% - Accent5 2 3 4 5 7" xfId="53766"/>
    <cellStyle name="40% - Accent5 2 3 4 6" xfId="5070"/>
    <cellStyle name="40% - Accent5 2 3 4 6 2" xfId="13744"/>
    <cellStyle name="40% - Accent5 2 3 4 6 2 2" xfId="34070"/>
    <cellStyle name="40% - Accent5 2 3 4 6 2 3" xfId="53767"/>
    <cellStyle name="40% - Accent5 2 3 4 6 3" xfId="19527"/>
    <cellStyle name="40% - Accent5 2 3 4 6 3 2" xfId="34071"/>
    <cellStyle name="40% - Accent5 2 3 4 6 4" xfId="34072"/>
    <cellStyle name="40% - Accent5 2 3 4 6 5" xfId="53768"/>
    <cellStyle name="40% - Accent5 2 3 4 7" xfId="7962"/>
    <cellStyle name="40% - Accent5 2 3 4 7 2" xfId="34073"/>
    <cellStyle name="40% - Accent5 2 3 4 7 3" xfId="53769"/>
    <cellStyle name="40% - Accent5 2 3 4 7 4" xfId="53770"/>
    <cellStyle name="40% - Accent5 2 3 4 8" xfId="3278"/>
    <cellStyle name="40% - Accent5 2 3 4 8 2" xfId="34074"/>
    <cellStyle name="40% - Accent5 2 3 4 8 3" xfId="53771"/>
    <cellStyle name="40% - Accent5 2 3 4 9" xfId="10853"/>
    <cellStyle name="40% - Accent5 2 3 4 9 2" xfId="34075"/>
    <cellStyle name="40% - Accent5 2 3 4 9 3" xfId="53772"/>
    <cellStyle name="40% - Accent5 2 3 5" xfId="442"/>
    <cellStyle name="40% - Accent5 2 3 5 10" xfId="53773"/>
    <cellStyle name="40% - Accent5 2 3 5 2" xfId="2180"/>
    <cellStyle name="40% - Accent5 2 3 5 2 2" xfId="6775"/>
    <cellStyle name="40% - Accent5 2 3 5 2 2 2" xfId="15448"/>
    <cellStyle name="40% - Accent5 2 3 5 2 2 2 2" xfId="34076"/>
    <cellStyle name="40% - Accent5 2 3 5 2 2 2 3" xfId="53774"/>
    <cellStyle name="40% - Accent5 2 3 5 2 2 3" xfId="21231"/>
    <cellStyle name="40% - Accent5 2 3 5 2 2 3 2" xfId="34077"/>
    <cellStyle name="40% - Accent5 2 3 5 2 2 4" xfId="34078"/>
    <cellStyle name="40% - Accent5 2 3 5 2 2 5" xfId="53775"/>
    <cellStyle name="40% - Accent5 2 3 5 2 3" xfId="9666"/>
    <cellStyle name="40% - Accent5 2 3 5 2 3 2" xfId="34079"/>
    <cellStyle name="40% - Accent5 2 3 5 2 3 3" xfId="53776"/>
    <cellStyle name="40% - Accent5 2 3 5 2 3 4" xfId="53777"/>
    <cellStyle name="40% - Accent5 2 3 5 2 4" xfId="3883"/>
    <cellStyle name="40% - Accent5 2 3 5 2 4 2" xfId="34080"/>
    <cellStyle name="40% - Accent5 2 3 5 2 4 3" xfId="53778"/>
    <cellStyle name="40% - Accent5 2 3 5 2 5" xfId="12557"/>
    <cellStyle name="40% - Accent5 2 3 5 2 5 2" xfId="34081"/>
    <cellStyle name="40% - Accent5 2 3 5 2 5 3" xfId="53779"/>
    <cellStyle name="40% - Accent5 2 3 5 2 6" xfId="18340"/>
    <cellStyle name="40% - Accent5 2 3 5 2 6 2" xfId="34082"/>
    <cellStyle name="40% - Accent5 2 3 5 2 7" xfId="34083"/>
    <cellStyle name="40% - Accent5 2 3 5 2 8" xfId="53780"/>
    <cellStyle name="40% - Accent5 2 3 5 3" xfId="1571"/>
    <cellStyle name="40% - Accent5 2 3 5 3 2" xfId="9057"/>
    <cellStyle name="40% - Accent5 2 3 5 3 2 2" xfId="14839"/>
    <cellStyle name="40% - Accent5 2 3 5 3 2 2 2" xfId="34084"/>
    <cellStyle name="40% - Accent5 2 3 5 3 2 2 3" xfId="53781"/>
    <cellStyle name="40% - Accent5 2 3 5 3 2 3" xfId="20622"/>
    <cellStyle name="40% - Accent5 2 3 5 3 2 3 2" xfId="34085"/>
    <cellStyle name="40% - Accent5 2 3 5 3 2 4" xfId="34086"/>
    <cellStyle name="40% - Accent5 2 3 5 3 2 5" xfId="53782"/>
    <cellStyle name="40% - Accent5 2 3 5 3 3" xfId="6166"/>
    <cellStyle name="40% - Accent5 2 3 5 3 3 2" xfId="34087"/>
    <cellStyle name="40% - Accent5 2 3 5 3 3 3" xfId="53783"/>
    <cellStyle name="40% - Accent5 2 3 5 3 4" xfId="11948"/>
    <cellStyle name="40% - Accent5 2 3 5 3 4 2" xfId="34088"/>
    <cellStyle name="40% - Accent5 2 3 5 3 4 3" xfId="53784"/>
    <cellStyle name="40% - Accent5 2 3 5 3 5" xfId="17731"/>
    <cellStyle name="40% - Accent5 2 3 5 3 5 2" xfId="34089"/>
    <cellStyle name="40% - Accent5 2 3 5 3 6" xfId="34090"/>
    <cellStyle name="40% - Accent5 2 3 5 3 7" xfId="53785"/>
    <cellStyle name="40% - Accent5 2 3 5 4" xfId="5072"/>
    <cellStyle name="40% - Accent5 2 3 5 4 2" xfId="13746"/>
    <cellStyle name="40% - Accent5 2 3 5 4 2 2" xfId="34091"/>
    <cellStyle name="40% - Accent5 2 3 5 4 2 3" xfId="53786"/>
    <cellStyle name="40% - Accent5 2 3 5 4 3" xfId="19529"/>
    <cellStyle name="40% - Accent5 2 3 5 4 3 2" xfId="34092"/>
    <cellStyle name="40% - Accent5 2 3 5 4 4" xfId="34093"/>
    <cellStyle name="40% - Accent5 2 3 5 4 5" xfId="53787"/>
    <cellStyle name="40% - Accent5 2 3 5 5" xfId="7964"/>
    <cellStyle name="40% - Accent5 2 3 5 5 2" xfId="34094"/>
    <cellStyle name="40% - Accent5 2 3 5 5 3" xfId="53788"/>
    <cellStyle name="40% - Accent5 2 3 5 5 4" xfId="53789"/>
    <cellStyle name="40% - Accent5 2 3 5 6" xfId="3274"/>
    <cellStyle name="40% - Accent5 2 3 5 6 2" xfId="34095"/>
    <cellStyle name="40% - Accent5 2 3 5 6 3" xfId="53790"/>
    <cellStyle name="40% - Accent5 2 3 5 7" xfId="10855"/>
    <cellStyle name="40% - Accent5 2 3 5 7 2" xfId="34096"/>
    <cellStyle name="40% - Accent5 2 3 5 7 3" xfId="53791"/>
    <cellStyle name="40% - Accent5 2 3 5 8" xfId="16638"/>
    <cellStyle name="40% - Accent5 2 3 5 8 2" xfId="34097"/>
    <cellStyle name="40% - Accent5 2 3 5 9" xfId="34098"/>
    <cellStyle name="40% - Accent5 2 3 6" xfId="891"/>
    <cellStyle name="40% - Accent5 2 3 6 2" xfId="2597"/>
    <cellStyle name="40% - Accent5 2 3 6 2 2" xfId="10083"/>
    <cellStyle name="40% - Accent5 2 3 6 2 2 2" xfId="15865"/>
    <cellStyle name="40% - Accent5 2 3 6 2 2 2 2" xfId="34099"/>
    <cellStyle name="40% - Accent5 2 3 6 2 2 2 3" xfId="53792"/>
    <cellStyle name="40% - Accent5 2 3 6 2 2 3" xfId="21648"/>
    <cellStyle name="40% - Accent5 2 3 6 2 2 3 2" xfId="34100"/>
    <cellStyle name="40% - Accent5 2 3 6 2 2 4" xfId="34101"/>
    <cellStyle name="40% - Accent5 2 3 6 2 2 5" xfId="53793"/>
    <cellStyle name="40% - Accent5 2 3 6 2 3" xfId="7192"/>
    <cellStyle name="40% - Accent5 2 3 6 2 3 2" xfId="34102"/>
    <cellStyle name="40% - Accent5 2 3 6 2 3 3" xfId="53794"/>
    <cellStyle name="40% - Accent5 2 3 6 2 4" xfId="12974"/>
    <cellStyle name="40% - Accent5 2 3 6 2 4 2" xfId="34103"/>
    <cellStyle name="40% - Accent5 2 3 6 2 4 3" xfId="53795"/>
    <cellStyle name="40% - Accent5 2 3 6 2 5" xfId="18757"/>
    <cellStyle name="40% - Accent5 2 3 6 2 5 2" xfId="34104"/>
    <cellStyle name="40% - Accent5 2 3 6 2 6" xfId="34105"/>
    <cellStyle name="40% - Accent5 2 3 6 2 7" xfId="53796"/>
    <cellStyle name="40% - Accent5 2 3 6 3" xfId="5489"/>
    <cellStyle name="40% - Accent5 2 3 6 3 2" xfId="14163"/>
    <cellStyle name="40% - Accent5 2 3 6 3 2 2" xfId="34106"/>
    <cellStyle name="40% - Accent5 2 3 6 3 2 3" xfId="53797"/>
    <cellStyle name="40% - Accent5 2 3 6 3 3" xfId="19946"/>
    <cellStyle name="40% - Accent5 2 3 6 3 3 2" xfId="34107"/>
    <cellStyle name="40% - Accent5 2 3 6 3 4" xfId="34108"/>
    <cellStyle name="40% - Accent5 2 3 6 3 5" xfId="53798"/>
    <cellStyle name="40% - Accent5 2 3 6 4" xfId="8381"/>
    <cellStyle name="40% - Accent5 2 3 6 4 2" xfId="34109"/>
    <cellStyle name="40% - Accent5 2 3 6 4 3" xfId="53799"/>
    <cellStyle name="40% - Accent5 2 3 6 4 4" xfId="53800"/>
    <cellStyle name="40% - Accent5 2 3 6 5" xfId="4300"/>
    <cellStyle name="40% - Accent5 2 3 6 5 2" xfId="34110"/>
    <cellStyle name="40% - Accent5 2 3 6 5 3" xfId="53801"/>
    <cellStyle name="40% - Accent5 2 3 6 6" xfId="11272"/>
    <cellStyle name="40% - Accent5 2 3 6 6 2" xfId="34111"/>
    <cellStyle name="40% - Accent5 2 3 6 6 3" xfId="53802"/>
    <cellStyle name="40% - Accent5 2 3 6 7" xfId="17055"/>
    <cellStyle name="40% - Accent5 2 3 6 7 2" xfId="34112"/>
    <cellStyle name="40% - Accent5 2 3 6 8" xfId="34113"/>
    <cellStyle name="40% - Accent5 2 3 6 9" xfId="53803"/>
    <cellStyle name="40% - Accent5 2 3 7" xfId="2171"/>
    <cellStyle name="40% - Accent5 2 3 7 2" xfId="6766"/>
    <cellStyle name="40% - Accent5 2 3 7 2 2" xfId="15439"/>
    <cellStyle name="40% - Accent5 2 3 7 2 2 2" xfId="34114"/>
    <cellStyle name="40% - Accent5 2 3 7 2 2 3" xfId="53804"/>
    <cellStyle name="40% - Accent5 2 3 7 2 3" xfId="21222"/>
    <cellStyle name="40% - Accent5 2 3 7 2 3 2" xfId="34115"/>
    <cellStyle name="40% - Accent5 2 3 7 2 4" xfId="34116"/>
    <cellStyle name="40% - Accent5 2 3 7 2 5" xfId="53805"/>
    <cellStyle name="40% - Accent5 2 3 7 3" xfId="9657"/>
    <cellStyle name="40% - Accent5 2 3 7 3 2" xfId="34117"/>
    <cellStyle name="40% - Accent5 2 3 7 3 3" xfId="53806"/>
    <cellStyle name="40% - Accent5 2 3 7 3 4" xfId="53807"/>
    <cellStyle name="40% - Accent5 2 3 7 4" xfId="3874"/>
    <cellStyle name="40% - Accent5 2 3 7 4 2" xfId="34118"/>
    <cellStyle name="40% - Accent5 2 3 7 4 3" xfId="53808"/>
    <cellStyle name="40% - Accent5 2 3 7 5" xfId="12548"/>
    <cellStyle name="40% - Accent5 2 3 7 5 2" xfId="34119"/>
    <cellStyle name="40% - Accent5 2 3 7 5 3" xfId="53809"/>
    <cellStyle name="40% - Accent5 2 3 7 6" xfId="18331"/>
    <cellStyle name="40% - Accent5 2 3 7 6 2" xfId="34120"/>
    <cellStyle name="40% - Accent5 2 3 7 7" xfId="34121"/>
    <cellStyle name="40% - Accent5 2 3 7 8" xfId="53810"/>
    <cellStyle name="40% - Accent5 2 3 8" xfId="1325"/>
    <cellStyle name="40% - Accent5 2 3 8 2" xfId="8811"/>
    <cellStyle name="40% - Accent5 2 3 8 2 2" xfId="14593"/>
    <cellStyle name="40% - Accent5 2 3 8 2 2 2" xfId="34122"/>
    <cellStyle name="40% - Accent5 2 3 8 2 2 3" xfId="53811"/>
    <cellStyle name="40% - Accent5 2 3 8 2 3" xfId="20376"/>
    <cellStyle name="40% - Accent5 2 3 8 2 3 2" xfId="34123"/>
    <cellStyle name="40% - Accent5 2 3 8 2 4" xfId="34124"/>
    <cellStyle name="40% - Accent5 2 3 8 2 5" xfId="53812"/>
    <cellStyle name="40% - Accent5 2 3 8 3" xfId="5920"/>
    <cellStyle name="40% - Accent5 2 3 8 3 2" xfId="34125"/>
    <cellStyle name="40% - Accent5 2 3 8 3 3" xfId="53813"/>
    <cellStyle name="40% - Accent5 2 3 8 4" xfId="11702"/>
    <cellStyle name="40% - Accent5 2 3 8 4 2" xfId="34126"/>
    <cellStyle name="40% - Accent5 2 3 8 4 3" xfId="53814"/>
    <cellStyle name="40% - Accent5 2 3 8 5" xfId="17485"/>
    <cellStyle name="40% - Accent5 2 3 8 5 2" xfId="34127"/>
    <cellStyle name="40% - Accent5 2 3 8 6" xfId="34128"/>
    <cellStyle name="40% - Accent5 2 3 8 7" xfId="53815"/>
    <cellStyle name="40% - Accent5 2 3 9" xfId="5063"/>
    <cellStyle name="40% - Accent5 2 3 9 2" xfId="13737"/>
    <cellStyle name="40% - Accent5 2 3 9 2 2" xfId="34129"/>
    <cellStyle name="40% - Accent5 2 3 9 2 3" xfId="53816"/>
    <cellStyle name="40% - Accent5 2 3 9 3" xfId="19520"/>
    <cellStyle name="40% - Accent5 2 3 9 3 2" xfId="34130"/>
    <cellStyle name="40% - Accent5 2 3 9 4" xfId="34131"/>
    <cellStyle name="40% - Accent5 2 3 9 5" xfId="53817"/>
    <cellStyle name="40% - Accent5 2 4" xfId="443"/>
    <cellStyle name="40% - Accent5 2 4 10" xfId="10856"/>
    <cellStyle name="40% - Accent5 2 4 10 2" xfId="34132"/>
    <cellStyle name="40% - Accent5 2 4 10 3" xfId="53818"/>
    <cellStyle name="40% - Accent5 2 4 11" xfId="16639"/>
    <cellStyle name="40% - Accent5 2 4 11 2" xfId="34133"/>
    <cellStyle name="40% - Accent5 2 4 12" xfId="34134"/>
    <cellStyle name="40% - Accent5 2 4 13" xfId="53819"/>
    <cellStyle name="40% - Accent5 2 4 2" xfId="444"/>
    <cellStyle name="40% - Accent5 2 4 2 10" xfId="16640"/>
    <cellStyle name="40% - Accent5 2 4 2 10 2" xfId="34135"/>
    <cellStyle name="40% - Accent5 2 4 2 11" xfId="34136"/>
    <cellStyle name="40% - Accent5 2 4 2 12" xfId="53820"/>
    <cellStyle name="40% - Accent5 2 4 2 2" xfId="445"/>
    <cellStyle name="40% - Accent5 2 4 2 2 2" xfId="2183"/>
    <cellStyle name="40% - Accent5 2 4 2 2 2 2" xfId="9669"/>
    <cellStyle name="40% - Accent5 2 4 2 2 2 2 2" xfId="15451"/>
    <cellStyle name="40% - Accent5 2 4 2 2 2 2 2 2" xfId="34137"/>
    <cellStyle name="40% - Accent5 2 4 2 2 2 2 2 3" xfId="53821"/>
    <cellStyle name="40% - Accent5 2 4 2 2 2 2 3" xfId="21234"/>
    <cellStyle name="40% - Accent5 2 4 2 2 2 2 3 2" xfId="34138"/>
    <cellStyle name="40% - Accent5 2 4 2 2 2 2 4" xfId="34139"/>
    <cellStyle name="40% - Accent5 2 4 2 2 2 2 5" xfId="53822"/>
    <cellStyle name="40% - Accent5 2 4 2 2 2 3" xfId="6778"/>
    <cellStyle name="40% - Accent5 2 4 2 2 2 3 2" xfId="34140"/>
    <cellStyle name="40% - Accent5 2 4 2 2 2 3 3" xfId="53823"/>
    <cellStyle name="40% - Accent5 2 4 2 2 2 4" xfId="12560"/>
    <cellStyle name="40% - Accent5 2 4 2 2 2 4 2" xfId="34141"/>
    <cellStyle name="40% - Accent5 2 4 2 2 2 4 3" xfId="53824"/>
    <cellStyle name="40% - Accent5 2 4 2 2 2 5" xfId="18343"/>
    <cellStyle name="40% - Accent5 2 4 2 2 2 5 2" xfId="34142"/>
    <cellStyle name="40% - Accent5 2 4 2 2 2 6" xfId="34143"/>
    <cellStyle name="40% - Accent5 2 4 2 2 2 7" xfId="53825"/>
    <cellStyle name="40% - Accent5 2 4 2 2 3" xfId="5075"/>
    <cellStyle name="40% - Accent5 2 4 2 2 3 2" xfId="13749"/>
    <cellStyle name="40% - Accent5 2 4 2 2 3 2 2" xfId="34144"/>
    <cellStyle name="40% - Accent5 2 4 2 2 3 2 3" xfId="53826"/>
    <cellStyle name="40% - Accent5 2 4 2 2 3 3" xfId="19532"/>
    <cellStyle name="40% - Accent5 2 4 2 2 3 3 2" xfId="34145"/>
    <cellStyle name="40% - Accent5 2 4 2 2 3 4" xfId="34146"/>
    <cellStyle name="40% - Accent5 2 4 2 2 3 5" xfId="53827"/>
    <cellStyle name="40% - Accent5 2 4 2 2 4" xfId="7967"/>
    <cellStyle name="40% - Accent5 2 4 2 2 4 2" xfId="34147"/>
    <cellStyle name="40% - Accent5 2 4 2 2 4 3" xfId="53828"/>
    <cellStyle name="40% - Accent5 2 4 2 2 4 4" xfId="53829"/>
    <cellStyle name="40% - Accent5 2 4 2 2 5" xfId="3886"/>
    <cellStyle name="40% - Accent5 2 4 2 2 5 2" xfId="34148"/>
    <cellStyle name="40% - Accent5 2 4 2 2 5 3" xfId="53830"/>
    <cellStyle name="40% - Accent5 2 4 2 2 6" xfId="10858"/>
    <cellStyle name="40% - Accent5 2 4 2 2 6 2" xfId="34149"/>
    <cellStyle name="40% - Accent5 2 4 2 2 6 3" xfId="53831"/>
    <cellStyle name="40% - Accent5 2 4 2 2 7" xfId="16641"/>
    <cellStyle name="40% - Accent5 2 4 2 2 7 2" xfId="34150"/>
    <cellStyle name="40% - Accent5 2 4 2 2 8" xfId="34151"/>
    <cellStyle name="40% - Accent5 2 4 2 2 9" xfId="53832"/>
    <cellStyle name="40% - Accent5 2 4 2 3" xfId="1090"/>
    <cellStyle name="40% - Accent5 2 4 2 3 2" xfId="2794"/>
    <cellStyle name="40% - Accent5 2 4 2 3 2 2" xfId="10280"/>
    <cellStyle name="40% - Accent5 2 4 2 3 2 2 2" xfId="16062"/>
    <cellStyle name="40% - Accent5 2 4 2 3 2 2 2 2" xfId="34152"/>
    <cellStyle name="40% - Accent5 2 4 2 3 2 2 2 3" xfId="53833"/>
    <cellStyle name="40% - Accent5 2 4 2 3 2 2 3" xfId="21845"/>
    <cellStyle name="40% - Accent5 2 4 2 3 2 2 3 2" xfId="34153"/>
    <cellStyle name="40% - Accent5 2 4 2 3 2 2 4" xfId="34154"/>
    <cellStyle name="40% - Accent5 2 4 2 3 2 2 5" xfId="53834"/>
    <cellStyle name="40% - Accent5 2 4 2 3 2 3" xfId="7389"/>
    <cellStyle name="40% - Accent5 2 4 2 3 2 3 2" xfId="34155"/>
    <cellStyle name="40% - Accent5 2 4 2 3 2 3 3" xfId="53835"/>
    <cellStyle name="40% - Accent5 2 4 2 3 2 4" xfId="13171"/>
    <cellStyle name="40% - Accent5 2 4 2 3 2 4 2" xfId="34156"/>
    <cellStyle name="40% - Accent5 2 4 2 3 2 4 3" xfId="53836"/>
    <cellStyle name="40% - Accent5 2 4 2 3 2 5" xfId="18954"/>
    <cellStyle name="40% - Accent5 2 4 2 3 2 5 2" xfId="34157"/>
    <cellStyle name="40% - Accent5 2 4 2 3 2 6" xfId="34158"/>
    <cellStyle name="40% - Accent5 2 4 2 3 2 7" xfId="53837"/>
    <cellStyle name="40% - Accent5 2 4 2 3 3" xfId="5686"/>
    <cellStyle name="40% - Accent5 2 4 2 3 3 2" xfId="14360"/>
    <cellStyle name="40% - Accent5 2 4 2 3 3 2 2" xfId="34159"/>
    <cellStyle name="40% - Accent5 2 4 2 3 3 2 3" xfId="53838"/>
    <cellStyle name="40% - Accent5 2 4 2 3 3 3" xfId="20143"/>
    <cellStyle name="40% - Accent5 2 4 2 3 3 3 2" xfId="34160"/>
    <cellStyle name="40% - Accent5 2 4 2 3 3 4" xfId="34161"/>
    <cellStyle name="40% - Accent5 2 4 2 3 3 5" xfId="53839"/>
    <cellStyle name="40% - Accent5 2 4 2 3 4" xfId="8578"/>
    <cellStyle name="40% - Accent5 2 4 2 3 4 2" xfId="34162"/>
    <cellStyle name="40% - Accent5 2 4 2 3 4 3" xfId="53840"/>
    <cellStyle name="40% - Accent5 2 4 2 3 4 4" xfId="53841"/>
    <cellStyle name="40% - Accent5 2 4 2 3 5" xfId="4497"/>
    <cellStyle name="40% - Accent5 2 4 2 3 5 2" xfId="34163"/>
    <cellStyle name="40% - Accent5 2 4 2 3 5 3" xfId="53842"/>
    <cellStyle name="40% - Accent5 2 4 2 3 6" xfId="11469"/>
    <cellStyle name="40% - Accent5 2 4 2 3 6 2" xfId="34164"/>
    <cellStyle name="40% - Accent5 2 4 2 3 6 3" xfId="53843"/>
    <cellStyle name="40% - Accent5 2 4 2 3 7" xfId="17252"/>
    <cellStyle name="40% - Accent5 2 4 2 3 7 2" xfId="34165"/>
    <cellStyle name="40% - Accent5 2 4 2 3 8" xfId="34166"/>
    <cellStyle name="40% - Accent5 2 4 2 3 9" xfId="53844"/>
    <cellStyle name="40% - Accent5 2 4 2 4" xfId="2182"/>
    <cellStyle name="40% - Accent5 2 4 2 4 2" xfId="6777"/>
    <cellStyle name="40% - Accent5 2 4 2 4 2 2" xfId="15450"/>
    <cellStyle name="40% - Accent5 2 4 2 4 2 2 2" xfId="34167"/>
    <cellStyle name="40% - Accent5 2 4 2 4 2 2 3" xfId="53845"/>
    <cellStyle name="40% - Accent5 2 4 2 4 2 3" xfId="21233"/>
    <cellStyle name="40% - Accent5 2 4 2 4 2 3 2" xfId="34168"/>
    <cellStyle name="40% - Accent5 2 4 2 4 2 4" xfId="34169"/>
    <cellStyle name="40% - Accent5 2 4 2 4 2 5" xfId="53846"/>
    <cellStyle name="40% - Accent5 2 4 2 4 3" xfId="9668"/>
    <cellStyle name="40% - Accent5 2 4 2 4 3 2" xfId="34170"/>
    <cellStyle name="40% - Accent5 2 4 2 4 3 3" xfId="53847"/>
    <cellStyle name="40% - Accent5 2 4 2 4 3 4" xfId="53848"/>
    <cellStyle name="40% - Accent5 2 4 2 4 4" xfId="3885"/>
    <cellStyle name="40% - Accent5 2 4 2 4 4 2" xfId="34171"/>
    <cellStyle name="40% - Accent5 2 4 2 4 4 3" xfId="53849"/>
    <cellStyle name="40% - Accent5 2 4 2 4 5" xfId="12559"/>
    <cellStyle name="40% - Accent5 2 4 2 4 5 2" xfId="34172"/>
    <cellStyle name="40% - Accent5 2 4 2 4 5 3" xfId="53850"/>
    <cellStyle name="40% - Accent5 2 4 2 4 6" xfId="18342"/>
    <cellStyle name="40% - Accent5 2 4 2 4 6 2" xfId="34173"/>
    <cellStyle name="40% - Accent5 2 4 2 4 7" xfId="34174"/>
    <cellStyle name="40% - Accent5 2 4 2 4 8" xfId="53851"/>
    <cellStyle name="40% - Accent5 2 4 2 5" xfId="1577"/>
    <cellStyle name="40% - Accent5 2 4 2 5 2" xfId="9063"/>
    <cellStyle name="40% - Accent5 2 4 2 5 2 2" xfId="14845"/>
    <cellStyle name="40% - Accent5 2 4 2 5 2 2 2" xfId="34175"/>
    <cellStyle name="40% - Accent5 2 4 2 5 2 2 3" xfId="53852"/>
    <cellStyle name="40% - Accent5 2 4 2 5 2 3" xfId="20628"/>
    <cellStyle name="40% - Accent5 2 4 2 5 2 3 2" xfId="34176"/>
    <cellStyle name="40% - Accent5 2 4 2 5 2 4" xfId="34177"/>
    <cellStyle name="40% - Accent5 2 4 2 5 2 5" xfId="53853"/>
    <cellStyle name="40% - Accent5 2 4 2 5 3" xfId="6172"/>
    <cellStyle name="40% - Accent5 2 4 2 5 3 2" xfId="34178"/>
    <cellStyle name="40% - Accent5 2 4 2 5 3 3" xfId="53854"/>
    <cellStyle name="40% - Accent5 2 4 2 5 4" xfId="11954"/>
    <cellStyle name="40% - Accent5 2 4 2 5 4 2" xfId="34179"/>
    <cellStyle name="40% - Accent5 2 4 2 5 4 3" xfId="53855"/>
    <cellStyle name="40% - Accent5 2 4 2 5 5" xfId="17737"/>
    <cellStyle name="40% - Accent5 2 4 2 5 5 2" xfId="34180"/>
    <cellStyle name="40% - Accent5 2 4 2 5 6" xfId="34181"/>
    <cellStyle name="40% - Accent5 2 4 2 5 7" xfId="53856"/>
    <cellStyle name="40% - Accent5 2 4 2 6" xfId="5074"/>
    <cellStyle name="40% - Accent5 2 4 2 6 2" xfId="13748"/>
    <cellStyle name="40% - Accent5 2 4 2 6 2 2" xfId="34182"/>
    <cellStyle name="40% - Accent5 2 4 2 6 2 3" xfId="53857"/>
    <cellStyle name="40% - Accent5 2 4 2 6 3" xfId="19531"/>
    <cellStyle name="40% - Accent5 2 4 2 6 3 2" xfId="34183"/>
    <cellStyle name="40% - Accent5 2 4 2 6 4" xfId="34184"/>
    <cellStyle name="40% - Accent5 2 4 2 6 5" xfId="53858"/>
    <cellStyle name="40% - Accent5 2 4 2 7" xfId="7966"/>
    <cellStyle name="40% - Accent5 2 4 2 7 2" xfId="34185"/>
    <cellStyle name="40% - Accent5 2 4 2 7 3" xfId="53859"/>
    <cellStyle name="40% - Accent5 2 4 2 7 4" xfId="53860"/>
    <cellStyle name="40% - Accent5 2 4 2 8" xfId="3280"/>
    <cellStyle name="40% - Accent5 2 4 2 8 2" xfId="34186"/>
    <cellStyle name="40% - Accent5 2 4 2 8 3" xfId="53861"/>
    <cellStyle name="40% - Accent5 2 4 2 9" xfId="10857"/>
    <cellStyle name="40% - Accent5 2 4 2 9 2" xfId="34187"/>
    <cellStyle name="40% - Accent5 2 4 2 9 3" xfId="53862"/>
    <cellStyle name="40% - Accent5 2 4 3" xfId="446"/>
    <cellStyle name="40% - Accent5 2 4 3 10" xfId="53863"/>
    <cellStyle name="40% - Accent5 2 4 3 2" xfId="2184"/>
    <cellStyle name="40% - Accent5 2 4 3 2 2" xfId="6779"/>
    <cellStyle name="40% - Accent5 2 4 3 2 2 2" xfId="15452"/>
    <cellStyle name="40% - Accent5 2 4 3 2 2 2 2" xfId="34188"/>
    <cellStyle name="40% - Accent5 2 4 3 2 2 2 3" xfId="53864"/>
    <cellStyle name="40% - Accent5 2 4 3 2 2 3" xfId="21235"/>
    <cellStyle name="40% - Accent5 2 4 3 2 2 3 2" xfId="34189"/>
    <cellStyle name="40% - Accent5 2 4 3 2 2 4" xfId="34190"/>
    <cellStyle name="40% - Accent5 2 4 3 2 2 5" xfId="53865"/>
    <cellStyle name="40% - Accent5 2 4 3 2 3" xfId="9670"/>
    <cellStyle name="40% - Accent5 2 4 3 2 3 2" xfId="34191"/>
    <cellStyle name="40% - Accent5 2 4 3 2 3 3" xfId="53866"/>
    <cellStyle name="40% - Accent5 2 4 3 2 3 4" xfId="53867"/>
    <cellStyle name="40% - Accent5 2 4 3 2 4" xfId="3887"/>
    <cellStyle name="40% - Accent5 2 4 3 2 4 2" xfId="34192"/>
    <cellStyle name="40% - Accent5 2 4 3 2 4 3" xfId="53868"/>
    <cellStyle name="40% - Accent5 2 4 3 2 5" xfId="12561"/>
    <cellStyle name="40% - Accent5 2 4 3 2 5 2" xfId="34193"/>
    <cellStyle name="40% - Accent5 2 4 3 2 5 3" xfId="53869"/>
    <cellStyle name="40% - Accent5 2 4 3 2 6" xfId="18344"/>
    <cellStyle name="40% - Accent5 2 4 3 2 6 2" xfId="34194"/>
    <cellStyle name="40% - Accent5 2 4 3 2 7" xfId="34195"/>
    <cellStyle name="40% - Accent5 2 4 3 2 8" xfId="53870"/>
    <cellStyle name="40% - Accent5 2 4 3 3" xfId="1576"/>
    <cellStyle name="40% - Accent5 2 4 3 3 2" xfId="9062"/>
    <cellStyle name="40% - Accent5 2 4 3 3 2 2" xfId="14844"/>
    <cellStyle name="40% - Accent5 2 4 3 3 2 2 2" xfId="34196"/>
    <cellStyle name="40% - Accent5 2 4 3 3 2 2 3" xfId="53871"/>
    <cellStyle name="40% - Accent5 2 4 3 3 2 3" xfId="20627"/>
    <cellStyle name="40% - Accent5 2 4 3 3 2 3 2" xfId="34197"/>
    <cellStyle name="40% - Accent5 2 4 3 3 2 4" xfId="34198"/>
    <cellStyle name="40% - Accent5 2 4 3 3 2 5" xfId="53872"/>
    <cellStyle name="40% - Accent5 2 4 3 3 3" xfId="6171"/>
    <cellStyle name="40% - Accent5 2 4 3 3 3 2" xfId="34199"/>
    <cellStyle name="40% - Accent5 2 4 3 3 3 3" xfId="53873"/>
    <cellStyle name="40% - Accent5 2 4 3 3 4" xfId="11953"/>
    <cellStyle name="40% - Accent5 2 4 3 3 4 2" xfId="34200"/>
    <cellStyle name="40% - Accent5 2 4 3 3 4 3" xfId="53874"/>
    <cellStyle name="40% - Accent5 2 4 3 3 5" xfId="17736"/>
    <cellStyle name="40% - Accent5 2 4 3 3 5 2" xfId="34201"/>
    <cellStyle name="40% - Accent5 2 4 3 3 6" xfId="34202"/>
    <cellStyle name="40% - Accent5 2 4 3 3 7" xfId="53875"/>
    <cellStyle name="40% - Accent5 2 4 3 4" xfId="5076"/>
    <cellStyle name="40% - Accent5 2 4 3 4 2" xfId="13750"/>
    <cellStyle name="40% - Accent5 2 4 3 4 2 2" xfId="34203"/>
    <cellStyle name="40% - Accent5 2 4 3 4 2 3" xfId="53876"/>
    <cellStyle name="40% - Accent5 2 4 3 4 3" xfId="19533"/>
    <cellStyle name="40% - Accent5 2 4 3 4 3 2" xfId="34204"/>
    <cellStyle name="40% - Accent5 2 4 3 4 4" xfId="34205"/>
    <cellStyle name="40% - Accent5 2 4 3 4 5" xfId="53877"/>
    <cellStyle name="40% - Accent5 2 4 3 5" xfId="7968"/>
    <cellStyle name="40% - Accent5 2 4 3 5 2" xfId="34206"/>
    <cellStyle name="40% - Accent5 2 4 3 5 3" xfId="53878"/>
    <cellStyle name="40% - Accent5 2 4 3 5 4" xfId="53879"/>
    <cellStyle name="40% - Accent5 2 4 3 6" xfId="3279"/>
    <cellStyle name="40% - Accent5 2 4 3 6 2" xfId="34207"/>
    <cellStyle name="40% - Accent5 2 4 3 6 3" xfId="53880"/>
    <cellStyle name="40% - Accent5 2 4 3 7" xfId="10859"/>
    <cellStyle name="40% - Accent5 2 4 3 7 2" xfId="34208"/>
    <cellStyle name="40% - Accent5 2 4 3 7 3" xfId="53881"/>
    <cellStyle name="40% - Accent5 2 4 3 8" xfId="16642"/>
    <cellStyle name="40% - Accent5 2 4 3 8 2" xfId="34209"/>
    <cellStyle name="40% - Accent5 2 4 3 9" xfId="34210"/>
    <cellStyle name="40% - Accent5 2 4 4" xfId="1089"/>
    <cellStyle name="40% - Accent5 2 4 4 2" xfId="2793"/>
    <cellStyle name="40% - Accent5 2 4 4 2 2" xfId="10279"/>
    <cellStyle name="40% - Accent5 2 4 4 2 2 2" xfId="16061"/>
    <cellStyle name="40% - Accent5 2 4 4 2 2 2 2" xfId="34211"/>
    <cellStyle name="40% - Accent5 2 4 4 2 2 2 3" xfId="53882"/>
    <cellStyle name="40% - Accent5 2 4 4 2 2 3" xfId="21844"/>
    <cellStyle name="40% - Accent5 2 4 4 2 2 3 2" xfId="34212"/>
    <cellStyle name="40% - Accent5 2 4 4 2 2 4" xfId="34213"/>
    <cellStyle name="40% - Accent5 2 4 4 2 2 5" xfId="53883"/>
    <cellStyle name="40% - Accent5 2 4 4 2 3" xfId="7388"/>
    <cellStyle name="40% - Accent5 2 4 4 2 3 2" xfId="34214"/>
    <cellStyle name="40% - Accent5 2 4 4 2 3 3" xfId="53884"/>
    <cellStyle name="40% - Accent5 2 4 4 2 4" xfId="13170"/>
    <cellStyle name="40% - Accent5 2 4 4 2 4 2" xfId="34215"/>
    <cellStyle name="40% - Accent5 2 4 4 2 4 3" xfId="53885"/>
    <cellStyle name="40% - Accent5 2 4 4 2 5" xfId="18953"/>
    <cellStyle name="40% - Accent5 2 4 4 2 5 2" xfId="34216"/>
    <cellStyle name="40% - Accent5 2 4 4 2 6" xfId="34217"/>
    <cellStyle name="40% - Accent5 2 4 4 2 7" xfId="53886"/>
    <cellStyle name="40% - Accent5 2 4 4 3" xfId="5685"/>
    <cellStyle name="40% - Accent5 2 4 4 3 2" xfId="14359"/>
    <cellStyle name="40% - Accent5 2 4 4 3 2 2" xfId="34218"/>
    <cellStyle name="40% - Accent5 2 4 4 3 2 3" xfId="53887"/>
    <cellStyle name="40% - Accent5 2 4 4 3 3" xfId="20142"/>
    <cellStyle name="40% - Accent5 2 4 4 3 3 2" xfId="34219"/>
    <cellStyle name="40% - Accent5 2 4 4 3 4" xfId="34220"/>
    <cellStyle name="40% - Accent5 2 4 4 3 5" xfId="53888"/>
    <cellStyle name="40% - Accent5 2 4 4 4" xfId="8577"/>
    <cellStyle name="40% - Accent5 2 4 4 4 2" xfId="34221"/>
    <cellStyle name="40% - Accent5 2 4 4 4 3" xfId="53889"/>
    <cellStyle name="40% - Accent5 2 4 4 4 4" xfId="53890"/>
    <cellStyle name="40% - Accent5 2 4 4 5" xfId="4496"/>
    <cellStyle name="40% - Accent5 2 4 4 5 2" xfId="34222"/>
    <cellStyle name="40% - Accent5 2 4 4 5 3" xfId="53891"/>
    <cellStyle name="40% - Accent5 2 4 4 6" xfId="11468"/>
    <cellStyle name="40% - Accent5 2 4 4 6 2" xfId="34223"/>
    <cellStyle name="40% - Accent5 2 4 4 6 3" xfId="53892"/>
    <cellStyle name="40% - Accent5 2 4 4 7" xfId="17251"/>
    <cellStyle name="40% - Accent5 2 4 4 7 2" xfId="34224"/>
    <cellStyle name="40% - Accent5 2 4 4 8" xfId="34225"/>
    <cellStyle name="40% - Accent5 2 4 4 9" xfId="53893"/>
    <cellStyle name="40% - Accent5 2 4 5" xfId="2181"/>
    <cellStyle name="40% - Accent5 2 4 5 2" xfId="6776"/>
    <cellStyle name="40% - Accent5 2 4 5 2 2" xfId="15449"/>
    <cellStyle name="40% - Accent5 2 4 5 2 2 2" xfId="34226"/>
    <cellStyle name="40% - Accent5 2 4 5 2 2 3" xfId="53894"/>
    <cellStyle name="40% - Accent5 2 4 5 2 3" xfId="21232"/>
    <cellStyle name="40% - Accent5 2 4 5 2 3 2" xfId="34227"/>
    <cellStyle name="40% - Accent5 2 4 5 2 4" xfId="34228"/>
    <cellStyle name="40% - Accent5 2 4 5 2 5" xfId="53895"/>
    <cellStyle name="40% - Accent5 2 4 5 3" xfId="9667"/>
    <cellStyle name="40% - Accent5 2 4 5 3 2" xfId="34229"/>
    <cellStyle name="40% - Accent5 2 4 5 3 3" xfId="53896"/>
    <cellStyle name="40% - Accent5 2 4 5 3 4" xfId="53897"/>
    <cellStyle name="40% - Accent5 2 4 5 4" xfId="3884"/>
    <cellStyle name="40% - Accent5 2 4 5 4 2" xfId="34230"/>
    <cellStyle name="40% - Accent5 2 4 5 4 3" xfId="53898"/>
    <cellStyle name="40% - Accent5 2 4 5 5" xfId="12558"/>
    <cellStyle name="40% - Accent5 2 4 5 5 2" xfId="34231"/>
    <cellStyle name="40% - Accent5 2 4 5 5 3" xfId="53899"/>
    <cellStyle name="40% - Accent5 2 4 5 6" xfId="18341"/>
    <cellStyle name="40% - Accent5 2 4 5 6 2" xfId="34232"/>
    <cellStyle name="40% - Accent5 2 4 5 7" xfId="34233"/>
    <cellStyle name="40% - Accent5 2 4 5 8" xfId="53900"/>
    <cellStyle name="40% - Accent5 2 4 6" xfId="1322"/>
    <cellStyle name="40% - Accent5 2 4 6 2" xfId="8808"/>
    <cellStyle name="40% - Accent5 2 4 6 2 2" xfId="14590"/>
    <cellStyle name="40% - Accent5 2 4 6 2 2 2" xfId="34234"/>
    <cellStyle name="40% - Accent5 2 4 6 2 2 3" xfId="53901"/>
    <cellStyle name="40% - Accent5 2 4 6 2 3" xfId="20373"/>
    <cellStyle name="40% - Accent5 2 4 6 2 3 2" xfId="34235"/>
    <cellStyle name="40% - Accent5 2 4 6 2 4" xfId="34236"/>
    <cellStyle name="40% - Accent5 2 4 6 2 5" xfId="53902"/>
    <cellStyle name="40% - Accent5 2 4 6 3" xfId="5917"/>
    <cellStyle name="40% - Accent5 2 4 6 3 2" xfId="34237"/>
    <cellStyle name="40% - Accent5 2 4 6 3 3" xfId="53903"/>
    <cellStyle name="40% - Accent5 2 4 6 4" xfId="11699"/>
    <cellStyle name="40% - Accent5 2 4 6 4 2" xfId="34238"/>
    <cellStyle name="40% - Accent5 2 4 6 4 3" xfId="53904"/>
    <cellStyle name="40% - Accent5 2 4 6 5" xfId="17482"/>
    <cellStyle name="40% - Accent5 2 4 6 5 2" xfId="34239"/>
    <cellStyle name="40% - Accent5 2 4 6 6" xfId="34240"/>
    <cellStyle name="40% - Accent5 2 4 6 7" xfId="53905"/>
    <cellStyle name="40% - Accent5 2 4 7" xfId="5073"/>
    <cellStyle name="40% - Accent5 2 4 7 2" xfId="13747"/>
    <cellStyle name="40% - Accent5 2 4 7 2 2" xfId="34241"/>
    <cellStyle name="40% - Accent5 2 4 7 2 3" xfId="53906"/>
    <cellStyle name="40% - Accent5 2 4 7 3" xfId="19530"/>
    <cellStyle name="40% - Accent5 2 4 7 3 2" xfId="34242"/>
    <cellStyle name="40% - Accent5 2 4 7 4" xfId="34243"/>
    <cellStyle name="40% - Accent5 2 4 7 5" xfId="53907"/>
    <cellStyle name="40% - Accent5 2 4 8" xfId="7965"/>
    <cellStyle name="40% - Accent5 2 4 8 2" xfId="34244"/>
    <cellStyle name="40% - Accent5 2 4 8 3" xfId="53908"/>
    <cellStyle name="40% - Accent5 2 4 8 4" xfId="53909"/>
    <cellStyle name="40% - Accent5 2 4 9" xfId="3025"/>
    <cellStyle name="40% - Accent5 2 4 9 2" xfId="34245"/>
    <cellStyle name="40% - Accent5 2 4 9 3" xfId="53910"/>
    <cellStyle name="40% - Accent5 2 5" xfId="447"/>
    <cellStyle name="40% - Accent5 2 5 10" xfId="16643"/>
    <cellStyle name="40% - Accent5 2 5 10 2" xfId="34246"/>
    <cellStyle name="40% - Accent5 2 5 11" xfId="34247"/>
    <cellStyle name="40% - Accent5 2 5 12" xfId="53911"/>
    <cellStyle name="40% - Accent5 2 5 2" xfId="448"/>
    <cellStyle name="40% - Accent5 2 5 2 2" xfId="2186"/>
    <cellStyle name="40% - Accent5 2 5 2 2 2" xfId="9672"/>
    <cellStyle name="40% - Accent5 2 5 2 2 2 2" xfId="15454"/>
    <cellStyle name="40% - Accent5 2 5 2 2 2 2 2" xfId="34248"/>
    <cellStyle name="40% - Accent5 2 5 2 2 2 2 3" xfId="53912"/>
    <cellStyle name="40% - Accent5 2 5 2 2 2 3" xfId="21237"/>
    <cellStyle name="40% - Accent5 2 5 2 2 2 3 2" xfId="34249"/>
    <cellStyle name="40% - Accent5 2 5 2 2 2 4" xfId="34250"/>
    <cellStyle name="40% - Accent5 2 5 2 2 2 5" xfId="53913"/>
    <cellStyle name="40% - Accent5 2 5 2 2 3" xfId="6781"/>
    <cellStyle name="40% - Accent5 2 5 2 2 3 2" xfId="34251"/>
    <cellStyle name="40% - Accent5 2 5 2 2 3 3" xfId="53914"/>
    <cellStyle name="40% - Accent5 2 5 2 2 4" xfId="12563"/>
    <cellStyle name="40% - Accent5 2 5 2 2 4 2" xfId="34252"/>
    <cellStyle name="40% - Accent5 2 5 2 2 4 3" xfId="53915"/>
    <cellStyle name="40% - Accent5 2 5 2 2 5" xfId="18346"/>
    <cellStyle name="40% - Accent5 2 5 2 2 5 2" xfId="34253"/>
    <cellStyle name="40% - Accent5 2 5 2 2 6" xfId="34254"/>
    <cellStyle name="40% - Accent5 2 5 2 2 7" xfId="53916"/>
    <cellStyle name="40% - Accent5 2 5 2 3" xfId="5078"/>
    <cellStyle name="40% - Accent5 2 5 2 3 2" xfId="13752"/>
    <cellStyle name="40% - Accent5 2 5 2 3 2 2" xfId="34255"/>
    <cellStyle name="40% - Accent5 2 5 2 3 2 3" xfId="53917"/>
    <cellStyle name="40% - Accent5 2 5 2 3 3" xfId="19535"/>
    <cellStyle name="40% - Accent5 2 5 2 3 3 2" xfId="34256"/>
    <cellStyle name="40% - Accent5 2 5 2 3 4" xfId="34257"/>
    <cellStyle name="40% - Accent5 2 5 2 3 5" xfId="53918"/>
    <cellStyle name="40% - Accent5 2 5 2 4" xfId="7970"/>
    <cellStyle name="40% - Accent5 2 5 2 4 2" xfId="34258"/>
    <cellStyle name="40% - Accent5 2 5 2 4 3" xfId="53919"/>
    <cellStyle name="40% - Accent5 2 5 2 4 4" xfId="53920"/>
    <cellStyle name="40% - Accent5 2 5 2 5" xfId="3889"/>
    <cellStyle name="40% - Accent5 2 5 2 5 2" xfId="34259"/>
    <cellStyle name="40% - Accent5 2 5 2 5 3" xfId="53921"/>
    <cellStyle name="40% - Accent5 2 5 2 6" xfId="10861"/>
    <cellStyle name="40% - Accent5 2 5 2 6 2" xfId="34260"/>
    <cellStyle name="40% - Accent5 2 5 2 6 3" xfId="53922"/>
    <cellStyle name="40% - Accent5 2 5 2 7" xfId="16644"/>
    <cellStyle name="40% - Accent5 2 5 2 7 2" xfId="34261"/>
    <cellStyle name="40% - Accent5 2 5 2 8" xfId="34262"/>
    <cellStyle name="40% - Accent5 2 5 2 9" xfId="53923"/>
    <cellStyle name="40% - Accent5 2 5 3" xfId="1091"/>
    <cellStyle name="40% - Accent5 2 5 3 2" xfId="2795"/>
    <cellStyle name="40% - Accent5 2 5 3 2 2" xfId="10281"/>
    <cellStyle name="40% - Accent5 2 5 3 2 2 2" xfId="16063"/>
    <cellStyle name="40% - Accent5 2 5 3 2 2 2 2" xfId="34263"/>
    <cellStyle name="40% - Accent5 2 5 3 2 2 2 3" xfId="53924"/>
    <cellStyle name="40% - Accent5 2 5 3 2 2 3" xfId="21846"/>
    <cellStyle name="40% - Accent5 2 5 3 2 2 3 2" xfId="34264"/>
    <cellStyle name="40% - Accent5 2 5 3 2 2 4" xfId="34265"/>
    <cellStyle name="40% - Accent5 2 5 3 2 2 5" xfId="53925"/>
    <cellStyle name="40% - Accent5 2 5 3 2 3" xfId="7390"/>
    <cellStyle name="40% - Accent5 2 5 3 2 3 2" xfId="34266"/>
    <cellStyle name="40% - Accent5 2 5 3 2 3 3" xfId="53926"/>
    <cellStyle name="40% - Accent5 2 5 3 2 4" xfId="13172"/>
    <cellStyle name="40% - Accent5 2 5 3 2 4 2" xfId="34267"/>
    <cellStyle name="40% - Accent5 2 5 3 2 4 3" xfId="53927"/>
    <cellStyle name="40% - Accent5 2 5 3 2 5" xfId="18955"/>
    <cellStyle name="40% - Accent5 2 5 3 2 5 2" xfId="34268"/>
    <cellStyle name="40% - Accent5 2 5 3 2 6" xfId="34269"/>
    <cellStyle name="40% - Accent5 2 5 3 2 7" xfId="53928"/>
    <cellStyle name="40% - Accent5 2 5 3 3" xfId="5687"/>
    <cellStyle name="40% - Accent5 2 5 3 3 2" xfId="14361"/>
    <cellStyle name="40% - Accent5 2 5 3 3 2 2" xfId="34270"/>
    <cellStyle name="40% - Accent5 2 5 3 3 2 3" xfId="53929"/>
    <cellStyle name="40% - Accent5 2 5 3 3 3" xfId="20144"/>
    <cellStyle name="40% - Accent5 2 5 3 3 3 2" xfId="34271"/>
    <cellStyle name="40% - Accent5 2 5 3 3 4" xfId="34272"/>
    <cellStyle name="40% - Accent5 2 5 3 3 5" xfId="53930"/>
    <cellStyle name="40% - Accent5 2 5 3 4" xfId="8579"/>
    <cellStyle name="40% - Accent5 2 5 3 4 2" xfId="34273"/>
    <cellStyle name="40% - Accent5 2 5 3 4 3" xfId="53931"/>
    <cellStyle name="40% - Accent5 2 5 3 4 4" xfId="53932"/>
    <cellStyle name="40% - Accent5 2 5 3 5" xfId="4498"/>
    <cellStyle name="40% - Accent5 2 5 3 5 2" xfId="34274"/>
    <cellStyle name="40% - Accent5 2 5 3 5 3" xfId="53933"/>
    <cellStyle name="40% - Accent5 2 5 3 6" xfId="11470"/>
    <cellStyle name="40% - Accent5 2 5 3 6 2" xfId="34275"/>
    <cellStyle name="40% - Accent5 2 5 3 6 3" xfId="53934"/>
    <cellStyle name="40% - Accent5 2 5 3 7" xfId="17253"/>
    <cellStyle name="40% - Accent5 2 5 3 7 2" xfId="34276"/>
    <cellStyle name="40% - Accent5 2 5 3 8" xfId="34277"/>
    <cellStyle name="40% - Accent5 2 5 3 9" xfId="53935"/>
    <cellStyle name="40% - Accent5 2 5 4" xfId="2185"/>
    <cellStyle name="40% - Accent5 2 5 4 2" xfId="6780"/>
    <cellStyle name="40% - Accent5 2 5 4 2 2" xfId="15453"/>
    <cellStyle name="40% - Accent5 2 5 4 2 2 2" xfId="34278"/>
    <cellStyle name="40% - Accent5 2 5 4 2 2 3" xfId="53936"/>
    <cellStyle name="40% - Accent5 2 5 4 2 3" xfId="21236"/>
    <cellStyle name="40% - Accent5 2 5 4 2 3 2" xfId="34279"/>
    <cellStyle name="40% - Accent5 2 5 4 2 4" xfId="34280"/>
    <cellStyle name="40% - Accent5 2 5 4 2 5" xfId="53937"/>
    <cellStyle name="40% - Accent5 2 5 4 3" xfId="9671"/>
    <cellStyle name="40% - Accent5 2 5 4 3 2" xfId="34281"/>
    <cellStyle name="40% - Accent5 2 5 4 3 3" xfId="53938"/>
    <cellStyle name="40% - Accent5 2 5 4 3 4" xfId="53939"/>
    <cellStyle name="40% - Accent5 2 5 4 4" xfId="3888"/>
    <cellStyle name="40% - Accent5 2 5 4 4 2" xfId="34282"/>
    <cellStyle name="40% - Accent5 2 5 4 4 3" xfId="53940"/>
    <cellStyle name="40% - Accent5 2 5 4 5" xfId="12562"/>
    <cellStyle name="40% - Accent5 2 5 4 5 2" xfId="34283"/>
    <cellStyle name="40% - Accent5 2 5 4 5 3" xfId="53941"/>
    <cellStyle name="40% - Accent5 2 5 4 6" xfId="18345"/>
    <cellStyle name="40% - Accent5 2 5 4 6 2" xfId="34284"/>
    <cellStyle name="40% - Accent5 2 5 4 7" xfId="34285"/>
    <cellStyle name="40% - Accent5 2 5 4 8" xfId="53942"/>
    <cellStyle name="40% - Accent5 2 5 5" xfId="1578"/>
    <cellStyle name="40% - Accent5 2 5 5 2" xfId="9064"/>
    <cellStyle name="40% - Accent5 2 5 5 2 2" xfId="14846"/>
    <cellStyle name="40% - Accent5 2 5 5 2 2 2" xfId="34286"/>
    <cellStyle name="40% - Accent5 2 5 5 2 2 3" xfId="53943"/>
    <cellStyle name="40% - Accent5 2 5 5 2 3" xfId="20629"/>
    <cellStyle name="40% - Accent5 2 5 5 2 3 2" xfId="34287"/>
    <cellStyle name="40% - Accent5 2 5 5 2 4" xfId="34288"/>
    <cellStyle name="40% - Accent5 2 5 5 2 5" xfId="53944"/>
    <cellStyle name="40% - Accent5 2 5 5 3" xfId="6173"/>
    <cellStyle name="40% - Accent5 2 5 5 3 2" xfId="34289"/>
    <cellStyle name="40% - Accent5 2 5 5 3 3" xfId="53945"/>
    <cellStyle name="40% - Accent5 2 5 5 4" xfId="11955"/>
    <cellStyle name="40% - Accent5 2 5 5 4 2" xfId="34290"/>
    <cellStyle name="40% - Accent5 2 5 5 4 3" xfId="53946"/>
    <cellStyle name="40% - Accent5 2 5 5 5" xfId="17738"/>
    <cellStyle name="40% - Accent5 2 5 5 5 2" xfId="34291"/>
    <cellStyle name="40% - Accent5 2 5 5 6" xfId="34292"/>
    <cellStyle name="40% - Accent5 2 5 5 7" xfId="53947"/>
    <cellStyle name="40% - Accent5 2 5 6" xfId="5077"/>
    <cellStyle name="40% - Accent5 2 5 6 2" xfId="13751"/>
    <cellStyle name="40% - Accent5 2 5 6 2 2" xfId="34293"/>
    <cellStyle name="40% - Accent5 2 5 6 2 3" xfId="53948"/>
    <cellStyle name="40% - Accent5 2 5 6 3" xfId="19534"/>
    <cellStyle name="40% - Accent5 2 5 6 3 2" xfId="34294"/>
    <cellStyle name="40% - Accent5 2 5 6 4" xfId="34295"/>
    <cellStyle name="40% - Accent5 2 5 6 5" xfId="53949"/>
    <cellStyle name="40% - Accent5 2 5 7" xfId="7969"/>
    <cellStyle name="40% - Accent5 2 5 7 2" xfId="34296"/>
    <cellStyle name="40% - Accent5 2 5 7 3" xfId="53950"/>
    <cellStyle name="40% - Accent5 2 5 7 4" xfId="53951"/>
    <cellStyle name="40% - Accent5 2 5 8" xfId="3281"/>
    <cellStyle name="40% - Accent5 2 5 8 2" xfId="34297"/>
    <cellStyle name="40% - Accent5 2 5 8 3" xfId="53952"/>
    <cellStyle name="40% - Accent5 2 5 9" xfId="10860"/>
    <cellStyle name="40% - Accent5 2 5 9 2" xfId="34298"/>
    <cellStyle name="40% - Accent5 2 5 9 3" xfId="53953"/>
    <cellStyle name="40% - Accent5 2 6" xfId="449"/>
    <cellStyle name="40% - Accent5 2 6 10" xfId="16645"/>
    <cellStyle name="40% - Accent5 2 6 10 2" xfId="34299"/>
    <cellStyle name="40% - Accent5 2 6 11" xfId="34300"/>
    <cellStyle name="40% - Accent5 2 6 12" xfId="53954"/>
    <cellStyle name="40% - Accent5 2 6 2" xfId="450"/>
    <cellStyle name="40% - Accent5 2 6 2 2" xfId="2188"/>
    <cellStyle name="40% - Accent5 2 6 2 2 2" xfId="9674"/>
    <cellStyle name="40% - Accent5 2 6 2 2 2 2" xfId="15456"/>
    <cellStyle name="40% - Accent5 2 6 2 2 2 2 2" xfId="34301"/>
    <cellStyle name="40% - Accent5 2 6 2 2 2 2 3" xfId="53955"/>
    <cellStyle name="40% - Accent5 2 6 2 2 2 3" xfId="21239"/>
    <cellStyle name="40% - Accent5 2 6 2 2 2 3 2" xfId="34302"/>
    <cellStyle name="40% - Accent5 2 6 2 2 2 4" xfId="34303"/>
    <cellStyle name="40% - Accent5 2 6 2 2 2 5" xfId="53956"/>
    <cellStyle name="40% - Accent5 2 6 2 2 3" xfId="6783"/>
    <cellStyle name="40% - Accent5 2 6 2 2 3 2" xfId="34304"/>
    <cellStyle name="40% - Accent5 2 6 2 2 3 3" xfId="53957"/>
    <cellStyle name="40% - Accent5 2 6 2 2 4" xfId="12565"/>
    <cellStyle name="40% - Accent5 2 6 2 2 4 2" xfId="34305"/>
    <cellStyle name="40% - Accent5 2 6 2 2 4 3" xfId="53958"/>
    <cellStyle name="40% - Accent5 2 6 2 2 5" xfId="18348"/>
    <cellStyle name="40% - Accent5 2 6 2 2 5 2" xfId="34306"/>
    <cellStyle name="40% - Accent5 2 6 2 2 6" xfId="34307"/>
    <cellStyle name="40% - Accent5 2 6 2 2 7" xfId="53959"/>
    <cellStyle name="40% - Accent5 2 6 2 3" xfId="5080"/>
    <cellStyle name="40% - Accent5 2 6 2 3 2" xfId="13754"/>
    <cellStyle name="40% - Accent5 2 6 2 3 2 2" xfId="34308"/>
    <cellStyle name="40% - Accent5 2 6 2 3 2 3" xfId="53960"/>
    <cellStyle name="40% - Accent5 2 6 2 3 3" xfId="19537"/>
    <cellStyle name="40% - Accent5 2 6 2 3 3 2" xfId="34309"/>
    <cellStyle name="40% - Accent5 2 6 2 3 4" xfId="34310"/>
    <cellStyle name="40% - Accent5 2 6 2 3 5" xfId="53961"/>
    <cellStyle name="40% - Accent5 2 6 2 4" xfId="7972"/>
    <cellStyle name="40% - Accent5 2 6 2 4 2" xfId="34311"/>
    <cellStyle name="40% - Accent5 2 6 2 4 3" xfId="53962"/>
    <cellStyle name="40% - Accent5 2 6 2 4 4" xfId="53963"/>
    <cellStyle name="40% - Accent5 2 6 2 5" xfId="3891"/>
    <cellStyle name="40% - Accent5 2 6 2 5 2" xfId="34312"/>
    <cellStyle name="40% - Accent5 2 6 2 5 3" xfId="53964"/>
    <cellStyle name="40% - Accent5 2 6 2 6" xfId="10863"/>
    <cellStyle name="40% - Accent5 2 6 2 6 2" xfId="34313"/>
    <cellStyle name="40% - Accent5 2 6 2 6 3" xfId="53965"/>
    <cellStyle name="40% - Accent5 2 6 2 7" xfId="16646"/>
    <cellStyle name="40% - Accent5 2 6 2 7 2" xfId="34314"/>
    <cellStyle name="40% - Accent5 2 6 2 8" xfId="34315"/>
    <cellStyle name="40% - Accent5 2 6 2 9" xfId="53966"/>
    <cellStyle name="40% - Accent5 2 6 3" xfId="1092"/>
    <cellStyle name="40% - Accent5 2 6 3 2" xfId="2796"/>
    <cellStyle name="40% - Accent5 2 6 3 2 2" xfId="10282"/>
    <cellStyle name="40% - Accent5 2 6 3 2 2 2" xfId="16064"/>
    <cellStyle name="40% - Accent5 2 6 3 2 2 2 2" xfId="34316"/>
    <cellStyle name="40% - Accent5 2 6 3 2 2 2 3" xfId="53967"/>
    <cellStyle name="40% - Accent5 2 6 3 2 2 3" xfId="21847"/>
    <cellStyle name="40% - Accent5 2 6 3 2 2 3 2" xfId="34317"/>
    <cellStyle name="40% - Accent5 2 6 3 2 2 4" xfId="34318"/>
    <cellStyle name="40% - Accent5 2 6 3 2 2 5" xfId="53968"/>
    <cellStyle name="40% - Accent5 2 6 3 2 3" xfId="7391"/>
    <cellStyle name="40% - Accent5 2 6 3 2 3 2" xfId="34319"/>
    <cellStyle name="40% - Accent5 2 6 3 2 3 3" xfId="53969"/>
    <cellStyle name="40% - Accent5 2 6 3 2 4" xfId="13173"/>
    <cellStyle name="40% - Accent5 2 6 3 2 4 2" xfId="34320"/>
    <cellStyle name="40% - Accent5 2 6 3 2 4 3" xfId="53970"/>
    <cellStyle name="40% - Accent5 2 6 3 2 5" xfId="18956"/>
    <cellStyle name="40% - Accent5 2 6 3 2 5 2" xfId="34321"/>
    <cellStyle name="40% - Accent5 2 6 3 2 6" xfId="34322"/>
    <cellStyle name="40% - Accent5 2 6 3 2 7" xfId="53971"/>
    <cellStyle name="40% - Accent5 2 6 3 3" xfId="5688"/>
    <cellStyle name="40% - Accent5 2 6 3 3 2" xfId="14362"/>
    <cellStyle name="40% - Accent5 2 6 3 3 2 2" xfId="34323"/>
    <cellStyle name="40% - Accent5 2 6 3 3 2 3" xfId="53972"/>
    <cellStyle name="40% - Accent5 2 6 3 3 3" xfId="20145"/>
    <cellStyle name="40% - Accent5 2 6 3 3 3 2" xfId="34324"/>
    <cellStyle name="40% - Accent5 2 6 3 3 4" xfId="34325"/>
    <cellStyle name="40% - Accent5 2 6 3 3 5" xfId="53973"/>
    <cellStyle name="40% - Accent5 2 6 3 4" xfId="8580"/>
    <cellStyle name="40% - Accent5 2 6 3 4 2" xfId="34326"/>
    <cellStyle name="40% - Accent5 2 6 3 4 3" xfId="53974"/>
    <cellStyle name="40% - Accent5 2 6 3 4 4" xfId="53975"/>
    <cellStyle name="40% - Accent5 2 6 3 5" xfId="4499"/>
    <cellStyle name="40% - Accent5 2 6 3 5 2" xfId="34327"/>
    <cellStyle name="40% - Accent5 2 6 3 5 3" xfId="53976"/>
    <cellStyle name="40% - Accent5 2 6 3 6" xfId="11471"/>
    <cellStyle name="40% - Accent5 2 6 3 6 2" xfId="34328"/>
    <cellStyle name="40% - Accent5 2 6 3 6 3" xfId="53977"/>
    <cellStyle name="40% - Accent5 2 6 3 7" xfId="17254"/>
    <cellStyle name="40% - Accent5 2 6 3 7 2" xfId="34329"/>
    <cellStyle name="40% - Accent5 2 6 3 8" xfId="34330"/>
    <cellStyle name="40% - Accent5 2 6 3 9" xfId="53978"/>
    <cellStyle name="40% - Accent5 2 6 4" xfId="2187"/>
    <cellStyle name="40% - Accent5 2 6 4 2" xfId="6782"/>
    <cellStyle name="40% - Accent5 2 6 4 2 2" xfId="15455"/>
    <cellStyle name="40% - Accent5 2 6 4 2 2 2" xfId="34331"/>
    <cellStyle name="40% - Accent5 2 6 4 2 2 3" xfId="53979"/>
    <cellStyle name="40% - Accent5 2 6 4 2 3" xfId="21238"/>
    <cellStyle name="40% - Accent5 2 6 4 2 3 2" xfId="34332"/>
    <cellStyle name="40% - Accent5 2 6 4 2 4" xfId="34333"/>
    <cellStyle name="40% - Accent5 2 6 4 2 5" xfId="53980"/>
    <cellStyle name="40% - Accent5 2 6 4 3" xfId="9673"/>
    <cellStyle name="40% - Accent5 2 6 4 3 2" xfId="34334"/>
    <cellStyle name="40% - Accent5 2 6 4 3 3" xfId="53981"/>
    <cellStyle name="40% - Accent5 2 6 4 3 4" xfId="53982"/>
    <cellStyle name="40% - Accent5 2 6 4 4" xfId="3890"/>
    <cellStyle name="40% - Accent5 2 6 4 4 2" xfId="34335"/>
    <cellStyle name="40% - Accent5 2 6 4 4 3" xfId="53983"/>
    <cellStyle name="40% - Accent5 2 6 4 5" xfId="12564"/>
    <cellStyle name="40% - Accent5 2 6 4 5 2" xfId="34336"/>
    <cellStyle name="40% - Accent5 2 6 4 5 3" xfId="53984"/>
    <cellStyle name="40% - Accent5 2 6 4 6" xfId="18347"/>
    <cellStyle name="40% - Accent5 2 6 4 6 2" xfId="34337"/>
    <cellStyle name="40% - Accent5 2 6 4 7" xfId="34338"/>
    <cellStyle name="40% - Accent5 2 6 4 8" xfId="53985"/>
    <cellStyle name="40% - Accent5 2 6 5" xfId="1579"/>
    <cellStyle name="40% - Accent5 2 6 5 2" xfId="9065"/>
    <cellStyle name="40% - Accent5 2 6 5 2 2" xfId="14847"/>
    <cellStyle name="40% - Accent5 2 6 5 2 2 2" xfId="34339"/>
    <cellStyle name="40% - Accent5 2 6 5 2 2 3" xfId="53986"/>
    <cellStyle name="40% - Accent5 2 6 5 2 3" xfId="20630"/>
    <cellStyle name="40% - Accent5 2 6 5 2 3 2" xfId="34340"/>
    <cellStyle name="40% - Accent5 2 6 5 2 4" xfId="34341"/>
    <cellStyle name="40% - Accent5 2 6 5 2 5" xfId="53987"/>
    <cellStyle name="40% - Accent5 2 6 5 3" xfId="6174"/>
    <cellStyle name="40% - Accent5 2 6 5 3 2" xfId="34342"/>
    <cellStyle name="40% - Accent5 2 6 5 3 3" xfId="53988"/>
    <cellStyle name="40% - Accent5 2 6 5 4" xfId="11956"/>
    <cellStyle name="40% - Accent5 2 6 5 4 2" xfId="34343"/>
    <cellStyle name="40% - Accent5 2 6 5 4 3" xfId="53989"/>
    <cellStyle name="40% - Accent5 2 6 5 5" xfId="17739"/>
    <cellStyle name="40% - Accent5 2 6 5 5 2" xfId="34344"/>
    <cellStyle name="40% - Accent5 2 6 5 6" xfId="34345"/>
    <cellStyle name="40% - Accent5 2 6 5 7" xfId="53990"/>
    <cellStyle name="40% - Accent5 2 6 6" xfId="5079"/>
    <cellStyle name="40% - Accent5 2 6 6 2" xfId="13753"/>
    <cellStyle name="40% - Accent5 2 6 6 2 2" xfId="34346"/>
    <cellStyle name="40% - Accent5 2 6 6 2 3" xfId="53991"/>
    <cellStyle name="40% - Accent5 2 6 6 3" xfId="19536"/>
    <cellStyle name="40% - Accent5 2 6 6 3 2" xfId="34347"/>
    <cellStyle name="40% - Accent5 2 6 6 4" xfId="34348"/>
    <cellStyle name="40% - Accent5 2 6 6 5" xfId="53992"/>
    <cellStyle name="40% - Accent5 2 6 7" xfId="7971"/>
    <cellStyle name="40% - Accent5 2 6 7 2" xfId="34349"/>
    <cellStyle name="40% - Accent5 2 6 7 3" xfId="53993"/>
    <cellStyle name="40% - Accent5 2 6 7 4" xfId="53994"/>
    <cellStyle name="40% - Accent5 2 6 8" xfId="3282"/>
    <cellStyle name="40% - Accent5 2 6 8 2" xfId="34350"/>
    <cellStyle name="40% - Accent5 2 6 8 3" xfId="53995"/>
    <cellStyle name="40% - Accent5 2 6 9" xfId="10862"/>
    <cellStyle name="40% - Accent5 2 6 9 2" xfId="34351"/>
    <cellStyle name="40% - Accent5 2 6 9 3" xfId="53996"/>
    <cellStyle name="40% - Accent5 2 7" xfId="451"/>
    <cellStyle name="40% - Accent5 2 7 10" xfId="53997"/>
    <cellStyle name="40% - Accent5 2 7 2" xfId="2189"/>
    <cellStyle name="40% - Accent5 2 7 2 2" xfId="6784"/>
    <cellStyle name="40% - Accent5 2 7 2 2 2" xfId="15457"/>
    <cellStyle name="40% - Accent5 2 7 2 2 2 2" xfId="34352"/>
    <cellStyle name="40% - Accent5 2 7 2 2 2 3" xfId="53998"/>
    <cellStyle name="40% - Accent5 2 7 2 2 3" xfId="21240"/>
    <cellStyle name="40% - Accent5 2 7 2 2 3 2" xfId="34353"/>
    <cellStyle name="40% - Accent5 2 7 2 2 4" xfId="34354"/>
    <cellStyle name="40% - Accent5 2 7 2 2 5" xfId="53999"/>
    <cellStyle name="40% - Accent5 2 7 2 3" xfId="9675"/>
    <cellStyle name="40% - Accent5 2 7 2 3 2" xfId="34355"/>
    <cellStyle name="40% - Accent5 2 7 2 3 3" xfId="54000"/>
    <cellStyle name="40% - Accent5 2 7 2 3 4" xfId="54001"/>
    <cellStyle name="40% - Accent5 2 7 2 4" xfId="3892"/>
    <cellStyle name="40% - Accent5 2 7 2 4 2" xfId="34356"/>
    <cellStyle name="40% - Accent5 2 7 2 4 3" xfId="54002"/>
    <cellStyle name="40% - Accent5 2 7 2 5" xfId="12566"/>
    <cellStyle name="40% - Accent5 2 7 2 5 2" xfId="34357"/>
    <cellStyle name="40% - Accent5 2 7 2 5 3" xfId="54003"/>
    <cellStyle name="40% - Accent5 2 7 2 6" xfId="18349"/>
    <cellStyle name="40% - Accent5 2 7 2 6 2" xfId="34358"/>
    <cellStyle name="40% - Accent5 2 7 2 7" xfId="34359"/>
    <cellStyle name="40% - Accent5 2 7 2 8" xfId="54004"/>
    <cellStyle name="40% - Accent5 2 7 3" xfId="1560"/>
    <cellStyle name="40% - Accent5 2 7 3 2" xfId="9046"/>
    <cellStyle name="40% - Accent5 2 7 3 2 2" xfId="14828"/>
    <cellStyle name="40% - Accent5 2 7 3 2 2 2" xfId="34360"/>
    <cellStyle name="40% - Accent5 2 7 3 2 2 3" xfId="54005"/>
    <cellStyle name="40% - Accent5 2 7 3 2 3" xfId="20611"/>
    <cellStyle name="40% - Accent5 2 7 3 2 3 2" xfId="34361"/>
    <cellStyle name="40% - Accent5 2 7 3 2 4" xfId="34362"/>
    <cellStyle name="40% - Accent5 2 7 3 2 5" xfId="54006"/>
    <cellStyle name="40% - Accent5 2 7 3 3" xfId="6155"/>
    <cellStyle name="40% - Accent5 2 7 3 3 2" xfId="34363"/>
    <cellStyle name="40% - Accent5 2 7 3 3 3" xfId="54007"/>
    <cellStyle name="40% - Accent5 2 7 3 4" xfId="11937"/>
    <cellStyle name="40% - Accent5 2 7 3 4 2" xfId="34364"/>
    <cellStyle name="40% - Accent5 2 7 3 4 3" xfId="54008"/>
    <cellStyle name="40% - Accent5 2 7 3 5" xfId="17720"/>
    <cellStyle name="40% - Accent5 2 7 3 5 2" xfId="34365"/>
    <cellStyle name="40% - Accent5 2 7 3 6" xfId="34366"/>
    <cellStyle name="40% - Accent5 2 7 3 7" xfId="54009"/>
    <cellStyle name="40% - Accent5 2 7 4" xfId="5081"/>
    <cellStyle name="40% - Accent5 2 7 4 2" xfId="13755"/>
    <cellStyle name="40% - Accent5 2 7 4 2 2" xfId="34367"/>
    <cellStyle name="40% - Accent5 2 7 4 2 3" xfId="54010"/>
    <cellStyle name="40% - Accent5 2 7 4 3" xfId="19538"/>
    <cellStyle name="40% - Accent5 2 7 4 3 2" xfId="34368"/>
    <cellStyle name="40% - Accent5 2 7 4 4" xfId="34369"/>
    <cellStyle name="40% - Accent5 2 7 4 5" xfId="54011"/>
    <cellStyle name="40% - Accent5 2 7 5" xfId="7973"/>
    <cellStyle name="40% - Accent5 2 7 5 2" xfId="34370"/>
    <cellStyle name="40% - Accent5 2 7 5 3" xfId="54012"/>
    <cellStyle name="40% - Accent5 2 7 5 4" xfId="54013"/>
    <cellStyle name="40% - Accent5 2 7 6" xfId="3263"/>
    <cellStyle name="40% - Accent5 2 7 6 2" xfId="34371"/>
    <cellStyle name="40% - Accent5 2 7 6 3" xfId="54014"/>
    <cellStyle name="40% - Accent5 2 7 7" xfId="10864"/>
    <cellStyle name="40% - Accent5 2 7 7 2" xfId="34372"/>
    <cellStyle name="40% - Accent5 2 7 7 3" xfId="54015"/>
    <cellStyle name="40% - Accent5 2 7 8" xfId="16647"/>
    <cellStyle name="40% - Accent5 2 7 8 2" xfId="34373"/>
    <cellStyle name="40% - Accent5 2 7 9" xfId="34374"/>
    <cellStyle name="40% - Accent5 2 8" xfId="853"/>
    <cellStyle name="40% - Accent5 2 8 2" xfId="2559"/>
    <cellStyle name="40% - Accent5 2 8 2 2" xfId="10045"/>
    <cellStyle name="40% - Accent5 2 8 2 2 2" xfId="15827"/>
    <cellStyle name="40% - Accent5 2 8 2 2 2 2" xfId="34375"/>
    <cellStyle name="40% - Accent5 2 8 2 2 2 3" xfId="54016"/>
    <cellStyle name="40% - Accent5 2 8 2 2 3" xfId="21610"/>
    <cellStyle name="40% - Accent5 2 8 2 2 3 2" xfId="34376"/>
    <cellStyle name="40% - Accent5 2 8 2 2 4" xfId="34377"/>
    <cellStyle name="40% - Accent5 2 8 2 2 5" xfId="54017"/>
    <cellStyle name="40% - Accent5 2 8 2 3" xfId="7154"/>
    <cellStyle name="40% - Accent5 2 8 2 3 2" xfId="34378"/>
    <cellStyle name="40% - Accent5 2 8 2 3 3" xfId="54018"/>
    <cellStyle name="40% - Accent5 2 8 2 4" xfId="12936"/>
    <cellStyle name="40% - Accent5 2 8 2 4 2" xfId="34379"/>
    <cellStyle name="40% - Accent5 2 8 2 4 3" xfId="54019"/>
    <cellStyle name="40% - Accent5 2 8 2 5" xfId="18719"/>
    <cellStyle name="40% - Accent5 2 8 2 5 2" xfId="34380"/>
    <cellStyle name="40% - Accent5 2 8 2 6" xfId="34381"/>
    <cellStyle name="40% - Accent5 2 8 2 7" xfId="54020"/>
    <cellStyle name="40% - Accent5 2 8 3" xfId="5451"/>
    <cellStyle name="40% - Accent5 2 8 3 2" xfId="14125"/>
    <cellStyle name="40% - Accent5 2 8 3 2 2" xfId="34382"/>
    <cellStyle name="40% - Accent5 2 8 3 2 3" xfId="54021"/>
    <cellStyle name="40% - Accent5 2 8 3 3" xfId="19908"/>
    <cellStyle name="40% - Accent5 2 8 3 3 2" xfId="34383"/>
    <cellStyle name="40% - Accent5 2 8 3 4" xfId="34384"/>
    <cellStyle name="40% - Accent5 2 8 3 5" xfId="54022"/>
    <cellStyle name="40% - Accent5 2 8 4" xfId="8343"/>
    <cellStyle name="40% - Accent5 2 8 4 2" xfId="34385"/>
    <cellStyle name="40% - Accent5 2 8 4 3" xfId="54023"/>
    <cellStyle name="40% - Accent5 2 8 4 4" xfId="54024"/>
    <cellStyle name="40% - Accent5 2 8 5" xfId="4262"/>
    <cellStyle name="40% - Accent5 2 8 5 2" xfId="34386"/>
    <cellStyle name="40% - Accent5 2 8 5 3" xfId="54025"/>
    <cellStyle name="40% - Accent5 2 8 6" xfId="11234"/>
    <cellStyle name="40% - Accent5 2 8 6 2" xfId="34387"/>
    <cellStyle name="40% - Accent5 2 8 6 3" xfId="54026"/>
    <cellStyle name="40% - Accent5 2 8 7" xfId="17017"/>
    <cellStyle name="40% - Accent5 2 8 7 2" xfId="34388"/>
    <cellStyle name="40% - Accent5 2 8 8" xfId="34389"/>
    <cellStyle name="40% - Accent5 2 8 9" xfId="54027"/>
    <cellStyle name="40% - Accent5 2 9" xfId="2150"/>
    <cellStyle name="40% - Accent5 2 9 2" xfId="6745"/>
    <cellStyle name="40% - Accent5 2 9 2 2" xfId="15418"/>
    <cellStyle name="40% - Accent5 2 9 2 2 2" xfId="34390"/>
    <cellStyle name="40% - Accent5 2 9 2 2 3" xfId="54028"/>
    <cellStyle name="40% - Accent5 2 9 2 3" xfId="21201"/>
    <cellStyle name="40% - Accent5 2 9 2 3 2" xfId="34391"/>
    <cellStyle name="40% - Accent5 2 9 2 4" xfId="34392"/>
    <cellStyle name="40% - Accent5 2 9 2 5" xfId="54029"/>
    <cellStyle name="40% - Accent5 2 9 3" xfId="9636"/>
    <cellStyle name="40% - Accent5 2 9 3 2" xfId="34393"/>
    <cellStyle name="40% - Accent5 2 9 3 3" xfId="54030"/>
    <cellStyle name="40% - Accent5 2 9 3 4" xfId="54031"/>
    <cellStyle name="40% - Accent5 2 9 4" xfId="3853"/>
    <cellStyle name="40% - Accent5 2 9 4 2" xfId="34394"/>
    <cellStyle name="40% - Accent5 2 9 4 3" xfId="54032"/>
    <cellStyle name="40% - Accent5 2 9 5" xfId="12527"/>
    <cellStyle name="40% - Accent5 2 9 5 2" xfId="34395"/>
    <cellStyle name="40% - Accent5 2 9 5 3" xfId="54033"/>
    <cellStyle name="40% - Accent5 2 9 6" xfId="18310"/>
    <cellStyle name="40% - Accent5 2 9 6 2" xfId="34396"/>
    <cellStyle name="40% - Accent5 2 9 7" xfId="34397"/>
    <cellStyle name="40% - Accent5 2 9 8" xfId="54034"/>
    <cellStyle name="40% - Accent5 3" xfId="1271"/>
    <cellStyle name="40% - Accent5 3 2" xfId="5867"/>
    <cellStyle name="40% - Accent5 3 2 2" xfId="14540"/>
    <cellStyle name="40% - Accent5 3 2 2 2" xfId="34398"/>
    <cellStyle name="40% - Accent5 3 2 2 3" xfId="54035"/>
    <cellStyle name="40% - Accent5 3 2 3" xfId="20323"/>
    <cellStyle name="40% - Accent5 3 2 3 2" xfId="34399"/>
    <cellStyle name="40% - Accent5 3 2 4" xfId="34400"/>
    <cellStyle name="40% - Accent5 3 2 5" xfId="54036"/>
    <cellStyle name="40% - Accent5 3 3" xfId="8758"/>
    <cellStyle name="40% - Accent5 3 3 2" xfId="34401"/>
    <cellStyle name="40% - Accent5 3 3 3" xfId="54037"/>
    <cellStyle name="40% - Accent5 3 3 4" xfId="54038"/>
    <cellStyle name="40% - Accent5 3 4" xfId="2975"/>
    <cellStyle name="40% - Accent5 3 4 2" xfId="34402"/>
    <cellStyle name="40% - Accent5 3 4 3" xfId="54039"/>
    <cellStyle name="40% - Accent5 3 5" xfId="11649"/>
    <cellStyle name="40% - Accent5 3 5 2" xfId="34403"/>
    <cellStyle name="40% - Accent5 3 5 3" xfId="54040"/>
    <cellStyle name="40% - Accent5 3 6" xfId="17432"/>
    <cellStyle name="40% - Accent5 3 6 2" xfId="34404"/>
    <cellStyle name="40% - Accent5 3 7" xfId="34405"/>
    <cellStyle name="40% - Accent5 3 8" xfId="54041"/>
    <cellStyle name="40% - Accent5 4" xfId="2539"/>
    <cellStyle name="40% - Accent5 4 2" xfId="7134"/>
    <cellStyle name="40% - Accent5 4 2 2" xfId="15807"/>
    <cellStyle name="40% - Accent5 4 2 2 2" xfId="34406"/>
    <cellStyle name="40% - Accent5 4 2 2 3" xfId="54042"/>
    <cellStyle name="40% - Accent5 4 2 3" xfId="21590"/>
    <cellStyle name="40% - Accent5 4 2 3 2" xfId="34407"/>
    <cellStyle name="40% - Accent5 4 2 4" xfId="34408"/>
    <cellStyle name="40% - Accent5 4 2 5" xfId="54043"/>
    <cellStyle name="40% - Accent5 4 3" xfId="10025"/>
    <cellStyle name="40% - Accent5 4 3 2" xfId="34409"/>
    <cellStyle name="40% - Accent5 4 3 3" xfId="54044"/>
    <cellStyle name="40% - Accent5 4 3 4" xfId="54045"/>
    <cellStyle name="40% - Accent5 4 4" xfId="4242"/>
    <cellStyle name="40% - Accent5 4 4 2" xfId="34410"/>
    <cellStyle name="40% - Accent5 4 4 3" xfId="54046"/>
    <cellStyle name="40% - Accent5 4 5" xfId="12916"/>
    <cellStyle name="40% - Accent5 4 5 2" xfId="34411"/>
    <cellStyle name="40% - Accent5 4 5 3" xfId="54047"/>
    <cellStyle name="40% - Accent5 4 6" xfId="18699"/>
    <cellStyle name="40% - Accent5 4 6 2" xfId="34412"/>
    <cellStyle name="40% - Accent5 4 7" xfId="34413"/>
    <cellStyle name="40% - Accent5 4 8" xfId="54048"/>
    <cellStyle name="40% - Accent5 5" xfId="1241"/>
    <cellStyle name="40% - Accent5 5 2" xfId="8728"/>
    <cellStyle name="40% - Accent5 5 2 2" xfId="14510"/>
    <cellStyle name="40% - Accent5 5 2 2 2" xfId="34414"/>
    <cellStyle name="40% - Accent5 5 2 2 3" xfId="54049"/>
    <cellStyle name="40% - Accent5 5 2 3" xfId="20293"/>
    <cellStyle name="40% - Accent5 5 2 3 2" xfId="34415"/>
    <cellStyle name="40% - Accent5 5 2 4" xfId="34416"/>
    <cellStyle name="40% - Accent5 5 2 5" xfId="54050"/>
    <cellStyle name="40% - Accent5 5 3" xfId="5837"/>
    <cellStyle name="40% - Accent5 5 3 2" xfId="34417"/>
    <cellStyle name="40% - Accent5 5 3 3" xfId="54051"/>
    <cellStyle name="40% - Accent5 5 4" xfId="11619"/>
    <cellStyle name="40% - Accent5 5 4 2" xfId="34418"/>
    <cellStyle name="40% - Accent5 5 4 3" xfId="54052"/>
    <cellStyle name="40% - Accent5 5 5" xfId="17402"/>
    <cellStyle name="40% - Accent5 5 5 2" xfId="34419"/>
    <cellStyle name="40% - Accent5 5 6" xfId="34420"/>
    <cellStyle name="40% - Accent5 5 7" xfId="54053"/>
    <cellStyle name="40% - Accent5 6" xfId="5431"/>
    <cellStyle name="40% - Accent5 6 2" xfId="14105"/>
    <cellStyle name="40% - Accent5 6 2 2" xfId="34421"/>
    <cellStyle name="40% - Accent5 6 2 3" xfId="54054"/>
    <cellStyle name="40% - Accent5 6 3" xfId="19888"/>
    <cellStyle name="40% - Accent5 6 3 2" xfId="34422"/>
    <cellStyle name="40% - Accent5 6 4" xfId="34423"/>
    <cellStyle name="40% - Accent5 6 5" xfId="54055"/>
    <cellStyle name="40% - Accent5 7" xfId="8323"/>
    <cellStyle name="40% - Accent5 7 2" xfId="34424"/>
    <cellStyle name="40% - Accent5 7 3" xfId="54056"/>
    <cellStyle name="40% - Accent5 7 4" xfId="54057"/>
    <cellStyle name="40% - Accent5 8" xfId="2945"/>
    <cellStyle name="40% - Accent5 8 2" xfId="34425"/>
    <cellStyle name="40% - Accent5 8 3" xfId="54058"/>
    <cellStyle name="40% - Accent5 9" xfId="11214"/>
    <cellStyle name="40% - Accent5 9 2" xfId="34426"/>
    <cellStyle name="40% - Accent5 9 3" xfId="54059"/>
    <cellStyle name="40% - Accent6" xfId="833" builtinId="51" customBuiltin="1"/>
    <cellStyle name="40% - Accent6 10" xfId="16999"/>
    <cellStyle name="40% - Accent6 10 2" xfId="34427"/>
    <cellStyle name="40% - Accent6 11" xfId="34428"/>
    <cellStyle name="40% - Accent6 12" xfId="54060"/>
    <cellStyle name="40% - Accent6 2" xfId="452"/>
    <cellStyle name="40% - Accent6 2 10" xfId="1259"/>
    <cellStyle name="40% - Accent6 2 10 2" xfId="8746"/>
    <cellStyle name="40% - Accent6 2 10 2 2" xfId="14528"/>
    <cellStyle name="40% - Accent6 2 10 2 2 2" xfId="34429"/>
    <cellStyle name="40% - Accent6 2 10 2 2 3" xfId="54061"/>
    <cellStyle name="40% - Accent6 2 10 2 3" xfId="20311"/>
    <cellStyle name="40% - Accent6 2 10 2 3 2" xfId="34430"/>
    <cellStyle name="40% - Accent6 2 10 2 4" xfId="34431"/>
    <cellStyle name="40% - Accent6 2 10 2 5" xfId="54062"/>
    <cellStyle name="40% - Accent6 2 10 3" xfId="5855"/>
    <cellStyle name="40% - Accent6 2 10 3 2" xfId="34432"/>
    <cellStyle name="40% - Accent6 2 10 3 3" xfId="54063"/>
    <cellStyle name="40% - Accent6 2 10 4" xfId="11637"/>
    <cellStyle name="40% - Accent6 2 10 4 2" xfId="34433"/>
    <cellStyle name="40% - Accent6 2 10 4 3" xfId="54064"/>
    <cellStyle name="40% - Accent6 2 10 5" xfId="17420"/>
    <cellStyle name="40% - Accent6 2 10 5 2" xfId="34434"/>
    <cellStyle name="40% - Accent6 2 10 6" xfId="34435"/>
    <cellStyle name="40% - Accent6 2 10 7" xfId="54065"/>
    <cellStyle name="40% - Accent6 2 11" xfId="5082"/>
    <cellStyle name="40% - Accent6 2 11 2" xfId="13756"/>
    <cellStyle name="40% - Accent6 2 11 2 2" xfId="34436"/>
    <cellStyle name="40% - Accent6 2 11 2 3" xfId="54066"/>
    <cellStyle name="40% - Accent6 2 11 3" xfId="19539"/>
    <cellStyle name="40% - Accent6 2 11 3 2" xfId="34437"/>
    <cellStyle name="40% - Accent6 2 11 4" xfId="34438"/>
    <cellStyle name="40% - Accent6 2 11 5" xfId="54067"/>
    <cellStyle name="40% - Accent6 2 12" xfId="7974"/>
    <cellStyle name="40% - Accent6 2 12 2" xfId="34439"/>
    <cellStyle name="40% - Accent6 2 12 3" xfId="54068"/>
    <cellStyle name="40% - Accent6 2 12 4" xfId="54069"/>
    <cellStyle name="40% - Accent6 2 13" xfId="2963"/>
    <cellStyle name="40% - Accent6 2 13 2" xfId="34440"/>
    <cellStyle name="40% - Accent6 2 13 3" xfId="54070"/>
    <cellStyle name="40% - Accent6 2 14" xfId="10865"/>
    <cellStyle name="40% - Accent6 2 14 2" xfId="34441"/>
    <cellStyle name="40% - Accent6 2 14 3" xfId="54071"/>
    <cellStyle name="40% - Accent6 2 15" xfId="16648"/>
    <cellStyle name="40% - Accent6 2 15 2" xfId="34442"/>
    <cellStyle name="40% - Accent6 2 16" xfId="34443"/>
    <cellStyle name="40% - Accent6 2 17" xfId="54072"/>
    <cellStyle name="40% - Accent6 2 2" xfId="453"/>
    <cellStyle name="40% - Accent6 2 2 10" xfId="5083"/>
    <cellStyle name="40% - Accent6 2 2 10 2" xfId="13757"/>
    <cellStyle name="40% - Accent6 2 2 10 2 2" xfId="34444"/>
    <cellStyle name="40% - Accent6 2 2 10 2 3" xfId="54073"/>
    <cellStyle name="40% - Accent6 2 2 10 3" xfId="19540"/>
    <cellStyle name="40% - Accent6 2 2 10 3 2" xfId="34445"/>
    <cellStyle name="40% - Accent6 2 2 10 4" xfId="34446"/>
    <cellStyle name="40% - Accent6 2 2 10 5" xfId="54074"/>
    <cellStyle name="40% - Accent6 2 2 11" xfId="7975"/>
    <cellStyle name="40% - Accent6 2 2 11 2" xfId="34447"/>
    <cellStyle name="40% - Accent6 2 2 11 3" xfId="54075"/>
    <cellStyle name="40% - Accent6 2 2 11 4" xfId="54076"/>
    <cellStyle name="40% - Accent6 2 2 12" xfId="3030"/>
    <cellStyle name="40% - Accent6 2 2 12 2" xfId="34448"/>
    <cellStyle name="40% - Accent6 2 2 12 3" xfId="54077"/>
    <cellStyle name="40% - Accent6 2 2 13" xfId="10866"/>
    <cellStyle name="40% - Accent6 2 2 13 2" xfId="34449"/>
    <cellStyle name="40% - Accent6 2 2 13 3" xfId="54078"/>
    <cellStyle name="40% - Accent6 2 2 14" xfId="16649"/>
    <cellStyle name="40% - Accent6 2 2 14 2" xfId="34450"/>
    <cellStyle name="40% - Accent6 2 2 15" xfId="34451"/>
    <cellStyle name="40% - Accent6 2 2 16" xfId="54079"/>
    <cellStyle name="40% - Accent6 2 2 2" xfId="454"/>
    <cellStyle name="40% - Accent6 2 2 2 10" xfId="7976"/>
    <cellStyle name="40% - Accent6 2 2 2 10 2" xfId="34452"/>
    <cellStyle name="40% - Accent6 2 2 2 10 3" xfId="54080"/>
    <cellStyle name="40% - Accent6 2 2 2 10 4" xfId="54081"/>
    <cellStyle name="40% - Accent6 2 2 2 11" xfId="3031"/>
    <cellStyle name="40% - Accent6 2 2 2 11 2" xfId="34453"/>
    <cellStyle name="40% - Accent6 2 2 2 11 3" xfId="54082"/>
    <cellStyle name="40% - Accent6 2 2 2 12" xfId="10867"/>
    <cellStyle name="40% - Accent6 2 2 2 12 2" xfId="34454"/>
    <cellStyle name="40% - Accent6 2 2 2 12 3" xfId="54083"/>
    <cellStyle name="40% - Accent6 2 2 2 13" xfId="16650"/>
    <cellStyle name="40% - Accent6 2 2 2 13 2" xfId="34455"/>
    <cellStyle name="40% - Accent6 2 2 2 14" xfId="34456"/>
    <cellStyle name="40% - Accent6 2 2 2 15" xfId="54084"/>
    <cellStyle name="40% - Accent6 2 2 2 2" xfId="455"/>
    <cellStyle name="40% - Accent6 2 2 2 2 10" xfId="10868"/>
    <cellStyle name="40% - Accent6 2 2 2 2 10 2" xfId="34457"/>
    <cellStyle name="40% - Accent6 2 2 2 2 10 3" xfId="54085"/>
    <cellStyle name="40% - Accent6 2 2 2 2 11" xfId="16651"/>
    <cellStyle name="40% - Accent6 2 2 2 2 11 2" xfId="34458"/>
    <cellStyle name="40% - Accent6 2 2 2 2 12" xfId="34459"/>
    <cellStyle name="40% - Accent6 2 2 2 2 13" xfId="54086"/>
    <cellStyle name="40% - Accent6 2 2 2 2 2" xfId="456"/>
    <cellStyle name="40% - Accent6 2 2 2 2 2 10" xfId="16652"/>
    <cellStyle name="40% - Accent6 2 2 2 2 2 10 2" xfId="34460"/>
    <cellStyle name="40% - Accent6 2 2 2 2 2 11" xfId="34461"/>
    <cellStyle name="40% - Accent6 2 2 2 2 2 12" xfId="54087"/>
    <cellStyle name="40% - Accent6 2 2 2 2 2 2" xfId="457"/>
    <cellStyle name="40% - Accent6 2 2 2 2 2 2 2" xfId="2195"/>
    <cellStyle name="40% - Accent6 2 2 2 2 2 2 2 2" xfId="9681"/>
    <cellStyle name="40% - Accent6 2 2 2 2 2 2 2 2 2" xfId="15463"/>
    <cellStyle name="40% - Accent6 2 2 2 2 2 2 2 2 2 2" xfId="34462"/>
    <cellStyle name="40% - Accent6 2 2 2 2 2 2 2 2 2 3" xfId="54088"/>
    <cellStyle name="40% - Accent6 2 2 2 2 2 2 2 2 3" xfId="21246"/>
    <cellStyle name="40% - Accent6 2 2 2 2 2 2 2 2 3 2" xfId="34463"/>
    <cellStyle name="40% - Accent6 2 2 2 2 2 2 2 2 4" xfId="34464"/>
    <cellStyle name="40% - Accent6 2 2 2 2 2 2 2 2 5" xfId="54089"/>
    <cellStyle name="40% - Accent6 2 2 2 2 2 2 2 3" xfId="6790"/>
    <cellStyle name="40% - Accent6 2 2 2 2 2 2 2 3 2" xfId="34465"/>
    <cellStyle name="40% - Accent6 2 2 2 2 2 2 2 3 3" xfId="54090"/>
    <cellStyle name="40% - Accent6 2 2 2 2 2 2 2 4" xfId="12572"/>
    <cellStyle name="40% - Accent6 2 2 2 2 2 2 2 4 2" xfId="34466"/>
    <cellStyle name="40% - Accent6 2 2 2 2 2 2 2 4 3" xfId="54091"/>
    <cellStyle name="40% - Accent6 2 2 2 2 2 2 2 5" xfId="18355"/>
    <cellStyle name="40% - Accent6 2 2 2 2 2 2 2 5 2" xfId="34467"/>
    <cellStyle name="40% - Accent6 2 2 2 2 2 2 2 6" xfId="34468"/>
    <cellStyle name="40% - Accent6 2 2 2 2 2 2 2 7" xfId="54092"/>
    <cellStyle name="40% - Accent6 2 2 2 2 2 2 3" xfId="5087"/>
    <cellStyle name="40% - Accent6 2 2 2 2 2 2 3 2" xfId="13761"/>
    <cellStyle name="40% - Accent6 2 2 2 2 2 2 3 2 2" xfId="34469"/>
    <cellStyle name="40% - Accent6 2 2 2 2 2 2 3 2 3" xfId="54093"/>
    <cellStyle name="40% - Accent6 2 2 2 2 2 2 3 3" xfId="19544"/>
    <cellStyle name="40% - Accent6 2 2 2 2 2 2 3 3 2" xfId="34470"/>
    <cellStyle name="40% - Accent6 2 2 2 2 2 2 3 4" xfId="34471"/>
    <cellStyle name="40% - Accent6 2 2 2 2 2 2 3 5" xfId="54094"/>
    <cellStyle name="40% - Accent6 2 2 2 2 2 2 4" xfId="7979"/>
    <cellStyle name="40% - Accent6 2 2 2 2 2 2 4 2" xfId="34472"/>
    <cellStyle name="40% - Accent6 2 2 2 2 2 2 4 3" xfId="54095"/>
    <cellStyle name="40% - Accent6 2 2 2 2 2 2 4 4" xfId="54096"/>
    <cellStyle name="40% - Accent6 2 2 2 2 2 2 5" xfId="3898"/>
    <cellStyle name="40% - Accent6 2 2 2 2 2 2 5 2" xfId="34473"/>
    <cellStyle name="40% - Accent6 2 2 2 2 2 2 5 3" xfId="54097"/>
    <cellStyle name="40% - Accent6 2 2 2 2 2 2 6" xfId="10870"/>
    <cellStyle name="40% - Accent6 2 2 2 2 2 2 6 2" xfId="34474"/>
    <cellStyle name="40% - Accent6 2 2 2 2 2 2 6 3" xfId="54098"/>
    <cellStyle name="40% - Accent6 2 2 2 2 2 2 7" xfId="16653"/>
    <cellStyle name="40% - Accent6 2 2 2 2 2 2 7 2" xfId="34475"/>
    <cellStyle name="40% - Accent6 2 2 2 2 2 2 8" xfId="34476"/>
    <cellStyle name="40% - Accent6 2 2 2 2 2 2 9" xfId="54099"/>
    <cellStyle name="40% - Accent6 2 2 2 2 2 3" xfId="1094"/>
    <cellStyle name="40% - Accent6 2 2 2 2 2 3 2" xfId="2798"/>
    <cellStyle name="40% - Accent6 2 2 2 2 2 3 2 2" xfId="10284"/>
    <cellStyle name="40% - Accent6 2 2 2 2 2 3 2 2 2" xfId="16066"/>
    <cellStyle name="40% - Accent6 2 2 2 2 2 3 2 2 2 2" xfId="34477"/>
    <cellStyle name="40% - Accent6 2 2 2 2 2 3 2 2 2 3" xfId="54100"/>
    <cellStyle name="40% - Accent6 2 2 2 2 2 3 2 2 3" xfId="21849"/>
    <cellStyle name="40% - Accent6 2 2 2 2 2 3 2 2 3 2" xfId="34478"/>
    <cellStyle name="40% - Accent6 2 2 2 2 2 3 2 2 4" xfId="34479"/>
    <cellStyle name="40% - Accent6 2 2 2 2 2 3 2 2 5" xfId="54101"/>
    <cellStyle name="40% - Accent6 2 2 2 2 2 3 2 3" xfId="7393"/>
    <cellStyle name="40% - Accent6 2 2 2 2 2 3 2 3 2" xfId="34480"/>
    <cellStyle name="40% - Accent6 2 2 2 2 2 3 2 3 3" xfId="54102"/>
    <cellStyle name="40% - Accent6 2 2 2 2 2 3 2 4" xfId="13175"/>
    <cellStyle name="40% - Accent6 2 2 2 2 2 3 2 4 2" xfId="34481"/>
    <cellStyle name="40% - Accent6 2 2 2 2 2 3 2 4 3" xfId="54103"/>
    <cellStyle name="40% - Accent6 2 2 2 2 2 3 2 5" xfId="18958"/>
    <cellStyle name="40% - Accent6 2 2 2 2 2 3 2 5 2" xfId="34482"/>
    <cellStyle name="40% - Accent6 2 2 2 2 2 3 2 6" xfId="34483"/>
    <cellStyle name="40% - Accent6 2 2 2 2 2 3 2 7" xfId="54104"/>
    <cellStyle name="40% - Accent6 2 2 2 2 2 3 3" xfId="5690"/>
    <cellStyle name="40% - Accent6 2 2 2 2 2 3 3 2" xfId="14364"/>
    <cellStyle name="40% - Accent6 2 2 2 2 2 3 3 2 2" xfId="34484"/>
    <cellStyle name="40% - Accent6 2 2 2 2 2 3 3 2 3" xfId="54105"/>
    <cellStyle name="40% - Accent6 2 2 2 2 2 3 3 3" xfId="20147"/>
    <cellStyle name="40% - Accent6 2 2 2 2 2 3 3 3 2" xfId="34485"/>
    <cellStyle name="40% - Accent6 2 2 2 2 2 3 3 4" xfId="34486"/>
    <cellStyle name="40% - Accent6 2 2 2 2 2 3 3 5" xfId="54106"/>
    <cellStyle name="40% - Accent6 2 2 2 2 2 3 4" xfId="8582"/>
    <cellStyle name="40% - Accent6 2 2 2 2 2 3 4 2" xfId="34487"/>
    <cellStyle name="40% - Accent6 2 2 2 2 2 3 4 3" xfId="54107"/>
    <cellStyle name="40% - Accent6 2 2 2 2 2 3 4 4" xfId="54108"/>
    <cellStyle name="40% - Accent6 2 2 2 2 2 3 5" xfId="4501"/>
    <cellStyle name="40% - Accent6 2 2 2 2 2 3 5 2" xfId="34488"/>
    <cellStyle name="40% - Accent6 2 2 2 2 2 3 5 3" xfId="54109"/>
    <cellStyle name="40% - Accent6 2 2 2 2 2 3 6" xfId="11473"/>
    <cellStyle name="40% - Accent6 2 2 2 2 2 3 6 2" xfId="34489"/>
    <cellStyle name="40% - Accent6 2 2 2 2 2 3 6 3" xfId="54110"/>
    <cellStyle name="40% - Accent6 2 2 2 2 2 3 7" xfId="17256"/>
    <cellStyle name="40% - Accent6 2 2 2 2 2 3 7 2" xfId="34490"/>
    <cellStyle name="40% - Accent6 2 2 2 2 2 3 8" xfId="34491"/>
    <cellStyle name="40% - Accent6 2 2 2 2 2 3 9" xfId="54111"/>
    <cellStyle name="40% - Accent6 2 2 2 2 2 4" xfId="2194"/>
    <cellStyle name="40% - Accent6 2 2 2 2 2 4 2" xfId="6789"/>
    <cellStyle name="40% - Accent6 2 2 2 2 2 4 2 2" xfId="15462"/>
    <cellStyle name="40% - Accent6 2 2 2 2 2 4 2 2 2" xfId="34492"/>
    <cellStyle name="40% - Accent6 2 2 2 2 2 4 2 2 3" xfId="54112"/>
    <cellStyle name="40% - Accent6 2 2 2 2 2 4 2 3" xfId="21245"/>
    <cellStyle name="40% - Accent6 2 2 2 2 2 4 2 3 2" xfId="34493"/>
    <cellStyle name="40% - Accent6 2 2 2 2 2 4 2 4" xfId="34494"/>
    <cellStyle name="40% - Accent6 2 2 2 2 2 4 2 5" xfId="54113"/>
    <cellStyle name="40% - Accent6 2 2 2 2 2 4 3" xfId="9680"/>
    <cellStyle name="40% - Accent6 2 2 2 2 2 4 3 2" xfId="34495"/>
    <cellStyle name="40% - Accent6 2 2 2 2 2 4 3 3" xfId="54114"/>
    <cellStyle name="40% - Accent6 2 2 2 2 2 4 3 4" xfId="54115"/>
    <cellStyle name="40% - Accent6 2 2 2 2 2 4 4" xfId="3897"/>
    <cellStyle name="40% - Accent6 2 2 2 2 2 4 4 2" xfId="34496"/>
    <cellStyle name="40% - Accent6 2 2 2 2 2 4 4 3" xfId="54116"/>
    <cellStyle name="40% - Accent6 2 2 2 2 2 4 5" xfId="12571"/>
    <cellStyle name="40% - Accent6 2 2 2 2 2 4 5 2" xfId="34497"/>
    <cellStyle name="40% - Accent6 2 2 2 2 2 4 5 3" xfId="54117"/>
    <cellStyle name="40% - Accent6 2 2 2 2 2 4 6" xfId="18354"/>
    <cellStyle name="40% - Accent6 2 2 2 2 2 4 6 2" xfId="34498"/>
    <cellStyle name="40% - Accent6 2 2 2 2 2 4 7" xfId="34499"/>
    <cellStyle name="40% - Accent6 2 2 2 2 2 4 8" xfId="54118"/>
    <cellStyle name="40% - Accent6 2 2 2 2 2 5" xfId="1584"/>
    <cellStyle name="40% - Accent6 2 2 2 2 2 5 2" xfId="9070"/>
    <cellStyle name="40% - Accent6 2 2 2 2 2 5 2 2" xfId="14852"/>
    <cellStyle name="40% - Accent6 2 2 2 2 2 5 2 2 2" xfId="34500"/>
    <cellStyle name="40% - Accent6 2 2 2 2 2 5 2 2 3" xfId="54119"/>
    <cellStyle name="40% - Accent6 2 2 2 2 2 5 2 3" xfId="20635"/>
    <cellStyle name="40% - Accent6 2 2 2 2 2 5 2 3 2" xfId="34501"/>
    <cellStyle name="40% - Accent6 2 2 2 2 2 5 2 4" xfId="34502"/>
    <cellStyle name="40% - Accent6 2 2 2 2 2 5 2 5" xfId="54120"/>
    <cellStyle name="40% - Accent6 2 2 2 2 2 5 3" xfId="6179"/>
    <cellStyle name="40% - Accent6 2 2 2 2 2 5 3 2" xfId="34503"/>
    <cellStyle name="40% - Accent6 2 2 2 2 2 5 3 3" xfId="54121"/>
    <cellStyle name="40% - Accent6 2 2 2 2 2 5 4" xfId="11961"/>
    <cellStyle name="40% - Accent6 2 2 2 2 2 5 4 2" xfId="34504"/>
    <cellStyle name="40% - Accent6 2 2 2 2 2 5 4 3" xfId="54122"/>
    <cellStyle name="40% - Accent6 2 2 2 2 2 5 5" xfId="17744"/>
    <cellStyle name="40% - Accent6 2 2 2 2 2 5 5 2" xfId="34505"/>
    <cellStyle name="40% - Accent6 2 2 2 2 2 5 6" xfId="34506"/>
    <cellStyle name="40% - Accent6 2 2 2 2 2 5 7" xfId="54123"/>
    <cellStyle name="40% - Accent6 2 2 2 2 2 6" xfId="5086"/>
    <cellStyle name="40% - Accent6 2 2 2 2 2 6 2" xfId="13760"/>
    <cellStyle name="40% - Accent6 2 2 2 2 2 6 2 2" xfId="34507"/>
    <cellStyle name="40% - Accent6 2 2 2 2 2 6 2 3" xfId="54124"/>
    <cellStyle name="40% - Accent6 2 2 2 2 2 6 3" xfId="19543"/>
    <cellStyle name="40% - Accent6 2 2 2 2 2 6 3 2" xfId="34508"/>
    <cellStyle name="40% - Accent6 2 2 2 2 2 6 4" xfId="34509"/>
    <cellStyle name="40% - Accent6 2 2 2 2 2 6 5" xfId="54125"/>
    <cellStyle name="40% - Accent6 2 2 2 2 2 7" xfId="7978"/>
    <cellStyle name="40% - Accent6 2 2 2 2 2 7 2" xfId="34510"/>
    <cellStyle name="40% - Accent6 2 2 2 2 2 7 3" xfId="54126"/>
    <cellStyle name="40% - Accent6 2 2 2 2 2 7 4" xfId="54127"/>
    <cellStyle name="40% - Accent6 2 2 2 2 2 8" xfId="3287"/>
    <cellStyle name="40% - Accent6 2 2 2 2 2 8 2" xfId="34511"/>
    <cellStyle name="40% - Accent6 2 2 2 2 2 8 3" xfId="54128"/>
    <cellStyle name="40% - Accent6 2 2 2 2 2 9" xfId="10869"/>
    <cellStyle name="40% - Accent6 2 2 2 2 2 9 2" xfId="34512"/>
    <cellStyle name="40% - Accent6 2 2 2 2 2 9 3" xfId="54129"/>
    <cellStyle name="40% - Accent6 2 2 2 2 3" xfId="458"/>
    <cellStyle name="40% - Accent6 2 2 2 2 3 2" xfId="2196"/>
    <cellStyle name="40% - Accent6 2 2 2 2 3 2 2" xfId="9682"/>
    <cellStyle name="40% - Accent6 2 2 2 2 3 2 2 2" xfId="15464"/>
    <cellStyle name="40% - Accent6 2 2 2 2 3 2 2 2 2" xfId="34513"/>
    <cellStyle name="40% - Accent6 2 2 2 2 3 2 2 2 3" xfId="54130"/>
    <cellStyle name="40% - Accent6 2 2 2 2 3 2 2 3" xfId="21247"/>
    <cellStyle name="40% - Accent6 2 2 2 2 3 2 2 3 2" xfId="34514"/>
    <cellStyle name="40% - Accent6 2 2 2 2 3 2 2 4" xfId="34515"/>
    <cellStyle name="40% - Accent6 2 2 2 2 3 2 2 5" xfId="54131"/>
    <cellStyle name="40% - Accent6 2 2 2 2 3 2 3" xfId="6791"/>
    <cellStyle name="40% - Accent6 2 2 2 2 3 2 3 2" xfId="34516"/>
    <cellStyle name="40% - Accent6 2 2 2 2 3 2 3 3" xfId="54132"/>
    <cellStyle name="40% - Accent6 2 2 2 2 3 2 4" xfId="12573"/>
    <cellStyle name="40% - Accent6 2 2 2 2 3 2 4 2" xfId="34517"/>
    <cellStyle name="40% - Accent6 2 2 2 2 3 2 4 3" xfId="54133"/>
    <cellStyle name="40% - Accent6 2 2 2 2 3 2 5" xfId="18356"/>
    <cellStyle name="40% - Accent6 2 2 2 2 3 2 5 2" xfId="34518"/>
    <cellStyle name="40% - Accent6 2 2 2 2 3 2 6" xfId="34519"/>
    <cellStyle name="40% - Accent6 2 2 2 2 3 2 7" xfId="54134"/>
    <cellStyle name="40% - Accent6 2 2 2 2 3 3" xfId="5088"/>
    <cellStyle name="40% - Accent6 2 2 2 2 3 3 2" xfId="13762"/>
    <cellStyle name="40% - Accent6 2 2 2 2 3 3 2 2" xfId="34520"/>
    <cellStyle name="40% - Accent6 2 2 2 2 3 3 2 3" xfId="54135"/>
    <cellStyle name="40% - Accent6 2 2 2 2 3 3 3" xfId="19545"/>
    <cellStyle name="40% - Accent6 2 2 2 2 3 3 3 2" xfId="34521"/>
    <cellStyle name="40% - Accent6 2 2 2 2 3 3 4" xfId="34522"/>
    <cellStyle name="40% - Accent6 2 2 2 2 3 3 5" xfId="54136"/>
    <cellStyle name="40% - Accent6 2 2 2 2 3 4" xfId="7980"/>
    <cellStyle name="40% - Accent6 2 2 2 2 3 4 2" xfId="34523"/>
    <cellStyle name="40% - Accent6 2 2 2 2 3 4 3" xfId="54137"/>
    <cellStyle name="40% - Accent6 2 2 2 2 3 4 4" xfId="54138"/>
    <cellStyle name="40% - Accent6 2 2 2 2 3 5" xfId="3899"/>
    <cellStyle name="40% - Accent6 2 2 2 2 3 5 2" xfId="34524"/>
    <cellStyle name="40% - Accent6 2 2 2 2 3 5 3" xfId="54139"/>
    <cellStyle name="40% - Accent6 2 2 2 2 3 6" xfId="10871"/>
    <cellStyle name="40% - Accent6 2 2 2 2 3 6 2" xfId="34525"/>
    <cellStyle name="40% - Accent6 2 2 2 2 3 6 3" xfId="54140"/>
    <cellStyle name="40% - Accent6 2 2 2 2 3 7" xfId="16654"/>
    <cellStyle name="40% - Accent6 2 2 2 2 3 7 2" xfId="34526"/>
    <cellStyle name="40% - Accent6 2 2 2 2 3 8" xfId="34527"/>
    <cellStyle name="40% - Accent6 2 2 2 2 3 9" xfId="54141"/>
    <cellStyle name="40% - Accent6 2 2 2 2 4" xfId="1093"/>
    <cellStyle name="40% - Accent6 2 2 2 2 4 2" xfId="2797"/>
    <cellStyle name="40% - Accent6 2 2 2 2 4 2 2" xfId="10283"/>
    <cellStyle name="40% - Accent6 2 2 2 2 4 2 2 2" xfId="16065"/>
    <cellStyle name="40% - Accent6 2 2 2 2 4 2 2 2 2" xfId="34528"/>
    <cellStyle name="40% - Accent6 2 2 2 2 4 2 2 2 3" xfId="54142"/>
    <cellStyle name="40% - Accent6 2 2 2 2 4 2 2 3" xfId="21848"/>
    <cellStyle name="40% - Accent6 2 2 2 2 4 2 2 3 2" xfId="34529"/>
    <cellStyle name="40% - Accent6 2 2 2 2 4 2 2 4" xfId="34530"/>
    <cellStyle name="40% - Accent6 2 2 2 2 4 2 2 5" xfId="54143"/>
    <cellStyle name="40% - Accent6 2 2 2 2 4 2 3" xfId="7392"/>
    <cellStyle name="40% - Accent6 2 2 2 2 4 2 3 2" xfId="34531"/>
    <cellStyle name="40% - Accent6 2 2 2 2 4 2 3 3" xfId="54144"/>
    <cellStyle name="40% - Accent6 2 2 2 2 4 2 4" xfId="13174"/>
    <cellStyle name="40% - Accent6 2 2 2 2 4 2 4 2" xfId="34532"/>
    <cellStyle name="40% - Accent6 2 2 2 2 4 2 4 3" xfId="54145"/>
    <cellStyle name="40% - Accent6 2 2 2 2 4 2 5" xfId="18957"/>
    <cellStyle name="40% - Accent6 2 2 2 2 4 2 5 2" xfId="34533"/>
    <cellStyle name="40% - Accent6 2 2 2 2 4 2 6" xfId="34534"/>
    <cellStyle name="40% - Accent6 2 2 2 2 4 2 7" xfId="54146"/>
    <cellStyle name="40% - Accent6 2 2 2 2 4 3" xfId="5689"/>
    <cellStyle name="40% - Accent6 2 2 2 2 4 3 2" xfId="14363"/>
    <cellStyle name="40% - Accent6 2 2 2 2 4 3 2 2" xfId="34535"/>
    <cellStyle name="40% - Accent6 2 2 2 2 4 3 2 3" xfId="54147"/>
    <cellStyle name="40% - Accent6 2 2 2 2 4 3 3" xfId="20146"/>
    <cellStyle name="40% - Accent6 2 2 2 2 4 3 3 2" xfId="34536"/>
    <cellStyle name="40% - Accent6 2 2 2 2 4 3 4" xfId="34537"/>
    <cellStyle name="40% - Accent6 2 2 2 2 4 3 5" xfId="54148"/>
    <cellStyle name="40% - Accent6 2 2 2 2 4 4" xfId="8581"/>
    <cellStyle name="40% - Accent6 2 2 2 2 4 4 2" xfId="34538"/>
    <cellStyle name="40% - Accent6 2 2 2 2 4 4 3" xfId="54149"/>
    <cellStyle name="40% - Accent6 2 2 2 2 4 4 4" xfId="54150"/>
    <cellStyle name="40% - Accent6 2 2 2 2 4 5" xfId="4500"/>
    <cellStyle name="40% - Accent6 2 2 2 2 4 5 2" xfId="34539"/>
    <cellStyle name="40% - Accent6 2 2 2 2 4 5 3" xfId="54151"/>
    <cellStyle name="40% - Accent6 2 2 2 2 4 6" xfId="11472"/>
    <cellStyle name="40% - Accent6 2 2 2 2 4 6 2" xfId="34540"/>
    <cellStyle name="40% - Accent6 2 2 2 2 4 6 3" xfId="54152"/>
    <cellStyle name="40% - Accent6 2 2 2 2 4 7" xfId="17255"/>
    <cellStyle name="40% - Accent6 2 2 2 2 4 7 2" xfId="34541"/>
    <cellStyle name="40% - Accent6 2 2 2 2 4 8" xfId="34542"/>
    <cellStyle name="40% - Accent6 2 2 2 2 4 9" xfId="54153"/>
    <cellStyle name="40% - Accent6 2 2 2 2 5" xfId="2193"/>
    <cellStyle name="40% - Accent6 2 2 2 2 5 2" xfId="6788"/>
    <cellStyle name="40% - Accent6 2 2 2 2 5 2 2" xfId="15461"/>
    <cellStyle name="40% - Accent6 2 2 2 2 5 2 2 2" xfId="34543"/>
    <cellStyle name="40% - Accent6 2 2 2 2 5 2 2 3" xfId="54154"/>
    <cellStyle name="40% - Accent6 2 2 2 2 5 2 3" xfId="21244"/>
    <cellStyle name="40% - Accent6 2 2 2 2 5 2 3 2" xfId="34544"/>
    <cellStyle name="40% - Accent6 2 2 2 2 5 2 4" xfId="34545"/>
    <cellStyle name="40% - Accent6 2 2 2 2 5 2 5" xfId="54155"/>
    <cellStyle name="40% - Accent6 2 2 2 2 5 3" xfId="9679"/>
    <cellStyle name="40% - Accent6 2 2 2 2 5 3 2" xfId="34546"/>
    <cellStyle name="40% - Accent6 2 2 2 2 5 3 3" xfId="54156"/>
    <cellStyle name="40% - Accent6 2 2 2 2 5 3 4" xfId="54157"/>
    <cellStyle name="40% - Accent6 2 2 2 2 5 4" xfId="3896"/>
    <cellStyle name="40% - Accent6 2 2 2 2 5 4 2" xfId="34547"/>
    <cellStyle name="40% - Accent6 2 2 2 2 5 4 3" xfId="54158"/>
    <cellStyle name="40% - Accent6 2 2 2 2 5 5" xfId="12570"/>
    <cellStyle name="40% - Accent6 2 2 2 2 5 5 2" xfId="34548"/>
    <cellStyle name="40% - Accent6 2 2 2 2 5 5 3" xfId="54159"/>
    <cellStyle name="40% - Accent6 2 2 2 2 5 6" xfId="18353"/>
    <cellStyle name="40% - Accent6 2 2 2 2 5 6 2" xfId="34549"/>
    <cellStyle name="40% - Accent6 2 2 2 2 5 7" xfId="34550"/>
    <cellStyle name="40% - Accent6 2 2 2 2 5 8" xfId="54160"/>
    <cellStyle name="40% - Accent6 2 2 2 2 6" xfId="1583"/>
    <cellStyle name="40% - Accent6 2 2 2 2 6 2" xfId="9069"/>
    <cellStyle name="40% - Accent6 2 2 2 2 6 2 2" xfId="14851"/>
    <cellStyle name="40% - Accent6 2 2 2 2 6 2 2 2" xfId="34551"/>
    <cellStyle name="40% - Accent6 2 2 2 2 6 2 2 3" xfId="54161"/>
    <cellStyle name="40% - Accent6 2 2 2 2 6 2 3" xfId="20634"/>
    <cellStyle name="40% - Accent6 2 2 2 2 6 2 3 2" xfId="34552"/>
    <cellStyle name="40% - Accent6 2 2 2 2 6 2 4" xfId="34553"/>
    <cellStyle name="40% - Accent6 2 2 2 2 6 2 5" xfId="54162"/>
    <cellStyle name="40% - Accent6 2 2 2 2 6 3" xfId="6178"/>
    <cellStyle name="40% - Accent6 2 2 2 2 6 3 2" xfId="34554"/>
    <cellStyle name="40% - Accent6 2 2 2 2 6 3 3" xfId="54163"/>
    <cellStyle name="40% - Accent6 2 2 2 2 6 4" xfId="11960"/>
    <cellStyle name="40% - Accent6 2 2 2 2 6 4 2" xfId="34555"/>
    <cellStyle name="40% - Accent6 2 2 2 2 6 4 3" xfId="54164"/>
    <cellStyle name="40% - Accent6 2 2 2 2 6 5" xfId="17743"/>
    <cellStyle name="40% - Accent6 2 2 2 2 6 5 2" xfId="34556"/>
    <cellStyle name="40% - Accent6 2 2 2 2 6 6" xfId="34557"/>
    <cellStyle name="40% - Accent6 2 2 2 2 6 7" xfId="54165"/>
    <cellStyle name="40% - Accent6 2 2 2 2 7" xfId="5085"/>
    <cellStyle name="40% - Accent6 2 2 2 2 7 2" xfId="13759"/>
    <cellStyle name="40% - Accent6 2 2 2 2 7 2 2" xfId="34558"/>
    <cellStyle name="40% - Accent6 2 2 2 2 7 2 3" xfId="54166"/>
    <cellStyle name="40% - Accent6 2 2 2 2 7 3" xfId="19542"/>
    <cellStyle name="40% - Accent6 2 2 2 2 7 3 2" xfId="34559"/>
    <cellStyle name="40% - Accent6 2 2 2 2 7 4" xfId="34560"/>
    <cellStyle name="40% - Accent6 2 2 2 2 7 5" xfId="54167"/>
    <cellStyle name="40% - Accent6 2 2 2 2 8" xfId="7977"/>
    <cellStyle name="40% - Accent6 2 2 2 2 8 2" xfId="34561"/>
    <cellStyle name="40% - Accent6 2 2 2 2 8 3" xfId="54168"/>
    <cellStyle name="40% - Accent6 2 2 2 2 8 4" xfId="54169"/>
    <cellStyle name="40% - Accent6 2 2 2 2 9" xfId="3286"/>
    <cellStyle name="40% - Accent6 2 2 2 2 9 2" xfId="34562"/>
    <cellStyle name="40% - Accent6 2 2 2 2 9 3" xfId="54170"/>
    <cellStyle name="40% - Accent6 2 2 2 3" xfId="459"/>
    <cellStyle name="40% - Accent6 2 2 2 3 10" xfId="16655"/>
    <cellStyle name="40% - Accent6 2 2 2 3 10 2" xfId="34563"/>
    <cellStyle name="40% - Accent6 2 2 2 3 11" xfId="34564"/>
    <cellStyle name="40% - Accent6 2 2 2 3 12" xfId="54171"/>
    <cellStyle name="40% - Accent6 2 2 2 3 2" xfId="460"/>
    <cellStyle name="40% - Accent6 2 2 2 3 2 2" xfId="2198"/>
    <cellStyle name="40% - Accent6 2 2 2 3 2 2 2" xfId="9684"/>
    <cellStyle name="40% - Accent6 2 2 2 3 2 2 2 2" xfId="15466"/>
    <cellStyle name="40% - Accent6 2 2 2 3 2 2 2 2 2" xfId="34565"/>
    <cellStyle name="40% - Accent6 2 2 2 3 2 2 2 2 3" xfId="54172"/>
    <cellStyle name="40% - Accent6 2 2 2 3 2 2 2 3" xfId="21249"/>
    <cellStyle name="40% - Accent6 2 2 2 3 2 2 2 3 2" xfId="34566"/>
    <cellStyle name="40% - Accent6 2 2 2 3 2 2 2 4" xfId="34567"/>
    <cellStyle name="40% - Accent6 2 2 2 3 2 2 2 5" xfId="54173"/>
    <cellStyle name="40% - Accent6 2 2 2 3 2 2 3" xfId="6793"/>
    <cellStyle name="40% - Accent6 2 2 2 3 2 2 3 2" xfId="34568"/>
    <cellStyle name="40% - Accent6 2 2 2 3 2 2 3 3" xfId="54174"/>
    <cellStyle name="40% - Accent6 2 2 2 3 2 2 4" xfId="12575"/>
    <cellStyle name="40% - Accent6 2 2 2 3 2 2 4 2" xfId="34569"/>
    <cellStyle name="40% - Accent6 2 2 2 3 2 2 4 3" xfId="54175"/>
    <cellStyle name="40% - Accent6 2 2 2 3 2 2 5" xfId="18358"/>
    <cellStyle name="40% - Accent6 2 2 2 3 2 2 5 2" xfId="34570"/>
    <cellStyle name="40% - Accent6 2 2 2 3 2 2 6" xfId="34571"/>
    <cellStyle name="40% - Accent6 2 2 2 3 2 2 7" xfId="54176"/>
    <cellStyle name="40% - Accent6 2 2 2 3 2 3" xfId="5090"/>
    <cellStyle name="40% - Accent6 2 2 2 3 2 3 2" xfId="13764"/>
    <cellStyle name="40% - Accent6 2 2 2 3 2 3 2 2" xfId="34572"/>
    <cellStyle name="40% - Accent6 2 2 2 3 2 3 2 3" xfId="54177"/>
    <cellStyle name="40% - Accent6 2 2 2 3 2 3 3" xfId="19547"/>
    <cellStyle name="40% - Accent6 2 2 2 3 2 3 3 2" xfId="34573"/>
    <cellStyle name="40% - Accent6 2 2 2 3 2 3 4" xfId="34574"/>
    <cellStyle name="40% - Accent6 2 2 2 3 2 3 5" xfId="54178"/>
    <cellStyle name="40% - Accent6 2 2 2 3 2 4" xfId="7982"/>
    <cellStyle name="40% - Accent6 2 2 2 3 2 4 2" xfId="34575"/>
    <cellStyle name="40% - Accent6 2 2 2 3 2 4 3" xfId="54179"/>
    <cellStyle name="40% - Accent6 2 2 2 3 2 4 4" xfId="54180"/>
    <cellStyle name="40% - Accent6 2 2 2 3 2 5" xfId="3901"/>
    <cellStyle name="40% - Accent6 2 2 2 3 2 5 2" xfId="34576"/>
    <cellStyle name="40% - Accent6 2 2 2 3 2 5 3" xfId="54181"/>
    <cellStyle name="40% - Accent6 2 2 2 3 2 6" xfId="10873"/>
    <cellStyle name="40% - Accent6 2 2 2 3 2 6 2" xfId="34577"/>
    <cellStyle name="40% - Accent6 2 2 2 3 2 6 3" xfId="54182"/>
    <cellStyle name="40% - Accent6 2 2 2 3 2 7" xfId="16656"/>
    <cellStyle name="40% - Accent6 2 2 2 3 2 7 2" xfId="34578"/>
    <cellStyle name="40% - Accent6 2 2 2 3 2 8" xfId="34579"/>
    <cellStyle name="40% - Accent6 2 2 2 3 2 9" xfId="54183"/>
    <cellStyle name="40% - Accent6 2 2 2 3 3" xfId="1095"/>
    <cellStyle name="40% - Accent6 2 2 2 3 3 2" xfId="2799"/>
    <cellStyle name="40% - Accent6 2 2 2 3 3 2 2" xfId="10285"/>
    <cellStyle name="40% - Accent6 2 2 2 3 3 2 2 2" xfId="16067"/>
    <cellStyle name="40% - Accent6 2 2 2 3 3 2 2 2 2" xfId="34580"/>
    <cellStyle name="40% - Accent6 2 2 2 3 3 2 2 2 3" xfId="54184"/>
    <cellStyle name="40% - Accent6 2 2 2 3 3 2 2 3" xfId="21850"/>
    <cellStyle name="40% - Accent6 2 2 2 3 3 2 2 3 2" xfId="34581"/>
    <cellStyle name="40% - Accent6 2 2 2 3 3 2 2 4" xfId="34582"/>
    <cellStyle name="40% - Accent6 2 2 2 3 3 2 2 5" xfId="54185"/>
    <cellStyle name="40% - Accent6 2 2 2 3 3 2 3" xfId="7394"/>
    <cellStyle name="40% - Accent6 2 2 2 3 3 2 3 2" xfId="34583"/>
    <cellStyle name="40% - Accent6 2 2 2 3 3 2 3 3" xfId="54186"/>
    <cellStyle name="40% - Accent6 2 2 2 3 3 2 4" xfId="13176"/>
    <cellStyle name="40% - Accent6 2 2 2 3 3 2 4 2" xfId="34584"/>
    <cellStyle name="40% - Accent6 2 2 2 3 3 2 4 3" xfId="54187"/>
    <cellStyle name="40% - Accent6 2 2 2 3 3 2 5" xfId="18959"/>
    <cellStyle name="40% - Accent6 2 2 2 3 3 2 5 2" xfId="34585"/>
    <cellStyle name="40% - Accent6 2 2 2 3 3 2 6" xfId="34586"/>
    <cellStyle name="40% - Accent6 2 2 2 3 3 2 7" xfId="54188"/>
    <cellStyle name="40% - Accent6 2 2 2 3 3 3" xfId="5691"/>
    <cellStyle name="40% - Accent6 2 2 2 3 3 3 2" xfId="14365"/>
    <cellStyle name="40% - Accent6 2 2 2 3 3 3 2 2" xfId="34587"/>
    <cellStyle name="40% - Accent6 2 2 2 3 3 3 2 3" xfId="54189"/>
    <cellStyle name="40% - Accent6 2 2 2 3 3 3 3" xfId="20148"/>
    <cellStyle name="40% - Accent6 2 2 2 3 3 3 3 2" xfId="34588"/>
    <cellStyle name="40% - Accent6 2 2 2 3 3 3 4" xfId="34589"/>
    <cellStyle name="40% - Accent6 2 2 2 3 3 3 5" xfId="54190"/>
    <cellStyle name="40% - Accent6 2 2 2 3 3 4" xfId="8583"/>
    <cellStyle name="40% - Accent6 2 2 2 3 3 4 2" xfId="34590"/>
    <cellStyle name="40% - Accent6 2 2 2 3 3 4 3" xfId="54191"/>
    <cellStyle name="40% - Accent6 2 2 2 3 3 4 4" xfId="54192"/>
    <cellStyle name="40% - Accent6 2 2 2 3 3 5" xfId="4502"/>
    <cellStyle name="40% - Accent6 2 2 2 3 3 5 2" xfId="34591"/>
    <cellStyle name="40% - Accent6 2 2 2 3 3 5 3" xfId="54193"/>
    <cellStyle name="40% - Accent6 2 2 2 3 3 6" xfId="11474"/>
    <cellStyle name="40% - Accent6 2 2 2 3 3 6 2" xfId="34592"/>
    <cellStyle name="40% - Accent6 2 2 2 3 3 6 3" xfId="54194"/>
    <cellStyle name="40% - Accent6 2 2 2 3 3 7" xfId="17257"/>
    <cellStyle name="40% - Accent6 2 2 2 3 3 7 2" xfId="34593"/>
    <cellStyle name="40% - Accent6 2 2 2 3 3 8" xfId="34594"/>
    <cellStyle name="40% - Accent6 2 2 2 3 3 9" xfId="54195"/>
    <cellStyle name="40% - Accent6 2 2 2 3 4" xfId="2197"/>
    <cellStyle name="40% - Accent6 2 2 2 3 4 2" xfId="6792"/>
    <cellStyle name="40% - Accent6 2 2 2 3 4 2 2" xfId="15465"/>
    <cellStyle name="40% - Accent6 2 2 2 3 4 2 2 2" xfId="34595"/>
    <cellStyle name="40% - Accent6 2 2 2 3 4 2 2 3" xfId="54196"/>
    <cellStyle name="40% - Accent6 2 2 2 3 4 2 3" xfId="21248"/>
    <cellStyle name="40% - Accent6 2 2 2 3 4 2 3 2" xfId="34596"/>
    <cellStyle name="40% - Accent6 2 2 2 3 4 2 4" xfId="34597"/>
    <cellStyle name="40% - Accent6 2 2 2 3 4 2 5" xfId="54197"/>
    <cellStyle name="40% - Accent6 2 2 2 3 4 3" xfId="9683"/>
    <cellStyle name="40% - Accent6 2 2 2 3 4 3 2" xfId="34598"/>
    <cellStyle name="40% - Accent6 2 2 2 3 4 3 3" xfId="54198"/>
    <cellStyle name="40% - Accent6 2 2 2 3 4 3 4" xfId="54199"/>
    <cellStyle name="40% - Accent6 2 2 2 3 4 4" xfId="3900"/>
    <cellStyle name="40% - Accent6 2 2 2 3 4 4 2" xfId="34599"/>
    <cellStyle name="40% - Accent6 2 2 2 3 4 4 3" xfId="54200"/>
    <cellStyle name="40% - Accent6 2 2 2 3 4 5" xfId="12574"/>
    <cellStyle name="40% - Accent6 2 2 2 3 4 5 2" xfId="34600"/>
    <cellStyle name="40% - Accent6 2 2 2 3 4 5 3" xfId="54201"/>
    <cellStyle name="40% - Accent6 2 2 2 3 4 6" xfId="18357"/>
    <cellStyle name="40% - Accent6 2 2 2 3 4 6 2" xfId="34601"/>
    <cellStyle name="40% - Accent6 2 2 2 3 4 7" xfId="34602"/>
    <cellStyle name="40% - Accent6 2 2 2 3 4 8" xfId="54202"/>
    <cellStyle name="40% - Accent6 2 2 2 3 5" xfId="1585"/>
    <cellStyle name="40% - Accent6 2 2 2 3 5 2" xfId="9071"/>
    <cellStyle name="40% - Accent6 2 2 2 3 5 2 2" xfId="14853"/>
    <cellStyle name="40% - Accent6 2 2 2 3 5 2 2 2" xfId="34603"/>
    <cellStyle name="40% - Accent6 2 2 2 3 5 2 2 3" xfId="54203"/>
    <cellStyle name="40% - Accent6 2 2 2 3 5 2 3" xfId="20636"/>
    <cellStyle name="40% - Accent6 2 2 2 3 5 2 3 2" xfId="34604"/>
    <cellStyle name="40% - Accent6 2 2 2 3 5 2 4" xfId="34605"/>
    <cellStyle name="40% - Accent6 2 2 2 3 5 2 5" xfId="54204"/>
    <cellStyle name="40% - Accent6 2 2 2 3 5 3" xfId="6180"/>
    <cellStyle name="40% - Accent6 2 2 2 3 5 3 2" xfId="34606"/>
    <cellStyle name="40% - Accent6 2 2 2 3 5 3 3" xfId="54205"/>
    <cellStyle name="40% - Accent6 2 2 2 3 5 4" xfId="11962"/>
    <cellStyle name="40% - Accent6 2 2 2 3 5 4 2" xfId="34607"/>
    <cellStyle name="40% - Accent6 2 2 2 3 5 4 3" xfId="54206"/>
    <cellStyle name="40% - Accent6 2 2 2 3 5 5" xfId="17745"/>
    <cellStyle name="40% - Accent6 2 2 2 3 5 5 2" xfId="34608"/>
    <cellStyle name="40% - Accent6 2 2 2 3 5 6" xfId="34609"/>
    <cellStyle name="40% - Accent6 2 2 2 3 5 7" xfId="54207"/>
    <cellStyle name="40% - Accent6 2 2 2 3 6" xfId="5089"/>
    <cellStyle name="40% - Accent6 2 2 2 3 6 2" xfId="13763"/>
    <cellStyle name="40% - Accent6 2 2 2 3 6 2 2" xfId="34610"/>
    <cellStyle name="40% - Accent6 2 2 2 3 6 2 3" xfId="54208"/>
    <cellStyle name="40% - Accent6 2 2 2 3 6 3" xfId="19546"/>
    <cellStyle name="40% - Accent6 2 2 2 3 6 3 2" xfId="34611"/>
    <cellStyle name="40% - Accent6 2 2 2 3 6 4" xfId="34612"/>
    <cellStyle name="40% - Accent6 2 2 2 3 6 5" xfId="54209"/>
    <cellStyle name="40% - Accent6 2 2 2 3 7" xfId="7981"/>
    <cellStyle name="40% - Accent6 2 2 2 3 7 2" xfId="34613"/>
    <cellStyle name="40% - Accent6 2 2 2 3 7 3" xfId="54210"/>
    <cellStyle name="40% - Accent6 2 2 2 3 7 4" xfId="54211"/>
    <cellStyle name="40% - Accent6 2 2 2 3 8" xfId="3288"/>
    <cellStyle name="40% - Accent6 2 2 2 3 8 2" xfId="34614"/>
    <cellStyle name="40% - Accent6 2 2 2 3 8 3" xfId="54212"/>
    <cellStyle name="40% - Accent6 2 2 2 3 9" xfId="10872"/>
    <cellStyle name="40% - Accent6 2 2 2 3 9 2" xfId="34615"/>
    <cellStyle name="40% - Accent6 2 2 2 3 9 3" xfId="54213"/>
    <cellStyle name="40% - Accent6 2 2 2 4" xfId="461"/>
    <cellStyle name="40% - Accent6 2 2 2 4 10" xfId="16657"/>
    <cellStyle name="40% - Accent6 2 2 2 4 10 2" xfId="34616"/>
    <cellStyle name="40% - Accent6 2 2 2 4 11" xfId="34617"/>
    <cellStyle name="40% - Accent6 2 2 2 4 12" xfId="54214"/>
    <cellStyle name="40% - Accent6 2 2 2 4 2" xfId="462"/>
    <cellStyle name="40% - Accent6 2 2 2 4 2 2" xfId="2200"/>
    <cellStyle name="40% - Accent6 2 2 2 4 2 2 2" xfId="9686"/>
    <cellStyle name="40% - Accent6 2 2 2 4 2 2 2 2" xfId="15468"/>
    <cellStyle name="40% - Accent6 2 2 2 4 2 2 2 2 2" xfId="34618"/>
    <cellStyle name="40% - Accent6 2 2 2 4 2 2 2 2 3" xfId="54215"/>
    <cellStyle name="40% - Accent6 2 2 2 4 2 2 2 3" xfId="21251"/>
    <cellStyle name="40% - Accent6 2 2 2 4 2 2 2 3 2" xfId="34619"/>
    <cellStyle name="40% - Accent6 2 2 2 4 2 2 2 4" xfId="34620"/>
    <cellStyle name="40% - Accent6 2 2 2 4 2 2 2 5" xfId="54216"/>
    <cellStyle name="40% - Accent6 2 2 2 4 2 2 3" xfId="6795"/>
    <cellStyle name="40% - Accent6 2 2 2 4 2 2 3 2" xfId="34621"/>
    <cellStyle name="40% - Accent6 2 2 2 4 2 2 3 3" xfId="54217"/>
    <cellStyle name="40% - Accent6 2 2 2 4 2 2 4" xfId="12577"/>
    <cellStyle name="40% - Accent6 2 2 2 4 2 2 4 2" xfId="34622"/>
    <cellStyle name="40% - Accent6 2 2 2 4 2 2 4 3" xfId="54218"/>
    <cellStyle name="40% - Accent6 2 2 2 4 2 2 5" xfId="18360"/>
    <cellStyle name="40% - Accent6 2 2 2 4 2 2 5 2" xfId="34623"/>
    <cellStyle name="40% - Accent6 2 2 2 4 2 2 6" xfId="34624"/>
    <cellStyle name="40% - Accent6 2 2 2 4 2 2 7" xfId="54219"/>
    <cellStyle name="40% - Accent6 2 2 2 4 2 3" xfId="5092"/>
    <cellStyle name="40% - Accent6 2 2 2 4 2 3 2" xfId="13766"/>
    <cellStyle name="40% - Accent6 2 2 2 4 2 3 2 2" xfId="34625"/>
    <cellStyle name="40% - Accent6 2 2 2 4 2 3 2 3" xfId="54220"/>
    <cellStyle name="40% - Accent6 2 2 2 4 2 3 3" xfId="19549"/>
    <cellStyle name="40% - Accent6 2 2 2 4 2 3 3 2" xfId="34626"/>
    <cellStyle name="40% - Accent6 2 2 2 4 2 3 4" xfId="34627"/>
    <cellStyle name="40% - Accent6 2 2 2 4 2 3 5" xfId="54221"/>
    <cellStyle name="40% - Accent6 2 2 2 4 2 4" xfId="7984"/>
    <cellStyle name="40% - Accent6 2 2 2 4 2 4 2" xfId="34628"/>
    <cellStyle name="40% - Accent6 2 2 2 4 2 4 3" xfId="54222"/>
    <cellStyle name="40% - Accent6 2 2 2 4 2 4 4" xfId="54223"/>
    <cellStyle name="40% - Accent6 2 2 2 4 2 5" xfId="3903"/>
    <cellStyle name="40% - Accent6 2 2 2 4 2 5 2" xfId="34629"/>
    <cellStyle name="40% - Accent6 2 2 2 4 2 5 3" xfId="54224"/>
    <cellStyle name="40% - Accent6 2 2 2 4 2 6" xfId="10875"/>
    <cellStyle name="40% - Accent6 2 2 2 4 2 6 2" xfId="34630"/>
    <cellStyle name="40% - Accent6 2 2 2 4 2 6 3" xfId="54225"/>
    <cellStyle name="40% - Accent6 2 2 2 4 2 7" xfId="16658"/>
    <cellStyle name="40% - Accent6 2 2 2 4 2 7 2" xfId="34631"/>
    <cellStyle name="40% - Accent6 2 2 2 4 2 8" xfId="34632"/>
    <cellStyle name="40% - Accent6 2 2 2 4 2 9" xfId="54226"/>
    <cellStyle name="40% - Accent6 2 2 2 4 3" xfId="1096"/>
    <cellStyle name="40% - Accent6 2 2 2 4 3 2" xfId="2800"/>
    <cellStyle name="40% - Accent6 2 2 2 4 3 2 2" xfId="10286"/>
    <cellStyle name="40% - Accent6 2 2 2 4 3 2 2 2" xfId="16068"/>
    <cellStyle name="40% - Accent6 2 2 2 4 3 2 2 2 2" xfId="34633"/>
    <cellStyle name="40% - Accent6 2 2 2 4 3 2 2 2 3" xfId="54227"/>
    <cellStyle name="40% - Accent6 2 2 2 4 3 2 2 3" xfId="21851"/>
    <cellStyle name="40% - Accent6 2 2 2 4 3 2 2 3 2" xfId="34634"/>
    <cellStyle name="40% - Accent6 2 2 2 4 3 2 2 4" xfId="34635"/>
    <cellStyle name="40% - Accent6 2 2 2 4 3 2 2 5" xfId="54228"/>
    <cellStyle name="40% - Accent6 2 2 2 4 3 2 3" xfId="7395"/>
    <cellStyle name="40% - Accent6 2 2 2 4 3 2 3 2" xfId="34636"/>
    <cellStyle name="40% - Accent6 2 2 2 4 3 2 3 3" xfId="54229"/>
    <cellStyle name="40% - Accent6 2 2 2 4 3 2 4" xfId="13177"/>
    <cellStyle name="40% - Accent6 2 2 2 4 3 2 4 2" xfId="34637"/>
    <cellStyle name="40% - Accent6 2 2 2 4 3 2 4 3" xfId="54230"/>
    <cellStyle name="40% - Accent6 2 2 2 4 3 2 5" xfId="18960"/>
    <cellStyle name="40% - Accent6 2 2 2 4 3 2 5 2" xfId="34638"/>
    <cellStyle name="40% - Accent6 2 2 2 4 3 2 6" xfId="34639"/>
    <cellStyle name="40% - Accent6 2 2 2 4 3 2 7" xfId="54231"/>
    <cellStyle name="40% - Accent6 2 2 2 4 3 3" xfId="5692"/>
    <cellStyle name="40% - Accent6 2 2 2 4 3 3 2" xfId="14366"/>
    <cellStyle name="40% - Accent6 2 2 2 4 3 3 2 2" xfId="34640"/>
    <cellStyle name="40% - Accent6 2 2 2 4 3 3 2 3" xfId="54232"/>
    <cellStyle name="40% - Accent6 2 2 2 4 3 3 3" xfId="20149"/>
    <cellStyle name="40% - Accent6 2 2 2 4 3 3 3 2" xfId="34641"/>
    <cellStyle name="40% - Accent6 2 2 2 4 3 3 4" xfId="34642"/>
    <cellStyle name="40% - Accent6 2 2 2 4 3 3 5" xfId="54233"/>
    <cellStyle name="40% - Accent6 2 2 2 4 3 4" xfId="8584"/>
    <cellStyle name="40% - Accent6 2 2 2 4 3 4 2" xfId="34643"/>
    <cellStyle name="40% - Accent6 2 2 2 4 3 4 3" xfId="54234"/>
    <cellStyle name="40% - Accent6 2 2 2 4 3 4 4" xfId="54235"/>
    <cellStyle name="40% - Accent6 2 2 2 4 3 5" xfId="4503"/>
    <cellStyle name="40% - Accent6 2 2 2 4 3 5 2" xfId="34644"/>
    <cellStyle name="40% - Accent6 2 2 2 4 3 5 3" xfId="54236"/>
    <cellStyle name="40% - Accent6 2 2 2 4 3 6" xfId="11475"/>
    <cellStyle name="40% - Accent6 2 2 2 4 3 6 2" xfId="34645"/>
    <cellStyle name="40% - Accent6 2 2 2 4 3 6 3" xfId="54237"/>
    <cellStyle name="40% - Accent6 2 2 2 4 3 7" xfId="17258"/>
    <cellStyle name="40% - Accent6 2 2 2 4 3 7 2" xfId="34646"/>
    <cellStyle name="40% - Accent6 2 2 2 4 3 8" xfId="34647"/>
    <cellStyle name="40% - Accent6 2 2 2 4 3 9" xfId="54238"/>
    <cellStyle name="40% - Accent6 2 2 2 4 4" xfId="2199"/>
    <cellStyle name="40% - Accent6 2 2 2 4 4 2" xfId="6794"/>
    <cellStyle name="40% - Accent6 2 2 2 4 4 2 2" xfId="15467"/>
    <cellStyle name="40% - Accent6 2 2 2 4 4 2 2 2" xfId="34648"/>
    <cellStyle name="40% - Accent6 2 2 2 4 4 2 2 3" xfId="54239"/>
    <cellStyle name="40% - Accent6 2 2 2 4 4 2 3" xfId="21250"/>
    <cellStyle name="40% - Accent6 2 2 2 4 4 2 3 2" xfId="34649"/>
    <cellStyle name="40% - Accent6 2 2 2 4 4 2 4" xfId="34650"/>
    <cellStyle name="40% - Accent6 2 2 2 4 4 2 5" xfId="54240"/>
    <cellStyle name="40% - Accent6 2 2 2 4 4 3" xfId="9685"/>
    <cellStyle name="40% - Accent6 2 2 2 4 4 3 2" xfId="34651"/>
    <cellStyle name="40% - Accent6 2 2 2 4 4 3 3" xfId="54241"/>
    <cellStyle name="40% - Accent6 2 2 2 4 4 3 4" xfId="54242"/>
    <cellStyle name="40% - Accent6 2 2 2 4 4 4" xfId="3902"/>
    <cellStyle name="40% - Accent6 2 2 2 4 4 4 2" xfId="34652"/>
    <cellStyle name="40% - Accent6 2 2 2 4 4 4 3" xfId="54243"/>
    <cellStyle name="40% - Accent6 2 2 2 4 4 5" xfId="12576"/>
    <cellStyle name="40% - Accent6 2 2 2 4 4 5 2" xfId="34653"/>
    <cellStyle name="40% - Accent6 2 2 2 4 4 5 3" xfId="54244"/>
    <cellStyle name="40% - Accent6 2 2 2 4 4 6" xfId="18359"/>
    <cellStyle name="40% - Accent6 2 2 2 4 4 6 2" xfId="34654"/>
    <cellStyle name="40% - Accent6 2 2 2 4 4 7" xfId="34655"/>
    <cellStyle name="40% - Accent6 2 2 2 4 4 8" xfId="54245"/>
    <cellStyle name="40% - Accent6 2 2 2 4 5" xfId="1586"/>
    <cellStyle name="40% - Accent6 2 2 2 4 5 2" xfId="9072"/>
    <cellStyle name="40% - Accent6 2 2 2 4 5 2 2" xfId="14854"/>
    <cellStyle name="40% - Accent6 2 2 2 4 5 2 2 2" xfId="34656"/>
    <cellStyle name="40% - Accent6 2 2 2 4 5 2 2 3" xfId="54246"/>
    <cellStyle name="40% - Accent6 2 2 2 4 5 2 3" xfId="20637"/>
    <cellStyle name="40% - Accent6 2 2 2 4 5 2 3 2" xfId="34657"/>
    <cellStyle name="40% - Accent6 2 2 2 4 5 2 4" xfId="34658"/>
    <cellStyle name="40% - Accent6 2 2 2 4 5 2 5" xfId="54247"/>
    <cellStyle name="40% - Accent6 2 2 2 4 5 3" xfId="6181"/>
    <cellStyle name="40% - Accent6 2 2 2 4 5 3 2" xfId="34659"/>
    <cellStyle name="40% - Accent6 2 2 2 4 5 3 3" xfId="54248"/>
    <cellStyle name="40% - Accent6 2 2 2 4 5 4" xfId="11963"/>
    <cellStyle name="40% - Accent6 2 2 2 4 5 4 2" xfId="34660"/>
    <cellStyle name="40% - Accent6 2 2 2 4 5 4 3" xfId="54249"/>
    <cellStyle name="40% - Accent6 2 2 2 4 5 5" xfId="17746"/>
    <cellStyle name="40% - Accent6 2 2 2 4 5 5 2" xfId="34661"/>
    <cellStyle name="40% - Accent6 2 2 2 4 5 6" xfId="34662"/>
    <cellStyle name="40% - Accent6 2 2 2 4 5 7" xfId="54250"/>
    <cellStyle name="40% - Accent6 2 2 2 4 6" xfId="5091"/>
    <cellStyle name="40% - Accent6 2 2 2 4 6 2" xfId="13765"/>
    <cellStyle name="40% - Accent6 2 2 2 4 6 2 2" xfId="34663"/>
    <cellStyle name="40% - Accent6 2 2 2 4 6 2 3" xfId="54251"/>
    <cellStyle name="40% - Accent6 2 2 2 4 6 3" xfId="19548"/>
    <cellStyle name="40% - Accent6 2 2 2 4 6 3 2" xfId="34664"/>
    <cellStyle name="40% - Accent6 2 2 2 4 6 4" xfId="34665"/>
    <cellStyle name="40% - Accent6 2 2 2 4 6 5" xfId="54252"/>
    <cellStyle name="40% - Accent6 2 2 2 4 7" xfId="7983"/>
    <cellStyle name="40% - Accent6 2 2 2 4 7 2" xfId="34666"/>
    <cellStyle name="40% - Accent6 2 2 2 4 7 3" xfId="54253"/>
    <cellStyle name="40% - Accent6 2 2 2 4 7 4" xfId="54254"/>
    <cellStyle name="40% - Accent6 2 2 2 4 8" xfId="3289"/>
    <cellStyle name="40% - Accent6 2 2 2 4 8 2" xfId="34667"/>
    <cellStyle name="40% - Accent6 2 2 2 4 8 3" xfId="54255"/>
    <cellStyle name="40% - Accent6 2 2 2 4 9" xfId="10874"/>
    <cellStyle name="40% - Accent6 2 2 2 4 9 2" xfId="34668"/>
    <cellStyle name="40% - Accent6 2 2 2 4 9 3" xfId="54256"/>
    <cellStyle name="40% - Accent6 2 2 2 5" xfId="463"/>
    <cellStyle name="40% - Accent6 2 2 2 5 10" xfId="54257"/>
    <cellStyle name="40% - Accent6 2 2 2 5 2" xfId="2201"/>
    <cellStyle name="40% - Accent6 2 2 2 5 2 2" xfId="6796"/>
    <cellStyle name="40% - Accent6 2 2 2 5 2 2 2" xfId="15469"/>
    <cellStyle name="40% - Accent6 2 2 2 5 2 2 2 2" xfId="34669"/>
    <cellStyle name="40% - Accent6 2 2 2 5 2 2 2 3" xfId="54258"/>
    <cellStyle name="40% - Accent6 2 2 2 5 2 2 3" xfId="21252"/>
    <cellStyle name="40% - Accent6 2 2 2 5 2 2 3 2" xfId="34670"/>
    <cellStyle name="40% - Accent6 2 2 2 5 2 2 4" xfId="34671"/>
    <cellStyle name="40% - Accent6 2 2 2 5 2 2 5" xfId="54259"/>
    <cellStyle name="40% - Accent6 2 2 2 5 2 3" xfId="9687"/>
    <cellStyle name="40% - Accent6 2 2 2 5 2 3 2" xfId="34672"/>
    <cellStyle name="40% - Accent6 2 2 2 5 2 3 3" xfId="54260"/>
    <cellStyle name="40% - Accent6 2 2 2 5 2 3 4" xfId="54261"/>
    <cellStyle name="40% - Accent6 2 2 2 5 2 4" xfId="3904"/>
    <cellStyle name="40% - Accent6 2 2 2 5 2 4 2" xfId="34673"/>
    <cellStyle name="40% - Accent6 2 2 2 5 2 4 3" xfId="54262"/>
    <cellStyle name="40% - Accent6 2 2 2 5 2 5" xfId="12578"/>
    <cellStyle name="40% - Accent6 2 2 2 5 2 5 2" xfId="34674"/>
    <cellStyle name="40% - Accent6 2 2 2 5 2 5 3" xfId="54263"/>
    <cellStyle name="40% - Accent6 2 2 2 5 2 6" xfId="18361"/>
    <cellStyle name="40% - Accent6 2 2 2 5 2 6 2" xfId="34675"/>
    <cellStyle name="40% - Accent6 2 2 2 5 2 7" xfId="34676"/>
    <cellStyle name="40% - Accent6 2 2 2 5 2 8" xfId="54264"/>
    <cellStyle name="40% - Accent6 2 2 2 5 3" xfId="1582"/>
    <cellStyle name="40% - Accent6 2 2 2 5 3 2" xfId="9068"/>
    <cellStyle name="40% - Accent6 2 2 2 5 3 2 2" xfId="14850"/>
    <cellStyle name="40% - Accent6 2 2 2 5 3 2 2 2" xfId="34677"/>
    <cellStyle name="40% - Accent6 2 2 2 5 3 2 2 3" xfId="54265"/>
    <cellStyle name="40% - Accent6 2 2 2 5 3 2 3" xfId="20633"/>
    <cellStyle name="40% - Accent6 2 2 2 5 3 2 3 2" xfId="34678"/>
    <cellStyle name="40% - Accent6 2 2 2 5 3 2 4" xfId="34679"/>
    <cellStyle name="40% - Accent6 2 2 2 5 3 2 5" xfId="54266"/>
    <cellStyle name="40% - Accent6 2 2 2 5 3 3" xfId="6177"/>
    <cellStyle name="40% - Accent6 2 2 2 5 3 3 2" xfId="34680"/>
    <cellStyle name="40% - Accent6 2 2 2 5 3 3 3" xfId="54267"/>
    <cellStyle name="40% - Accent6 2 2 2 5 3 4" xfId="11959"/>
    <cellStyle name="40% - Accent6 2 2 2 5 3 4 2" xfId="34681"/>
    <cellStyle name="40% - Accent6 2 2 2 5 3 4 3" xfId="54268"/>
    <cellStyle name="40% - Accent6 2 2 2 5 3 5" xfId="17742"/>
    <cellStyle name="40% - Accent6 2 2 2 5 3 5 2" xfId="34682"/>
    <cellStyle name="40% - Accent6 2 2 2 5 3 6" xfId="34683"/>
    <cellStyle name="40% - Accent6 2 2 2 5 3 7" xfId="54269"/>
    <cellStyle name="40% - Accent6 2 2 2 5 4" xfId="5093"/>
    <cellStyle name="40% - Accent6 2 2 2 5 4 2" xfId="13767"/>
    <cellStyle name="40% - Accent6 2 2 2 5 4 2 2" xfId="34684"/>
    <cellStyle name="40% - Accent6 2 2 2 5 4 2 3" xfId="54270"/>
    <cellStyle name="40% - Accent6 2 2 2 5 4 3" xfId="19550"/>
    <cellStyle name="40% - Accent6 2 2 2 5 4 3 2" xfId="34685"/>
    <cellStyle name="40% - Accent6 2 2 2 5 4 4" xfId="34686"/>
    <cellStyle name="40% - Accent6 2 2 2 5 4 5" xfId="54271"/>
    <cellStyle name="40% - Accent6 2 2 2 5 5" xfId="7985"/>
    <cellStyle name="40% - Accent6 2 2 2 5 5 2" xfId="34687"/>
    <cellStyle name="40% - Accent6 2 2 2 5 5 3" xfId="54272"/>
    <cellStyle name="40% - Accent6 2 2 2 5 5 4" xfId="54273"/>
    <cellStyle name="40% - Accent6 2 2 2 5 6" xfId="3285"/>
    <cellStyle name="40% - Accent6 2 2 2 5 6 2" xfId="34688"/>
    <cellStyle name="40% - Accent6 2 2 2 5 6 3" xfId="54274"/>
    <cellStyle name="40% - Accent6 2 2 2 5 7" xfId="10876"/>
    <cellStyle name="40% - Accent6 2 2 2 5 7 2" xfId="34689"/>
    <cellStyle name="40% - Accent6 2 2 2 5 7 3" xfId="54275"/>
    <cellStyle name="40% - Accent6 2 2 2 5 8" xfId="16659"/>
    <cellStyle name="40% - Accent6 2 2 2 5 8 2" xfId="34690"/>
    <cellStyle name="40% - Accent6 2 2 2 5 9" xfId="34691"/>
    <cellStyle name="40% - Accent6 2 2 2 6" xfId="911"/>
    <cellStyle name="40% - Accent6 2 2 2 6 2" xfId="2617"/>
    <cellStyle name="40% - Accent6 2 2 2 6 2 2" xfId="10103"/>
    <cellStyle name="40% - Accent6 2 2 2 6 2 2 2" xfId="15885"/>
    <cellStyle name="40% - Accent6 2 2 2 6 2 2 2 2" xfId="34692"/>
    <cellStyle name="40% - Accent6 2 2 2 6 2 2 2 3" xfId="54276"/>
    <cellStyle name="40% - Accent6 2 2 2 6 2 2 3" xfId="21668"/>
    <cellStyle name="40% - Accent6 2 2 2 6 2 2 3 2" xfId="34693"/>
    <cellStyle name="40% - Accent6 2 2 2 6 2 2 4" xfId="34694"/>
    <cellStyle name="40% - Accent6 2 2 2 6 2 2 5" xfId="54277"/>
    <cellStyle name="40% - Accent6 2 2 2 6 2 3" xfId="7212"/>
    <cellStyle name="40% - Accent6 2 2 2 6 2 3 2" xfId="34695"/>
    <cellStyle name="40% - Accent6 2 2 2 6 2 3 3" xfId="54278"/>
    <cellStyle name="40% - Accent6 2 2 2 6 2 4" xfId="12994"/>
    <cellStyle name="40% - Accent6 2 2 2 6 2 4 2" xfId="34696"/>
    <cellStyle name="40% - Accent6 2 2 2 6 2 4 3" xfId="54279"/>
    <cellStyle name="40% - Accent6 2 2 2 6 2 5" xfId="18777"/>
    <cellStyle name="40% - Accent6 2 2 2 6 2 5 2" xfId="34697"/>
    <cellStyle name="40% - Accent6 2 2 2 6 2 6" xfId="34698"/>
    <cellStyle name="40% - Accent6 2 2 2 6 2 7" xfId="54280"/>
    <cellStyle name="40% - Accent6 2 2 2 6 3" xfId="5509"/>
    <cellStyle name="40% - Accent6 2 2 2 6 3 2" xfId="14183"/>
    <cellStyle name="40% - Accent6 2 2 2 6 3 2 2" xfId="34699"/>
    <cellStyle name="40% - Accent6 2 2 2 6 3 2 3" xfId="54281"/>
    <cellStyle name="40% - Accent6 2 2 2 6 3 3" xfId="19966"/>
    <cellStyle name="40% - Accent6 2 2 2 6 3 3 2" xfId="34700"/>
    <cellStyle name="40% - Accent6 2 2 2 6 3 4" xfId="34701"/>
    <cellStyle name="40% - Accent6 2 2 2 6 3 5" xfId="54282"/>
    <cellStyle name="40% - Accent6 2 2 2 6 4" xfId="8401"/>
    <cellStyle name="40% - Accent6 2 2 2 6 4 2" xfId="34702"/>
    <cellStyle name="40% - Accent6 2 2 2 6 4 3" xfId="54283"/>
    <cellStyle name="40% - Accent6 2 2 2 6 4 4" xfId="54284"/>
    <cellStyle name="40% - Accent6 2 2 2 6 5" xfId="4320"/>
    <cellStyle name="40% - Accent6 2 2 2 6 5 2" xfId="34703"/>
    <cellStyle name="40% - Accent6 2 2 2 6 5 3" xfId="54285"/>
    <cellStyle name="40% - Accent6 2 2 2 6 6" xfId="11292"/>
    <cellStyle name="40% - Accent6 2 2 2 6 6 2" xfId="34704"/>
    <cellStyle name="40% - Accent6 2 2 2 6 6 3" xfId="54286"/>
    <cellStyle name="40% - Accent6 2 2 2 6 7" xfId="17075"/>
    <cellStyle name="40% - Accent6 2 2 2 6 7 2" xfId="34705"/>
    <cellStyle name="40% - Accent6 2 2 2 6 8" xfId="34706"/>
    <cellStyle name="40% - Accent6 2 2 2 6 9" xfId="54287"/>
    <cellStyle name="40% - Accent6 2 2 2 7" xfId="2192"/>
    <cellStyle name="40% - Accent6 2 2 2 7 2" xfId="6787"/>
    <cellStyle name="40% - Accent6 2 2 2 7 2 2" xfId="15460"/>
    <cellStyle name="40% - Accent6 2 2 2 7 2 2 2" xfId="34707"/>
    <cellStyle name="40% - Accent6 2 2 2 7 2 2 3" xfId="54288"/>
    <cellStyle name="40% - Accent6 2 2 2 7 2 3" xfId="21243"/>
    <cellStyle name="40% - Accent6 2 2 2 7 2 3 2" xfId="34708"/>
    <cellStyle name="40% - Accent6 2 2 2 7 2 4" xfId="34709"/>
    <cellStyle name="40% - Accent6 2 2 2 7 2 5" xfId="54289"/>
    <cellStyle name="40% - Accent6 2 2 2 7 3" xfId="9678"/>
    <cellStyle name="40% - Accent6 2 2 2 7 3 2" xfId="34710"/>
    <cellStyle name="40% - Accent6 2 2 2 7 3 3" xfId="54290"/>
    <cellStyle name="40% - Accent6 2 2 2 7 3 4" xfId="54291"/>
    <cellStyle name="40% - Accent6 2 2 2 7 4" xfId="3895"/>
    <cellStyle name="40% - Accent6 2 2 2 7 4 2" xfId="34711"/>
    <cellStyle name="40% - Accent6 2 2 2 7 4 3" xfId="54292"/>
    <cellStyle name="40% - Accent6 2 2 2 7 5" xfId="12569"/>
    <cellStyle name="40% - Accent6 2 2 2 7 5 2" xfId="34712"/>
    <cellStyle name="40% - Accent6 2 2 2 7 5 3" xfId="54293"/>
    <cellStyle name="40% - Accent6 2 2 2 7 6" xfId="18352"/>
    <cellStyle name="40% - Accent6 2 2 2 7 6 2" xfId="34713"/>
    <cellStyle name="40% - Accent6 2 2 2 7 7" xfId="34714"/>
    <cellStyle name="40% - Accent6 2 2 2 7 8" xfId="54294"/>
    <cellStyle name="40% - Accent6 2 2 2 8" xfId="1328"/>
    <cellStyle name="40% - Accent6 2 2 2 8 2" xfId="8814"/>
    <cellStyle name="40% - Accent6 2 2 2 8 2 2" xfId="14596"/>
    <cellStyle name="40% - Accent6 2 2 2 8 2 2 2" xfId="34715"/>
    <cellStyle name="40% - Accent6 2 2 2 8 2 2 3" xfId="54295"/>
    <cellStyle name="40% - Accent6 2 2 2 8 2 3" xfId="20379"/>
    <cellStyle name="40% - Accent6 2 2 2 8 2 3 2" xfId="34716"/>
    <cellStyle name="40% - Accent6 2 2 2 8 2 4" xfId="34717"/>
    <cellStyle name="40% - Accent6 2 2 2 8 2 5" xfId="54296"/>
    <cellStyle name="40% - Accent6 2 2 2 8 3" xfId="5923"/>
    <cellStyle name="40% - Accent6 2 2 2 8 3 2" xfId="34718"/>
    <cellStyle name="40% - Accent6 2 2 2 8 3 3" xfId="54297"/>
    <cellStyle name="40% - Accent6 2 2 2 8 4" xfId="11705"/>
    <cellStyle name="40% - Accent6 2 2 2 8 4 2" xfId="34719"/>
    <cellStyle name="40% - Accent6 2 2 2 8 4 3" xfId="54298"/>
    <cellStyle name="40% - Accent6 2 2 2 8 5" xfId="17488"/>
    <cellStyle name="40% - Accent6 2 2 2 8 5 2" xfId="34720"/>
    <cellStyle name="40% - Accent6 2 2 2 8 6" xfId="34721"/>
    <cellStyle name="40% - Accent6 2 2 2 8 7" xfId="54299"/>
    <cellStyle name="40% - Accent6 2 2 2 9" xfId="5084"/>
    <cellStyle name="40% - Accent6 2 2 2 9 2" xfId="13758"/>
    <cellStyle name="40% - Accent6 2 2 2 9 2 2" xfId="34722"/>
    <cellStyle name="40% - Accent6 2 2 2 9 2 3" xfId="54300"/>
    <cellStyle name="40% - Accent6 2 2 2 9 3" xfId="19541"/>
    <cellStyle name="40% - Accent6 2 2 2 9 3 2" xfId="34723"/>
    <cellStyle name="40% - Accent6 2 2 2 9 4" xfId="34724"/>
    <cellStyle name="40% - Accent6 2 2 2 9 5" xfId="54301"/>
    <cellStyle name="40% - Accent6 2 2 3" xfId="464"/>
    <cellStyle name="40% - Accent6 2 2 3 10" xfId="10877"/>
    <cellStyle name="40% - Accent6 2 2 3 10 2" xfId="34725"/>
    <cellStyle name="40% - Accent6 2 2 3 10 3" xfId="54302"/>
    <cellStyle name="40% - Accent6 2 2 3 11" xfId="16660"/>
    <cellStyle name="40% - Accent6 2 2 3 11 2" xfId="34726"/>
    <cellStyle name="40% - Accent6 2 2 3 12" xfId="34727"/>
    <cellStyle name="40% - Accent6 2 2 3 13" xfId="54303"/>
    <cellStyle name="40% - Accent6 2 2 3 2" xfId="465"/>
    <cellStyle name="40% - Accent6 2 2 3 2 10" xfId="16661"/>
    <cellStyle name="40% - Accent6 2 2 3 2 10 2" xfId="34728"/>
    <cellStyle name="40% - Accent6 2 2 3 2 11" xfId="34729"/>
    <cellStyle name="40% - Accent6 2 2 3 2 12" xfId="54304"/>
    <cellStyle name="40% - Accent6 2 2 3 2 2" xfId="466"/>
    <cellStyle name="40% - Accent6 2 2 3 2 2 2" xfId="2204"/>
    <cellStyle name="40% - Accent6 2 2 3 2 2 2 2" xfId="9690"/>
    <cellStyle name="40% - Accent6 2 2 3 2 2 2 2 2" xfId="15472"/>
    <cellStyle name="40% - Accent6 2 2 3 2 2 2 2 2 2" xfId="34730"/>
    <cellStyle name="40% - Accent6 2 2 3 2 2 2 2 2 3" xfId="54305"/>
    <cellStyle name="40% - Accent6 2 2 3 2 2 2 2 3" xfId="21255"/>
    <cellStyle name="40% - Accent6 2 2 3 2 2 2 2 3 2" xfId="34731"/>
    <cellStyle name="40% - Accent6 2 2 3 2 2 2 2 4" xfId="34732"/>
    <cellStyle name="40% - Accent6 2 2 3 2 2 2 2 5" xfId="54306"/>
    <cellStyle name="40% - Accent6 2 2 3 2 2 2 3" xfId="6799"/>
    <cellStyle name="40% - Accent6 2 2 3 2 2 2 3 2" xfId="34733"/>
    <cellStyle name="40% - Accent6 2 2 3 2 2 2 3 3" xfId="54307"/>
    <cellStyle name="40% - Accent6 2 2 3 2 2 2 4" xfId="12581"/>
    <cellStyle name="40% - Accent6 2 2 3 2 2 2 4 2" xfId="34734"/>
    <cellStyle name="40% - Accent6 2 2 3 2 2 2 4 3" xfId="54308"/>
    <cellStyle name="40% - Accent6 2 2 3 2 2 2 5" xfId="18364"/>
    <cellStyle name="40% - Accent6 2 2 3 2 2 2 5 2" xfId="34735"/>
    <cellStyle name="40% - Accent6 2 2 3 2 2 2 6" xfId="34736"/>
    <cellStyle name="40% - Accent6 2 2 3 2 2 2 7" xfId="54309"/>
    <cellStyle name="40% - Accent6 2 2 3 2 2 3" xfId="5096"/>
    <cellStyle name="40% - Accent6 2 2 3 2 2 3 2" xfId="13770"/>
    <cellStyle name="40% - Accent6 2 2 3 2 2 3 2 2" xfId="34737"/>
    <cellStyle name="40% - Accent6 2 2 3 2 2 3 2 3" xfId="54310"/>
    <cellStyle name="40% - Accent6 2 2 3 2 2 3 3" xfId="19553"/>
    <cellStyle name="40% - Accent6 2 2 3 2 2 3 3 2" xfId="34738"/>
    <cellStyle name="40% - Accent6 2 2 3 2 2 3 4" xfId="34739"/>
    <cellStyle name="40% - Accent6 2 2 3 2 2 3 5" xfId="54311"/>
    <cellStyle name="40% - Accent6 2 2 3 2 2 4" xfId="7988"/>
    <cellStyle name="40% - Accent6 2 2 3 2 2 4 2" xfId="34740"/>
    <cellStyle name="40% - Accent6 2 2 3 2 2 4 3" xfId="54312"/>
    <cellStyle name="40% - Accent6 2 2 3 2 2 4 4" xfId="54313"/>
    <cellStyle name="40% - Accent6 2 2 3 2 2 5" xfId="3907"/>
    <cellStyle name="40% - Accent6 2 2 3 2 2 5 2" xfId="34741"/>
    <cellStyle name="40% - Accent6 2 2 3 2 2 5 3" xfId="54314"/>
    <cellStyle name="40% - Accent6 2 2 3 2 2 6" xfId="10879"/>
    <cellStyle name="40% - Accent6 2 2 3 2 2 6 2" xfId="34742"/>
    <cellStyle name="40% - Accent6 2 2 3 2 2 6 3" xfId="54315"/>
    <cellStyle name="40% - Accent6 2 2 3 2 2 7" xfId="16662"/>
    <cellStyle name="40% - Accent6 2 2 3 2 2 7 2" xfId="34743"/>
    <cellStyle name="40% - Accent6 2 2 3 2 2 8" xfId="34744"/>
    <cellStyle name="40% - Accent6 2 2 3 2 2 9" xfId="54316"/>
    <cellStyle name="40% - Accent6 2 2 3 2 3" xfId="1098"/>
    <cellStyle name="40% - Accent6 2 2 3 2 3 2" xfId="2802"/>
    <cellStyle name="40% - Accent6 2 2 3 2 3 2 2" xfId="10288"/>
    <cellStyle name="40% - Accent6 2 2 3 2 3 2 2 2" xfId="16070"/>
    <cellStyle name="40% - Accent6 2 2 3 2 3 2 2 2 2" xfId="34745"/>
    <cellStyle name="40% - Accent6 2 2 3 2 3 2 2 2 3" xfId="54317"/>
    <cellStyle name="40% - Accent6 2 2 3 2 3 2 2 3" xfId="21853"/>
    <cellStyle name="40% - Accent6 2 2 3 2 3 2 2 3 2" xfId="34746"/>
    <cellStyle name="40% - Accent6 2 2 3 2 3 2 2 4" xfId="34747"/>
    <cellStyle name="40% - Accent6 2 2 3 2 3 2 2 5" xfId="54318"/>
    <cellStyle name="40% - Accent6 2 2 3 2 3 2 3" xfId="7397"/>
    <cellStyle name="40% - Accent6 2 2 3 2 3 2 3 2" xfId="34748"/>
    <cellStyle name="40% - Accent6 2 2 3 2 3 2 3 3" xfId="54319"/>
    <cellStyle name="40% - Accent6 2 2 3 2 3 2 4" xfId="13179"/>
    <cellStyle name="40% - Accent6 2 2 3 2 3 2 4 2" xfId="34749"/>
    <cellStyle name="40% - Accent6 2 2 3 2 3 2 4 3" xfId="54320"/>
    <cellStyle name="40% - Accent6 2 2 3 2 3 2 5" xfId="18962"/>
    <cellStyle name="40% - Accent6 2 2 3 2 3 2 5 2" xfId="34750"/>
    <cellStyle name="40% - Accent6 2 2 3 2 3 2 6" xfId="34751"/>
    <cellStyle name="40% - Accent6 2 2 3 2 3 2 7" xfId="54321"/>
    <cellStyle name="40% - Accent6 2 2 3 2 3 3" xfId="5694"/>
    <cellStyle name="40% - Accent6 2 2 3 2 3 3 2" xfId="14368"/>
    <cellStyle name="40% - Accent6 2 2 3 2 3 3 2 2" xfId="34752"/>
    <cellStyle name="40% - Accent6 2 2 3 2 3 3 2 3" xfId="54322"/>
    <cellStyle name="40% - Accent6 2 2 3 2 3 3 3" xfId="20151"/>
    <cellStyle name="40% - Accent6 2 2 3 2 3 3 3 2" xfId="34753"/>
    <cellStyle name="40% - Accent6 2 2 3 2 3 3 4" xfId="34754"/>
    <cellStyle name="40% - Accent6 2 2 3 2 3 3 5" xfId="54323"/>
    <cellStyle name="40% - Accent6 2 2 3 2 3 4" xfId="8586"/>
    <cellStyle name="40% - Accent6 2 2 3 2 3 4 2" xfId="34755"/>
    <cellStyle name="40% - Accent6 2 2 3 2 3 4 3" xfId="54324"/>
    <cellStyle name="40% - Accent6 2 2 3 2 3 4 4" xfId="54325"/>
    <cellStyle name="40% - Accent6 2 2 3 2 3 5" xfId="4505"/>
    <cellStyle name="40% - Accent6 2 2 3 2 3 5 2" xfId="34756"/>
    <cellStyle name="40% - Accent6 2 2 3 2 3 5 3" xfId="54326"/>
    <cellStyle name="40% - Accent6 2 2 3 2 3 6" xfId="11477"/>
    <cellStyle name="40% - Accent6 2 2 3 2 3 6 2" xfId="34757"/>
    <cellStyle name="40% - Accent6 2 2 3 2 3 6 3" xfId="54327"/>
    <cellStyle name="40% - Accent6 2 2 3 2 3 7" xfId="17260"/>
    <cellStyle name="40% - Accent6 2 2 3 2 3 7 2" xfId="34758"/>
    <cellStyle name="40% - Accent6 2 2 3 2 3 8" xfId="34759"/>
    <cellStyle name="40% - Accent6 2 2 3 2 3 9" xfId="54328"/>
    <cellStyle name="40% - Accent6 2 2 3 2 4" xfId="2203"/>
    <cellStyle name="40% - Accent6 2 2 3 2 4 2" xfId="6798"/>
    <cellStyle name="40% - Accent6 2 2 3 2 4 2 2" xfId="15471"/>
    <cellStyle name="40% - Accent6 2 2 3 2 4 2 2 2" xfId="34760"/>
    <cellStyle name="40% - Accent6 2 2 3 2 4 2 2 3" xfId="54329"/>
    <cellStyle name="40% - Accent6 2 2 3 2 4 2 3" xfId="21254"/>
    <cellStyle name="40% - Accent6 2 2 3 2 4 2 3 2" xfId="34761"/>
    <cellStyle name="40% - Accent6 2 2 3 2 4 2 4" xfId="34762"/>
    <cellStyle name="40% - Accent6 2 2 3 2 4 2 5" xfId="54330"/>
    <cellStyle name="40% - Accent6 2 2 3 2 4 3" xfId="9689"/>
    <cellStyle name="40% - Accent6 2 2 3 2 4 3 2" xfId="34763"/>
    <cellStyle name="40% - Accent6 2 2 3 2 4 3 3" xfId="54331"/>
    <cellStyle name="40% - Accent6 2 2 3 2 4 3 4" xfId="54332"/>
    <cellStyle name="40% - Accent6 2 2 3 2 4 4" xfId="3906"/>
    <cellStyle name="40% - Accent6 2 2 3 2 4 4 2" xfId="34764"/>
    <cellStyle name="40% - Accent6 2 2 3 2 4 4 3" xfId="54333"/>
    <cellStyle name="40% - Accent6 2 2 3 2 4 5" xfId="12580"/>
    <cellStyle name="40% - Accent6 2 2 3 2 4 5 2" xfId="34765"/>
    <cellStyle name="40% - Accent6 2 2 3 2 4 5 3" xfId="54334"/>
    <cellStyle name="40% - Accent6 2 2 3 2 4 6" xfId="18363"/>
    <cellStyle name="40% - Accent6 2 2 3 2 4 6 2" xfId="34766"/>
    <cellStyle name="40% - Accent6 2 2 3 2 4 7" xfId="34767"/>
    <cellStyle name="40% - Accent6 2 2 3 2 4 8" xfId="54335"/>
    <cellStyle name="40% - Accent6 2 2 3 2 5" xfId="1588"/>
    <cellStyle name="40% - Accent6 2 2 3 2 5 2" xfId="9074"/>
    <cellStyle name="40% - Accent6 2 2 3 2 5 2 2" xfId="14856"/>
    <cellStyle name="40% - Accent6 2 2 3 2 5 2 2 2" xfId="34768"/>
    <cellStyle name="40% - Accent6 2 2 3 2 5 2 2 3" xfId="54336"/>
    <cellStyle name="40% - Accent6 2 2 3 2 5 2 3" xfId="20639"/>
    <cellStyle name="40% - Accent6 2 2 3 2 5 2 3 2" xfId="34769"/>
    <cellStyle name="40% - Accent6 2 2 3 2 5 2 4" xfId="34770"/>
    <cellStyle name="40% - Accent6 2 2 3 2 5 2 5" xfId="54337"/>
    <cellStyle name="40% - Accent6 2 2 3 2 5 3" xfId="6183"/>
    <cellStyle name="40% - Accent6 2 2 3 2 5 3 2" xfId="34771"/>
    <cellStyle name="40% - Accent6 2 2 3 2 5 3 3" xfId="54338"/>
    <cellStyle name="40% - Accent6 2 2 3 2 5 4" xfId="11965"/>
    <cellStyle name="40% - Accent6 2 2 3 2 5 4 2" xfId="34772"/>
    <cellStyle name="40% - Accent6 2 2 3 2 5 4 3" xfId="54339"/>
    <cellStyle name="40% - Accent6 2 2 3 2 5 5" xfId="17748"/>
    <cellStyle name="40% - Accent6 2 2 3 2 5 5 2" xfId="34773"/>
    <cellStyle name="40% - Accent6 2 2 3 2 5 6" xfId="34774"/>
    <cellStyle name="40% - Accent6 2 2 3 2 5 7" xfId="54340"/>
    <cellStyle name="40% - Accent6 2 2 3 2 6" xfId="5095"/>
    <cellStyle name="40% - Accent6 2 2 3 2 6 2" xfId="13769"/>
    <cellStyle name="40% - Accent6 2 2 3 2 6 2 2" xfId="34775"/>
    <cellStyle name="40% - Accent6 2 2 3 2 6 2 3" xfId="54341"/>
    <cellStyle name="40% - Accent6 2 2 3 2 6 3" xfId="19552"/>
    <cellStyle name="40% - Accent6 2 2 3 2 6 3 2" xfId="34776"/>
    <cellStyle name="40% - Accent6 2 2 3 2 6 4" xfId="34777"/>
    <cellStyle name="40% - Accent6 2 2 3 2 6 5" xfId="54342"/>
    <cellStyle name="40% - Accent6 2 2 3 2 7" xfId="7987"/>
    <cellStyle name="40% - Accent6 2 2 3 2 7 2" xfId="34778"/>
    <cellStyle name="40% - Accent6 2 2 3 2 7 3" xfId="54343"/>
    <cellStyle name="40% - Accent6 2 2 3 2 7 4" xfId="54344"/>
    <cellStyle name="40% - Accent6 2 2 3 2 8" xfId="3291"/>
    <cellStyle name="40% - Accent6 2 2 3 2 8 2" xfId="34779"/>
    <cellStyle name="40% - Accent6 2 2 3 2 8 3" xfId="54345"/>
    <cellStyle name="40% - Accent6 2 2 3 2 9" xfId="10878"/>
    <cellStyle name="40% - Accent6 2 2 3 2 9 2" xfId="34780"/>
    <cellStyle name="40% - Accent6 2 2 3 2 9 3" xfId="54346"/>
    <cellStyle name="40% - Accent6 2 2 3 3" xfId="467"/>
    <cellStyle name="40% - Accent6 2 2 3 3 2" xfId="2205"/>
    <cellStyle name="40% - Accent6 2 2 3 3 2 2" xfId="9691"/>
    <cellStyle name="40% - Accent6 2 2 3 3 2 2 2" xfId="15473"/>
    <cellStyle name="40% - Accent6 2 2 3 3 2 2 2 2" xfId="34781"/>
    <cellStyle name="40% - Accent6 2 2 3 3 2 2 2 3" xfId="54347"/>
    <cellStyle name="40% - Accent6 2 2 3 3 2 2 3" xfId="21256"/>
    <cellStyle name="40% - Accent6 2 2 3 3 2 2 3 2" xfId="34782"/>
    <cellStyle name="40% - Accent6 2 2 3 3 2 2 4" xfId="34783"/>
    <cellStyle name="40% - Accent6 2 2 3 3 2 2 5" xfId="54348"/>
    <cellStyle name="40% - Accent6 2 2 3 3 2 3" xfId="6800"/>
    <cellStyle name="40% - Accent6 2 2 3 3 2 3 2" xfId="34784"/>
    <cellStyle name="40% - Accent6 2 2 3 3 2 3 3" xfId="54349"/>
    <cellStyle name="40% - Accent6 2 2 3 3 2 4" xfId="12582"/>
    <cellStyle name="40% - Accent6 2 2 3 3 2 4 2" xfId="34785"/>
    <cellStyle name="40% - Accent6 2 2 3 3 2 4 3" xfId="54350"/>
    <cellStyle name="40% - Accent6 2 2 3 3 2 5" xfId="18365"/>
    <cellStyle name="40% - Accent6 2 2 3 3 2 5 2" xfId="34786"/>
    <cellStyle name="40% - Accent6 2 2 3 3 2 6" xfId="34787"/>
    <cellStyle name="40% - Accent6 2 2 3 3 2 7" xfId="54351"/>
    <cellStyle name="40% - Accent6 2 2 3 3 3" xfId="5097"/>
    <cellStyle name="40% - Accent6 2 2 3 3 3 2" xfId="13771"/>
    <cellStyle name="40% - Accent6 2 2 3 3 3 2 2" xfId="34788"/>
    <cellStyle name="40% - Accent6 2 2 3 3 3 2 3" xfId="54352"/>
    <cellStyle name="40% - Accent6 2 2 3 3 3 3" xfId="19554"/>
    <cellStyle name="40% - Accent6 2 2 3 3 3 3 2" xfId="34789"/>
    <cellStyle name="40% - Accent6 2 2 3 3 3 4" xfId="34790"/>
    <cellStyle name="40% - Accent6 2 2 3 3 3 5" xfId="54353"/>
    <cellStyle name="40% - Accent6 2 2 3 3 4" xfId="7989"/>
    <cellStyle name="40% - Accent6 2 2 3 3 4 2" xfId="34791"/>
    <cellStyle name="40% - Accent6 2 2 3 3 4 3" xfId="54354"/>
    <cellStyle name="40% - Accent6 2 2 3 3 4 4" xfId="54355"/>
    <cellStyle name="40% - Accent6 2 2 3 3 5" xfId="3908"/>
    <cellStyle name="40% - Accent6 2 2 3 3 5 2" xfId="34792"/>
    <cellStyle name="40% - Accent6 2 2 3 3 5 3" xfId="54356"/>
    <cellStyle name="40% - Accent6 2 2 3 3 6" xfId="10880"/>
    <cellStyle name="40% - Accent6 2 2 3 3 6 2" xfId="34793"/>
    <cellStyle name="40% - Accent6 2 2 3 3 6 3" xfId="54357"/>
    <cellStyle name="40% - Accent6 2 2 3 3 7" xfId="16663"/>
    <cellStyle name="40% - Accent6 2 2 3 3 7 2" xfId="34794"/>
    <cellStyle name="40% - Accent6 2 2 3 3 8" xfId="34795"/>
    <cellStyle name="40% - Accent6 2 2 3 3 9" xfId="54358"/>
    <cellStyle name="40% - Accent6 2 2 3 4" xfId="1097"/>
    <cellStyle name="40% - Accent6 2 2 3 4 2" xfId="2801"/>
    <cellStyle name="40% - Accent6 2 2 3 4 2 2" xfId="10287"/>
    <cellStyle name="40% - Accent6 2 2 3 4 2 2 2" xfId="16069"/>
    <cellStyle name="40% - Accent6 2 2 3 4 2 2 2 2" xfId="34796"/>
    <cellStyle name="40% - Accent6 2 2 3 4 2 2 2 3" xfId="54359"/>
    <cellStyle name="40% - Accent6 2 2 3 4 2 2 3" xfId="21852"/>
    <cellStyle name="40% - Accent6 2 2 3 4 2 2 3 2" xfId="34797"/>
    <cellStyle name="40% - Accent6 2 2 3 4 2 2 4" xfId="34798"/>
    <cellStyle name="40% - Accent6 2 2 3 4 2 2 5" xfId="54360"/>
    <cellStyle name="40% - Accent6 2 2 3 4 2 3" xfId="7396"/>
    <cellStyle name="40% - Accent6 2 2 3 4 2 3 2" xfId="34799"/>
    <cellStyle name="40% - Accent6 2 2 3 4 2 3 3" xfId="54361"/>
    <cellStyle name="40% - Accent6 2 2 3 4 2 4" xfId="13178"/>
    <cellStyle name="40% - Accent6 2 2 3 4 2 4 2" xfId="34800"/>
    <cellStyle name="40% - Accent6 2 2 3 4 2 4 3" xfId="54362"/>
    <cellStyle name="40% - Accent6 2 2 3 4 2 5" xfId="18961"/>
    <cellStyle name="40% - Accent6 2 2 3 4 2 5 2" xfId="34801"/>
    <cellStyle name="40% - Accent6 2 2 3 4 2 6" xfId="34802"/>
    <cellStyle name="40% - Accent6 2 2 3 4 2 7" xfId="54363"/>
    <cellStyle name="40% - Accent6 2 2 3 4 3" xfId="5693"/>
    <cellStyle name="40% - Accent6 2 2 3 4 3 2" xfId="14367"/>
    <cellStyle name="40% - Accent6 2 2 3 4 3 2 2" xfId="34803"/>
    <cellStyle name="40% - Accent6 2 2 3 4 3 2 3" xfId="54364"/>
    <cellStyle name="40% - Accent6 2 2 3 4 3 3" xfId="20150"/>
    <cellStyle name="40% - Accent6 2 2 3 4 3 3 2" xfId="34804"/>
    <cellStyle name="40% - Accent6 2 2 3 4 3 4" xfId="34805"/>
    <cellStyle name="40% - Accent6 2 2 3 4 3 5" xfId="54365"/>
    <cellStyle name="40% - Accent6 2 2 3 4 4" xfId="8585"/>
    <cellStyle name="40% - Accent6 2 2 3 4 4 2" xfId="34806"/>
    <cellStyle name="40% - Accent6 2 2 3 4 4 3" xfId="54366"/>
    <cellStyle name="40% - Accent6 2 2 3 4 4 4" xfId="54367"/>
    <cellStyle name="40% - Accent6 2 2 3 4 5" xfId="4504"/>
    <cellStyle name="40% - Accent6 2 2 3 4 5 2" xfId="34807"/>
    <cellStyle name="40% - Accent6 2 2 3 4 5 3" xfId="54368"/>
    <cellStyle name="40% - Accent6 2 2 3 4 6" xfId="11476"/>
    <cellStyle name="40% - Accent6 2 2 3 4 6 2" xfId="34808"/>
    <cellStyle name="40% - Accent6 2 2 3 4 6 3" xfId="54369"/>
    <cellStyle name="40% - Accent6 2 2 3 4 7" xfId="17259"/>
    <cellStyle name="40% - Accent6 2 2 3 4 7 2" xfId="34809"/>
    <cellStyle name="40% - Accent6 2 2 3 4 8" xfId="34810"/>
    <cellStyle name="40% - Accent6 2 2 3 4 9" xfId="54370"/>
    <cellStyle name="40% - Accent6 2 2 3 5" xfId="2202"/>
    <cellStyle name="40% - Accent6 2 2 3 5 2" xfId="6797"/>
    <cellStyle name="40% - Accent6 2 2 3 5 2 2" xfId="15470"/>
    <cellStyle name="40% - Accent6 2 2 3 5 2 2 2" xfId="34811"/>
    <cellStyle name="40% - Accent6 2 2 3 5 2 2 3" xfId="54371"/>
    <cellStyle name="40% - Accent6 2 2 3 5 2 3" xfId="21253"/>
    <cellStyle name="40% - Accent6 2 2 3 5 2 3 2" xfId="34812"/>
    <cellStyle name="40% - Accent6 2 2 3 5 2 4" xfId="34813"/>
    <cellStyle name="40% - Accent6 2 2 3 5 2 5" xfId="54372"/>
    <cellStyle name="40% - Accent6 2 2 3 5 3" xfId="9688"/>
    <cellStyle name="40% - Accent6 2 2 3 5 3 2" xfId="34814"/>
    <cellStyle name="40% - Accent6 2 2 3 5 3 3" xfId="54373"/>
    <cellStyle name="40% - Accent6 2 2 3 5 3 4" xfId="54374"/>
    <cellStyle name="40% - Accent6 2 2 3 5 4" xfId="3905"/>
    <cellStyle name="40% - Accent6 2 2 3 5 4 2" xfId="34815"/>
    <cellStyle name="40% - Accent6 2 2 3 5 4 3" xfId="54375"/>
    <cellStyle name="40% - Accent6 2 2 3 5 5" xfId="12579"/>
    <cellStyle name="40% - Accent6 2 2 3 5 5 2" xfId="34816"/>
    <cellStyle name="40% - Accent6 2 2 3 5 5 3" xfId="54376"/>
    <cellStyle name="40% - Accent6 2 2 3 5 6" xfId="18362"/>
    <cellStyle name="40% - Accent6 2 2 3 5 6 2" xfId="34817"/>
    <cellStyle name="40% - Accent6 2 2 3 5 7" xfId="34818"/>
    <cellStyle name="40% - Accent6 2 2 3 5 8" xfId="54377"/>
    <cellStyle name="40% - Accent6 2 2 3 6" xfId="1587"/>
    <cellStyle name="40% - Accent6 2 2 3 6 2" xfId="9073"/>
    <cellStyle name="40% - Accent6 2 2 3 6 2 2" xfId="14855"/>
    <cellStyle name="40% - Accent6 2 2 3 6 2 2 2" xfId="34819"/>
    <cellStyle name="40% - Accent6 2 2 3 6 2 2 3" xfId="54378"/>
    <cellStyle name="40% - Accent6 2 2 3 6 2 3" xfId="20638"/>
    <cellStyle name="40% - Accent6 2 2 3 6 2 3 2" xfId="34820"/>
    <cellStyle name="40% - Accent6 2 2 3 6 2 4" xfId="34821"/>
    <cellStyle name="40% - Accent6 2 2 3 6 2 5" xfId="54379"/>
    <cellStyle name="40% - Accent6 2 2 3 6 3" xfId="6182"/>
    <cellStyle name="40% - Accent6 2 2 3 6 3 2" xfId="34822"/>
    <cellStyle name="40% - Accent6 2 2 3 6 3 3" xfId="54380"/>
    <cellStyle name="40% - Accent6 2 2 3 6 4" xfId="11964"/>
    <cellStyle name="40% - Accent6 2 2 3 6 4 2" xfId="34823"/>
    <cellStyle name="40% - Accent6 2 2 3 6 4 3" xfId="54381"/>
    <cellStyle name="40% - Accent6 2 2 3 6 5" xfId="17747"/>
    <cellStyle name="40% - Accent6 2 2 3 6 5 2" xfId="34824"/>
    <cellStyle name="40% - Accent6 2 2 3 6 6" xfId="34825"/>
    <cellStyle name="40% - Accent6 2 2 3 6 7" xfId="54382"/>
    <cellStyle name="40% - Accent6 2 2 3 7" xfId="5094"/>
    <cellStyle name="40% - Accent6 2 2 3 7 2" xfId="13768"/>
    <cellStyle name="40% - Accent6 2 2 3 7 2 2" xfId="34826"/>
    <cellStyle name="40% - Accent6 2 2 3 7 2 3" xfId="54383"/>
    <cellStyle name="40% - Accent6 2 2 3 7 3" xfId="19551"/>
    <cellStyle name="40% - Accent6 2 2 3 7 3 2" xfId="34827"/>
    <cellStyle name="40% - Accent6 2 2 3 7 4" xfId="34828"/>
    <cellStyle name="40% - Accent6 2 2 3 7 5" xfId="54384"/>
    <cellStyle name="40% - Accent6 2 2 3 8" xfId="7986"/>
    <cellStyle name="40% - Accent6 2 2 3 8 2" xfId="34829"/>
    <cellStyle name="40% - Accent6 2 2 3 8 3" xfId="54385"/>
    <cellStyle name="40% - Accent6 2 2 3 8 4" xfId="54386"/>
    <cellStyle name="40% - Accent6 2 2 3 9" xfId="3290"/>
    <cellStyle name="40% - Accent6 2 2 3 9 2" xfId="34830"/>
    <cellStyle name="40% - Accent6 2 2 3 9 3" xfId="54387"/>
    <cellStyle name="40% - Accent6 2 2 4" xfId="468"/>
    <cellStyle name="40% - Accent6 2 2 4 10" xfId="16664"/>
    <cellStyle name="40% - Accent6 2 2 4 10 2" xfId="34831"/>
    <cellStyle name="40% - Accent6 2 2 4 11" xfId="34832"/>
    <cellStyle name="40% - Accent6 2 2 4 12" xfId="54388"/>
    <cellStyle name="40% - Accent6 2 2 4 2" xfId="469"/>
    <cellStyle name="40% - Accent6 2 2 4 2 2" xfId="2207"/>
    <cellStyle name="40% - Accent6 2 2 4 2 2 2" xfId="9693"/>
    <cellStyle name="40% - Accent6 2 2 4 2 2 2 2" xfId="15475"/>
    <cellStyle name="40% - Accent6 2 2 4 2 2 2 2 2" xfId="34833"/>
    <cellStyle name="40% - Accent6 2 2 4 2 2 2 2 3" xfId="54389"/>
    <cellStyle name="40% - Accent6 2 2 4 2 2 2 3" xfId="21258"/>
    <cellStyle name="40% - Accent6 2 2 4 2 2 2 3 2" xfId="34834"/>
    <cellStyle name="40% - Accent6 2 2 4 2 2 2 4" xfId="34835"/>
    <cellStyle name="40% - Accent6 2 2 4 2 2 2 5" xfId="54390"/>
    <cellStyle name="40% - Accent6 2 2 4 2 2 3" xfId="6802"/>
    <cellStyle name="40% - Accent6 2 2 4 2 2 3 2" xfId="34836"/>
    <cellStyle name="40% - Accent6 2 2 4 2 2 3 3" xfId="54391"/>
    <cellStyle name="40% - Accent6 2 2 4 2 2 4" xfId="12584"/>
    <cellStyle name="40% - Accent6 2 2 4 2 2 4 2" xfId="34837"/>
    <cellStyle name="40% - Accent6 2 2 4 2 2 4 3" xfId="54392"/>
    <cellStyle name="40% - Accent6 2 2 4 2 2 5" xfId="18367"/>
    <cellStyle name="40% - Accent6 2 2 4 2 2 5 2" xfId="34838"/>
    <cellStyle name="40% - Accent6 2 2 4 2 2 6" xfId="34839"/>
    <cellStyle name="40% - Accent6 2 2 4 2 2 7" xfId="54393"/>
    <cellStyle name="40% - Accent6 2 2 4 2 3" xfId="5099"/>
    <cellStyle name="40% - Accent6 2 2 4 2 3 2" xfId="13773"/>
    <cellStyle name="40% - Accent6 2 2 4 2 3 2 2" xfId="34840"/>
    <cellStyle name="40% - Accent6 2 2 4 2 3 2 3" xfId="54394"/>
    <cellStyle name="40% - Accent6 2 2 4 2 3 3" xfId="19556"/>
    <cellStyle name="40% - Accent6 2 2 4 2 3 3 2" xfId="34841"/>
    <cellStyle name="40% - Accent6 2 2 4 2 3 4" xfId="34842"/>
    <cellStyle name="40% - Accent6 2 2 4 2 3 5" xfId="54395"/>
    <cellStyle name="40% - Accent6 2 2 4 2 4" xfId="7991"/>
    <cellStyle name="40% - Accent6 2 2 4 2 4 2" xfId="34843"/>
    <cellStyle name="40% - Accent6 2 2 4 2 4 3" xfId="54396"/>
    <cellStyle name="40% - Accent6 2 2 4 2 4 4" xfId="54397"/>
    <cellStyle name="40% - Accent6 2 2 4 2 5" xfId="3910"/>
    <cellStyle name="40% - Accent6 2 2 4 2 5 2" xfId="34844"/>
    <cellStyle name="40% - Accent6 2 2 4 2 5 3" xfId="54398"/>
    <cellStyle name="40% - Accent6 2 2 4 2 6" xfId="10882"/>
    <cellStyle name="40% - Accent6 2 2 4 2 6 2" xfId="34845"/>
    <cellStyle name="40% - Accent6 2 2 4 2 6 3" xfId="54399"/>
    <cellStyle name="40% - Accent6 2 2 4 2 7" xfId="16665"/>
    <cellStyle name="40% - Accent6 2 2 4 2 7 2" xfId="34846"/>
    <cellStyle name="40% - Accent6 2 2 4 2 8" xfId="34847"/>
    <cellStyle name="40% - Accent6 2 2 4 2 9" xfId="54400"/>
    <cellStyle name="40% - Accent6 2 2 4 3" xfId="1099"/>
    <cellStyle name="40% - Accent6 2 2 4 3 2" xfId="2803"/>
    <cellStyle name="40% - Accent6 2 2 4 3 2 2" xfId="10289"/>
    <cellStyle name="40% - Accent6 2 2 4 3 2 2 2" xfId="16071"/>
    <cellStyle name="40% - Accent6 2 2 4 3 2 2 2 2" xfId="34848"/>
    <cellStyle name="40% - Accent6 2 2 4 3 2 2 2 3" xfId="54401"/>
    <cellStyle name="40% - Accent6 2 2 4 3 2 2 3" xfId="21854"/>
    <cellStyle name="40% - Accent6 2 2 4 3 2 2 3 2" xfId="34849"/>
    <cellStyle name="40% - Accent6 2 2 4 3 2 2 4" xfId="34850"/>
    <cellStyle name="40% - Accent6 2 2 4 3 2 2 5" xfId="54402"/>
    <cellStyle name="40% - Accent6 2 2 4 3 2 3" xfId="7398"/>
    <cellStyle name="40% - Accent6 2 2 4 3 2 3 2" xfId="34851"/>
    <cellStyle name="40% - Accent6 2 2 4 3 2 3 3" xfId="54403"/>
    <cellStyle name="40% - Accent6 2 2 4 3 2 4" xfId="13180"/>
    <cellStyle name="40% - Accent6 2 2 4 3 2 4 2" xfId="34852"/>
    <cellStyle name="40% - Accent6 2 2 4 3 2 4 3" xfId="54404"/>
    <cellStyle name="40% - Accent6 2 2 4 3 2 5" xfId="18963"/>
    <cellStyle name="40% - Accent6 2 2 4 3 2 5 2" xfId="34853"/>
    <cellStyle name="40% - Accent6 2 2 4 3 2 6" xfId="34854"/>
    <cellStyle name="40% - Accent6 2 2 4 3 2 7" xfId="54405"/>
    <cellStyle name="40% - Accent6 2 2 4 3 3" xfId="5695"/>
    <cellStyle name="40% - Accent6 2 2 4 3 3 2" xfId="14369"/>
    <cellStyle name="40% - Accent6 2 2 4 3 3 2 2" xfId="34855"/>
    <cellStyle name="40% - Accent6 2 2 4 3 3 2 3" xfId="54406"/>
    <cellStyle name="40% - Accent6 2 2 4 3 3 3" xfId="20152"/>
    <cellStyle name="40% - Accent6 2 2 4 3 3 3 2" xfId="34856"/>
    <cellStyle name="40% - Accent6 2 2 4 3 3 4" xfId="34857"/>
    <cellStyle name="40% - Accent6 2 2 4 3 3 5" xfId="54407"/>
    <cellStyle name="40% - Accent6 2 2 4 3 4" xfId="8587"/>
    <cellStyle name="40% - Accent6 2 2 4 3 4 2" xfId="34858"/>
    <cellStyle name="40% - Accent6 2 2 4 3 4 3" xfId="54408"/>
    <cellStyle name="40% - Accent6 2 2 4 3 4 4" xfId="54409"/>
    <cellStyle name="40% - Accent6 2 2 4 3 5" xfId="4506"/>
    <cellStyle name="40% - Accent6 2 2 4 3 5 2" xfId="34859"/>
    <cellStyle name="40% - Accent6 2 2 4 3 5 3" xfId="54410"/>
    <cellStyle name="40% - Accent6 2 2 4 3 6" xfId="11478"/>
    <cellStyle name="40% - Accent6 2 2 4 3 6 2" xfId="34860"/>
    <cellStyle name="40% - Accent6 2 2 4 3 6 3" xfId="54411"/>
    <cellStyle name="40% - Accent6 2 2 4 3 7" xfId="17261"/>
    <cellStyle name="40% - Accent6 2 2 4 3 7 2" xfId="34861"/>
    <cellStyle name="40% - Accent6 2 2 4 3 8" xfId="34862"/>
    <cellStyle name="40% - Accent6 2 2 4 3 9" xfId="54412"/>
    <cellStyle name="40% - Accent6 2 2 4 4" xfId="2206"/>
    <cellStyle name="40% - Accent6 2 2 4 4 2" xfId="6801"/>
    <cellStyle name="40% - Accent6 2 2 4 4 2 2" xfId="15474"/>
    <cellStyle name="40% - Accent6 2 2 4 4 2 2 2" xfId="34863"/>
    <cellStyle name="40% - Accent6 2 2 4 4 2 2 3" xfId="54413"/>
    <cellStyle name="40% - Accent6 2 2 4 4 2 3" xfId="21257"/>
    <cellStyle name="40% - Accent6 2 2 4 4 2 3 2" xfId="34864"/>
    <cellStyle name="40% - Accent6 2 2 4 4 2 4" xfId="34865"/>
    <cellStyle name="40% - Accent6 2 2 4 4 2 5" xfId="54414"/>
    <cellStyle name="40% - Accent6 2 2 4 4 3" xfId="9692"/>
    <cellStyle name="40% - Accent6 2 2 4 4 3 2" xfId="34866"/>
    <cellStyle name="40% - Accent6 2 2 4 4 3 3" xfId="54415"/>
    <cellStyle name="40% - Accent6 2 2 4 4 3 4" xfId="54416"/>
    <cellStyle name="40% - Accent6 2 2 4 4 4" xfId="3909"/>
    <cellStyle name="40% - Accent6 2 2 4 4 4 2" xfId="34867"/>
    <cellStyle name="40% - Accent6 2 2 4 4 4 3" xfId="54417"/>
    <cellStyle name="40% - Accent6 2 2 4 4 5" xfId="12583"/>
    <cellStyle name="40% - Accent6 2 2 4 4 5 2" xfId="34868"/>
    <cellStyle name="40% - Accent6 2 2 4 4 5 3" xfId="54418"/>
    <cellStyle name="40% - Accent6 2 2 4 4 6" xfId="18366"/>
    <cellStyle name="40% - Accent6 2 2 4 4 6 2" xfId="34869"/>
    <cellStyle name="40% - Accent6 2 2 4 4 7" xfId="34870"/>
    <cellStyle name="40% - Accent6 2 2 4 4 8" xfId="54419"/>
    <cellStyle name="40% - Accent6 2 2 4 5" xfId="1589"/>
    <cellStyle name="40% - Accent6 2 2 4 5 2" xfId="9075"/>
    <cellStyle name="40% - Accent6 2 2 4 5 2 2" xfId="14857"/>
    <cellStyle name="40% - Accent6 2 2 4 5 2 2 2" xfId="34871"/>
    <cellStyle name="40% - Accent6 2 2 4 5 2 2 3" xfId="54420"/>
    <cellStyle name="40% - Accent6 2 2 4 5 2 3" xfId="20640"/>
    <cellStyle name="40% - Accent6 2 2 4 5 2 3 2" xfId="34872"/>
    <cellStyle name="40% - Accent6 2 2 4 5 2 4" xfId="34873"/>
    <cellStyle name="40% - Accent6 2 2 4 5 2 5" xfId="54421"/>
    <cellStyle name="40% - Accent6 2 2 4 5 3" xfId="6184"/>
    <cellStyle name="40% - Accent6 2 2 4 5 3 2" xfId="34874"/>
    <cellStyle name="40% - Accent6 2 2 4 5 3 3" xfId="54422"/>
    <cellStyle name="40% - Accent6 2 2 4 5 4" xfId="11966"/>
    <cellStyle name="40% - Accent6 2 2 4 5 4 2" xfId="34875"/>
    <cellStyle name="40% - Accent6 2 2 4 5 4 3" xfId="54423"/>
    <cellStyle name="40% - Accent6 2 2 4 5 5" xfId="17749"/>
    <cellStyle name="40% - Accent6 2 2 4 5 5 2" xfId="34876"/>
    <cellStyle name="40% - Accent6 2 2 4 5 6" xfId="34877"/>
    <cellStyle name="40% - Accent6 2 2 4 5 7" xfId="54424"/>
    <cellStyle name="40% - Accent6 2 2 4 6" xfId="5098"/>
    <cellStyle name="40% - Accent6 2 2 4 6 2" xfId="13772"/>
    <cellStyle name="40% - Accent6 2 2 4 6 2 2" xfId="34878"/>
    <cellStyle name="40% - Accent6 2 2 4 6 2 3" xfId="54425"/>
    <cellStyle name="40% - Accent6 2 2 4 6 3" xfId="19555"/>
    <cellStyle name="40% - Accent6 2 2 4 6 3 2" xfId="34879"/>
    <cellStyle name="40% - Accent6 2 2 4 6 4" xfId="34880"/>
    <cellStyle name="40% - Accent6 2 2 4 6 5" xfId="54426"/>
    <cellStyle name="40% - Accent6 2 2 4 7" xfId="7990"/>
    <cellStyle name="40% - Accent6 2 2 4 7 2" xfId="34881"/>
    <cellStyle name="40% - Accent6 2 2 4 7 3" xfId="54427"/>
    <cellStyle name="40% - Accent6 2 2 4 7 4" xfId="54428"/>
    <cellStyle name="40% - Accent6 2 2 4 8" xfId="3292"/>
    <cellStyle name="40% - Accent6 2 2 4 8 2" xfId="34882"/>
    <cellStyle name="40% - Accent6 2 2 4 8 3" xfId="54429"/>
    <cellStyle name="40% - Accent6 2 2 4 9" xfId="10881"/>
    <cellStyle name="40% - Accent6 2 2 4 9 2" xfId="34883"/>
    <cellStyle name="40% - Accent6 2 2 4 9 3" xfId="54430"/>
    <cellStyle name="40% - Accent6 2 2 5" xfId="470"/>
    <cellStyle name="40% - Accent6 2 2 5 10" xfId="16666"/>
    <cellStyle name="40% - Accent6 2 2 5 10 2" xfId="34884"/>
    <cellStyle name="40% - Accent6 2 2 5 11" xfId="34885"/>
    <cellStyle name="40% - Accent6 2 2 5 12" xfId="54431"/>
    <cellStyle name="40% - Accent6 2 2 5 2" xfId="471"/>
    <cellStyle name="40% - Accent6 2 2 5 2 2" xfId="2209"/>
    <cellStyle name="40% - Accent6 2 2 5 2 2 2" xfId="9695"/>
    <cellStyle name="40% - Accent6 2 2 5 2 2 2 2" xfId="15477"/>
    <cellStyle name="40% - Accent6 2 2 5 2 2 2 2 2" xfId="34886"/>
    <cellStyle name="40% - Accent6 2 2 5 2 2 2 2 3" xfId="54432"/>
    <cellStyle name="40% - Accent6 2 2 5 2 2 2 3" xfId="21260"/>
    <cellStyle name="40% - Accent6 2 2 5 2 2 2 3 2" xfId="34887"/>
    <cellStyle name="40% - Accent6 2 2 5 2 2 2 4" xfId="34888"/>
    <cellStyle name="40% - Accent6 2 2 5 2 2 2 5" xfId="54433"/>
    <cellStyle name="40% - Accent6 2 2 5 2 2 3" xfId="6804"/>
    <cellStyle name="40% - Accent6 2 2 5 2 2 3 2" xfId="34889"/>
    <cellStyle name="40% - Accent6 2 2 5 2 2 3 3" xfId="54434"/>
    <cellStyle name="40% - Accent6 2 2 5 2 2 4" xfId="12586"/>
    <cellStyle name="40% - Accent6 2 2 5 2 2 4 2" xfId="34890"/>
    <cellStyle name="40% - Accent6 2 2 5 2 2 4 3" xfId="54435"/>
    <cellStyle name="40% - Accent6 2 2 5 2 2 5" xfId="18369"/>
    <cellStyle name="40% - Accent6 2 2 5 2 2 5 2" xfId="34891"/>
    <cellStyle name="40% - Accent6 2 2 5 2 2 6" xfId="34892"/>
    <cellStyle name="40% - Accent6 2 2 5 2 2 7" xfId="54436"/>
    <cellStyle name="40% - Accent6 2 2 5 2 3" xfId="5101"/>
    <cellStyle name="40% - Accent6 2 2 5 2 3 2" xfId="13775"/>
    <cellStyle name="40% - Accent6 2 2 5 2 3 2 2" xfId="34893"/>
    <cellStyle name="40% - Accent6 2 2 5 2 3 2 3" xfId="54437"/>
    <cellStyle name="40% - Accent6 2 2 5 2 3 3" xfId="19558"/>
    <cellStyle name="40% - Accent6 2 2 5 2 3 3 2" xfId="34894"/>
    <cellStyle name="40% - Accent6 2 2 5 2 3 4" xfId="34895"/>
    <cellStyle name="40% - Accent6 2 2 5 2 3 5" xfId="54438"/>
    <cellStyle name="40% - Accent6 2 2 5 2 4" xfId="7993"/>
    <cellStyle name="40% - Accent6 2 2 5 2 4 2" xfId="34896"/>
    <cellStyle name="40% - Accent6 2 2 5 2 4 3" xfId="54439"/>
    <cellStyle name="40% - Accent6 2 2 5 2 4 4" xfId="54440"/>
    <cellStyle name="40% - Accent6 2 2 5 2 5" xfId="3912"/>
    <cellStyle name="40% - Accent6 2 2 5 2 5 2" xfId="34897"/>
    <cellStyle name="40% - Accent6 2 2 5 2 5 3" xfId="54441"/>
    <cellStyle name="40% - Accent6 2 2 5 2 6" xfId="10884"/>
    <cellStyle name="40% - Accent6 2 2 5 2 6 2" xfId="34898"/>
    <cellStyle name="40% - Accent6 2 2 5 2 6 3" xfId="54442"/>
    <cellStyle name="40% - Accent6 2 2 5 2 7" xfId="16667"/>
    <cellStyle name="40% - Accent6 2 2 5 2 7 2" xfId="34899"/>
    <cellStyle name="40% - Accent6 2 2 5 2 8" xfId="34900"/>
    <cellStyle name="40% - Accent6 2 2 5 2 9" xfId="54443"/>
    <cellStyle name="40% - Accent6 2 2 5 3" xfId="1100"/>
    <cellStyle name="40% - Accent6 2 2 5 3 2" xfId="2804"/>
    <cellStyle name="40% - Accent6 2 2 5 3 2 2" xfId="10290"/>
    <cellStyle name="40% - Accent6 2 2 5 3 2 2 2" xfId="16072"/>
    <cellStyle name="40% - Accent6 2 2 5 3 2 2 2 2" xfId="34901"/>
    <cellStyle name="40% - Accent6 2 2 5 3 2 2 2 3" xfId="54444"/>
    <cellStyle name="40% - Accent6 2 2 5 3 2 2 3" xfId="21855"/>
    <cellStyle name="40% - Accent6 2 2 5 3 2 2 3 2" xfId="34902"/>
    <cellStyle name="40% - Accent6 2 2 5 3 2 2 4" xfId="34903"/>
    <cellStyle name="40% - Accent6 2 2 5 3 2 2 5" xfId="54445"/>
    <cellStyle name="40% - Accent6 2 2 5 3 2 3" xfId="7399"/>
    <cellStyle name="40% - Accent6 2 2 5 3 2 3 2" xfId="34904"/>
    <cellStyle name="40% - Accent6 2 2 5 3 2 3 3" xfId="54446"/>
    <cellStyle name="40% - Accent6 2 2 5 3 2 4" xfId="13181"/>
    <cellStyle name="40% - Accent6 2 2 5 3 2 4 2" xfId="34905"/>
    <cellStyle name="40% - Accent6 2 2 5 3 2 4 3" xfId="54447"/>
    <cellStyle name="40% - Accent6 2 2 5 3 2 5" xfId="18964"/>
    <cellStyle name="40% - Accent6 2 2 5 3 2 5 2" xfId="34906"/>
    <cellStyle name="40% - Accent6 2 2 5 3 2 6" xfId="34907"/>
    <cellStyle name="40% - Accent6 2 2 5 3 2 7" xfId="54448"/>
    <cellStyle name="40% - Accent6 2 2 5 3 3" xfId="5696"/>
    <cellStyle name="40% - Accent6 2 2 5 3 3 2" xfId="14370"/>
    <cellStyle name="40% - Accent6 2 2 5 3 3 2 2" xfId="34908"/>
    <cellStyle name="40% - Accent6 2 2 5 3 3 2 3" xfId="54449"/>
    <cellStyle name="40% - Accent6 2 2 5 3 3 3" xfId="20153"/>
    <cellStyle name="40% - Accent6 2 2 5 3 3 3 2" xfId="34909"/>
    <cellStyle name="40% - Accent6 2 2 5 3 3 4" xfId="34910"/>
    <cellStyle name="40% - Accent6 2 2 5 3 3 5" xfId="54450"/>
    <cellStyle name="40% - Accent6 2 2 5 3 4" xfId="8588"/>
    <cellStyle name="40% - Accent6 2 2 5 3 4 2" xfId="34911"/>
    <cellStyle name="40% - Accent6 2 2 5 3 4 3" xfId="54451"/>
    <cellStyle name="40% - Accent6 2 2 5 3 4 4" xfId="54452"/>
    <cellStyle name="40% - Accent6 2 2 5 3 5" xfId="4507"/>
    <cellStyle name="40% - Accent6 2 2 5 3 5 2" xfId="34912"/>
    <cellStyle name="40% - Accent6 2 2 5 3 5 3" xfId="54453"/>
    <cellStyle name="40% - Accent6 2 2 5 3 6" xfId="11479"/>
    <cellStyle name="40% - Accent6 2 2 5 3 6 2" xfId="34913"/>
    <cellStyle name="40% - Accent6 2 2 5 3 6 3" xfId="54454"/>
    <cellStyle name="40% - Accent6 2 2 5 3 7" xfId="17262"/>
    <cellStyle name="40% - Accent6 2 2 5 3 7 2" xfId="34914"/>
    <cellStyle name="40% - Accent6 2 2 5 3 8" xfId="34915"/>
    <cellStyle name="40% - Accent6 2 2 5 3 9" xfId="54455"/>
    <cellStyle name="40% - Accent6 2 2 5 4" xfId="2208"/>
    <cellStyle name="40% - Accent6 2 2 5 4 2" xfId="6803"/>
    <cellStyle name="40% - Accent6 2 2 5 4 2 2" xfId="15476"/>
    <cellStyle name="40% - Accent6 2 2 5 4 2 2 2" xfId="34916"/>
    <cellStyle name="40% - Accent6 2 2 5 4 2 2 3" xfId="54456"/>
    <cellStyle name="40% - Accent6 2 2 5 4 2 3" xfId="21259"/>
    <cellStyle name="40% - Accent6 2 2 5 4 2 3 2" xfId="34917"/>
    <cellStyle name="40% - Accent6 2 2 5 4 2 4" xfId="34918"/>
    <cellStyle name="40% - Accent6 2 2 5 4 2 5" xfId="54457"/>
    <cellStyle name="40% - Accent6 2 2 5 4 3" xfId="9694"/>
    <cellStyle name="40% - Accent6 2 2 5 4 3 2" xfId="34919"/>
    <cellStyle name="40% - Accent6 2 2 5 4 3 3" xfId="54458"/>
    <cellStyle name="40% - Accent6 2 2 5 4 3 4" xfId="54459"/>
    <cellStyle name="40% - Accent6 2 2 5 4 4" xfId="3911"/>
    <cellStyle name="40% - Accent6 2 2 5 4 4 2" xfId="34920"/>
    <cellStyle name="40% - Accent6 2 2 5 4 4 3" xfId="54460"/>
    <cellStyle name="40% - Accent6 2 2 5 4 5" xfId="12585"/>
    <cellStyle name="40% - Accent6 2 2 5 4 5 2" xfId="34921"/>
    <cellStyle name="40% - Accent6 2 2 5 4 5 3" xfId="54461"/>
    <cellStyle name="40% - Accent6 2 2 5 4 6" xfId="18368"/>
    <cellStyle name="40% - Accent6 2 2 5 4 6 2" xfId="34922"/>
    <cellStyle name="40% - Accent6 2 2 5 4 7" xfId="34923"/>
    <cellStyle name="40% - Accent6 2 2 5 4 8" xfId="54462"/>
    <cellStyle name="40% - Accent6 2 2 5 5" xfId="1590"/>
    <cellStyle name="40% - Accent6 2 2 5 5 2" xfId="9076"/>
    <cellStyle name="40% - Accent6 2 2 5 5 2 2" xfId="14858"/>
    <cellStyle name="40% - Accent6 2 2 5 5 2 2 2" xfId="34924"/>
    <cellStyle name="40% - Accent6 2 2 5 5 2 2 3" xfId="54463"/>
    <cellStyle name="40% - Accent6 2 2 5 5 2 3" xfId="20641"/>
    <cellStyle name="40% - Accent6 2 2 5 5 2 3 2" xfId="34925"/>
    <cellStyle name="40% - Accent6 2 2 5 5 2 4" xfId="34926"/>
    <cellStyle name="40% - Accent6 2 2 5 5 2 5" xfId="54464"/>
    <cellStyle name="40% - Accent6 2 2 5 5 3" xfId="6185"/>
    <cellStyle name="40% - Accent6 2 2 5 5 3 2" xfId="34927"/>
    <cellStyle name="40% - Accent6 2 2 5 5 3 3" xfId="54465"/>
    <cellStyle name="40% - Accent6 2 2 5 5 4" xfId="11967"/>
    <cellStyle name="40% - Accent6 2 2 5 5 4 2" xfId="34928"/>
    <cellStyle name="40% - Accent6 2 2 5 5 4 3" xfId="54466"/>
    <cellStyle name="40% - Accent6 2 2 5 5 5" xfId="17750"/>
    <cellStyle name="40% - Accent6 2 2 5 5 5 2" xfId="34929"/>
    <cellStyle name="40% - Accent6 2 2 5 5 6" xfId="34930"/>
    <cellStyle name="40% - Accent6 2 2 5 5 7" xfId="54467"/>
    <cellStyle name="40% - Accent6 2 2 5 6" xfId="5100"/>
    <cellStyle name="40% - Accent6 2 2 5 6 2" xfId="13774"/>
    <cellStyle name="40% - Accent6 2 2 5 6 2 2" xfId="34931"/>
    <cellStyle name="40% - Accent6 2 2 5 6 2 3" xfId="54468"/>
    <cellStyle name="40% - Accent6 2 2 5 6 3" xfId="19557"/>
    <cellStyle name="40% - Accent6 2 2 5 6 3 2" xfId="34932"/>
    <cellStyle name="40% - Accent6 2 2 5 6 4" xfId="34933"/>
    <cellStyle name="40% - Accent6 2 2 5 6 5" xfId="54469"/>
    <cellStyle name="40% - Accent6 2 2 5 7" xfId="7992"/>
    <cellStyle name="40% - Accent6 2 2 5 7 2" xfId="34934"/>
    <cellStyle name="40% - Accent6 2 2 5 7 3" xfId="54470"/>
    <cellStyle name="40% - Accent6 2 2 5 7 4" xfId="54471"/>
    <cellStyle name="40% - Accent6 2 2 5 8" xfId="3293"/>
    <cellStyle name="40% - Accent6 2 2 5 8 2" xfId="34935"/>
    <cellStyle name="40% - Accent6 2 2 5 8 3" xfId="54472"/>
    <cellStyle name="40% - Accent6 2 2 5 9" xfId="10883"/>
    <cellStyle name="40% - Accent6 2 2 5 9 2" xfId="34936"/>
    <cellStyle name="40% - Accent6 2 2 5 9 3" xfId="54473"/>
    <cellStyle name="40% - Accent6 2 2 6" xfId="472"/>
    <cellStyle name="40% - Accent6 2 2 6 10" xfId="54474"/>
    <cellStyle name="40% - Accent6 2 2 6 2" xfId="2210"/>
    <cellStyle name="40% - Accent6 2 2 6 2 2" xfId="6805"/>
    <cellStyle name="40% - Accent6 2 2 6 2 2 2" xfId="15478"/>
    <cellStyle name="40% - Accent6 2 2 6 2 2 2 2" xfId="34937"/>
    <cellStyle name="40% - Accent6 2 2 6 2 2 2 3" xfId="54475"/>
    <cellStyle name="40% - Accent6 2 2 6 2 2 3" xfId="21261"/>
    <cellStyle name="40% - Accent6 2 2 6 2 2 3 2" xfId="34938"/>
    <cellStyle name="40% - Accent6 2 2 6 2 2 4" xfId="34939"/>
    <cellStyle name="40% - Accent6 2 2 6 2 2 5" xfId="54476"/>
    <cellStyle name="40% - Accent6 2 2 6 2 3" xfId="9696"/>
    <cellStyle name="40% - Accent6 2 2 6 2 3 2" xfId="34940"/>
    <cellStyle name="40% - Accent6 2 2 6 2 3 3" xfId="54477"/>
    <cellStyle name="40% - Accent6 2 2 6 2 3 4" xfId="54478"/>
    <cellStyle name="40% - Accent6 2 2 6 2 4" xfId="3913"/>
    <cellStyle name="40% - Accent6 2 2 6 2 4 2" xfId="34941"/>
    <cellStyle name="40% - Accent6 2 2 6 2 4 3" xfId="54479"/>
    <cellStyle name="40% - Accent6 2 2 6 2 5" xfId="12587"/>
    <cellStyle name="40% - Accent6 2 2 6 2 5 2" xfId="34942"/>
    <cellStyle name="40% - Accent6 2 2 6 2 5 3" xfId="54480"/>
    <cellStyle name="40% - Accent6 2 2 6 2 6" xfId="18370"/>
    <cellStyle name="40% - Accent6 2 2 6 2 6 2" xfId="34943"/>
    <cellStyle name="40% - Accent6 2 2 6 2 7" xfId="34944"/>
    <cellStyle name="40% - Accent6 2 2 6 2 8" xfId="54481"/>
    <cellStyle name="40% - Accent6 2 2 6 3" xfId="1581"/>
    <cellStyle name="40% - Accent6 2 2 6 3 2" xfId="9067"/>
    <cellStyle name="40% - Accent6 2 2 6 3 2 2" xfId="14849"/>
    <cellStyle name="40% - Accent6 2 2 6 3 2 2 2" xfId="34945"/>
    <cellStyle name="40% - Accent6 2 2 6 3 2 2 3" xfId="54482"/>
    <cellStyle name="40% - Accent6 2 2 6 3 2 3" xfId="20632"/>
    <cellStyle name="40% - Accent6 2 2 6 3 2 3 2" xfId="34946"/>
    <cellStyle name="40% - Accent6 2 2 6 3 2 4" xfId="34947"/>
    <cellStyle name="40% - Accent6 2 2 6 3 2 5" xfId="54483"/>
    <cellStyle name="40% - Accent6 2 2 6 3 3" xfId="6176"/>
    <cellStyle name="40% - Accent6 2 2 6 3 3 2" xfId="34948"/>
    <cellStyle name="40% - Accent6 2 2 6 3 3 3" xfId="54484"/>
    <cellStyle name="40% - Accent6 2 2 6 3 4" xfId="11958"/>
    <cellStyle name="40% - Accent6 2 2 6 3 4 2" xfId="34949"/>
    <cellStyle name="40% - Accent6 2 2 6 3 4 3" xfId="54485"/>
    <cellStyle name="40% - Accent6 2 2 6 3 5" xfId="17741"/>
    <cellStyle name="40% - Accent6 2 2 6 3 5 2" xfId="34950"/>
    <cellStyle name="40% - Accent6 2 2 6 3 6" xfId="34951"/>
    <cellStyle name="40% - Accent6 2 2 6 3 7" xfId="54486"/>
    <cellStyle name="40% - Accent6 2 2 6 4" xfId="5102"/>
    <cellStyle name="40% - Accent6 2 2 6 4 2" xfId="13776"/>
    <cellStyle name="40% - Accent6 2 2 6 4 2 2" xfId="34952"/>
    <cellStyle name="40% - Accent6 2 2 6 4 2 3" xfId="54487"/>
    <cellStyle name="40% - Accent6 2 2 6 4 3" xfId="19559"/>
    <cellStyle name="40% - Accent6 2 2 6 4 3 2" xfId="34953"/>
    <cellStyle name="40% - Accent6 2 2 6 4 4" xfId="34954"/>
    <cellStyle name="40% - Accent6 2 2 6 4 5" xfId="54488"/>
    <cellStyle name="40% - Accent6 2 2 6 5" xfId="7994"/>
    <cellStyle name="40% - Accent6 2 2 6 5 2" xfId="34955"/>
    <cellStyle name="40% - Accent6 2 2 6 5 3" xfId="54489"/>
    <cellStyle name="40% - Accent6 2 2 6 5 4" xfId="54490"/>
    <cellStyle name="40% - Accent6 2 2 6 6" xfId="3284"/>
    <cellStyle name="40% - Accent6 2 2 6 6 2" xfId="34956"/>
    <cellStyle name="40% - Accent6 2 2 6 6 3" xfId="54491"/>
    <cellStyle name="40% - Accent6 2 2 6 7" xfId="10885"/>
    <cellStyle name="40% - Accent6 2 2 6 7 2" xfId="34957"/>
    <cellStyle name="40% - Accent6 2 2 6 7 3" xfId="54492"/>
    <cellStyle name="40% - Accent6 2 2 6 8" xfId="16668"/>
    <cellStyle name="40% - Accent6 2 2 6 8 2" xfId="34958"/>
    <cellStyle name="40% - Accent6 2 2 6 9" xfId="34959"/>
    <cellStyle name="40% - Accent6 2 2 7" xfId="873"/>
    <cellStyle name="40% - Accent6 2 2 7 2" xfId="2579"/>
    <cellStyle name="40% - Accent6 2 2 7 2 2" xfId="10065"/>
    <cellStyle name="40% - Accent6 2 2 7 2 2 2" xfId="15847"/>
    <cellStyle name="40% - Accent6 2 2 7 2 2 2 2" xfId="34960"/>
    <cellStyle name="40% - Accent6 2 2 7 2 2 2 3" xfId="54493"/>
    <cellStyle name="40% - Accent6 2 2 7 2 2 3" xfId="21630"/>
    <cellStyle name="40% - Accent6 2 2 7 2 2 3 2" xfId="34961"/>
    <cellStyle name="40% - Accent6 2 2 7 2 2 4" xfId="34962"/>
    <cellStyle name="40% - Accent6 2 2 7 2 2 5" xfId="54494"/>
    <cellStyle name="40% - Accent6 2 2 7 2 3" xfId="7174"/>
    <cellStyle name="40% - Accent6 2 2 7 2 3 2" xfId="34963"/>
    <cellStyle name="40% - Accent6 2 2 7 2 3 3" xfId="54495"/>
    <cellStyle name="40% - Accent6 2 2 7 2 4" xfId="12956"/>
    <cellStyle name="40% - Accent6 2 2 7 2 4 2" xfId="34964"/>
    <cellStyle name="40% - Accent6 2 2 7 2 4 3" xfId="54496"/>
    <cellStyle name="40% - Accent6 2 2 7 2 5" xfId="18739"/>
    <cellStyle name="40% - Accent6 2 2 7 2 5 2" xfId="34965"/>
    <cellStyle name="40% - Accent6 2 2 7 2 6" xfId="34966"/>
    <cellStyle name="40% - Accent6 2 2 7 2 7" xfId="54497"/>
    <cellStyle name="40% - Accent6 2 2 7 3" xfId="5471"/>
    <cellStyle name="40% - Accent6 2 2 7 3 2" xfId="14145"/>
    <cellStyle name="40% - Accent6 2 2 7 3 2 2" xfId="34967"/>
    <cellStyle name="40% - Accent6 2 2 7 3 2 3" xfId="54498"/>
    <cellStyle name="40% - Accent6 2 2 7 3 3" xfId="19928"/>
    <cellStyle name="40% - Accent6 2 2 7 3 3 2" xfId="34968"/>
    <cellStyle name="40% - Accent6 2 2 7 3 4" xfId="34969"/>
    <cellStyle name="40% - Accent6 2 2 7 3 5" xfId="54499"/>
    <cellStyle name="40% - Accent6 2 2 7 4" xfId="8363"/>
    <cellStyle name="40% - Accent6 2 2 7 4 2" xfId="34970"/>
    <cellStyle name="40% - Accent6 2 2 7 4 3" xfId="54500"/>
    <cellStyle name="40% - Accent6 2 2 7 4 4" xfId="54501"/>
    <cellStyle name="40% - Accent6 2 2 7 5" xfId="4282"/>
    <cellStyle name="40% - Accent6 2 2 7 5 2" xfId="34971"/>
    <cellStyle name="40% - Accent6 2 2 7 5 3" xfId="54502"/>
    <cellStyle name="40% - Accent6 2 2 7 6" xfId="11254"/>
    <cellStyle name="40% - Accent6 2 2 7 6 2" xfId="34972"/>
    <cellStyle name="40% - Accent6 2 2 7 6 3" xfId="54503"/>
    <cellStyle name="40% - Accent6 2 2 7 7" xfId="17037"/>
    <cellStyle name="40% - Accent6 2 2 7 7 2" xfId="34973"/>
    <cellStyle name="40% - Accent6 2 2 7 8" xfId="34974"/>
    <cellStyle name="40% - Accent6 2 2 7 9" xfId="54504"/>
    <cellStyle name="40% - Accent6 2 2 8" xfId="2191"/>
    <cellStyle name="40% - Accent6 2 2 8 2" xfId="6786"/>
    <cellStyle name="40% - Accent6 2 2 8 2 2" xfId="15459"/>
    <cellStyle name="40% - Accent6 2 2 8 2 2 2" xfId="34975"/>
    <cellStyle name="40% - Accent6 2 2 8 2 2 3" xfId="54505"/>
    <cellStyle name="40% - Accent6 2 2 8 2 3" xfId="21242"/>
    <cellStyle name="40% - Accent6 2 2 8 2 3 2" xfId="34976"/>
    <cellStyle name="40% - Accent6 2 2 8 2 4" xfId="34977"/>
    <cellStyle name="40% - Accent6 2 2 8 2 5" xfId="54506"/>
    <cellStyle name="40% - Accent6 2 2 8 3" xfId="9677"/>
    <cellStyle name="40% - Accent6 2 2 8 3 2" xfId="34978"/>
    <cellStyle name="40% - Accent6 2 2 8 3 3" xfId="54507"/>
    <cellStyle name="40% - Accent6 2 2 8 3 4" xfId="54508"/>
    <cellStyle name="40% - Accent6 2 2 8 4" xfId="3894"/>
    <cellStyle name="40% - Accent6 2 2 8 4 2" xfId="34979"/>
    <cellStyle name="40% - Accent6 2 2 8 4 3" xfId="54509"/>
    <cellStyle name="40% - Accent6 2 2 8 5" xfId="12568"/>
    <cellStyle name="40% - Accent6 2 2 8 5 2" xfId="34980"/>
    <cellStyle name="40% - Accent6 2 2 8 5 3" xfId="54510"/>
    <cellStyle name="40% - Accent6 2 2 8 6" xfId="18351"/>
    <cellStyle name="40% - Accent6 2 2 8 6 2" xfId="34981"/>
    <cellStyle name="40% - Accent6 2 2 8 7" xfId="34982"/>
    <cellStyle name="40% - Accent6 2 2 8 8" xfId="54511"/>
    <cellStyle name="40% - Accent6 2 2 9" xfId="1327"/>
    <cellStyle name="40% - Accent6 2 2 9 2" xfId="8813"/>
    <cellStyle name="40% - Accent6 2 2 9 2 2" xfId="14595"/>
    <cellStyle name="40% - Accent6 2 2 9 2 2 2" xfId="34983"/>
    <cellStyle name="40% - Accent6 2 2 9 2 2 3" xfId="54512"/>
    <cellStyle name="40% - Accent6 2 2 9 2 3" xfId="20378"/>
    <cellStyle name="40% - Accent6 2 2 9 2 3 2" xfId="34984"/>
    <cellStyle name="40% - Accent6 2 2 9 2 4" xfId="34985"/>
    <cellStyle name="40% - Accent6 2 2 9 2 5" xfId="54513"/>
    <cellStyle name="40% - Accent6 2 2 9 3" xfId="5922"/>
    <cellStyle name="40% - Accent6 2 2 9 3 2" xfId="34986"/>
    <cellStyle name="40% - Accent6 2 2 9 3 3" xfId="54514"/>
    <cellStyle name="40% - Accent6 2 2 9 4" xfId="11704"/>
    <cellStyle name="40% - Accent6 2 2 9 4 2" xfId="34987"/>
    <cellStyle name="40% - Accent6 2 2 9 4 3" xfId="54515"/>
    <cellStyle name="40% - Accent6 2 2 9 5" xfId="17487"/>
    <cellStyle name="40% - Accent6 2 2 9 5 2" xfId="34988"/>
    <cellStyle name="40% - Accent6 2 2 9 6" xfId="34989"/>
    <cellStyle name="40% - Accent6 2 2 9 7" xfId="54516"/>
    <cellStyle name="40% - Accent6 2 3" xfId="473"/>
    <cellStyle name="40% - Accent6 2 3 10" xfId="7995"/>
    <cellStyle name="40% - Accent6 2 3 10 2" xfId="34990"/>
    <cellStyle name="40% - Accent6 2 3 10 3" xfId="54517"/>
    <cellStyle name="40% - Accent6 2 3 10 4" xfId="54518"/>
    <cellStyle name="40% - Accent6 2 3 11" xfId="3032"/>
    <cellStyle name="40% - Accent6 2 3 11 2" xfId="34991"/>
    <cellStyle name="40% - Accent6 2 3 11 3" xfId="54519"/>
    <cellStyle name="40% - Accent6 2 3 12" xfId="10886"/>
    <cellStyle name="40% - Accent6 2 3 12 2" xfId="34992"/>
    <cellStyle name="40% - Accent6 2 3 12 3" xfId="54520"/>
    <cellStyle name="40% - Accent6 2 3 13" xfId="16669"/>
    <cellStyle name="40% - Accent6 2 3 13 2" xfId="34993"/>
    <cellStyle name="40% - Accent6 2 3 14" xfId="34994"/>
    <cellStyle name="40% - Accent6 2 3 15" xfId="54521"/>
    <cellStyle name="40% - Accent6 2 3 2" xfId="474"/>
    <cellStyle name="40% - Accent6 2 3 2 10" xfId="10887"/>
    <cellStyle name="40% - Accent6 2 3 2 10 2" xfId="34995"/>
    <cellStyle name="40% - Accent6 2 3 2 10 3" xfId="54522"/>
    <cellStyle name="40% - Accent6 2 3 2 11" xfId="16670"/>
    <cellStyle name="40% - Accent6 2 3 2 11 2" xfId="34996"/>
    <cellStyle name="40% - Accent6 2 3 2 12" xfId="34997"/>
    <cellStyle name="40% - Accent6 2 3 2 13" xfId="54523"/>
    <cellStyle name="40% - Accent6 2 3 2 2" xfId="475"/>
    <cellStyle name="40% - Accent6 2 3 2 2 10" xfId="16671"/>
    <cellStyle name="40% - Accent6 2 3 2 2 10 2" xfId="34998"/>
    <cellStyle name="40% - Accent6 2 3 2 2 11" xfId="34999"/>
    <cellStyle name="40% - Accent6 2 3 2 2 12" xfId="54524"/>
    <cellStyle name="40% - Accent6 2 3 2 2 2" xfId="476"/>
    <cellStyle name="40% - Accent6 2 3 2 2 2 2" xfId="2214"/>
    <cellStyle name="40% - Accent6 2 3 2 2 2 2 2" xfId="9700"/>
    <cellStyle name="40% - Accent6 2 3 2 2 2 2 2 2" xfId="15482"/>
    <cellStyle name="40% - Accent6 2 3 2 2 2 2 2 2 2" xfId="35000"/>
    <cellStyle name="40% - Accent6 2 3 2 2 2 2 2 2 3" xfId="54525"/>
    <cellStyle name="40% - Accent6 2 3 2 2 2 2 2 3" xfId="21265"/>
    <cellStyle name="40% - Accent6 2 3 2 2 2 2 2 3 2" xfId="35001"/>
    <cellStyle name="40% - Accent6 2 3 2 2 2 2 2 4" xfId="35002"/>
    <cellStyle name="40% - Accent6 2 3 2 2 2 2 2 5" xfId="54526"/>
    <cellStyle name="40% - Accent6 2 3 2 2 2 2 3" xfId="6809"/>
    <cellStyle name="40% - Accent6 2 3 2 2 2 2 3 2" xfId="35003"/>
    <cellStyle name="40% - Accent6 2 3 2 2 2 2 3 3" xfId="54527"/>
    <cellStyle name="40% - Accent6 2 3 2 2 2 2 4" xfId="12591"/>
    <cellStyle name="40% - Accent6 2 3 2 2 2 2 4 2" xfId="35004"/>
    <cellStyle name="40% - Accent6 2 3 2 2 2 2 4 3" xfId="54528"/>
    <cellStyle name="40% - Accent6 2 3 2 2 2 2 5" xfId="18374"/>
    <cellStyle name="40% - Accent6 2 3 2 2 2 2 5 2" xfId="35005"/>
    <cellStyle name="40% - Accent6 2 3 2 2 2 2 6" xfId="35006"/>
    <cellStyle name="40% - Accent6 2 3 2 2 2 2 7" xfId="54529"/>
    <cellStyle name="40% - Accent6 2 3 2 2 2 3" xfId="5106"/>
    <cellStyle name="40% - Accent6 2 3 2 2 2 3 2" xfId="13780"/>
    <cellStyle name="40% - Accent6 2 3 2 2 2 3 2 2" xfId="35007"/>
    <cellStyle name="40% - Accent6 2 3 2 2 2 3 2 3" xfId="54530"/>
    <cellStyle name="40% - Accent6 2 3 2 2 2 3 3" xfId="19563"/>
    <cellStyle name="40% - Accent6 2 3 2 2 2 3 3 2" xfId="35008"/>
    <cellStyle name="40% - Accent6 2 3 2 2 2 3 4" xfId="35009"/>
    <cellStyle name="40% - Accent6 2 3 2 2 2 3 5" xfId="54531"/>
    <cellStyle name="40% - Accent6 2 3 2 2 2 4" xfId="7998"/>
    <cellStyle name="40% - Accent6 2 3 2 2 2 4 2" xfId="35010"/>
    <cellStyle name="40% - Accent6 2 3 2 2 2 4 3" xfId="54532"/>
    <cellStyle name="40% - Accent6 2 3 2 2 2 4 4" xfId="54533"/>
    <cellStyle name="40% - Accent6 2 3 2 2 2 5" xfId="3917"/>
    <cellStyle name="40% - Accent6 2 3 2 2 2 5 2" xfId="35011"/>
    <cellStyle name="40% - Accent6 2 3 2 2 2 5 3" xfId="54534"/>
    <cellStyle name="40% - Accent6 2 3 2 2 2 6" xfId="10889"/>
    <cellStyle name="40% - Accent6 2 3 2 2 2 6 2" xfId="35012"/>
    <cellStyle name="40% - Accent6 2 3 2 2 2 6 3" xfId="54535"/>
    <cellStyle name="40% - Accent6 2 3 2 2 2 7" xfId="16672"/>
    <cellStyle name="40% - Accent6 2 3 2 2 2 7 2" xfId="35013"/>
    <cellStyle name="40% - Accent6 2 3 2 2 2 8" xfId="35014"/>
    <cellStyle name="40% - Accent6 2 3 2 2 2 9" xfId="54536"/>
    <cellStyle name="40% - Accent6 2 3 2 2 3" xfId="1102"/>
    <cellStyle name="40% - Accent6 2 3 2 2 3 2" xfId="2806"/>
    <cellStyle name="40% - Accent6 2 3 2 2 3 2 2" xfId="10292"/>
    <cellStyle name="40% - Accent6 2 3 2 2 3 2 2 2" xfId="16074"/>
    <cellStyle name="40% - Accent6 2 3 2 2 3 2 2 2 2" xfId="35015"/>
    <cellStyle name="40% - Accent6 2 3 2 2 3 2 2 2 3" xfId="54537"/>
    <cellStyle name="40% - Accent6 2 3 2 2 3 2 2 3" xfId="21857"/>
    <cellStyle name="40% - Accent6 2 3 2 2 3 2 2 3 2" xfId="35016"/>
    <cellStyle name="40% - Accent6 2 3 2 2 3 2 2 4" xfId="35017"/>
    <cellStyle name="40% - Accent6 2 3 2 2 3 2 2 5" xfId="54538"/>
    <cellStyle name="40% - Accent6 2 3 2 2 3 2 3" xfId="7401"/>
    <cellStyle name="40% - Accent6 2 3 2 2 3 2 3 2" xfId="35018"/>
    <cellStyle name="40% - Accent6 2 3 2 2 3 2 3 3" xfId="54539"/>
    <cellStyle name="40% - Accent6 2 3 2 2 3 2 4" xfId="13183"/>
    <cellStyle name="40% - Accent6 2 3 2 2 3 2 4 2" xfId="35019"/>
    <cellStyle name="40% - Accent6 2 3 2 2 3 2 4 3" xfId="54540"/>
    <cellStyle name="40% - Accent6 2 3 2 2 3 2 5" xfId="18966"/>
    <cellStyle name="40% - Accent6 2 3 2 2 3 2 5 2" xfId="35020"/>
    <cellStyle name="40% - Accent6 2 3 2 2 3 2 6" xfId="35021"/>
    <cellStyle name="40% - Accent6 2 3 2 2 3 2 7" xfId="54541"/>
    <cellStyle name="40% - Accent6 2 3 2 2 3 3" xfId="5698"/>
    <cellStyle name="40% - Accent6 2 3 2 2 3 3 2" xfId="14372"/>
    <cellStyle name="40% - Accent6 2 3 2 2 3 3 2 2" xfId="35022"/>
    <cellStyle name="40% - Accent6 2 3 2 2 3 3 2 3" xfId="54542"/>
    <cellStyle name="40% - Accent6 2 3 2 2 3 3 3" xfId="20155"/>
    <cellStyle name="40% - Accent6 2 3 2 2 3 3 3 2" xfId="35023"/>
    <cellStyle name="40% - Accent6 2 3 2 2 3 3 4" xfId="35024"/>
    <cellStyle name="40% - Accent6 2 3 2 2 3 3 5" xfId="54543"/>
    <cellStyle name="40% - Accent6 2 3 2 2 3 4" xfId="8590"/>
    <cellStyle name="40% - Accent6 2 3 2 2 3 4 2" xfId="35025"/>
    <cellStyle name="40% - Accent6 2 3 2 2 3 4 3" xfId="54544"/>
    <cellStyle name="40% - Accent6 2 3 2 2 3 4 4" xfId="54545"/>
    <cellStyle name="40% - Accent6 2 3 2 2 3 5" xfId="4509"/>
    <cellStyle name="40% - Accent6 2 3 2 2 3 5 2" xfId="35026"/>
    <cellStyle name="40% - Accent6 2 3 2 2 3 5 3" xfId="54546"/>
    <cellStyle name="40% - Accent6 2 3 2 2 3 6" xfId="11481"/>
    <cellStyle name="40% - Accent6 2 3 2 2 3 6 2" xfId="35027"/>
    <cellStyle name="40% - Accent6 2 3 2 2 3 6 3" xfId="54547"/>
    <cellStyle name="40% - Accent6 2 3 2 2 3 7" xfId="17264"/>
    <cellStyle name="40% - Accent6 2 3 2 2 3 7 2" xfId="35028"/>
    <cellStyle name="40% - Accent6 2 3 2 2 3 8" xfId="35029"/>
    <cellStyle name="40% - Accent6 2 3 2 2 3 9" xfId="54548"/>
    <cellStyle name="40% - Accent6 2 3 2 2 4" xfId="2213"/>
    <cellStyle name="40% - Accent6 2 3 2 2 4 2" xfId="6808"/>
    <cellStyle name="40% - Accent6 2 3 2 2 4 2 2" xfId="15481"/>
    <cellStyle name="40% - Accent6 2 3 2 2 4 2 2 2" xfId="35030"/>
    <cellStyle name="40% - Accent6 2 3 2 2 4 2 2 3" xfId="54549"/>
    <cellStyle name="40% - Accent6 2 3 2 2 4 2 3" xfId="21264"/>
    <cellStyle name="40% - Accent6 2 3 2 2 4 2 3 2" xfId="35031"/>
    <cellStyle name="40% - Accent6 2 3 2 2 4 2 4" xfId="35032"/>
    <cellStyle name="40% - Accent6 2 3 2 2 4 2 5" xfId="54550"/>
    <cellStyle name="40% - Accent6 2 3 2 2 4 3" xfId="9699"/>
    <cellStyle name="40% - Accent6 2 3 2 2 4 3 2" xfId="35033"/>
    <cellStyle name="40% - Accent6 2 3 2 2 4 3 3" xfId="54551"/>
    <cellStyle name="40% - Accent6 2 3 2 2 4 3 4" xfId="54552"/>
    <cellStyle name="40% - Accent6 2 3 2 2 4 4" xfId="3916"/>
    <cellStyle name="40% - Accent6 2 3 2 2 4 4 2" xfId="35034"/>
    <cellStyle name="40% - Accent6 2 3 2 2 4 4 3" xfId="54553"/>
    <cellStyle name="40% - Accent6 2 3 2 2 4 5" xfId="12590"/>
    <cellStyle name="40% - Accent6 2 3 2 2 4 5 2" xfId="35035"/>
    <cellStyle name="40% - Accent6 2 3 2 2 4 5 3" xfId="54554"/>
    <cellStyle name="40% - Accent6 2 3 2 2 4 6" xfId="18373"/>
    <cellStyle name="40% - Accent6 2 3 2 2 4 6 2" xfId="35036"/>
    <cellStyle name="40% - Accent6 2 3 2 2 4 7" xfId="35037"/>
    <cellStyle name="40% - Accent6 2 3 2 2 4 8" xfId="54555"/>
    <cellStyle name="40% - Accent6 2 3 2 2 5" xfId="1593"/>
    <cellStyle name="40% - Accent6 2 3 2 2 5 2" xfId="9079"/>
    <cellStyle name="40% - Accent6 2 3 2 2 5 2 2" xfId="14861"/>
    <cellStyle name="40% - Accent6 2 3 2 2 5 2 2 2" xfId="35038"/>
    <cellStyle name="40% - Accent6 2 3 2 2 5 2 2 3" xfId="54556"/>
    <cellStyle name="40% - Accent6 2 3 2 2 5 2 3" xfId="20644"/>
    <cellStyle name="40% - Accent6 2 3 2 2 5 2 3 2" xfId="35039"/>
    <cellStyle name="40% - Accent6 2 3 2 2 5 2 4" xfId="35040"/>
    <cellStyle name="40% - Accent6 2 3 2 2 5 2 5" xfId="54557"/>
    <cellStyle name="40% - Accent6 2 3 2 2 5 3" xfId="6188"/>
    <cellStyle name="40% - Accent6 2 3 2 2 5 3 2" xfId="35041"/>
    <cellStyle name="40% - Accent6 2 3 2 2 5 3 3" xfId="54558"/>
    <cellStyle name="40% - Accent6 2 3 2 2 5 4" xfId="11970"/>
    <cellStyle name="40% - Accent6 2 3 2 2 5 4 2" xfId="35042"/>
    <cellStyle name="40% - Accent6 2 3 2 2 5 4 3" xfId="54559"/>
    <cellStyle name="40% - Accent6 2 3 2 2 5 5" xfId="17753"/>
    <cellStyle name="40% - Accent6 2 3 2 2 5 5 2" xfId="35043"/>
    <cellStyle name="40% - Accent6 2 3 2 2 5 6" xfId="35044"/>
    <cellStyle name="40% - Accent6 2 3 2 2 5 7" xfId="54560"/>
    <cellStyle name="40% - Accent6 2 3 2 2 6" xfId="5105"/>
    <cellStyle name="40% - Accent6 2 3 2 2 6 2" xfId="13779"/>
    <cellStyle name="40% - Accent6 2 3 2 2 6 2 2" xfId="35045"/>
    <cellStyle name="40% - Accent6 2 3 2 2 6 2 3" xfId="54561"/>
    <cellStyle name="40% - Accent6 2 3 2 2 6 3" xfId="19562"/>
    <cellStyle name="40% - Accent6 2 3 2 2 6 3 2" xfId="35046"/>
    <cellStyle name="40% - Accent6 2 3 2 2 6 4" xfId="35047"/>
    <cellStyle name="40% - Accent6 2 3 2 2 6 5" xfId="54562"/>
    <cellStyle name="40% - Accent6 2 3 2 2 7" xfId="7997"/>
    <cellStyle name="40% - Accent6 2 3 2 2 7 2" xfId="35048"/>
    <cellStyle name="40% - Accent6 2 3 2 2 7 3" xfId="54563"/>
    <cellStyle name="40% - Accent6 2 3 2 2 7 4" xfId="54564"/>
    <cellStyle name="40% - Accent6 2 3 2 2 8" xfId="3296"/>
    <cellStyle name="40% - Accent6 2 3 2 2 8 2" xfId="35049"/>
    <cellStyle name="40% - Accent6 2 3 2 2 8 3" xfId="54565"/>
    <cellStyle name="40% - Accent6 2 3 2 2 9" xfId="10888"/>
    <cellStyle name="40% - Accent6 2 3 2 2 9 2" xfId="35050"/>
    <cellStyle name="40% - Accent6 2 3 2 2 9 3" xfId="54566"/>
    <cellStyle name="40% - Accent6 2 3 2 3" xfId="477"/>
    <cellStyle name="40% - Accent6 2 3 2 3 2" xfId="2215"/>
    <cellStyle name="40% - Accent6 2 3 2 3 2 2" xfId="9701"/>
    <cellStyle name="40% - Accent6 2 3 2 3 2 2 2" xfId="15483"/>
    <cellStyle name="40% - Accent6 2 3 2 3 2 2 2 2" xfId="35051"/>
    <cellStyle name="40% - Accent6 2 3 2 3 2 2 2 3" xfId="54567"/>
    <cellStyle name="40% - Accent6 2 3 2 3 2 2 3" xfId="21266"/>
    <cellStyle name="40% - Accent6 2 3 2 3 2 2 3 2" xfId="35052"/>
    <cellStyle name="40% - Accent6 2 3 2 3 2 2 4" xfId="35053"/>
    <cellStyle name="40% - Accent6 2 3 2 3 2 2 5" xfId="54568"/>
    <cellStyle name="40% - Accent6 2 3 2 3 2 3" xfId="6810"/>
    <cellStyle name="40% - Accent6 2 3 2 3 2 3 2" xfId="35054"/>
    <cellStyle name="40% - Accent6 2 3 2 3 2 3 3" xfId="54569"/>
    <cellStyle name="40% - Accent6 2 3 2 3 2 4" xfId="12592"/>
    <cellStyle name="40% - Accent6 2 3 2 3 2 4 2" xfId="35055"/>
    <cellStyle name="40% - Accent6 2 3 2 3 2 4 3" xfId="54570"/>
    <cellStyle name="40% - Accent6 2 3 2 3 2 5" xfId="18375"/>
    <cellStyle name="40% - Accent6 2 3 2 3 2 5 2" xfId="35056"/>
    <cellStyle name="40% - Accent6 2 3 2 3 2 6" xfId="35057"/>
    <cellStyle name="40% - Accent6 2 3 2 3 2 7" xfId="54571"/>
    <cellStyle name="40% - Accent6 2 3 2 3 3" xfId="5107"/>
    <cellStyle name="40% - Accent6 2 3 2 3 3 2" xfId="13781"/>
    <cellStyle name="40% - Accent6 2 3 2 3 3 2 2" xfId="35058"/>
    <cellStyle name="40% - Accent6 2 3 2 3 3 2 3" xfId="54572"/>
    <cellStyle name="40% - Accent6 2 3 2 3 3 3" xfId="19564"/>
    <cellStyle name="40% - Accent6 2 3 2 3 3 3 2" xfId="35059"/>
    <cellStyle name="40% - Accent6 2 3 2 3 3 4" xfId="35060"/>
    <cellStyle name="40% - Accent6 2 3 2 3 3 5" xfId="54573"/>
    <cellStyle name="40% - Accent6 2 3 2 3 4" xfId="7999"/>
    <cellStyle name="40% - Accent6 2 3 2 3 4 2" xfId="35061"/>
    <cellStyle name="40% - Accent6 2 3 2 3 4 3" xfId="54574"/>
    <cellStyle name="40% - Accent6 2 3 2 3 4 4" xfId="54575"/>
    <cellStyle name="40% - Accent6 2 3 2 3 5" xfId="3918"/>
    <cellStyle name="40% - Accent6 2 3 2 3 5 2" xfId="35062"/>
    <cellStyle name="40% - Accent6 2 3 2 3 5 3" xfId="54576"/>
    <cellStyle name="40% - Accent6 2 3 2 3 6" xfId="10890"/>
    <cellStyle name="40% - Accent6 2 3 2 3 6 2" xfId="35063"/>
    <cellStyle name="40% - Accent6 2 3 2 3 6 3" xfId="54577"/>
    <cellStyle name="40% - Accent6 2 3 2 3 7" xfId="16673"/>
    <cellStyle name="40% - Accent6 2 3 2 3 7 2" xfId="35064"/>
    <cellStyle name="40% - Accent6 2 3 2 3 8" xfId="35065"/>
    <cellStyle name="40% - Accent6 2 3 2 3 9" xfId="54578"/>
    <cellStyle name="40% - Accent6 2 3 2 4" xfId="1101"/>
    <cellStyle name="40% - Accent6 2 3 2 4 2" xfId="2805"/>
    <cellStyle name="40% - Accent6 2 3 2 4 2 2" xfId="10291"/>
    <cellStyle name="40% - Accent6 2 3 2 4 2 2 2" xfId="16073"/>
    <cellStyle name="40% - Accent6 2 3 2 4 2 2 2 2" xfId="35066"/>
    <cellStyle name="40% - Accent6 2 3 2 4 2 2 2 3" xfId="54579"/>
    <cellStyle name="40% - Accent6 2 3 2 4 2 2 3" xfId="21856"/>
    <cellStyle name="40% - Accent6 2 3 2 4 2 2 3 2" xfId="35067"/>
    <cellStyle name="40% - Accent6 2 3 2 4 2 2 4" xfId="35068"/>
    <cellStyle name="40% - Accent6 2 3 2 4 2 2 5" xfId="54580"/>
    <cellStyle name="40% - Accent6 2 3 2 4 2 3" xfId="7400"/>
    <cellStyle name="40% - Accent6 2 3 2 4 2 3 2" xfId="35069"/>
    <cellStyle name="40% - Accent6 2 3 2 4 2 3 3" xfId="54581"/>
    <cellStyle name="40% - Accent6 2 3 2 4 2 4" xfId="13182"/>
    <cellStyle name="40% - Accent6 2 3 2 4 2 4 2" xfId="35070"/>
    <cellStyle name="40% - Accent6 2 3 2 4 2 4 3" xfId="54582"/>
    <cellStyle name="40% - Accent6 2 3 2 4 2 5" xfId="18965"/>
    <cellStyle name="40% - Accent6 2 3 2 4 2 5 2" xfId="35071"/>
    <cellStyle name="40% - Accent6 2 3 2 4 2 6" xfId="35072"/>
    <cellStyle name="40% - Accent6 2 3 2 4 2 7" xfId="54583"/>
    <cellStyle name="40% - Accent6 2 3 2 4 3" xfId="5697"/>
    <cellStyle name="40% - Accent6 2 3 2 4 3 2" xfId="14371"/>
    <cellStyle name="40% - Accent6 2 3 2 4 3 2 2" xfId="35073"/>
    <cellStyle name="40% - Accent6 2 3 2 4 3 2 3" xfId="54584"/>
    <cellStyle name="40% - Accent6 2 3 2 4 3 3" xfId="20154"/>
    <cellStyle name="40% - Accent6 2 3 2 4 3 3 2" xfId="35074"/>
    <cellStyle name="40% - Accent6 2 3 2 4 3 4" xfId="35075"/>
    <cellStyle name="40% - Accent6 2 3 2 4 3 5" xfId="54585"/>
    <cellStyle name="40% - Accent6 2 3 2 4 4" xfId="8589"/>
    <cellStyle name="40% - Accent6 2 3 2 4 4 2" xfId="35076"/>
    <cellStyle name="40% - Accent6 2 3 2 4 4 3" xfId="54586"/>
    <cellStyle name="40% - Accent6 2 3 2 4 4 4" xfId="54587"/>
    <cellStyle name="40% - Accent6 2 3 2 4 5" xfId="4508"/>
    <cellStyle name="40% - Accent6 2 3 2 4 5 2" xfId="35077"/>
    <cellStyle name="40% - Accent6 2 3 2 4 5 3" xfId="54588"/>
    <cellStyle name="40% - Accent6 2 3 2 4 6" xfId="11480"/>
    <cellStyle name="40% - Accent6 2 3 2 4 6 2" xfId="35078"/>
    <cellStyle name="40% - Accent6 2 3 2 4 6 3" xfId="54589"/>
    <cellStyle name="40% - Accent6 2 3 2 4 7" xfId="17263"/>
    <cellStyle name="40% - Accent6 2 3 2 4 7 2" xfId="35079"/>
    <cellStyle name="40% - Accent6 2 3 2 4 8" xfId="35080"/>
    <cellStyle name="40% - Accent6 2 3 2 4 9" xfId="54590"/>
    <cellStyle name="40% - Accent6 2 3 2 5" xfId="2212"/>
    <cellStyle name="40% - Accent6 2 3 2 5 2" xfId="6807"/>
    <cellStyle name="40% - Accent6 2 3 2 5 2 2" xfId="15480"/>
    <cellStyle name="40% - Accent6 2 3 2 5 2 2 2" xfId="35081"/>
    <cellStyle name="40% - Accent6 2 3 2 5 2 2 3" xfId="54591"/>
    <cellStyle name="40% - Accent6 2 3 2 5 2 3" xfId="21263"/>
    <cellStyle name="40% - Accent6 2 3 2 5 2 3 2" xfId="35082"/>
    <cellStyle name="40% - Accent6 2 3 2 5 2 4" xfId="35083"/>
    <cellStyle name="40% - Accent6 2 3 2 5 2 5" xfId="54592"/>
    <cellStyle name="40% - Accent6 2 3 2 5 3" xfId="9698"/>
    <cellStyle name="40% - Accent6 2 3 2 5 3 2" xfId="35084"/>
    <cellStyle name="40% - Accent6 2 3 2 5 3 3" xfId="54593"/>
    <cellStyle name="40% - Accent6 2 3 2 5 3 4" xfId="54594"/>
    <cellStyle name="40% - Accent6 2 3 2 5 4" xfId="3915"/>
    <cellStyle name="40% - Accent6 2 3 2 5 4 2" xfId="35085"/>
    <cellStyle name="40% - Accent6 2 3 2 5 4 3" xfId="54595"/>
    <cellStyle name="40% - Accent6 2 3 2 5 5" xfId="12589"/>
    <cellStyle name="40% - Accent6 2 3 2 5 5 2" xfId="35086"/>
    <cellStyle name="40% - Accent6 2 3 2 5 5 3" xfId="54596"/>
    <cellStyle name="40% - Accent6 2 3 2 5 6" xfId="18372"/>
    <cellStyle name="40% - Accent6 2 3 2 5 6 2" xfId="35087"/>
    <cellStyle name="40% - Accent6 2 3 2 5 7" xfId="35088"/>
    <cellStyle name="40% - Accent6 2 3 2 5 8" xfId="54597"/>
    <cellStyle name="40% - Accent6 2 3 2 6" xfId="1592"/>
    <cellStyle name="40% - Accent6 2 3 2 6 2" xfId="9078"/>
    <cellStyle name="40% - Accent6 2 3 2 6 2 2" xfId="14860"/>
    <cellStyle name="40% - Accent6 2 3 2 6 2 2 2" xfId="35089"/>
    <cellStyle name="40% - Accent6 2 3 2 6 2 2 3" xfId="54598"/>
    <cellStyle name="40% - Accent6 2 3 2 6 2 3" xfId="20643"/>
    <cellStyle name="40% - Accent6 2 3 2 6 2 3 2" xfId="35090"/>
    <cellStyle name="40% - Accent6 2 3 2 6 2 4" xfId="35091"/>
    <cellStyle name="40% - Accent6 2 3 2 6 2 5" xfId="54599"/>
    <cellStyle name="40% - Accent6 2 3 2 6 3" xfId="6187"/>
    <cellStyle name="40% - Accent6 2 3 2 6 3 2" xfId="35092"/>
    <cellStyle name="40% - Accent6 2 3 2 6 3 3" xfId="54600"/>
    <cellStyle name="40% - Accent6 2 3 2 6 4" xfId="11969"/>
    <cellStyle name="40% - Accent6 2 3 2 6 4 2" xfId="35093"/>
    <cellStyle name="40% - Accent6 2 3 2 6 4 3" xfId="54601"/>
    <cellStyle name="40% - Accent6 2 3 2 6 5" xfId="17752"/>
    <cellStyle name="40% - Accent6 2 3 2 6 5 2" xfId="35094"/>
    <cellStyle name="40% - Accent6 2 3 2 6 6" xfId="35095"/>
    <cellStyle name="40% - Accent6 2 3 2 6 7" xfId="54602"/>
    <cellStyle name="40% - Accent6 2 3 2 7" xfId="5104"/>
    <cellStyle name="40% - Accent6 2 3 2 7 2" xfId="13778"/>
    <cellStyle name="40% - Accent6 2 3 2 7 2 2" xfId="35096"/>
    <cellStyle name="40% - Accent6 2 3 2 7 2 3" xfId="54603"/>
    <cellStyle name="40% - Accent6 2 3 2 7 3" xfId="19561"/>
    <cellStyle name="40% - Accent6 2 3 2 7 3 2" xfId="35097"/>
    <cellStyle name="40% - Accent6 2 3 2 7 4" xfId="35098"/>
    <cellStyle name="40% - Accent6 2 3 2 7 5" xfId="54604"/>
    <cellStyle name="40% - Accent6 2 3 2 8" xfId="7996"/>
    <cellStyle name="40% - Accent6 2 3 2 8 2" xfId="35099"/>
    <cellStyle name="40% - Accent6 2 3 2 8 3" xfId="54605"/>
    <cellStyle name="40% - Accent6 2 3 2 8 4" xfId="54606"/>
    <cellStyle name="40% - Accent6 2 3 2 9" xfId="3295"/>
    <cellStyle name="40% - Accent6 2 3 2 9 2" xfId="35100"/>
    <cellStyle name="40% - Accent6 2 3 2 9 3" xfId="54607"/>
    <cellStyle name="40% - Accent6 2 3 3" xfId="478"/>
    <cellStyle name="40% - Accent6 2 3 3 10" xfId="16674"/>
    <cellStyle name="40% - Accent6 2 3 3 10 2" xfId="35101"/>
    <cellStyle name="40% - Accent6 2 3 3 11" xfId="35102"/>
    <cellStyle name="40% - Accent6 2 3 3 12" xfId="54608"/>
    <cellStyle name="40% - Accent6 2 3 3 2" xfId="479"/>
    <cellStyle name="40% - Accent6 2 3 3 2 2" xfId="2217"/>
    <cellStyle name="40% - Accent6 2 3 3 2 2 2" xfId="9703"/>
    <cellStyle name="40% - Accent6 2 3 3 2 2 2 2" xfId="15485"/>
    <cellStyle name="40% - Accent6 2 3 3 2 2 2 2 2" xfId="35103"/>
    <cellStyle name="40% - Accent6 2 3 3 2 2 2 2 3" xfId="54609"/>
    <cellStyle name="40% - Accent6 2 3 3 2 2 2 3" xfId="21268"/>
    <cellStyle name="40% - Accent6 2 3 3 2 2 2 3 2" xfId="35104"/>
    <cellStyle name="40% - Accent6 2 3 3 2 2 2 4" xfId="35105"/>
    <cellStyle name="40% - Accent6 2 3 3 2 2 2 5" xfId="54610"/>
    <cellStyle name="40% - Accent6 2 3 3 2 2 3" xfId="6812"/>
    <cellStyle name="40% - Accent6 2 3 3 2 2 3 2" xfId="35106"/>
    <cellStyle name="40% - Accent6 2 3 3 2 2 3 3" xfId="54611"/>
    <cellStyle name="40% - Accent6 2 3 3 2 2 4" xfId="12594"/>
    <cellStyle name="40% - Accent6 2 3 3 2 2 4 2" xfId="35107"/>
    <cellStyle name="40% - Accent6 2 3 3 2 2 4 3" xfId="54612"/>
    <cellStyle name="40% - Accent6 2 3 3 2 2 5" xfId="18377"/>
    <cellStyle name="40% - Accent6 2 3 3 2 2 5 2" xfId="35108"/>
    <cellStyle name="40% - Accent6 2 3 3 2 2 6" xfId="35109"/>
    <cellStyle name="40% - Accent6 2 3 3 2 2 7" xfId="54613"/>
    <cellStyle name="40% - Accent6 2 3 3 2 3" xfId="5109"/>
    <cellStyle name="40% - Accent6 2 3 3 2 3 2" xfId="13783"/>
    <cellStyle name="40% - Accent6 2 3 3 2 3 2 2" xfId="35110"/>
    <cellStyle name="40% - Accent6 2 3 3 2 3 2 3" xfId="54614"/>
    <cellStyle name="40% - Accent6 2 3 3 2 3 3" xfId="19566"/>
    <cellStyle name="40% - Accent6 2 3 3 2 3 3 2" xfId="35111"/>
    <cellStyle name="40% - Accent6 2 3 3 2 3 4" xfId="35112"/>
    <cellStyle name="40% - Accent6 2 3 3 2 3 5" xfId="54615"/>
    <cellStyle name="40% - Accent6 2 3 3 2 4" xfId="8001"/>
    <cellStyle name="40% - Accent6 2 3 3 2 4 2" xfId="35113"/>
    <cellStyle name="40% - Accent6 2 3 3 2 4 3" xfId="54616"/>
    <cellStyle name="40% - Accent6 2 3 3 2 4 4" xfId="54617"/>
    <cellStyle name="40% - Accent6 2 3 3 2 5" xfId="3920"/>
    <cellStyle name="40% - Accent6 2 3 3 2 5 2" xfId="35114"/>
    <cellStyle name="40% - Accent6 2 3 3 2 5 3" xfId="54618"/>
    <cellStyle name="40% - Accent6 2 3 3 2 6" xfId="10892"/>
    <cellStyle name="40% - Accent6 2 3 3 2 6 2" xfId="35115"/>
    <cellStyle name="40% - Accent6 2 3 3 2 6 3" xfId="54619"/>
    <cellStyle name="40% - Accent6 2 3 3 2 7" xfId="16675"/>
    <cellStyle name="40% - Accent6 2 3 3 2 7 2" xfId="35116"/>
    <cellStyle name="40% - Accent6 2 3 3 2 8" xfId="35117"/>
    <cellStyle name="40% - Accent6 2 3 3 2 9" xfId="54620"/>
    <cellStyle name="40% - Accent6 2 3 3 3" xfId="1103"/>
    <cellStyle name="40% - Accent6 2 3 3 3 2" xfId="2807"/>
    <cellStyle name="40% - Accent6 2 3 3 3 2 2" xfId="10293"/>
    <cellStyle name="40% - Accent6 2 3 3 3 2 2 2" xfId="16075"/>
    <cellStyle name="40% - Accent6 2 3 3 3 2 2 2 2" xfId="35118"/>
    <cellStyle name="40% - Accent6 2 3 3 3 2 2 2 3" xfId="54621"/>
    <cellStyle name="40% - Accent6 2 3 3 3 2 2 3" xfId="21858"/>
    <cellStyle name="40% - Accent6 2 3 3 3 2 2 3 2" xfId="35119"/>
    <cellStyle name="40% - Accent6 2 3 3 3 2 2 4" xfId="35120"/>
    <cellStyle name="40% - Accent6 2 3 3 3 2 2 5" xfId="54622"/>
    <cellStyle name="40% - Accent6 2 3 3 3 2 3" xfId="7402"/>
    <cellStyle name="40% - Accent6 2 3 3 3 2 3 2" xfId="35121"/>
    <cellStyle name="40% - Accent6 2 3 3 3 2 3 3" xfId="54623"/>
    <cellStyle name="40% - Accent6 2 3 3 3 2 4" xfId="13184"/>
    <cellStyle name="40% - Accent6 2 3 3 3 2 4 2" xfId="35122"/>
    <cellStyle name="40% - Accent6 2 3 3 3 2 4 3" xfId="54624"/>
    <cellStyle name="40% - Accent6 2 3 3 3 2 5" xfId="18967"/>
    <cellStyle name="40% - Accent6 2 3 3 3 2 5 2" xfId="35123"/>
    <cellStyle name="40% - Accent6 2 3 3 3 2 6" xfId="35124"/>
    <cellStyle name="40% - Accent6 2 3 3 3 2 7" xfId="54625"/>
    <cellStyle name="40% - Accent6 2 3 3 3 3" xfId="5699"/>
    <cellStyle name="40% - Accent6 2 3 3 3 3 2" xfId="14373"/>
    <cellStyle name="40% - Accent6 2 3 3 3 3 2 2" xfId="35125"/>
    <cellStyle name="40% - Accent6 2 3 3 3 3 2 3" xfId="54626"/>
    <cellStyle name="40% - Accent6 2 3 3 3 3 3" xfId="20156"/>
    <cellStyle name="40% - Accent6 2 3 3 3 3 3 2" xfId="35126"/>
    <cellStyle name="40% - Accent6 2 3 3 3 3 4" xfId="35127"/>
    <cellStyle name="40% - Accent6 2 3 3 3 3 5" xfId="54627"/>
    <cellStyle name="40% - Accent6 2 3 3 3 4" xfId="8591"/>
    <cellStyle name="40% - Accent6 2 3 3 3 4 2" xfId="35128"/>
    <cellStyle name="40% - Accent6 2 3 3 3 4 3" xfId="54628"/>
    <cellStyle name="40% - Accent6 2 3 3 3 4 4" xfId="54629"/>
    <cellStyle name="40% - Accent6 2 3 3 3 5" xfId="4510"/>
    <cellStyle name="40% - Accent6 2 3 3 3 5 2" xfId="35129"/>
    <cellStyle name="40% - Accent6 2 3 3 3 5 3" xfId="54630"/>
    <cellStyle name="40% - Accent6 2 3 3 3 6" xfId="11482"/>
    <cellStyle name="40% - Accent6 2 3 3 3 6 2" xfId="35130"/>
    <cellStyle name="40% - Accent6 2 3 3 3 6 3" xfId="54631"/>
    <cellStyle name="40% - Accent6 2 3 3 3 7" xfId="17265"/>
    <cellStyle name="40% - Accent6 2 3 3 3 7 2" xfId="35131"/>
    <cellStyle name="40% - Accent6 2 3 3 3 8" xfId="35132"/>
    <cellStyle name="40% - Accent6 2 3 3 3 9" xfId="54632"/>
    <cellStyle name="40% - Accent6 2 3 3 4" xfId="2216"/>
    <cellStyle name="40% - Accent6 2 3 3 4 2" xfId="6811"/>
    <cellStyle name="40% - Accent6 2 3 3 4 2 2" xfId="15484"/>
    <cellStyle name="40% - Accent6 2 3 3 4 2 2 2" xfId="35133"/>
    <cellStyle name="40% - Accent6 2 3 3 4 2 2 3" xfId="54633"/>
    <cellStyle name="40% - Accent6 2 3 3 4 2 3" xfId="21267"/>
    <cellStyle name="40% - Accent6 2 3 3 4 2 3 2" xfId="35134"/>
    <cellStyle name="40% - Accent6 2 3 3 4 2 4" xfId="35135"/>
    <cellStyle name="40% - Accent6 2 3 3 4 2 5" xfId="54634"/>
    <cellStyle name="40% - Accent6 2 3 3 4 3" xfId="9702"/>
    <cellStyle name="40% - Accent6 2 3 3 4 3 2" xfId="35136"/>
    <cellStyle name="40% - Accent6 2 3 3 4 3 3" xfId="54635"/>
    <cellStyle name="40% - Accent6 2 3 3 4 3 4" xfId="54636"/>
    <cellStyle name="40% - Accent6 2 3 3 4 4" xfId="3919"/>
    <cellStyle name="40% - Accent6 2 3 3 4 4 2" xfId="35137"/>
    <cellStyle name="40% - Accent6 2 3 3 4 4 3" xfId="54637"/>
    <cellStyle name="40% - Accent6 2 3 3 4 5" xfId="12593"/>
    <cellStyle name="40% - Accent6 2 3 3 4 5 2" xfId="35138"/>
    <cellStyle name="40% - Accent6 2 3 3 4 5 3" xfId="54638"/>
    <cellStyle name="40% - Accent6 2 3 3 4 6" xfId="18376"/>
    <cellStyle name="40% - Accent6 2 3 3 4 6 2" xfId="35139"/>
    <cellStyle name="40% - Accent6 2 3 3 4 7" xfId="35140"/>
    <cellStyle name="40% - Accent6 2 3 3 4 8" xfId="54639"/>
    <cellStyle name="40% - Accent6 2 3 3 5" xfId="1594"/>
    <cellStyle name="40% - Accent6 2 3 3 5 2" xfId="9080"/>
    <cellStyle name="40% - Accent6 2 3 3 5 2 2" xfId="14862"/>
    <cellStyle name="40% - Accent6 2 3 3 5 2 2 2" xfId="35141"/>
    <cellStyle name="40% - Accent6 2 3 3 5 2 2 3" xfId="54640"/>
    <cellStyle name="40% - Accent6 2 3 3 5 2 3" xfId="20645"/>
    <cellStyle name="40% - Accent6 2 3 3 5 2 3 2" xfId="35142"/>
    <cellStyle name="40% - Accent6 2 3 3 5 2 4" xfId="35143"/>
    <cellStyle name="40% - Accent6 2 3 3 5 2 5" xfId="54641"/>
    <cellStyle name="40% - Accent6 2 3 3 5 3" xfId="6189"/>
    <cellStyle name="40% - Accent6 2 3 3 5 3 2" xfId="35144"/>
    <cellStyle name="40% - Accent6 2 3 3 5 3 3" xfId="54642"/>
    <cellStyle name="40% - Accent6 2 3 3 5 4" xfId="11971"/>
    <cellStyle name="40% - Accent6 2 3 3 5 4 2" xfId="35145"/>
    <cellStyle name="40% - Accent6 2 3 3 5 4 3" xfId="54643"/>
    <cellStyle name="40% - Accent6 2 3 3 5 5" xfId="17754"/>
    <cellStyle name="40% - Accent6 2 3 3 5 5 2" xfId="35146"/>
    <cellStyle name="40% - Accent6 2 3 3 5 6" xfId="35147"/>
    <cellStyle name="40% - Accent6 2 3 3 5 7" xfId="54644"/>
    <cellStyle name="40% - Accent6 2 3 3 6" xfId="5108"/>
    <cellStyle name="40% - Accent6 2 3 3 6 2" xfId="13782"/>
    <cellStyle name="40% - Accent6 2 3 3 6 2 2" xfId="35148"/>
    <cellStyle name="40% - Accent6 2 3 3 6 2 3" xfId="54645"/>
    <cellStyle name="40% - Accent6 2 3 3 6 3" xfId="19565"/>
    <cellStyle name="40% - Accent6 2 3 3 6 3 2" xfId="35149"/>
    <cellStyle name="40% - Accent6 2 3 3 6 4" xfId="35150"/>
    <cellStyle name="40% - Accent6 2 3 3 6 5" xfId="54646"/>
    <cellStyle name="40% - Accent6 2 3 3 7" xfId="8000"/>
    <cellStyle name="40% - Accent6 2 3 3 7 2" xfId="35151"/>
    <cellStyle name="40% - Accent6 2 3 3 7 3" xfId="54647"/>
    <cellStyle name="40% - Accent6 2 3 3 7 4" xfId="54648"/>
    <cellStyle name="40% - Accent6 2 3 3 8" xfId="3297"/>
    <cellStyle name="40% - Accent6 2 3 3 8 2" xfId="35152"/>
    <cellStyle name="40% - Accent6 2 3 3 8 3" xfId="54649"/>
    <cellStyle name="40% - Accent6 2 3 3 9" xfId="10891"/>
    <cellStyle name="40% - Accent6 2 3 3 9 2" xfId="35153"/>
    <cellStyle name="40% - Accent6 2 3 3 9 3" xfId="54650"/>
    <cellStyle name="40% - Accent6 2 3 4" xfId="480"/>
    <cellStyle name="40% - Accent6 2 3 4 10" xfId="16676"/>
    <cellStyle name="40% - Accent6 2 3 4 10 2" xfId="35154"/>
    <cellStyle name="40% - Accent6 2 3 4 11" xfId="35155"/>
    <cellStyle name="40% - Accent6 2 3 4 12" xfId="54651"/>
    <cellStyle name="40% - Accent6 2 3 4 2" xfId="481"/>
    <cellStyle name="40% - Accent6 2 3 4 2 2" xfId="2219"/>
    <cellStyle name="40% - Accent6 2 3 4 2 2 2" xfId="9705"/>
    <cellStyle name="40% - Accent6 2 3 4 2 2 2 2" xfId="15487"/>
    <cellStyle name="40% - Accent6 2 3 4 2 2 2 2 2" xfId="35156"/>
    <cellStyle name="40% - Accent6 2 3 4 2 2 2 2 3" xfId="54652"/>
    <cellStyle name="40% - Accent6 2 3 4 2 2 2 3" xfId="21270"/>
    <cellStyle name="40% - Accent6 2 3 4 2 2 2 3 2" xfId="35157"/>
    <cellStyle name="40% - Accent6 2 3 4 2 2 2 4" xfId="35158"/>
    <cellStyle name="40% - Accent6 2 3 4 2 2 2 5" xfId="54653"/>
    <cellStyle name="40% - Accent6 2 3 4 2 2 3" xfId="6814"/>
    <cellStyle name="40% - Accent6 2 3 4 2 2 3 2" xfId="35159"/>
    <cellStyle name="40% - Accent6 2 3 4 2 2 3 3" xfId="54654"/>
    <cellStyle name="40% - Accent6 2 3 4 2 2 4" xfId="12596"/>
    <cellStyle name="40% - Accent6 2 3 4 2 2 4 2" xfId="35160"/>
    <cellStyle name="40% - Accent6 2 3 4 2 2 4 3" xfId="54655"/>
    <cellStyle name="40% - Accent6 2 3 4 2 2 5" xfId="18379"/>
    <cellStyle name="40% - Accent6 2 3 4 2 2 5 2" xfId="35161"/>
    <cellStyle name="40% - Accent6 2 3 4 2 2 6" xfId="35162"/>
    <cellStyle name="40% - Accent6 2 3 4 2 2 7" xfId="54656"/>
    <cellStyle name="40% - Accent6 2 3 4 2 3" xfId="5111"/>
    <cellStyle name="40% - Accent6 2 3 4 2 3 2" xfId="13785"/>
    <cellStyle name="40% - Accent6 2 3 4 2 3 2 2" xfId="35163"/>
    <cellStyle name="40% - Accent6 2 3 4 2 3 2 3" xfId="54657"/>
    <cellStyle name="40% - Accent6 2 3 4 2 3 3" xfId="19568"/>
    <cellStyle name="40% - Accent6 2 3 4 2 3 3 2" xfId="35164"/>
    <cellStyle name="40% - Accent6 2 3 4 2 3 4" xfId="35165"/>
    <cellStyle name="40% - Accent6 2 3 4 2 3 5" xfId="54658"/>
    <cellStyle name="40% - Accent6 2 3 4 2 4" xfId="8003"/>
    <cellStyle name="40% - Accent6 2 3 4 2 4 2" xfId="35166"/>
    <cellStyle name="40% - Accent6 2 3 4 2 4 3" xfId="54659"/>
    <cellStyle name="40% - Accent6 2 3 4 2 4 4" xfId="54660"/>
    <cellStyle name="40% - Accent6 2 3 4 2 5" xfId="3922"/>
    <cellStyle name="40% - Accent6 2 3 4 2 5 2" xfId="35167"/>
    <cellStyle name="40% - Accent6 2 3 4 2 5 3" xfId="54661"/>
    <cellStyle name="40% - Accent6 2 3 4 2 6" xfId="10894"/>
    <cellStyle name="40% - Accent6 2 3 4 2 6 2" xfId="35168"/>
    <cellStyle name="40% - Accent6 2 3 4 2 6 3" xfId="54662"/>
    <cellStyle name="40% - Accent6 2 3 4 2 7" xfId="16677"/>
    <cellStyle name="40% - Accent6 2 3 4 2 7 2" xfId="35169"/>
    <cellStyle name="40% - Accent6 2 3 4 2 8" xfId="35170"/>
    <cellStyle name="40% - Accent6 2 3 4 2 9" xfId="54663"/>
    <cellStyle name="40% - Accent6 2 3 4 3" xfId="1104"/>
    <cellStyle name="40% - Accent6 2 3 4 3 2" xfId="2808"/>
    <cellStyle name="40% - Accent6 2 3 4 3 2 2" xfId="10294"/>
    <cellStyle name="40% - Accent6 2 3 4 3 2 2 2" xfId="16076"/>
    <cellStyle name="40% - Accent6 2 3 4 3 2 2 2 2" xfId="35171"/>
    <cellStyle name="40% - Accent6 2 3 4 3 2 2 2 3" xfId="54664"/>
    <cellStyle name="40% - Accent6 2 3 4 3 2 2 3" xfId="21859"/>
    <cellStyle name="40% - Accent6 2 3 4 3 2 2 3 2" xfId="35172"/>
    <cellStyle name="40% - Accent6 2 3 4 3 2 2 4" xfId="35173"/>
    <cellStyle name="40% - Accent6 2 3 4 3 2 2 5" xfId="54665"/>
    <cellStyle name="40% - Accent6 2 3 4 3 2 3" xfId="7403"/>
    <cellStyle name="40% - Accent6 2 3 4 3 2 3 2" xfId="35174"/>
    <cellStyle name="40% - Accent6 2 3 4 3 2 3 3" xfId="54666"/>
    <cellStyle name="40% - Accent6 2 3 4 3 2 4" xfId="13185"/>
    <cellStyle name="40% - Accent6 2 3 4 3 2 4 2" xfId="35175"/>
    <cellStyle name="40% - Accent6 2 3 4 3 2 4 3" xfId="54667"/>
    <cellStyle name="40% - Accent6 2 3 4 3 2 5" xfId="18968"/>
    <cellStyle name="40% - Accent6 2 3 4 3 2 5 2" xfId="35176"/>
    <cellStyle name="40% - Accent6 2 3 4 3 2 6" xfId="35177"/>
    <cellStyle name="40% - Accent6 2 3 4 3 2 7" xfId="54668"/>
    <cellStyle name="40% - Accent6 2 3 4 3 3" xfId="5700"/>
    <cellStyle name="40% - Accent6 2 3 4 3 3 2" xfId="14374"/>
    <cellStyle name="40% - Accent6 2 3 4 3 3 2 2" xfId="35178"/>
    <cellStyle name="40% - Accent6 2 3 4 3 3 2 3" xfId="54669"/>
    <cellStyle name="40% - Accent6 2 3 4 3 3 3" xfId="20157"/>
    <cellStyle name="40% - Accent6 2 3 4 3 3 3 2" xfId="35179"/>
    <cellStyle name="40% - Accent6 2 3 4 3 3 4" xfId="35180"/>
    <cellStyle name="40% - Accent6 2 3 4 3 3 5" xfId="54670"/>
    <cellStyle name="40% - Accent6 2 3 4 3 4" xfId="8592"/>
    <cellStyle name="40% - Accent6 2 3 4 3 4 2" xfId="35181"/>
    <cellStyle name="40% - Accent6 2 3 4 3 4 3" xfId="54671"/>
    <cellStyle name="40% - Accent6 2 3 4 3 4 4" xfId="54672"/>
    <cellStyle name="40% - Accent6 2 3 4 3 5" xfId="4511"/>
    <cellStyle name="40% - Accent6 2 3 4 3 5 2" xfId="35182"/>
    <cellStyle name="40% - Accent6 2 3 4 3 5 3" xfId="54673"/>
    <cellStyle name="40% - Accent6 2 3 4 3 6" xfId="11483"/>
    <cellStyle name="40% - Accent6 2 3 4 3 6 2" xfId="35183"/>
    <cellStyle name="40% - Accent6 2 3 4 3 6 3" xfId="54674"/>
    <cellStyle name="40% - Accent6 2 3 4 3 7" xfId="17266"/>
    <cellStyle name="40% - Accent6 2 3 4 3 7 2" xfId="35184"/>
    <cellStyle name="40% - Accent6 2 3 4 3 8" xfId="35185"/>
    <cellStyle name="40% - Accent6 2 3 4 3 9" xfId="54675"/>
    <cellStyle name="40% - Accent6 2 3 4 4" xfId="2218"/>
    <cellStyle name="40% - Accent6 2 3 4 4 2" xfId="6813"/>
    <cellStyle name="40% - Accent6 2 3 4 4 2 2" xfId="15486"/>
    <cellStyle name="40% - Accent6 2 3 4 4 2 2 2" xfId="35186"/>
    <cellStyle name="40% - Accent6 2 3 4 4 2 2 3" xfId="54676"/>
    <cellStyle name="40% - Accent6 2 3 4 4 2 3" xfId="21269"/>
    <cellStyle name="40% - Accent6 2 3 4 4 2 3 2" xfId="35187"/>
    <cellStyle name="40% - Accent6 2 3 4 4 2 4" xfId="35188"/>
    <cellStyle name="40% - Accent6 2 3 4 4 2 5" xfId="54677"/>
    <cellStyle name="40% - Accent6 2 3 4 4 3" xfId="9704"/>
    <cellStyle name="40% - Accent6 2 3 4 4 3 2" xfId="35189"/>
    <cellStyle name="40% - Accent6 2 3 4 4 3 3" xfId="54678"/>
    <cellStyle name="40% - Accent6 2 3 4 4 3 4" xfId="54679"/>
    <cellStyle name="40% - Accent6 2 3 4 4 4" xfId="3921"/>
    <cellStyle name="40% - Accent6 2 3 4 4 4 2" xfId="35190"/>
    <cellStyle name="40% - Accent6 2 3 4 4 4 3" xfId="54680"/>
    <cellStyle name="40% - Accent6 2 3 4 4 5" xfId="12595"/>
    <cellStyle name="40% - Accent6 2 3 4 4 5 2" xfId="35191"/>
    <cellStyle name="40% - Accent6 2 3 4 4 5 3" xfId="54681"/>
    <cellStyle name="40% - Accent6 2 3 4 4 6" xfId="18378"/>
    <cellStyle name="40% - Accent6 2 3 4 4 6 2" xfId="35192"/>
    <cellStyle name="40% - Accent6 2 3 4 4 7" xfId="35193"/>
    <cellStyle name="40% - Accent6 2 3 4 4 8" xfId="54682"/>
    <cellStyle name="40% - Accent6 2 3 4 5" xfId="1595"/>
    <cellStyle name="40% - Accent6 2 3 4 5 2" xfId="9081"/>
    <cellStyle name="40% - Accent6 2 3 4 5 2 2" xfId="14863"/>
    <cellStyle name="40% - Accent6 2 3 4 5 2 2 2" xfId="35194"/>
    <cellStyle name="40% - Accent6 2 3 4 5 2 2 3" xfId="54683"/>
    <cellStyle name="40% - Accent6 2 3 4 5 2 3" xfId="20646"/>
    <cellStyle name="40% - Accent6 2 3 4 5 2 3 2" xfId="35195"/>
    <cellStyle name="40% - Accent6 2 3 4 5 2 4" xfId="35196"/>
    <cellStyle name="40% - Accent6 2 3 4 5 2 5" xfId="54684"/>
    <cellStyle name="40% - Accent6 2 3 4 5 3" xfId="6190"/>
    <cellStyle name="40% - Accent6 2 3 4 5 3 2" xfId="35197"/>
    <cellStyle name="40% - Accent6 2 3 4 5 3 3" xfId="54685"/>
    <cellStyle name="40% - Accent6 2 3 4 5 4" xfId="11972"/>
    <cellStyle name="40% - Accent6 2 3 4 5 4 2" xfId="35198"/>
    <cellStyle name="40% - Accent6 2 3 4 5 4 3" xfId="54686"/>
    <cellStyle name="40% - Accent6 2 3 4 5 5" xfId="17755"/>
    <cellStyle name="40% - Accent6 2 3 4 5 5 2" xfId="35199"/>
    <cellStyle name="40% - Accent6 2 3 4 5 6" xfId="35200"/>
    <cellStyle name="40% - Accent6 2 3 4 5 7" xfId="54687"/>
    <cellStyle name="40% - Accent6 2 3 4 6" xfId="5110"/>
    <cellStyle name="40% - Accent6 2 3 4 6 2" xfId="13784"/>
    <cellStyle name="40% - Accent6 2 3 4 6 2 2" xfId="35201"/>
    <cellStyle name="40% - Accent6 2 3 4 6 2 3" xfId="54688"/>
    <cellStyle name="40% - Accent6 2 3 4 6 3" xfId="19567"/>
    <cellStyle name="40% - Accent6 2 3 4 6 3 2" xfId="35202"/>
    <cellStyle name="40% - Accent6 2 3 4 6 4" xfId="35203"/>
    <cellStyle name="40% - Accent6 2 3 4 6 5" xfId="54689"/>
    <cellStyle name="40% - Accent6 2 3 4 7" xfId="8002"/>
    <cellStyle name="40% - Accent6 2 3 4 7 2" xfId="35204"/>
    <cellStyle name="40% - Accent6 2 3 4 7 3" xfId="54690"/>
    <cellStyle name="40% - Accent6 2 3 4 7 4" xfId="54691"/>
    <cellStyle name="40% - Accent6 2 3 4 8" xfId="3298"/>
    <cellStyle name="40% - Accent6 2 3 4 8 2" xfId="35205"/>
    <cellStyle name="40% - Accent6 2 3 4 8 3" xfId="54692"/>
    <cellStyle name="40% - Accent6 2 3 4 9" xfId="10893"/>
    <cellStyle name="40% - Accent6 2 3 4 9 2" xfId="35206"/>
    <cellStyle name="40% - Accent6 2 3 4 9 3" xfId="54693"/>
    <cellStyle name="40% - Accent6 2 3 5" xfId="482"/>
    <cellStyle name="40% - Accent6 2 3 5 10" xfId="54694"/>
    <cellStyle name="40% - Accent6 2 3 5 2" xfId="2220"/>
    <cellStyle name="40% - Accent6 2 3 5 2 2" xfId="6815"/>
    <cellStyle name="40% - Accent6 2 3 5 2 2 2" xfId="15488"/>
    <cellStyle name="40% - Accent6 2 3 5 2 2 2 2" xfId="35207"/>
    <cellStyle name="40% - Accent6 2 3 5 2 2 2 3" xfId="54695"/>
    <cellStyle name="40% - Accent6 2 3 5 2 2 3" xfId="21271"/>
    <cellStyle name="40% - Accent6 2 3 5 2 2 3 2" xfId="35208"/>
    <cellStyle name="40% - Accent6 2 3 5 2 2 4" xfId="35209"/>
    <cellStyle name="40% - Accent6 2 3 5 2 2 5" xfId="54696"/>
    <cellStyle name="40% - Accent6 2 3 5 2 3" xfId="9706"/>
    <cellStyle name="40% - Accent6 2 3 5 2 3 2" xfId="35210"/>
    <cellStyle name="40% - Accent6 2 3 5 2 3 3" xfId="54697"/>
    <cellStyle name="40% - Accent6 2 3 5 2 3 4" xfId="54698"/>
    <cellStyle name="40% - Accent6 2 3 5 2 4" xfId="3923"/>
    <cellStyle name="40% - Accent6 2 3 5 2 4 2" xfId="35211"/>
    <cellStyle name="40% - Accent6 2 3 5 2 4 3" xfId="54699"/>
    <cellStyle name="40% - Accent6 2 3 5 2 5" xfId="12597"/>
    <cellStyle name="40% - Accent6 2 3 5 2 5 2" xfId="35212"/>
    <cellStyle name="40% - Accent6 2 3 5 2 5 3" xfId="54700"/>
    <cellStyle name="40% - Accent6 2 3 5 2 6" xfId="18380"/>
    <cellStyle name="40% - Accent6 2 3 5 2 6 2" xfId="35213"/>
    <cellStyle name="40% - Accent6 2 3 5 2 7" xfId="35214"/>
    <cellStyle name="40% - Accent6 2 3 5 2 8" xfId="54701"/>
    <cellStyle name="40% - Accent6 2 3 5 3" xfId="1591"/>
    <cellStyle name="40% - Accent6 2 3 5 3 2" xfId="9077"/>
    <cellStyle name="40% - Accent6 2 3 5 3 2 2" xfId="14859"/>
    <cellStyle name="40% - Accent6 2 3 5 3 2 2 2" xfId="35215"/>
    <cellStyle name="40% - Accent6 2 3 5 3 2 2 3" xfId="54702"/>
    <cellStyle name="40% - Accent6 2 3 5 3 2 3" xfId="20642"/>
    <cellStyle name="40% - Accent6 2 3 5 3 2 3 2" xfId="35216"/>
    <cellStyle name="40% - Accent6 2 3 5 3 2 4" xfId="35217"/>
    <cellStyle name="40% - Accent6 2 3 5 3 2 5" xfId="54703"/>
    <cellStyle name="40% - Accent6 2 3 5 3 3" xfId="6186"/>
    <cellStyle name="40% - Accent6 2 3 5 3 3 2" xfId="35218"/>
    <cellStyle name="40% - Accent6 2 3 5 3 3 3" xfId="54704"/>
    <cellStyle name="40% - Accent6 2 3 5 3 4" xfId="11968"/>
    <cellStyle name="40% - Accent6 2 3 5 3 4 2" xfId="35219"/>
    <cellStyle name="40% - Accent6 2 3 5 3 4 3" xfId="54705"/>
    <cellStyle name="40% - Accent6 2 3 5 3 5" xfId="17751"/>
    <cellStyle name="40% - Accent6 2 3 5 3 5 2" xfId="35220"/>
    <cellStyle name="40% - Accent6 2 3 5 3 6" xfId="35221"/>
    <cellStyle name="40% - Accent6 2 3 5 3 7" xfId="54706"/>
    <cellStyle name="40% - Accent6 2 3 5 4" xfId="5112"/>
    <cellStyle name="40% - Accent6 2 3 5 4 2" xfId="13786"/>
    <cellStyle name="40% - Accent6 2 3 5 4 2 2" xfId="35222"/>
    <cellStyle name="40% - Accent6 2 3 5 4 2 3" xfId="54707"/>
    <cellStyle name="40% - Accent6 2 3 5 4 3" xfId="19569"/>
    <cellStyle name="40% - Accent6 2 3 5 4 3 2" xfId="35223"/>
    <cellStyle name="40% - Accent6 2 3 5 4 4" xfId="35224"/>
    <cellStyle name="40% - Accent6 2 3 5 4 5" xfId="54708"/>
    <cellStyle name="40% - Accent6 2 3 5 5" xfId="8004"/>
    <cellStyle name="40% - Accent6 2 3 5 5 2" xfId="35225"/>
    <cellStyle name="40% - Accent6 2 3 5 5 3" xfId="54709"/>
    <cellStyle name="40% - Accent6 2 3 5 5 4" xfId="54710"/>
    <cellStyle name="40% - Accent6 2 3 5 6" xfId="3294"/>
    <cellStyle name="40% - Accent6 2 3 5 6 2" xfId="35226"/>
    <cellStyle name="40% - Accent6 2 3 5 6 3" xfId="54711"/>
    <cellStyle name="40% - Accent6 2 3 5 7" xfId="10895"/>
    <cellStyle name="40% - Accent6 2 3 5 7 2" xfId="35227"/>
    <cellStyle name="40% - Accent6 2 3 5 7 3" xfId="54712"/>
    <cellStyle name="40% - Accent6 2 3 5 8" xfId="16678"/>
    <cellStyle name="40% - Accent6 2 3 5 8 2" xfId="35228"/>
    <cellStyle name="40% - Accent6 2 3 5 9" xfId="35229"/>
    <cellStyle name="40% - Accent6 2 3 6" xfId="892"/>
    <cellStyle name="40% - Accent6 2 3 6 2" xfId="2598"/>
    <cellStyle name="40% - Accent6 2 3 6 2 2" xfId="10084"/>
    <cellStyle name="40% - Accent6 2 3 6 2 2 2" xfId="15866"/>
    <cellStyle name="40% - Accent6 2 3 6 2 2 2 2" xfId="35230"/>
    <cellStyle name="40% - Accent6 2 3 6 2 2 2 3" xfId="54713"/>
    <cellStyle name="40% - Accent6 2 3 6 2 2 3" xfId="21649"/>
    <cellStyle name="40% - Accent6 2 3 6 2 2 3 2" xfId="35231"/>
    <cellStyle name="40% - Accent6 2 3 6 2 2 4" xfId="35232"/>
    <cellStyle name="40% - Accent6 2 3 6 2 2 5" xfId="54714"/>
    <cellStyle name="40% - Accent6 2 3 6 2 3" xfId="7193"/>
    <cellStyle name="40% - Accent6 2 3 6 2 3 2" xfId="35233"/>
    <cellStyle name="40% - Accent6 2 3 6 2 3 3" xfId="54715"/>
    <cellStyle name="40% - Accent6 2 3 6 2 4" xfId="12975"/>
    <cellStyle name="40% - Accent6 2 3 6 2 4 2" xfId="35234"/>
    <cellStyle name="40% - Accent6 2 3 6 2 4 3" xfId="54716"/>
    <cellStyle name="40% - Accent6 2 3 6 2 5" xfId="18758"/>
    <cellStyle name="40% - Accent6 2 3 6 2 5 2" xfId="35235"/>
    <cellStyle name="40% - Accent6 2 3 6 2 6" xfId="35236"/>
    <cellStyle name="40% - Accent6 2 3 6 2 7" xfId="54717"/>
    <cellStyle name="40% - Accent6 2 3 6 3" xfId="5490"/>
    <cellStyle name="40% - Accent6 2 3 6 3 2" xfId="14164"/>
    <cellStyle name="40% - Accent6 2 3 6 3 2 2" xfId="35237"/>
    <cellStyle name="40% - Accent6 2 3 6 3 2 3" xfId="54718"/>
    <cellStyle name="40% - Accent6 2 3 6 3 3" xfId="19947"/>
    <cellStyle name="40% - Accent6 2 3 6 3 3 2" xfId="35238"/>
    <cellStyle name="40% - Accent6 2 3 6 3 4" xfId="35239"/>
    <cellStyle name="40% - Accent6 2 3 6 3 5" xfId="54719"/>
    <cellStyle name="40% - Accent6 2 3 6 4" xfId="8382"/>
    <cellStyle name="40% - Accent6 2 3 6 4 2" xfId="35240"/>
    <cellStyle name="40% - Accent6 2 3 6 4 3" xfId="54720"/>
    <cellStyle name="40% - Accent6 2 3 6 4 4" xfId="54721"/>
    <cellStyle name="40% - Accent6 2 3 6 5" xfId="4301"/>
    <cellStyle name="40% - Accent6 2 3 6 5 2" xfId="35241"/>
    <cellStyle name="40% - Accent6 2 3 6 5 3" xfId="54722"/>
    <cellStyle name="40% - Accent6 2 3 6 6" xfId="11273"/>
    <cellStyle name="40% - Accent6 2 3 6 6 2" xfId="35242"/>
    <cellStyle name="40% - Accent6 2 3 6 6 3" xfId="54723"/>
    <cellStyle name="40% - Accent6 2 3 6 7" xfId="17056"/>
    <cellStyle name="40% - Accent6 2 3 6 7 2" xfId="35243"/>
    <cellStyle name="40% - Accent6 2 3 6 8" xfId="35244"/>
    <cellStyle name="40% - Accent6 2 3 6 9" xfId="54724"/>
    <cellStyle name="40% - Accent6 2 3 7" xfId="2211"/>
    <cellStyle name="40% - Accent6 2 3 7 2" xfId="6806"/>
    <cellStyle name="40% - Accent6 2 3 7 2 2" xfId="15479"/>
    <cellStyle name="40% - Accent6 2 3 7 2 2 2" xfId="35245"/>
    <cellStyle name="40% - Accent6 2 3 7 2 2 3" xfId="54725"/>
    <cellStyle name="40% - Accent6 2 3 7 2 3" xfId="21262"/>
    <cellStyle name="40% - Accent6 2 3 7 2 3 2" xfId="35246"/>
    <cellStyle name="40% - Accent6 2 3 7 2 4" xfId="35247"/>
    <cellStyle name="40% - Accent6 2 3 7 2 5" xfId="54726"/>
    <cellStyle name="40% - Accent6 2 3 7 3" xfId="9697"/>
    <cellStyle name="40% - Accent6 2 3 7 3 2" xfId="35248"/>
    <cellStyle name="40% - Accent6 2 3 7 3 3" xfId="54727"/>
    <cellStyle name="40% - Accent6 2 3 7 3 4" xfId="54728"/>
    <cellStyle name="40% - Accent6 2 3 7 4" xfId="3914"/>
    <cellStyle name="40% - Accent6 2 3 7 4 2" xfId="35249"/>
    <cellStyle name="40% - Accent6 2 3 7 4 3" xfId="54729"/>
    <cellStyle name="40% - Accent6 2 3 7 5" xfId="12588"/>
    <cellStyle name="40% - Accent6 2 3 7 5 2" xfId="35250"/>
    <cellStyle name="40% - Accent6 2 3 7 5 3" xfId="54730"/>
    <cellStyle name="40% - Accent6 2 3 7 6" xfId="18371"/>
    <cellStyle name="40% - Accent6 2 3 7 6 2" xfId="35251"/>
    <cellStyle name="40% - Accent6 2 3 7 7" xfId="35252"/>
    <cellStyle name="40% - Accent6 2 3 7 8" xfId="54731"/>
    <cellStyle name="40% - Accent6 2 3 8" xfId="1329"/>
    <cellStyle name="40% - Accent6 2 3 8 2" xfId="8815"/>
    <cellStyle name="40% - Accent6 2 3 8 2 2" xfId="14597"/>
    <cellStyle name="40% - Accent6 2 3 8 2 2 2" xfId="35253"/>
    <cellStyle name="40% - Accent6 2 3 8 2 2 3" xfId="54732"/>
    <cellStyle name="40% - Accent6 2 3 8 2 3" xfId="20380"/>
    <cellStyle name="40% - Accent6 2 3 8 2 3 2" xfId="35254"/>
    <cellStyle name="40% - Accent6 2 3 8 2 4" xfId="35255"/>
    <cellStyle name="40% - Accent6 2 3 8 2 5" xfId="54733"/>
    <cellStyle name="40% - Accent6 2 3 8 3" xfId="5924"/>
    <cellStyle name="40% - Accent6 2 3 8 3 2" xfId="35256"/>
    <cellStyle name="40% - Accent6 2 3 8 3 3" xfId="54734"/>
    <cellStyle name="40% - Accent6 2 3 8 4" xfId="11706"/>
    <cellStyle name="40% - Accent6 2 3 8 4 2" xfId="35257"/>
    <cellStyle name="40% - Accent6 2 3 8 4 3" xfId="54735"/>
    <cellStyle name="40% - Accent6 2 3 8 5" xfId="17489"/>
    <cellStyle name="40% - Accent6 2 3 8 5 2" xfId="35258"/>
    <cellStyle name="40% - Accent6 2 3 8 6" xfId="35259"/>
    <cellStyle name="40% - Accent6 2 3 8 7" xfId="54736"/>
    <cellStyle name="40% - Accent6 2 3 9" xfId="5103"/>
    <cellStyle name="40% - Accent6 2 3 9 2" xfId="13777"/>
    <cellStyle name="40% - Accent6 2 3 9 2 2" xfId="35260"/>
    <cellStyle name="40% - Accent6 2 3 9 2 3" xfId="54737"/>
    <cellStyle name="40% - Accent6 2 3 9 3" xfId="19560"/>
    <cellStyle name="40% - Accent6 2 3 9 3 2" xfId="35261"/>
    <cellStyle name="40% - Accent6 2 3 9 4" xfId="35262"/>
    <cellStyle name="40% - Accent6 2 3 9 5" xfId="54738"/>
    <cellStyle name="40% - Accent6 2 4" xfId="483"/>
    <cellStyle name="40% - Accent6 2 4 10" xfId="10896"/>
    <cellStyle name="40% - Accent6 2 4 10 2" xfId="35263"/>
    <cellStyle name="40% - Accent6 2 4 10 3" xfId="54739"/>
    <cellStyle name="40% - Accent6 2 4 11" xfId="16679"/>
    <cellStyle name="40% - Accent6 2 4 11 2" xfId="35264"/>
    <cellStyle name="40% - Accent6 2 4 12" xfId="35265"/>
    <cellStyle name="40% - Accent6 2 4 13" xfId="54740"/>
    <cellStyle name="40% - Accent6 2 4 2" xfId="484"/>
    <cellStyle name="40% - Accent6 2 4 2 10" xfId="16680"/>
    <cellStyle name="40% - Accent6 2 4 2 10 2" xfId="35266"/>
    <cellStyle name="40% - Accent6 2 4 2 11" xfId="35267"/>
    <cellStyle name="40% - Accent6 2 4 2 12" xfId="54741"/>
    <cellStyle name="40% - Accent6 2 4 2 2" xfId="485"/>
    <cellStyle name="40% - Accent6 2 4 2 2 2" xfId="2223"/>
    <cellStyle name="40% - Accent6 2 4 2 2 2 2" xfId="9709"/>
    <cellStyle name="40% - Accent6 2 4 2 2 2 2 2" xfId="15491"/>
    <cellStyle name="40% - Accent6 2 4 2 2 2 2 2 2" xfId="35268"/>
    <cellStyle name="40% - Accent6 2 4 2 2 2 2 2 3" xfId="54742"/>
    <cellStyle name="40% - Accent6 2 4 2 2 2 2 3" xfId="21274"/>
    <cellStyle name="40% - Accent6 2 4 2 2 2 2 3 2" xfId="35269"/>
    <cellStyle name="40% - Accent6 2 4 2 2 2 2 4" xfId="35270"/>
    <cellStyle name="40% - Accent6 2 4 2 2 2 2 5" xfId="54743"/>
    <cellStyle name="40% - Accent6 2 4 2 2 2 3" xfId="6818"/>
    <cellStyle name="40% - Accent6 2 4 2 2 2 3 2" xfId="35271"/>
    <cellStyle name="40% - Accent6 2 4 2 2 2 3 3" xfId="54744"/>
    <cellStyle name="40% - Accent6 2 4 2 2 2 4" xfId="12600"/>
    <cellStyle name="40% - Accent6 2 4 2 2 2 4 2" xfId="35272"/>
    <cellStyle name="40% - Accent6 2 4 2 2 2 4 3" xfId="54745"/>
    <cellStyle name="40% - Accent6 2 4 2 2 2 5" xfId="18383"/>
    <cellStyle name="40% - Accent6 2 4 2 2 2 5 2" xfId="35273"/>
    <cellStyle name="40% - Accent6 2 4 2 2 2 6" xfId="35274"/>
    <cellStyle name="40% - Accent6 2 4 2 2 2 7" xfId="54746"/>
    <cellStyle name="40% - Accent6 2 4 2 2 3" xfId="5115"/>
    <cellStyle name="40% - Accent6 2 4 2 2 3 2" xfId="13789"/>
    <cellStyle name="40% - Accent6 2 4 2 2 3 2 2" xfId="35275"/>
    <cellStyle name="40% - Accent6 2 4 2 2 3 2 3" xfId="54747"/>
    <cellStyle name="40% - Accent6 2 4 2 2 3 3" xfId="19572"/>
    <cellStyle name="40% - Accent6 2 4 2 2 3 3 2" xfId="35276"/>
    <cellStyle name="40% - Accent6 2 4 2 2 3 4" xfId="35277"/>
    <cellStyle name="40% - Accent6 2 4 2 2 3 5" xfId="54748"/>
    <cellStyle name="40% - Accent6 2 4 2 2 4" xfId="8007"/>
    <cellStyle name="40% - Accent6 2 4 2 2 4 2" xfId="35278"/>
    <cellStyle name="40% - Accent6 2 4 2 2 4 3" xfId="54749"/>
    <cellStyle name="40% - Accent6 2 4 2 2 4 4" xfId="54750"/>
    <cellStyle name="40% - Accent6 2 4 2 2 5" xfId="3926"/>
    <cellStyle name="40% - Accent6 2 4 2 2 5 2" xfId="35279"/>
    <cellStyle name="40% - Accent6 2 4 2 2 5 3" xfId="54751"/>
    <cellStyle name="40% - Accent6 2 4 2 2 6" xfId="10898"/>
    <cellStyle name="40% - Accent6 2 4 2 2 6 2" xfId="35280"/>
    <cellStyle name="40% - Accent6 2 4 2 2 6 3" xfId="54752"/>
    <cellStyle name="40% - Accent6 2 4 2 2 7" xfId="16681"/>
    <cellStyle name="40% - Accent6 2 4 2 2 7 2" xfId="35281"/>
    <cellStyle name="40% - Accent6 2 4 2 2 8" xfId="35282"/>
    <cellStyle name="40% - Accent6 2 4 2 2 9" xfId="54753"/>
    <cellStyle name="40% - Accent6 2 4 2 3" xfId="1106"/>
    <cellStyle name="40% - Accent6 2 4 2 3 2" xfId="2810"/>
    <cellStyle name="40% - Accent6 2 4 2 3 2 2" xfId="10296"/>
    <cellStyle name="40% - Accent6 2 4 2 3 2 2 2" xfId="16078"/>
    <cellStyle name="40% - Accent6 2 4 2 3 2 2 2 2" xfId="35283"/>
    <cellStyle name="40% - Accent6 2 4 2 3 2 2 2 3" xfId="54754"/>
    <cellStyle name="40% - Accent6 2 4 2 3 2 2 3" xfId="21861"/>
    <cellStyle name="40% - Accent6 2 4 2 3 2 2 3 2" xfId="35284"/>
    <cellStyle name="40% - Accent6 2 4 2 3 2 2 4" xfId="35285"/>
    <cellStyle name="40% - Accent6 2 4 2 3 2 2 5" xfId="54755"/>
    <cellStyle name="40% - Accent6 2 4 2 3 2 3" xfId="7405"/>
    <cellStyle name="40% - Accent6 2 4 2 3 2 3 2" xfId="35286"/>
    <cellStyle name="40% - Accent6 2 4 2 3 2 3 3" xfId="54756"/>
    <cellStyle name="40% - Accent6 2 4 2 3 2 4" xfId="13187"/>
    <cellStyle name="40% - Accent6 2 4 2 3 2 4 2" xfId="35287"/>
    <cellStyle name="40% - Accent6 2 4 2 3 2 4 3" xfId="54757"/>
    <cellStyle name="40% - Accent6 2 4 2 3 2 5" xfId="18970"/>
    <cellStyle name="40% - Accent6 2 4 2 3 2 5 2" xfId="35288"/>
    <cellStyle name="40% - Accent6 2 4 2 3 2 6" xfId="35289"/>
    <cellStyle name="40% - Accent6 2 4 2 3 2 7" xfId="54758"/>
    <cellStyle name="40% - Accent6 2 4 2 3 3" xfId="5702"/>
    <cellStyle name="40% - Accent6 2 4 2 3 3 2" xfId="14376"/>
    <cellStyle name="40% - Accent6 2 4 2 3 3 2 2" xfId="35290"/>
    <cellStyle name="40% - Accent6 2 4 2 3 3 2 3" xfId="54759"/>
    <cellStyle name="40% - Accent6 2 4 2 3 3 3" xfId="20159"/>
    <cellStyle name="40% - Accent6 2 4 2 3 3 3 2" xfId="35291"/>
    <cellStyle name="40% - Accent6 2 4 2 3 3 4" xfId="35292"/>
    <cellStyle name="40% - Accent6 2 4 2 3 3 5" xfId="54760"/>
    <cellStyle name="40% - Accent6 2 4 2 3 4" xfId="8594"/>
    <cellStyle name="40% - Accent6 2 4 2 3 4 2" xfId="35293"/>
    <cellStyle name="40% - Accent6 2 4 2 3 4 3" xfId="54761"/>
    <cellStyle name="40% - Accent6 2 4 2 3 4 4" xfId="54762"/>
    <cellStyle name="40% - Accent6 2 4 2 3 5" xfId="4513"/>
    <cellStyle name="40% - Accent6 2 4 2 3 5 2" xfId="35294"/>
    <cellStyle name="40% - Accent6 2 4 2 3 5 3" xfId="54763"/>
    <cellStyle name="40% - Accent6 2 4 2 3 6" xfId="11485"/>
    <cellStyle name="40% - Accent6 2 4 2 3 6 2" xfId="35295"/>
    <cellStyle name="40% - Accent6 2 4 2 3 6 3" xfId="54764"/>
    <cellStyle name="40% - Accent6 2 4 2 3 7" xfId="17268"/>
    <cellStyle name="40% - Accent6 2 4 2 3 7 2" xfId="35296"/>
    <cellStyle name="40% - Accent6 2 4 2 3 8" xfId="35297"/>
    <cellStyle name="40% - Accent6 2 4 2 3 9" xfId="54765"/>
    <cellStyle name="40% - Accent6 2 4 2 4" xfId="2222"/>
    <cellStyle name="40% - Accent6 2 4 2 4 2" xfId="6817"/>
    <cellStyle name="40% - Accent6 2 4 2 4 2 2" xfId="15490"/>
    <cellStyle name="40% - Accent6 2 4 2 4 2 2 2" xfId="35298"/>
    <cellStyle name="40% - Accent6 2 4 2 4 2 2 3" xfId="54766"/>
    <cellStyle name="40% - Accent6 2 4 2 4 2 3" xfId="21273"/>
    <cellStyle name="40% - Accent6 2 4 2 4 2 3 2" xfId="35299"/>
    <cellStyle name="40% - Accent6 2 4 2 4 2 4" xfId="35300"/>
    <cellStyle name="40% - Accent6 2 4 2 4 2 5" xfId="54767"/>
    <cellStyle name="40% - Accent6 2 4 2 4 3" xfId="9708"/>
    <cellStyle name="40% - Accent6 2 4 2 4 3 2" xfId="35301"/>
    <cellStyle name="40% - Accent6 2 4 2 4 3 3" xfId="54768"/>
    <cellStyle name="40% - Accent6 2 4 2 4 3 4" xfId="54769"/>
    <cellStyle name="40% - Accent6 2 4 2 4 4" xfId="3925"/>
    <cellStyle name="40% - Accent6 2 4 2 4 4 2" xfId="35302"/>
    <cellStyle name="40% - Accent6 2 4 2 4 4 3" xfId="54770"/>
    <cellStyle name="40% - Accent6 2 4 2 4 5" xfId="12599"/>
    <cellStyle name="40% - Accent6 2 4 2 4 5 2" xfId="35303"/>
    <cellStyle name="40% - Accent6 2 4 2 4 5 3" xfId="54771"/>
    <cellStyle name="40% - Accent6 2 4 2 4 6" xfId="18382"/>
    <cellStyle name="40% - Accent6 2 4 2 4 6 2" xfId="35304"/>
    <cellStyle name="40% - Accent6 2 4 2 4 7" xfId="35305"/>
    <cellStyle name="40% - Accent6 2 4 2 4 8" xfId="54772"/>
    <cellStyle name="40% - Accent6 2 4 2 5" xfId="1597"/>
    <cellStyle name="40% - Accent6 2 4 2 5 2" xfId="9083"/>
    <cellStyle name="40% - Accent6 2 4 2 5 2 2" xfId="14865"/>
    <cellStyle name="40% - Accent6 2 4 2 5 2 2 2" xfId="35306"/>
    <cellStyle name="40% - Accent6 2 4 2 5 2 2 3" xfId="54773"/>
    <cellStyle name="40% - Accent6 2 4 2 5 2 3" xfId="20648"/>
    <cellStyle name="40% - Accent6 2 4 2 5 2 3 2" xfId="35307"/>
    <cellStyle name="40% - Accent6 2 4 2 5 2 4" xfId="35308"/>
    <cellStyle name="40% - Accent6 2 4 2 5 2 5" xfId="54774"/>
    <cellStyle name="40% - Accent6 2 4 2 5 3" xfId="6192"/>
    <cellStyle name="40% - Accent6 2 4 2 5 3 2" xfId="35309"/>
    <cellStyle name="40% - Accent6 2 4 2 5 3 3" xfId="54775"/>
    <cellStyle name="40% - Accent6 2 4 2 5 4" xfId="11974"/>
    <cellStyle name="40% - Accent6 2 4 2 5 4 2" xfId="35310"/>
    <cellStyle name="40% - Accent6 2 4 2 5 4 3" xfId="54776"/>
    <cellStyle name="40% - Accent6 2 4 2 5 5" xfId="17757"/>
    <cellStyle name="40% - Accent6 2 4 2 5 5 2" xfId="35311"/>
    <cellStyle name="40% - Accent6 2 4 2 5 6" xfId="35312"/>
    <cellStyle name="40% - Accent6 2 4 2 5 7" xfId="54777"/>
    <cellStyle name="40% - Accent6 2 4 2 6" xfId="5114"/>
    <cellStyle name="40% - Accent6 2 4 2 6 2" xfId="13788"/>
    <cellStyle name="40% - Accent6 2 4 2 6 2 2" xfId="35313"/>
    <cellStyle name="40% - Accent6 2 4 2 6 2 3" xfId="54778"/>
    <cellStyle name="40% - Accent6 2 4 2 6 3" xfId="19571"/>
    <cellStyle name="40% - Accent6 2 4 2 6 3 2" xfId="35314"/>
    <cellStyle name="40% - Accent6 2 4 2 6 4" xfId="35315"/>
    <cellStyle name="40% - Accent6 2 4 2 6 5" xfId="54779"/>
    <cellStyle name="40% - Accent6 2 4 2 7" xfId="8006"/>
    <cellStyle name="40% - Accent6 2 4 2 7 2" xfId="35316"/>
    <cellStyle name="40% - Accent6 2 4 2 7 3" xfId="54780"/>
    <cellStyle name="40% - Accent6 2 4 2 7 4" xfId="54781"/>
    <cellStyle name="40% - Accent6 2 4 2 8" xfId="3300"/>
    <cellStyle name="40% - Accent6 2 4 2 8 2" xfId="35317"/>
    <cellStyle name="40% - Accent6 2 4 2 8 3" xfId="54782"/>
    <cellStyle name="40% - Accent6 2 4 2 9" xfId="10897"/>
    <cellStyle name="40% - Accent6 2 4 2 9 2" xfId="35318"/>
    <cellStyle name="40% - Accent6 2 4 2 9 3" xfId="54783"/>
    <cellStyle name="40% - Accent6 2 4 3" xfId="486"/>
    <cellStyle name="40% - Accent6 2 4 3 10" xfId="54784"/>
    <cellStyle name="40% - Accent6 2 4 3 2" xfId="2224"/>
    <cellStyle name="40% - Accent6 2 4 3 2 2" xfId="6819"/>
    <cellStyle name="40% - Accent6 2 4 3 2 2 2" xfId="15492"/>
    <cellStyle name="40% - Accent6 2 4 3 2 2 2 2" xfId="35319"/>
    <cellStyle name="40% - Accent6 2 4 3 2 2 2 3" xfId="54785"/>
    <cellStyle name="40% - Accent6 2 4 3 2 2 3" xfId="21275"/>
    <cellStyle name="40% - Accent6 2 4 3 2 2 3 2" xfId="35320"/>
    <cellStyle name="40% - Accent6 2 4 3 2 2 4" xfId="35321"/>
    <cellStyle name="40% - Accent6 2 4 3 2 2 5" xfId="54786"/>
    <cellStyle name="40% - Accent6 2 4 3 2 3" xfId="9710"/>
    <cellStyle name="40% - Accent6 2 4 3 2 3 2" xfId="35322"/>
    <cellStyle name="40% - Accent6 2 4 3 2 3 3" xfId="54787"/>
    <cellStyle name="40% - Accent6 2 4 3 2 3 4" xfId="54788"/>
    <cellStyle name="40% - Accent6 2 4 3 2 4" xfId="3927"/>
    <cellStyle name="40% - Accent6 2 4 3 2 4 2" xfId="35323"/>
    <cellStyle name="40% - Accent6 2 4 3 2 4 3" xfId="54789"/>
    <cellStyle name="40% - Accent6 2 4 3 2 5" xfId="12601"/>
    <cellStyle name="40% - Accent6 2 4 3 2 5 2" xfId="35324"/>
    <cellStyle name="40% - Accent6 2 4 3 2 5 3" xfId="54790"/>
    <cellStyle name="40% - Accent6 2 4 3 2 6" xfId="18384"/>
    <cellStyle name="40% - Accent6 2 4 3 2 6 2" xfId="35325"/>
    <cellStyle name="40% - Accent6 2 4 3 2 7" xfId="35326"/>
    <cellStyle name="40% - Accent6 2 4 3 2 8" xfId="54791"/>
    <cellStyle name="40% - Accent6 2 4 3 3" xfId="1596"/>
    <cellStyle name="40% - Accent6 2 4 3 3 2" xfId="9082"/>
    <cellStyle name="40% - Accent6 2 4 3 3 2 2" xfId="14864"/>
    <cellStyle name="40% - Accent6 2 4 3 3 2 2 2" xfId="35327"/>
    <cellStyle name="40% - Accent6 2 4 3 3 2 2 3" xfId="54792"/>
    <cellStyle name="40% - Accent6 2 4 3 3 2 3" xfId="20647"/>
    <cellStyle name="40% - Accent6 2 4 3 3 2 3 2" xfId="35328"/>
    <cellStyle name="40% - Accent6 2 4 3 3 2 4" xfId="35329"/>
    <cellStyle name="40% - Accent6 2 4 3 3 2 5" xfId="54793"/>
    <cellStyle name="40% - Accent6 2 4 3 3 3" xfId="6191"/>
    <cellStyle name="40% - Accent6 2 4 3 3 3 2" xfId="35330"/>
    <cellStyle name="40% - Accent6 2 4 3 3 3 3" xfId="54794"/>
    <cellStyle name="40% - Accent6 2 4 3 3 4" xfId="11973"/>
    <cellStyle name="40% - Accent6 2 4 3 3 4 2" xfId="35331"/>
    <cellStyle name="40% - Accent6 2 4 3 3 4 3" xfId="54795"/>
    <cellStyle name="40% - Accent6 2 4 3 3 5" xfId="17756"/>
    <cellStyle name="40% - Accent6 2 4 3 3 5 2" xfId="35332"/>
    <cellStyle name="40% - Accent6 2 4 3 3 6" xfId="35333"/>
    <cellStyle name="40% - Accent6 2 4 3 3 7" xfId="54796"/>
    <cellStyle name="40% - Accent6 2 4 3 4" xfId="5116"/>
    <cellStyle name="40% - Accent6 2 4 3 4 2" xfId="13790"/>
    <cellStyle name="40% - Accent6 2 4 3 4 2 2" xfId="35334"/>
    <cellStyle name="40% - Accent6 2 4 3 4 2 3" xfId="54797"/>
    <cellStyle name="40% - Accent6 2 4 3 4 3" xfId="19573"/>
    <cellStyle name="40% - Accent6 2 4 3 4 3 2" xfId="35335"/>
    <cellStyle name="40% - Accent6 2 4 3 4 4" xfId="35336"/>
    <cellStyle name="40% - Accent6 2 4 3 4 5" xfId="54798"/>
    <cellStyle name="40% - Accent6 2 4 3 5" xfId="8008"/>
    <cellStyle name="40% - Accent6 2 4 3 5 2" xfId="35337"/>
    <cellStyle name="40% - Accent6 2 4 3 5 3" xfId="54799"/>
    <cellStyle name="40% - Accent6 2 4 3 5 4" xfId="54800"/>
    <cellStyle name="40% - Accent6 2 4 3 6" xfId="3299"/>
    <cellStyle name="40% - Accent6 2 4 3 6 2" xfId="35338"/>
    <cellStyle name="40% - Accent6 2 4 3 6 3" xfId="54801"/>
    <cellStyle name="40% - Accent6 2 4 3 7" xfId="10899"/>
    <cellStyle name="40% - Accent6 2 4 3 7 2" xfId="35339"/>
    <cellStyle name="40% - Accent6 2 4 3 7 3" xfId="54802"/>
    <cellStyle name="40% - Accent6 2 4 3 8" xfId="16682"/>
    <cellStyle name="40% - Accent6 2 4 3 8 2" xfId="35340"/>
    <cellStyle name="40% - Accent6 2 4 3 9" xfId="35341"/>
    <cellStyle name="40% - Accent6 2 4 4" xfId="1105"/>
    <cellStyle name="40% - Accent6 2 4 4 2" xfId="2809"/>
    <cellStyle name="40% - Accent6 2 4 4 2 2" xfId="10295"/>
    <cellStyle name="40% - Accent6 2 4 4 2 2 2" xfId="16077"/>
    <cellStyle name="40% - Accent6 2 4 4 2 2 2 2" xfId="35342"/>
    <cellStyle name="40% - Accent6 2 4 4 2 2 2 3" xfId="54803"/>
    <cellStyle name="40% - Accent6 2 4 4 2 2 3" xfId="21860"/>
    <cellStyle name="40% - Accent6 2 4 4 2 2 3 2" xfId="35343"/>
    <cellStyle name="40% - Accent6 2 4 4 2 2 4" xfId="35344"/>
    <cellStyle name="40% - Accent6 2 4 4 2 2 5" xfId="54804"/>
    <cellStyle name="40% - Accent6 2 4 4 2 3" xfId="7404"/>
    <cellStyle name="40% - Accent6 2 4 4 2 3 2" xfId="35345"/>
    <cellStyle name="40% - Accent6 2 4 4 2 3 3" xfId="54805"/>
    <cellStyle name="40% - Accent6 2 4 4 2 4" xfId="13186"/>
    <cellStyle name="40% - Accent6 2 4 4 2 4 2" xfId="35346"/>
    <cellStyle name="40% - Accent6 2 4 4 2 4 3" xfId="54806"/>
    <cellStyle name="40% - Accent6 2 4 4 2 5" xfId="18969"/>
    <cellStyle name="40% - Accent6 2 4 4 2 5 2" xfId="35347"/>
    <cellStyle name="40% - Accent6 2 4 4 2 6" xfId="35348"/>
    <cellStyle name="40% - Accent6 2 4 4 2 7" xfId="54807"/>
    <cellStyle name="40% - Accent6 2 4 4 3" xfId="5701"/>
    <cellStyle name="40% - Accent6 2 4 4 3 2" xfId="14375"/>
    <cellStyle name="40% - Accent6 2 4 4 3 2 2" xfId="35349"/>
    <cellStyle name="40% - Accent6 2 4 4 3 2 3" xfId="54808"/>
    <cellStyle name="40% - Accent6 2 4 4 3 3" xfId="20158"/>
    <cellStyle name="40% - Accent6 2 4 4 3 3 2" xfId="35350"/>
    <cellStyle name="40% - Accent6 2 4 4 3 4" xfId="35351"/>
    <cellStyle name="40% - Accent6 2 4 4 3 5" xfId="54809"/>
    <cellStyle name="40% - Accent6 2 4 4 4" xfId="8593"/>
    <cellStyle name="40% - Accent6 2 4 4 4 2" xfId="35352"/>
    <cellStyle name="40% - Accent6 2 4 4 4 3" xfId="54810"/>
    <cellStyle name="40% - Accent6 2 4 4 4 4" xfId="54811"/>
    <cellStyle name="40% - Accent6 2 4 4 5" xfId="4512"/>
    <cellStyle name="40% - Accent6 2 4 4 5 2" xfId="35353"/>
    <cellStyle name="40% - Accent6 2 4 4 5 3" xfId="54812"/>
    <cellStyle name="40% - Accent6 2 4 4 6" xfId="11484"/>
    <cellStyle name="40% - Accent6 2 4 4 6 2" xfId="35354"/>
    <cellStyle name="40% - Accent6 2 4 4 6 3" xfId="54813"/>
    <cellStyle name="40% - Accent6 2 4 4 7" xfId="17267"/>
    <cellStyle name="40% - Accent6 2 4 4 7 2" xfId="35355"/>
    <cellStyle name="40% - Accent6 2 4 4 8" xfId="35356"/>
    <cellStyle name="40% - Accent6 2 4 4 9" xfId="54814"/>
    <cellStyle name="40% - Accent6 2 4 5" xfId="2221"/>
    <cellStyle name="40% - Accent6 2 4 5 2" xfId="6816"/>
    <cellStyle name="40% - Accent6 2 4 5 2 2" xfId="15489"/>
    <cellStyle name="40% - Accent6 2 4 5 2 2 2" xfId="35357"/>
    <cellStyle name="40% - Accent6 2 4 5 2 2 3" xfId="54815"/>
    <cellStyle name="40% - Accent6 2 4 5 2 3" xfId="21272"/>
    <cellStyle name="40% - Accent6 2 4 5 2 3 2" xfId="35358"/>
    <cellStyle name="40% - Accent6 2 4 5 2 4" xfId="35359"/>
    <cellStyle name="40% - Accent6 2 4 5 2 5" xfId="54816"/>
    <cellStyle name="40% - Accent6 2 4 5 3" xfId="9707"/>
    <cellStyle name="40% - Accent6 2 4 5 3 2" xfId="35360"/>
    <cellStyle name="40% - Accent6 2 4 5 3 3" xfId="54817"/>
    <cellStyle name="40% - Accent6 2 4 5 3 4" xfId="54818"/>
    <cellStyle name="40% - Accent6 2 4 5 4" xfId="3924"/>
    <cellStyle name="40% - Accent6 2 4 5 4 2" xfId="35361"/>
    <cellStyle name="40% - Accent6 2 4 5 4 3" xfId="54819"/>
    <cellStyle name="40% - Accent6 2 4 5 5" xfId="12598"/>
    <cellStyle name="40% - Accent6 2 4 5 5 2" xfId="35362"/>
    <cellStyle name="40% - Accent6 2 4 5 5 3" xfId="54820"/>
    <cellStyle name="40% - Accent6 2 4 5 6" xfId="18381"/>
    <cellStyle name="40% - Accent6 2 4 5 6 2" xfId="35363"/>
    <cellStyle name="40% - Accent6 2 4 5 7" xfId="35364"/>
    <cellStyle name="40% - Accent6 2 4 5 8" xfId="54821"/>
    <cellStyle name="40% - Accent6 2 4 6" xfId="1326"/>
    <cellStyle name="40% - Accent6 2 4 6 2" xfId="8812"/>
    <cellStyle name="40% - Accent6 2 4 6 2 2" xfId="14594"/>
    <cellStyle name="40% - Accent6 2 4 6 2 2 2" xfId="35365"/>
    <cellStyle name="40% - Accent6 2 4 6 2 2 3" xfId="54822"/>
    <cellStyle name="40% - Accent6 2 4 6 2 3" xfId="20377"/>
    <cellStyle name="40% - Accent6 2 4 6 2 3 2" xfId="35366"/>
    <cellStyle name="40% - Accent6 2 4 6 2 4" xfId="35367"/>
    <cellStyle name="40% - Accent6 2 4 6 2 5" xfId="54823"/>
    <cellStyle name="40% - Accent6 2 4 6 3" xfId="5921"/>
    <cellStyle name="40% - Accent6 2 4 6 3 2" xfId="35368"/>
    <cellStyle name="40% - Accent6 2 4 6 3 3" xfId="54824"/>
    <cellStyle name="40% - Accent6 2 4 6 4" xfId="11703"/>
    <cellStyle name="40% - Accent6 2 4 6 4 2" xfId="35369"/>
    <cellStyle name="40% - Accent6 2 4 6 4 3" xfId="54825"/>
    <cellStyle name="40% - Accent6 2 4 6 5" xfId="17486"/>
    <cellStyle name="40% - Accent6 2 4 6 5 2" xfId="35370"/>
    <cellStyle name="40% - Accent6 2 4 6 6" xfId="35371"/>
    <cellStyle name="40% - Accent6 2 4 6 7" xfId="54826"/>
    <cellStyle name="40% - Accent6 2 4 7" xfId="5113"/>
    <cellStyle name="40% - Accent6 2 4 7 2" xfId="13787"/>
    <cellStyle name="40% - Accent6 2 4 7 2 2" xfId="35372"/>
    <cellStyle name="40% - Accent6 2 4 7 2 3" xfId="54827"/>
    <cellStyle name="40% - Accent6 2 4 7 3" xfId="19570"/>
    <cellStyle name="40% - Accent6 2 4 7 3 2" xfId="35373"/>
    <cellStyle name="40% - Accent6 2 4 7 4" xfId="35374"/>
    <cellStyle name="40% - Accent6 2 4 7 5" xfId="54828"/>
    <cellStyle name="40% - Accent6 2 4 8" xfId="8005"/>
    <cellStyle name="40% - Accent6 2 4 8 2" xfId="35375"/>
    <cellStyle name="40% - Accent6 2 4 8 3" xfId="54829"/>
    <cellStyle name="40% - Accent6 2 4 8 4" xfId="54830"/>
    <cellStyle name="40% - Accent6 2 4 9" xfId="3029"/>
    <cellStyle name="40% - Accent6 2 4 9 2" xfId="35376"/>
    <cellStyle name="40% - Accent6 2 4 9 3" xfId="54831"/>
    <cellStyle name="40% - Accent6 2 5" xfId="487"/>
    <cellStyle name="40% - Accent6 2 5 10" xfId="16683"/>
    <cellStyle name="40% - Accent6 2 5 10 2" xfId="35377"/>
    <cellStyle name="40% - Accent6 2 5 11" xfId="35378"/>
    <cellStyle name="40% - Accent6 2 5 12" xfId="54832"/>
    <cellStyle name="40% - Accent6 2 5 2" xfId="488"/>
    <cellStyle name="40% - Accent6 2 5 2 2" xfId="2226"/>
    <cellStyle name="40% - Accent6 2 5 2 2 2" xfId="9712"/>
    <cellStyle name="40% - Accent6 2 5 2 2 2 2" xfId="15494"/>
    <cellStyle name="40% - Accent6 2 5 2 2 2 2 2" xfId="35379"/>
    <cellStyle name="40% - Accent6 2 5 2 2 2 2 3" xfId="54833"/>
    <cellStyle name="40% - Accent6 2 5 2 2 2 3" xfId="21277"/>
    <cellStyle name="40% - Accent6 2 5 2 2 2 3 2" xfId="35380"/>
    <cellStyle name="40% - Accent6 2 5 2 2 2 4" xfId="35381"/>
    <cellStyle name="40% - Accent6 2 5 2 2 2 5" xfId="54834"/>
    <cellStyle name="40% - Accent6 2 5 2 2 3" xfId="6821"/>
    <cellStyle name="40% - Accent6 2 5 2 2 3 2" xfId="35382"/>
    <cellStyle name="40% - Accent6 2 5 2 2 3 3" xfId="54835"/>
    <cellStyle name="40% - Accent6 2 5 2 2 4" xfId="12603"/>
    <cellStyle name="40% - Accent6 2 5 2 2 4 2" xfId="35383"/>
    <cellStyle name="40% - Accent6 2 5 2 2 4 3" xfId="54836"/>
    <cellStyle name="40% - Accent6 2 5 2 2 5" xfId="18386"/>
    <cellStyle name="40% - Accent6 2 5 2 2 5 2" xfId="35384"/>
    <cellStyle name="40% - Accent6 2 5 2 2 6" xfId="35385"/>
    <cellStyle name="40% - Accent6 2 5 2 2 7" xfId="54837"/>
    <cellStyle name="40% - Accent6 2 5 2 3" xfId="5118"/>
    <cellStyle name="40% - Accent6 2 5 2 3 2" xfId="13792"/>
    <cellStyle name="40% - Accent6 2 5 2 3 2 2" xfId="35386"/>
    <cellStyle name="40% - Accent6 2 5 2 3 2 3" xfId="54838"/>
    <cellStyle name="40% - Accent6 2 5 2 3 3" xfId="19575"/>
    <cellStyle name="40% - Accent6 2 5 2 3 3 2" xfId="35387"/>
    <cellStyle name="40% - Accent6 2 5 2 3 4" xfId="35388"/>
    <cellStyle name="40% - Accent6 2 5 2 3 5" xfId="54839"/>
    <cellStyle name="40% - Accent6 2 5 2 4" xfId="8010"/>
    <cellStyle name="40% - Accent6 2 5 2 4 2" xfId="35389"/>
    <cellStyle name="40% - Accent6 2 5 2 4 3" xfId="54840"/>
    <cellStyle name="40% - Accent6 2 5 2 4 4" xfId="54841"/>
    <cellStyle name="40% - Accent6 2 5 2 5" xfId="3929"/>
    <cellStyle name="40% - Accent6 2 5 2 5 2" xfId="35390"/>
    <cellStyle name="40% - Accent6 2 5 2 5 3" xfId="54842"/>
    <cellStyle name="40% - Accent6 2 5 2 6" xfId="10901"/>
    <cellStyle name="40% - Accent6 2 5 2 6 2" xfId="35391"/>
    <cellStyle name="40% - Accent6 2 5 2 6 3" xfId="54843"/>
    <cellStyle name="40% - Accent6 2 5 2 7" xfId="16684"/>
    <cellStyle name="40% - Accent6 2 5 2 7 2" xfId="35392"/>
    <cellStyle name="40% - Accent6 2 5 2 8" xfId="35393"/>
    <cellStyle name="40% - Accent6 2 5 2 9" xfId="54844"/>
    <cellStyle name="40% - Accent6 2 5 3" xfId="1107"/>
    <cellStyle name="40% - Accent6 2 5 3 2" xfId="2811"/>
    <cellStyle name="40% - Accent6 2 5 3 2 2" xfId="10297"/>
    <cellStyle name="40% - Accent6 2 5 3 2 2 2" xfId="16079"/>
    <cellStyle name="40% - Accent6 2 5 3 2 2 2 2" xfId="35394"/>
    <cellStyle name="40% - Accent6 2 5 3 2 2 2 3" xfId="54845"/>
    <cellStyle name="40% - Accent6 2 5 3 2 2 3" xfId="21862"/>
    <cellStyle name="40% - Accent6 2 5 3 2 2 3 2" xfId="35395"/>
    <cellStyle name="40% - Accent6 2 5 3 2 2 4" xfId="35396"/>
    <cellStyle name="40% - Accent6 2 5 3 2 2 5" xfId="54846"/>
    <cellStyle name="40% - Accent6 2 5 3 2 3" xfId="7406"/>
    <cellStyle name="40% - Accent6 2 5 3 2 3 2" xfId="35397"/>
    <cellStyle name="40% - Accent6 2 5 3 2 3 3" xfId="54847"/>
    <cellStyle name="40% - Accent6 2 5 3 2 4" xfId="13188"/>
    <cellStyle name="40% - Accent6 2 5 3 2 4 2" xfId="35398"/>
    <cellStyle name="40% - Accent6 2 5 3 2 4 3" xfId="54848"/>
    <cellStyle name="40% - Accent6 2 5 3 2 5" xfId="18971"/>
    <cellStyle name="40% - Accent6 2 5 3 2 5 2" xfId="35399"/>
    <cellStyle name="40% - Accent6 2 5 3 2 6" xfId="35400"/>
    <cellStyle name="40% - Accent6 2 5 3 2 7" xfId="54849"/>
    <cellStyle name="40% - Accent6 2 5 3 3" xfId="5703"/>
    <cellStyle name="40% - Accent6 2 5 3 3 2" xfId="14377"/>
    <cellStyle name="40% - Accent6 2 5 3 3 2 2" xfId="35401"/>
    <cellStyle name="40% - Accent6 2 5 3 3 2 3" xfId="54850"/>
    <cellStyle name="40% - Accent6 2 5 3 3 3" xfId="20160"/>
    <cellStyle name="40% - Accent6 2 5 3 3 3 2" xfId="35402"/>
    <cellStyle name="40% - Accent6 2 5 3 3 4" xfId="35403"/>
    <cellStyle name="40% - Accent6 2 5 3 3 5" xfId="54851"/>
    <cellStyle name="40% - Accent6 2 5 3 4" xfId="8595"/>
    <cellStyle name="40% - Accent6 2 5 3 4 2" xfId="35404"/>
    <cellStyle name="40% - Accent6 2 5 3 4 3" xfId="54852"/>
    <cellStyle name="40% - Accent6 2 5 3 4 4" xfId="54853"/>
    <cellStyle name="40% - Accent6 2 5 3 5" xfId="4514"/>
    <cellStyle name="40% - Accent6 2 5 3 5 2" xfId="35405"/>
    <cellStyle name="40% - Accent6 2 5 3 5 3" xfId="54854"/>
    <cellStyle name="40% - Accent6 2 5 3 6" xfId="11486"/>
    <cellStyle name="40% - Accent6 2 5 3 6 2" xfId="35406"/>
    <cellStyle name="40% - Accent6 2 5 3 6 3" xfId="54855"/>
    <cellStyle name="40% - Accent6 2 5 3 7" xfId="17269"/>
    <cellStyle name="40% - Accent6 2 5 3 7 2" xfId="35407"/>
    <cellStyle name="40% - Accent6 2 5 3 8" xfId="35408"/>
    <cellStyle name="40% - Accent6 2 5 3 9" xfId="54856"/>
    <cellStyle name="40% - Accent6 2 5 4" xfId="2225"/>
    <cellStyle name="40% - Accent6 2 5 4 2" xfId="6820"/>
    <cellStyle name="40% - Accent6 2 5 4 2 2" xfId="15493"/>
    <cellStyle name="40% - Accent6 2 5 4 2 2 2" xfId="35409"/>
    <cellStyle name="40% - Accent6 2 5 4 2 2 3" xfId="54857"/>
    <cellStyle name="40% - Accent6 2 5 4 2 3" xfId="21276"/>
    <cellStyle name="40% - Accent6 2 5 4 2 3 2" xfId="35410"/>
    <cellStyle name="40% - Accent6 2 5 4 2 4" xfId="35411"/>
    <cellStyle name="40% - Accent6 2 5 4 2 5" xfId="54858"/>
    <cellStyle name="40% - Accent6 2 5 4 3" xfId="9711"/>
    <cellStyle name="40% - Accent6 2 5 4 3 2" xfId="35412"/>
    <cellStyle name="40% - Accent6 2 5 4 3 3" xfId="54859"/>
    <cellStyle name="40% - Accent6 2 5 4 3 4" xfId="54860"/>
    <cellStyle name="40% - Accent6 2 5 4 4" xfId="3928"/>
    <cellStyle name="40% - Accent6 2 5 4 4 2" xfId="35413"/>
    <cellStyle name="40% - Accent6 2 5 4 4 3" xfId="54861"/>
    <cellStyle name="40% - Accent6 2 5 4 5" xfId="12602"/>
    <cellStyle name="40% - Accent6 2 5 4 5 2" xfId="35414"/>
    <cellStyle name="40% - Accent6 2 5 4 5 3" xfId="54862"/>
    <cellStyle name="40% - Accent6 2 5 4 6" xfId="18385"/>
    <cellStyle name="40% - Accent6 2 5 4 6 2" xfId="35415"/>
    <cellStyle name="40% - Accent6 2 5 4 7" xfId="35416"/>
    <cellStyle name="40% - Accent6 2 5 4 8" xfId="54863"/>
    <cellStyle name="40% - Accent6 2 5 5" xfId="1598"/>
    <cellStyle name="40% - Accent6 2 5 5 2" xfId="9084"/>
    <cellStyle name="40% - Accent6 2 5 5 2 2" xfId="14866"/>
    <cellStyle name="40% - Accent6 2 5 5 2 2 2" xfId="35417"/>
    <cellStyle name="40% - Accent6 2 5 5 2 2 3" xfId="54864"/>
    <cellStyle name="40% - Accent6 2 5 5 2 3" xfId="20649"/>
    <cellStyle name="40% - Accent6 2 5 5 2 3 2" xfId="35418"/>
    <cellStyle name="40% - Accent6 2 5 5 2 4" xfId="35419"/>
    <cellStyle name="40% - Accent6 2 5 5 2 5" xfId="54865"/>
    <cellStyle name="40% - Accent6 2 5 5 3" xfId="6193"/>
    <cellStyle name="40% - Accent6 2 5 5 3 2" xfId="35420"/>
    <cellStyle name="40% - Accent6 2 5 5 3 3" xfId="54866"/>
    <cellStyle name="40% - Accent6 2 5 5 4" xfId="11975"/>
    <cellStyle name="40% - Accent6 2 5 5 4 2" xfId="35421"/>
    <cellStyle name="40% - Accent6 2 5 5 4 3" xfId="54867"/>
    <cellStyle name="40% - Accent6 2 5 5 5" xfId="17758"/>
    <cellStyle name="40% - Accent6 2 5 5 5 2" xfId="35422"/>
    <cellStyle name="40% - Accent6 2 5 5 6" xfId="35423"/>
    <cellStyle name="40% - Accent6 2 5 5 7" xfId="54868"/>
    <cellStyle name="40% - Accent6 2 5 6" xfId="5117"/>
    <cellStyle name="40% - Accent6 2 5 6 2" xfId="13791"/>
    <cellStyle name="40% - Accent6 2 5 6 2 2" xfId="35424"/>
    <cellStyle name="40% - Accent6 2 5 6 2 3" xfId="54869"/>
    <cellStyle name="40% - Accent6 2 5 6 3" xfId="19574"/>
    <cellStyle name="40% - Accent6 2 5 6 3 2" xfId="35425"/>
    <cellStyle name="40% - Accent6 2 5 6 4" xfId="35426"/>
    <cellStyle name="40% - Accent6 2 5 6 5" xfId="54870"/>
    <cellStyle name="40% - Accent6 2 5 7" xfId="8009"/>
    <cellStyle name="40% - Accent6 2 5 7 2" xfId="35427"/>
    <cellStyle name="40% - Accent6 2 5 7 3" xfId="54871"/>
    <cellStyle name="40% - Accent6 2 5 7 4" xfId="54872"/>
    <cellStyle name="40% - Accent6 2 5 8" xfId="3301"/>
    <cellStyle name="40% - Accent6 2 5 8 2" xfId="35428"/>
    <cellStyle name="40% - Accent6 2 5 8 3" xfId="54873"/>
    <cellStyle name="40% - Accent6 2 5 9" xfId="10900"/>
    <cellStyle name="40% - Accent6 2 5 9 2" xfId="35429"/>
    <cellStyle name="40% - Accent6 2 5 9 3" xfId="54874"/>
    <cellStyle name="40% - Accent6 2 6" xfId="489"/>
    <cellStyle name="40% - Accent6 2 6 10" xfId="16685"/>
    <cellStyle name="40% - Accent6 2 6 10 2" xfId="35430"/>
    <cellStyle name="40% - Accent6 2 6 11" xfId="35431"/>
    <cellStyle name="40% - Accent6 2 6 12" xfId="54875"/>
    <cellStyle name="40% - Accent6 2 6 2" xfId="490"/>
    <cellStyle name="40% - Accent6 2 6 2 2" xfId="2228"/>
    <cellStyle name="40% - Accent6 2 6 2 2 2" xfId="9714"/>
    <cellStyle name="40% - Accent6 2 6 2 2 2 2" xfId="15496"/>
    <cellStyle name="40% - Accent6 2 6 2 2 2 2 2" xfId="35432"/>
    <cellStyle name="40% - Accent6 2 6 2 2 2 2 3" xfId="54876"/>
    <cellStyle name="40% - Accent6 2 6 2 2 2 3" xfId="21279"/>
    <cellStyle name="40% - Accent6 2 6 2 2 2 3 2" xfId="35433"/>
    <cellStyle name="40% - Accent6 2 6 2 2 2 4" xfId="35434"/>
    <cellStyle name="40% - Accent6 2 6 2 2 2 5" xfId="54877"/>
    <cellStyle name="40% - Accent6 2 6 2 2 3" xfId="6823"/>
    <cellStyle name="40% - Accent6 2 6 2 2 3 2" xfId="35435"/>
    <cellStyle name="40% - Accent6 2 6 2 2 3 3" xfId="54878"/>
    <cellStyle name="40% - Accent6 2 6 2 2 4" xfId="12605"/>
    <cellStyle name="40% - Accent6 2 6 2 2 4 2" xfId="35436"/>
    <cellStyle name="40% - Accent6 2 6 2 2 4 3" xfId="54879"/>
    <cellStyle name="40% - Accent6 2 6 2 2 5" xfId="18388"/>
    <cellStyle name="40% - Accent6 2 6 2 2 5 2" xfId="35437"/>
    <cellStyle name="40% - Accent6 2 6 2 2 6" xfId="35438"/>
    <cellStyle name="40% - Accent6 2 6 2 2 7" xfId="54880"/>
    <cellStyle name="40% - Accent6 2 6 2 3" xfId="5120"/>
    <cellStyle name="40% - Accent6 2 6 2 3 2" xfId="13794"/>
    <cellStyle name="40% - Accent6 2 6 2 3 2 2" xfId="35439"/>
    <cellStyle name="40% - Accent6 2 6 2 3 2 3" xfId="54881"/>
    <cellStyle name="40% - Accent6 2 6 2 3 3" xfId="19577"/>
    <cellStyle name="40% - Accent6 2 6 2 3 3 2" xfId="35440"/>
    <cellStyle name="40% - Accent6 2 6 2 3 4" xfId="35441"/>
    <cellStyle name="40% - Accent6 2 6 2 3 5" xfId="54882"/>
    <cellStyle name="40% - Accent6 2 6 2 4" xfId="8012"/>
    <cellStyle name="40% - Accent6 2 6 2 4 2" xfId="35442"/>
    <cellStyle name="40% - Accent6 2 6 2 4 3" xfId="54883"/>
    <cellStyle name="40% - Accent6 2 6 2 4 4" xfId="54884"/>
    <cellStyle name="40% - Accent6 2 6 2 5" xfId="3931"/>
    <cellStyle name="40% - Accent6 2 6 2 5 2" xfId="35443"/>
    <cellStyle name="40% - Accent6 2 6 2 5 3" xfId="54885"/>
    <cellStyle name="40% - Accent6 2 6 2 6" xfId="10903"/>
    <cellStyle name="40% - Accent6 2 6 2 6 2" xfId="35444"/>
    <cellStyle name="40% - Accent6 2 6 2 6 3" xfId="54886"/>
    <cellStyle name="40% - Accent6 2 6 2 7" xfId="16686"/>
    <cellStyle name="40% - Accent6 2 6 2 7 2" xfId="35445"/>
    <cellStyle name="40% - Accent6 2 6 2 8" xfId="35446"/>
    <cellStyle name="40% - Accent6 2 6 2 9" xfId="54887"/>
    <cellStyle name="40% - Accent6 2 6 3" xfId="1108"/>
    <cellStyle name="40% - Accent6 2 6 3 2" xfId="2812"/>
    <cellStyle name="40% - Accent6 2 6 3 2 2" xfId="10298"/>
    <cellStyle name="40% - Accent6 2 6 3 2 2 2" xfId="16080"/>
    <cellStyle name="40% - Accent6 2 6 3 2 2 2 2" xfId="35447"/>
    <cellStyle name="40% - Accent6 2 6 3 2 2 2 3" xfId="54888"/>
    <cellStyle name="40% - Accent6 2 6 3 2 2 3" xfId="21863"/>
    <cellStyle name="40% - Accent6 2 6 3 2 2 3 2" xfId="35448"/>
    <cellStyle name="40% - Accent6 2 6 3 2 2 4" xfId="35449"/>
    <cellStyle name="40% - Accent6 2 6 3 2 2 5" xfId="54889"/>
    <cellStyle name="40% - Accent6 2 6 3 2 3" xfId="7407"/>
    <cellStyle name="40% - Accent6 2 6 3 2 3 2" xfId="35450"/>
    <cellStyle name="40% - Accent6 2 6 3 2 3 3" xfId="54890"/>
    <cellStyle name="40% - Accent6 2 6 3 2 4" xfId="13189"/>
    <cellStyle name="40% - Accent6 2 6 3 2 4 2" xfId="35451"/>
    <cellStyle name="40% - Accent6 2 6 3 2 4 3" xfId="54891"/>
    <cellStyle name="40% - Accent6 2 6 3 2 5" xfId="18972"/>
    <cellStyle name="40% - Accent6 2 6 3 2 5 2" xfId="35452"/>
    <cellStyle name="40% - Accent6 2 6 3 2 6" xfId="35453"/>
    <cellStyle name="40% - Accent6 2 6 3 2 7" xfId="54892"/>
    <cellStyle name="40% - Accent6 2 6 3 3" xfId="5704"/>
    <cellStyle name="40% - Accent6 2 6 3 3 2" xfId="14378"/>
    <cellStyle name="40% - Accent6 2 6 3 3 2 2" xfId="35454"/>
    <cellStyle name="40% - Accent6 2 6 3 3 2 3" xfId="54893"/>
    <cellStyle name="40% - Accent6 2 6 3 3 3" xfId="20161"/>
    <cellStyle name="40% - Accent6 2 6 3 3 3 2" xfId="35455"/>
    <cellStyle name="40% - Accent6 2 6 3 3 4" xfId="35456"/>
    <cellStyle name="40% - Accent6 2 6 3 3 5" xfId="54894"/>
    <cellStyle name="40% - Accent6 2 6 3 4" xfId="8596"/>
    <cellStyle name="40% - Accent6 2 6 3 4 2" xfId="35457"/>
    <cellStyle name="40% - Accent6 2 6 3 4 3" xfId="54895"/>
    <cellStyle name="40% - Accent6 2 6 3 4 4" xfId="54896"/>
    <cellStyle name="40% - Accent6 2 6 3 5" xfId="4515"/>
    <cellStyle name="40% - Accent6 2 6 3 5 2" xfId="35458"/>
    <cellStyle name="40% - Accent6 2 6 3 5 3" xfId="54897"/>
    <cellStyle name="40% - Accent6 2 6 3 6" xfId="11487"/>
    <cellStyle name="40% - Accent6 2 6 3 6 2" xfId="35459"/>
    <cellStyle name="40% - Accent6 2 6 3 6 3" xfId="54898"/>
    <cellStyle name="40% - Accent6 2 6 3 7" xfId="17270"/>
    <cellStyle name="40% - Accent6 2 6 3 7 2" xfId="35460"/>
    <cellStyle name="40% - Accent6 2 6 3 8" xfId="35461"/>
    <cellStyle name="40% - Accent6 2 6 3 9" xfId="54899"/>
    <cellStyle name="40% - Accent6 2 6 4" xfId="2227"/>
    <cellStyle name="40% - Accent6 2 6 4 2" xfId="6822"/>
    <cellStyle name="40% - Accent6 2 6 4 2 2" xfId="15495"/>
    <cellStyle name="40% - Accent6 2 6 4 2 2 2" xfId="35462"/>
    <cellStyle name="40% - Accent6 2 6 4 2 2 3" xfId="54900"/>
    <cellStyle name="40% - Accent6 2 6 4 2 3" xfId="21278"/>
    <cellStyle name="40% - Accent6 2 6 4 2 3 2" xfId="35463"/>
    <cellStyle name="40% - Accent6 2 6 4 2 4" xfId="35464"/>
    <cellStyle name="40% - Accent6 2 6 4 2 5" xfId="54901"/>
    <cellStyle name="40% - Accent6 2 6 4 3" xfId="9713"/>
    <cellStyle name="40% - Accent6 2 6 4 3 2" xfId="35465"/>
    <cellStyle name="40% - Accent6 2 6 4 3 3" xfId="54902"/>
    <cellStyle name="40% - Accent6 2 6 4 3 4" xfId="54903"/>
    <cellStyle name="40% - Accent6 2 6 4 4" xfId="3930"/>
    <cellStyle name="40% - Accent6 2 6 4 4 2" xfId="35466"/>
    <cellStyle name="40% - Accent6 2 6 4 4 3" xfId="54904"/>
    <cellStyle name="40% - Accent6 2 6 4 5" xfId="12604"/>
    <cellStyle name="40% - Accent6 2 6 4 5 2" xfId="35467"/>
    <cellStyle name="40% - Accent6 2 6 4 5 3" xfId="54905"/>
    <cellStyle name="40% - Accent6 2 6 4 6" xfId="18387"/>
    <cellStyle name="40% - Accent6 2 6 4 6 2" xfId="35468"/>
    <cellStyle name="40% - Accent6 2 6 4 7" xfId="35469"/>
    <cellStyle name="40% - Accent6 2 6 4 8" xfId="54906"/>
    <cellStyle name="40% - Accent6 2 6 5" xfId="1599"/>
    <cellStyle name="40% - Accent6 2 6 5 2" xfId="9085"/>
    <cellStyle name="40% - Accent6 2 6 5 2 2" xfId="14867"/>
    <cellStyle name="40% - Accent6 2 6 5 2 2 2" xfId="35470"/>
    <cellStyle name="40% - Accent6 2 6 5 2 2 3" xfId="54907"/>
    <cellStyle name="40% - Accent6 2 6 5 2 3" xfId="20650"/>
    <cellStyle name="40% - Accent6 2 6 5 2 3 2" xfId="35471"/>
    <cellStyle name="40% - Accent6 2 6 5 2 4" xfId="35472"/>
    <cellStyle name="40% - Accent6 2 6 5 2 5" xfId="54908"/>
    <cellStyle name="40% - Accent6 2 6 5 3" xfId="6194"/>
    <cellStyle name="40% - Accent6 2 6 5 3 2" xfId="35473"/>
    <cellStyle name="40% - Accent6 2 6 5 3 3" xfId="54909"/>
    <cellStyle name="40% - Accent6 2 6 5 4" xfId="11976"/>
    <cellStyle name="40% - Accent6 2 6 5 4 2" xfId="35474"/>
    <cellStyle name="40% - Accent6 2 6 5 4 3" xfId="54910"/>
    <cellStyle name="40% - Accent6 2 6 5 5" xfId="17759"/>
    <cellStyle name="40% - Accent6 2 6 5 5 2" xfId="35475"/>
    <cellStyle name="40% - Accent6 2 6 5 6" xfId="35476"/>
    <cellStyle name="40% - Accent6 2 6 5 7" xfId="54911"/>
    <cellStyle name="40% - Accent6 2 6 6" xfId="5119"/>
    <cellStyle name="40% - Accent6 2 6 6 2" xfId="13793"/>
    <cellStyle name="40% - Accent6 2 6 6 2 2" xfId="35477"/>
    <cellStyle name="40% - Accent6 2 6 6 2 3" xfId="54912"/>
    <cellStyle name="40% - Accent6 2 6 6 3" xfId="19576"/>
    <cellStyle name="40% - Accent6 2 6 6 3 2" xfId="35478"/>
    <cellStyle name="40% - Accent6 2 6 6 4" xfId="35479"/>
    <cellStyle name="40% - Accent6 2 6 6 5" xfId="54913"/>
    <cellStyle name="40% - Accent6 2 6 7" xfId="8011"/>
    <cellStyle name="40% - Accent6 2 6 7 2" xfId="35480"/>
    <cellStyle name="40% - Accent6 2 6 7 3" xfId="54914"/>
    <cellStyle name="40% - Accent6 2 6 7 4" xfId="54915"/>
    <cellStyle name="40% - Accent6 2 6 8" xfId="3302"/>
    <cellStyle name="40% - Accent6 2 6 8 2" xfId="35481"/>
    <cellStyle name="40% - Accent6 2 6 8 3" xfId="54916"/>
    <cellStyle name="40% - Accent6 2 6 9" xfId="10902"/>
    <cellStyle name="40% - Accent6 2 6 9 2" xfId="35482"/>
    <cellStyle name="40% - Accent6 2 6 9 3" xfId="54917"/>
    <cellStyle name="40% - Accent6 2 7" xfId="491"/>
    <cellStyle name="40% - Accent6 2 7 10" xfId="54918"/>
    <cellStyle name="40% - Accent6 2 7 2" xfId="2229"/>
    <cellStyle name="40% - Accent6 2 7 2 2" xfId="6824"/>
    <cellStyle name="40% - Accent6 2 7 2 2 2" xfId="15497"/>
    <cellStyle name="40% - Accent6 2 7 2 2 2 2" xfId="35483"/>
    <cellStyle name="40% - Accent6 2 7 2 2 2 3" xfId="54919"/>
    <cellStyle name="40% - Accent6 2 7 2 2 3" xfId="21280"/>
    <cellStyle name="40% - Accent6 2 7 2 2 3 2" xfId="35484"/>
    <cellStyle name="40% - Accent6 2 7 2 2 4" xfId="35485"/>
    <cellStyle name="40% - Accent6 2 7 2 2 5" xfId="54920"/>
    <cellStyle name="40% - Accent6 2 7 2 3" xfId="9715"/>
    <cellStyle name="40% - Accent6 2 7 2 3 2" xfId="35486"/>
    <cellStyle name="40% - Accent6 2 7 2 3 3" xfId="54921"/>
    <cellStyle name="40% - Accent6 2 7 2 3 4" xfId="54922"/>
    <cellStyle name="40% - Accent6 2 7 2 4" xfId="3932"/>
    <cellStyle name="40% - Accent6 2 7 2 4 2" xfId="35487"/>
    <cellStyle name="40% - Accent6 2 7 2 4 3" xfId="54923"/>
    <cellStyle name="40% - Accent6 2 7 2 5" xfId="12606"/>
    <cellStyle name="40% - Accent6 2 7 2 5 2" xfId="35488"/>
    <cellStyle name="40% - Accent6 2 7 2 5 3" xfId="54924"/>
    <cellStyle name="40% - Accent6 2 7 2 6" xfId="18389"/>
    <cellStyle name="40% - Accent6 2 7 2 6 2" xfId="35489"/>
    <cellStyle name="40% - Accent6 2 7 2 7" xfId="35490"/>
    <cellStyle name="40% - Accent6 2 7 2 8" xfId="54925"/>
    <cellStyle name="40% - Accent6 2 7 3" xfId="1580"/>
    <cellStyle name="40% - Accent6 2 7 3 2" xfId="9066"/>
    <cellStyle name="40% - Accent6 2 7 3 2 2" xfId="14848"/>
    <cellStyle name="40% - Accent6 2 7 3 2 2 2" xfId="35491"/>
    <cellStyle name="40% - Accent6 2 7 3 2 2 3" xfId="54926"/>
    <cellStyle name="40% - Accent6 2 7 3 2 3" xfId="20631"/>
    <cellStyle name="40% - Accent6 2 7 3 2 3 2" xfId="35492"/>
    <cellStyle name="40% - Accent6 2 7 3 2 4" xfId="35493"/>
    <cellStyle name="40% - Accent6 2 7 3 2 5" xfId="54927"/>
    <cellStyle name="40% - Accent6 2 7 3 3" xfId="6175"/>
    <cellStyle name="40% - Accent6 2 7 3 3 2" xfId="35494"/>
    <cellStyle name="40% - Accent6 2 7 3 3 3" xfId="54928"/>
    <cellStyle name="40% - Accent6 2 7 3 4" xfId="11957"/>
    <cellStyle name="40% - Accent6 2 7 3 4 2" xfId="35495"/>
    <cellStyle name="40% - Accent6 2 7 3 4 3" xfId="54929"/>
    <cellStyle name="40% - Accent6 2 7 3 5" xfId="17740"/>
    <cellStyle name="40% - Accent6 2 7 3 5 2" xfId="35496"/>
    <cellStyle name="40% - Accent6 2 7 3 6" xfId="35497"/>
    <cellStyle name="40% - Accent6 2 7 3 7" xfId="54930"/>
    <cellStyle name="40% - Accent6 2 7 4" xfId="5121"/>
    <cellStyle name="40% - Accent6 2 7 4 2" xfId="13795"/>
    <cellStyle name="40% - Accent6 2 7 4 2 2" xfId="35498"/>
    <cellStyle name="40% - Accent6 2 7 4 2 3" xfId="54931"/>
    <cellStyle name="40% - Accent6 2 7 4 3" xfId="19578"/>
    <cellStyle name="40% - Accent6 2 7 4 3 2" xfId="35499"/>
    <cellStyle name="40% - Accent6 2 7 4 4" xfId="35500"/>
    <cellStyle name="40% - Accent6 2 7 4 5" xfId="54932"/>
    <cellStyle name="40% - Accent6 2 7 5" xfId="8013"/>
    <cellStyle name="40% - Accent6 2 7 5 2" xfId="35501"/>
    <cellStyle name="40% - Accent6 2 7 5 3" xfId="54933"/>
    <cellStyle name="40% - Accent6 2 7 5 4" xfId="54934"/>
    <cellStyle name="40% - Accent6 2 7 6" xfId="3283"/>
    <cellStyle name="40% - Accent6 2 7 6 2" xfId="35502"/>
    <cellStyle name="40% - Accent6 2 7 6 3" xfId="54935"/>
    <cellStyle name="40% - Accent6 2 7 7" xfId="10904"/>
    <cellStyle name="40% - Accent6 2 7 7 2" xfId="35503"/>
    <cellStyle name="40% - Accent6 2 7 7 3" xfId="54936"/>
    <cellStyle name="40% - Accent6 2 7 8" xfId="16687"/>
    <cellStyle name="40% - Accent6 2 7 8 2" xfId="35504"/>
    <cellStyle name="40% - Accent6 2 7 9" xfId="35505"/>
    <cellStyle name="40% - Accent6 2 8" xfId="854"/>
    <cellStyle name="40% - Accent6 2 8 2" xfId="2560"/>
    <cellStyle name="40% - Accent6 2 8 2 2" xfId="10046"/>
    <cellStyle name="40% - Accent6 2 8 2 2 2" xfId="15828"/>
    <cellStyle name="40% - Accent6 2 8 2 2 2 2" xfId="35506"/>
    <cellStyle name="40% - Accent6 2 8 2 2 2 3" xfId="54937"/>
    <cellStyle name="40% - Accent6 2 8 2 2 3" xfId="21611"/>
    <cellStyle name="40% - Accent6 2 8 2 2 3 2" xfId="35507"/>
    <cellStyle name="40% - Accent6 2 8 2 2 4" xfId="35508"/>
    <cellStyle name="40% - Accent6 2 8 2 2 5" xfId="54938"/>
    <cellStyle name="40% - Accent6 2 8 2 3" xfId="7155"/>
    <cellStyle name="40% - Accent6 2 8 2 3 2" xfId="35509"/>
    <cellStyle name="40% - Accent6 2 8 2 3 3" xfId="54939"/>
    <cellStyle name="40% - Accent6 2 8 2 4" xfId="12937"/>
    <cellStyle name="40% - Accent6 2 8 2 4 2" xfId="35510"/>
    <cellStyle name="40% - Accent6 2 8 2 4 3" xfId="54940"/>
    <cellStyle name="40% - Accent6 2 8 2 5" xfId="18720"/>
    <cellStyle name="40% - Accent6 2 8 2 5 2" xfId="35511"/>
    <cellStyle name="40% - Accent6 2 8 2 6" xfId="35512"/>
    <cellStyle name="40% - Accent6 2 8 2 7" xfId="54941"/>
    <cellStyle name="40% - Accent6 2 8 3" xfId="5452"/>
    <cellStyle name="40% - Accent6 2 8 3 2" xfId="14126"/>
    <cellStyle name="40% - Accent6 2 8 3 2 2" xfId="35513"/>
    <cellStyle name="40% - Accent6 2 8 3 2 3" xfId="54942"/>
    <cellStyle name="40% - Accent6 2 8 3 3" xfId="19909"/>
    <cellStyle name="40% - Accent6 2 8 3 3 2" xfId="35514"/>
    <cellStyle name="40% - Accent6 2 8 3 4" xfId="35515"/>
    <cellStyle name="40% - Accent6 2 8 3 5" xfId="54943"/>
    <cellStyle name="40% - Accent6 2 8 4" xfId="8344"/>
    <cellStyle name="40% - Accent6 2 8 4 2" xfId="35516"/>
    <cellStyle name="40% - Accent6 2 8 4 3" xfId="54944"/>
    <cellStyle name="40% - Accent6 2 8 4 4" xfId="54945"/>
    <cellStyle name="40% - Accent6 2 8 5" xfId="4263"/>
    <cellStyle name="40% - Accent6 2 8 5 2" xfId="35517"/>
    <cellStyle name="40% - Accent6 2 8 5 3" xfId="54946"/>
    <cellStyle name="40% - Accent6 2 8 6" xfId="11235"/>
    <cellStyle name="40% - Accent6 2 8 6 2" xfId="35518"/>
    <cellStyle name="40% - Accent6 2 8 6 3" xfId="54947"/>
    <cellStyle name="40% - Accent6 2 8 7" xfId="17018"/>
    <cellStyle name="40% - Accent6 2 8 7 2" xfId="35519"/>
    <cellStyle name="40% - Accent6 2 8 8" xfId="35520"/>
    <cellStyle name="40% - Accent6 2 8 9" xfId="54948"/>
    <cellStyle name="40% - Accent6 2 9" xfId="2190"/>
    <cellStyle name="40% - Accent6 2 9 2" xfId="6785"/>
    <cellStyle name="40% - Accent6 2 9 2 2" xfId="15458"/>
    <cellStyle name="40% - Accent6 2 9 2 2 2" xfId="35521"/>
    <cellStyle name="40% - Accent6 2 9 2 2 3" xfId="54949"/>
    <cellStyle name="40% - Accent6 2 9 2 3" xfId="21241"/>
    <cellStyle name="40% - Accent6 2 9 2 3 2" xfId="35522"/>
    <cellStyle name="40% - Accent6 2 9 2 4" xfId="35523"/>
    <cellStyle name="40% - Accent6 2 9 2 5" xfId="54950"/>
    <cellStyle name="40% - Accent6 2 9 3" xfId="9676"/>
    <cellStyle name="40% - Accent6 2 9 3 2" xfId="35524"/>
    <cellStyle name="40% - Accent6 2 9 3 3" xfId="54951"/>
    <cellStyle name="40% - Accent6 2 9 3 4" xfId="54952"/>
    <cellStyle name="40% - Accent6 2 9 4" xfId="3893"/>
    <cellStyle name="40% - Accent6 2 9 4 2" xfId="35525"/>
    <cellStyle name="40% - Accent6 2 9 4 3" xfId="54953"/>
    <cellStyle name="40% - Accent6 2 9 5" xfId="12567"/>
    <cellStyle name="40% - Accent6 2 9 5 2" xfId="35526"/>
    <cellStyle name="40% - Accent6 2 9 5 3" xfId="54954"/>
    <cellStyle name="40% - Accent6 2 9 6" xfId="18350"/>
    <cellStyle name="40% - Accent6 2 9 6 2" xfId="35527"/>
    <cellStyle name="40% - Accent6 2 9 7" xfId="35528"/>
    <cellStyle name="40% - Accent6 2 9 8" xfId="54955"/>
    <cellStyle name="40% - Accent6 3" xfId="1273"/>
    <cellStyle name="40% - Accent6 3 2" xfId="5869"/>
    <cellStyle name="40% - Accent6 3 2 2" xfId="14542"/>
    <cellStyle name="40% - Accent6 3 2 2 2" xfId="35529"/>
    <cellStyle name="40% - Accent6 3 2 2 3" xfId="54956"/>
    <cellStyle name="40% - Accent6 3 2 3" xfId="20325"/>
    <cellStyle name="40% - Accent6 3 2 3 2" xfId="35530"/>
    <cellStyle name="40% - Accent6 3 2 4" xfId="35531"/>
    <cellStyle name="40% - Accent6 3 2 5" xfId="54957"/>
    <cellStyle name="40% - Accent6 3 3" xfId="8760"/>
    <cellStyle name="40% - Accent6 3 3 2" xfId="35532"/>
    <cellStyle name="40% - Accent6 3 3 3" xfId="54958"/>
    <cellStyle name="40% - Accent6 3 3 4" xfId="54959"/>
    <cellStyle name="40% - Accent6 3 4" xfId="2977"/>
    <cellStyle name="40% - Accent6 3 4 2" xfId="35533"/>
    <cellStyle name="40% - Accent6 3 4 3" xfId="54960"/>
    <cellStyle name="40% - Accent6 3 5" xfId="11651"/>
    <cellStyle name="40% - Accent6 3 5 2" xfId="35534"/>
    <cellStyle name="40% - Accent6 3 5 3" xfId="54961"/>
    <cellStyle name="40% - Accent6 3 6" xfId="17434"/>
    <cellStyle name="40% - Accent6 3 6 2" xfId="35535"/>
    <cellStyle name="40% - Accent6 3 7" xfId="35536"/>
    <cellStyle name="40% - Accent6 3 8" xfId="54962"/>
    <cellStyle name="40% - Accent6 4" xfId="2541"/>
    <cellStyle name="40% - Accent6 4 2" xfId="7136"/>
    <cellStyle name="40% - Accent6 4 2 2" xfId="15809"/>
    <cellStyle name="40% - Accent6 4 2 2 2" xfId="35537"/>
    <cellStyle name="40% - Accent6 4 2 2 3" xfId="54963"/>
    <cellStyle name="40% - Accent6 4 2 3" xfId="21592"/>
    <cellStyle name="40% - Accent6 4 2 3 2" xfId="35538"/>
    <cellStyle name="40% - Accent6 4 2 4" xfId="35539"/>
    <cellStyle name="40% - Accent6 4 2 5" xfId="54964"/>
    <cellStyle name="40% - Accent6 4 3" xfId="10027"/>
    <cellStyle name="40% - Accent6 4 3 2" xfId="35540"/>
    <cellStyle name="40% - Accent6 4 3 3" xfId="54965"/>
    <cellStyle name="40% - Accent6 4 3 4" xfId="54966"/>
    <cellStyle name="40% - Accent6 4 4" xfId="4244"/>
    <cellStyle name="40% - Accent6 4 4 2" xfId="35541"/>
    <cellStyle name="40% - Accent6 4 4 3" xfId="54967"/>
    <cellStyle name="40% - Accent6 4 5" xfId="12918"/>
    <cellStyle name="40% - Accent6 4 5 2" xfId="35542"/>
    <cellStyle name="40% - Accent6 4 5 3" xfId="54968"/>
    <cellStyle name="40% - Accent6 4 6" xfId="18701"/>
    <cellStyle name="40% - Accent6 4 6 2" xfId="35543"/>
    <cellStyle name="40% - Accent6 4 7" xfId="35544"/>
    <cellStyle name="40% - Accent6 4 8" xfId="54969"/>
    <cellStyle name="40% - Accent6 5" xfId="1243"/>
    <cellStyle name="40% - Accent6 5 2" xfId="8730"/>
    <cellStyle name="40% - Accent6 5 2 2" xfId="14512"/>
    <cellStyle name="40% - Accent6 5 2 2 2" xfId="35545"/>
    <cellStyle name="40% - Accent6 5 2 2 3" xfId="54970"/>
    <cellStyle name="40% - Accent6 5 2 3" xfId="20295"/>
    <cellStyle name="40% - Accent6 5 2 3 2" xfId="35546"/>
    <cellStyle name="40% - Accent6 5 2 4" xfId="35547"/>
    <cellStyle name="40% - Accent6 5 2 5" xfId="54971"/>
    <cellStyle name="40% - Accent6 5 3" xfId="5839"/>
    <cellStyle name="40% - Accent6 5 3 2" xfId="35548"/>
    <cellStyle name="40% - Accent6 5 3 3" xfId="54972"/>
    <cellStyle name="40% - Accent6 5 4" xfId="11621"/>
    <cellStyle name="40% - Accent6 5 4 2" xfId="35549"/>
    <cellStyle name="40% - Accent6 5 4 3" xfId="54973"/>
    <cellStyle name="40% - Accent6 5 5" xfId="17404"/>
    <cellStyle name="40% - Accent6 5 5 2" xfId="35550"/>
    <cellStyle name="40% - Accent6 5 6" xfId="35551"/>
    <cellStyle name="40% - Accent6 5 7" xfId="54974"/>
    <cellStyle name="40% - Accent6 6" xfId="5433"/>
    <cellStyle name="40% - Accent6 6 2" xfId="14107"/>
    <cellStyle name="40% - Accent6 6 2 2" xfId="35552"/>
    <cellStyle name="40% - Accent6 6 2 3" xfId="54975"/>
    <cellStyle name="40% - Accent6 6 3" xfId="19890"/>
    <cellStyle name="40% - Accent6 6 3 2" xfId="35553"/>
    <cellStyle name="40% - Accent6 6 4" xfId="35554"/>
    <cellStyle name="40% - Accent6 6 5" xfId="54976"/>
    <cellStyle name="40% - Accent6 7" xfId="8325"/>
    <cellStyle name="40% - Accent6 7 2" xfId="35555"/>
    <cellStyle name="40% - Accent6 7 3" xfId="54977"/>
    <cellStyle name="40% - Accent6 7 4" xfId="54978"/>
    <cellStyle name="40% - Accent6 8" xfId="2947"/>
    <cellStyle name="40% - Accent6 8 2" xfId="35556"/>
    <cellStyle name="40% - Accent6 8 3" xfId="54979"/>
    <cellStyle name="40% - Accent6 9" xfId="11216"/>
    <cellStyle name="40% - Accent6 9 2" xfId="35557"/>
    <cellStyle name="40% - Accent6 9 3" xfId="54980"/>
    <cellStyle name="60% - Accent1" xfId="814" builtinId="32" customBuiltin="1"/>
    <cellStyle name="60% - Accent2" xfId="818" builtinId="36" customBuiltin="1"/>
    <cellStyle name="60% - Accent3" xfId="822" builtinId="40" customBuiltin="1"/>
    <cellStyle name="60% - Accent4" xfId="826" builtinId="44" customBuiltin="1"/>
    <cellStyle name="60% - Accent5" xfId="830" builtinId="48" customBuiltin="1"/>
    <cellStyle name="60% - Accent6" xfId="834" builtinId="52" customBuiltin="1"/>
    <cellStyle name="Accent1" xfId="811" builtinId="29" customBuiltin="1"/>
    <cellStyle name="Accent2" xfId="815" builtinId="33" customBuiltin="1"/>
    <cellStyle name="Accent3" xfId="819" builtinId="37" customBuiltin="1"/>
    <cellStyle name="Accent4" xfId="823" builtinId="41" customBuiltin="1"/>
    <cellStyle name="Accent5" xfId="827" builtinId="45" customBuiltin="1"/>
    <cellStyle name="Accent6" xfId="831" builtinId="49" customBuiltin="1"/>
    <cellStyle name="Bad" xfId="801" builtinId="27" customBuiltin="1"/>
    <cellStyle name="Calculation" xfId="805" builtinId="22" customBuiltin="1"/>
    <cellStyle name="Check Cell" xfId="807" builtinId="23" customBuiltin="1"/>
    <cellStyle name="Comma" xfId="16203" builtinId="3"/>
    <cellStyle name="Comma 2" xfId="3"/>
    <cellStyle name="Comma 2 2" xfId="1275"/>
    <cellStyle name="Comma 2 2 2" xfId="5871"/>
    <cellStyle name="Comma 2 2 2 2" xfId="14544"/>
    <cellStyle name="Comma 2 2 2 2 2" xfId="35558"/>
    <cellStyle name="Comma 2 2 2 2 3" xfId="54981"/>
    <cellStyle name="Comma 2 2 2 3" xfId="20327"/>
    <cellStyle name="Comma 2 2 2 3 2" xfId="35559"/>
    <cellStyle name="Comma 2 2 2 4" xfId="35560"/>
    <cellStyle name="Comma 2 2 2 5" xfId="54982"/>
    <cellStyle name="Comma 2 2 3" xfId="8762"/>
    <cellStyle name="Comma 2 2 3 2" xfId="35561"/>
    <cellStyle name="Comma 2 2 3 3" xfId="54983"/>
    <cellStyle name="Comma 2 2 3 4" xfId="54984"/>
    <cellStyle name="Comma 2 2 4" xfId="2979"/>
    <cellStyle name="Comma 2 2 4 2" xfId="35562"/>
    <cellStyle name="Comma 2 2 4 3" xfId="54985"/>
    <cellStyle name="Comma 2 2 5" xfId="11653"/>
    <cellStyle name="Comma 2 2 5 2" xfId="35563"/>
    <cellStyle name="Comma 2 2 5 3" xfId="54986"/>
    <cellStyle name="Comma 2 2 6" xfId="17436"/>
    <cellStyle name="Comma 2 2 6 2" xfId="35564"/>
    <cellStyle name="Comma 2 2 7" xfId="35565"/>
    <cellStyle name="Comma 2 2 8" xfId="54987"/>
    <cellStyle name="Comma 2 3" xfId="1277"/>
    <cellStyle name="Comma 2 4" xfId="1245"/>
    <cellStyle name="Comma 2 4 2" xfId="8732"/>
    <cellStyle name="Comma 2 4 2 2" xfId="14514"/>
    <cellStyle name="Comma 2 4 2 2 2" xfId="35566"/>
    <cellStyle name="Comma 2 4 2 2 3" xfId="54988"/>
    <cellStyle name="Comma 2 4 2 3" xfId="20297"/>
    <cellStyle name="Comma 2 4 2 3 2" xfId="35567"/>
    <cellStyle name="Comma 2 4 2 4" xfId="35568"/>
    <cellStyle name="Comma 2 4 2 5" xfId="54989"/>
    <cellStyle name="Comma 2 4 3" xfId="5841"/>
    <cellStyle name="Comma 2 4 3 2" xfId="35569"/>
    <cellStyle name="Comma 2 4 3 3" xfId="54990"/>
    <cellStyle name="Comma 2 4 4" xfId="11623"/>
    <cellStyle name="Comma 2 4 4 2" xfId="35570"/>
    <cellStyle name="Comma 2 4 4 3" xfId="54991"/>
    <cellStyle name="Comma 2 4 5" xfId="17406"/>
    <cellStyle name="Comma 2 4 5 2" xfId="35571"/>
    <cellStyle name="Comma 2 4 6" xfId="35572"/>
    <cellStyle name="Comma 2 4 7" xfId="54992"/>
    <cellStyle name="Comma 2 5" xfId="2949"/>
    <cellStyle name="Comma 2 5 2" xfId="35573"/>
    <cellStyle name="Comma 2 5 3" xfId="54993"/>
    <cellStyle name="Comma 3" xfId="10"/>
    <cellStyle name="Comma 3 10" xfId="1748"/>
    <cellStyle name="Comma 3 10 2" xfId="6343"/>
    <cellStyle name="Comma 3 10 2 2" xfId="15016"/>
    <cellStyle name="Comma 3 10 2 2 2" xfId="35574"/>
    <cellStyle name="Comma 3 10 2 2 3" xfId="54994"/>
    <cellStyle name="Comma 3 10 2 3" xfId="20799"/>
    <cellStyle name="Comma 3 10 2 3 2" xfId="35575"/>
    <cellStyle name="Comma 3 10 2 4" xfId="35576"/>
    <cellStyle name="Comma 3 10 2 5" xfId="54995"/>
    <cellStyle name="Comma 3 10 3" xfId="9234"/>
    <cellStyle name="Comma 3 10 3 2" xfId="35577"/>
    <cellStyle name="Comma 3 10 3 3" xfId="54996"/>
    <cellStyle name="Comma 3 10 3 4" xfId="54997"/>
    <cellStyle name="Comma 3 10 4" xfId="3451"/>
    <cellStyle name="Comma 3 10 4 2" xfId="35578"/>
    <cellStyle name="Comma 3 10 4 3" xfId="54998"/>
    <cellStyle name="Comma 3 10 5" xfId="12125"/>
    <cellStyle name="Comma 3 10 5 2" xfId="35579"/>
    <cellStyle name="Comma 3 10 5 3" xfId="54999"/>
    <cellStyle name="Comma 3 10 6" xfId="17908"/>
    <cellStyle name="Comma 3 10 6 2" xfId="35580"/>
    <cellStyle name="Comma 3 10 7" xfId="35581"/>
    <cellStyle name="Comma 3 10 8" xfId="55000"/>
    <cellStyle name="Comma 3 11" xfId="1260"/>
    <cellStyle name="Comma 3 11 2" xfId="8747"/>
    <cellStyle name="Comma 3 11 2 2" xfId="14529"/>
    <cellStyle name="Comma 3 11 2 2 2" xfId="35582"/>
    <cellStyle name="Comma 3 11 2 2 3" xfId="55001"/>
    <cellStyle name="Comma 3 11 2 3" xfId="20312"/>
    <cellStyle name="Comma 3 11 2 3 2" xfId="35583"/>
    <cellStyle name="Comma 3 11 2 4" xfId="35584"/>
    <cellStyle name="Comma 3 11 2 5" xfId="55002"/>
    <cellStyle name="Comma 3 11 3" xfId="5856"/>
    <cellStyle name="Comma 3 11 3 2" xfId="35585"/>
    <cellStyle name="Comma 3 11 3 3" xfId="55003"/>
    <cellStyle name="Comma 3 11 4" xfId="11638"/>
    <cellStyle name="Comma 3 11 4 2" xfId="35586"/>
    <cellStyle name="Comma 3 11 4 3" xfId="55004"/>
    <cellStyle name="Comma 3 11 5" xfId="17421"/>
    <cellStyle name="Comma 3 11 5 2" xfId="35587"/>
    <cellStyle name="Comma 3 11 6" xfId="35588"/>
    <cellStyle name="Comma 3 11 7" xfId="55005"/>
    <cellStyle name="Comma 3 12" xfId="4640"/>
    <cellStyle name="Comma 3 12 2" xfId="13314"/>
    <cellStyle name="Comma 3 12 2 2" xfId="35589"/>
    <cellStyle name="Comma 3 12 2 3" xfId="55006"/>
    <cellStyle name="Comma 3 12 3" xfId="19097"/>
    <cellStyle name="Comma 3 12 3 2" xfId="35590"/>
    <cellStyle name="Comma 3 12 4" xfId="35591"/>
    <cellStyle name="Comma 3 12 5" xfId="55007"/>
    <cellStyle name="Comma 3 13" xfId="7532"/>
    <cellStyle name="Comma 3 13 2" xfId="35592"/>
    <cellStyle name="Comma 3 13 3" xfId="55008"/>
    <cellStyle name="Comma 3 13 4" xfId="55009"/>
    <cellStyle name="Comma 3 14" xfId="2964"/>
    <cellStyle name="Comma 3 14 2" xfId="35593"/>
    <cellStyle name="Comma 3 14 3" xfId="55010"/>
    <cellStyle name="Comma 3 15" xfId="10423"/>
    <cellStyle name="Comma 3 15 2" xfId="35594"/>
    <cellStyle name="Comma 3 15 3" xfId="55011"/>
    <cellStyle name="Comma 3 16" xfId="16206"/>
    <cellStyle name="Comma 3 16 2" xfId="35595"/>
    <cellStyle name="Comma 3 17" xfId="35596"/>
    <cellStyle name="Comma 3 18" xfId="55012"/>
    <cellStyle name="Comma 3 2" xfId="492"/>
    <cellStyle name="Comma 3 2 10" xfId="5122"/>
    <cellStyle name="Comma 3 2 10 2" xfId="13796"/>
    <cellStyle name="Comma 3 2 10 2 2" xfId="35597"/>
    <cellStyle name="Comma 3 2 10 2 3" xfId="55013"/>
    <cellStyle name="Comma 3 2 10 3" xfId="19579"/>
    <cellStyle name="Comma 3 2 10 3 2" xfId="35598"/>
    <cellStyle name="Comma 3 2 10 4" xfId="35599"/>
    <cellStyle name="Comma 3 2 10 5" xfId="55014"/>
    <cellStyle name="Comma 3 2 11" xfId="8014"/>
    <cellStyle name="Comma 3 2 11 2" xfId="35600"/>
    <cellStyle name="Comma 3 2 11 3" xfId="55015"/>
    <cellStyle name="Comma 3 2 11 4" xfId="55016"/>
    <cellStyle name="Comma 3 2 12" xfId="3033"/>
    <cellStyle name="Comma 3 2 12 2" xfId="35601"/>
    <cellStyle name="Comma 3 2 12 3" xfId="55017"/>
    <cellStyle name="Comma 3 2 13" xfId="10905"/>
    <cellStyle name="Comma 3 2 13 2" xfId="35602"/>
    <cellStyle name="Comma 3 2 13 3" xfId="55018"/>
    <cellStyle name="Comma 3 2 14" xfId="16688"/>
    <cellStyle name="Comma 3 2 14 2" xfId="35603"/>
    <cellStyle name="Comma 3 2 15" xfId="35604"/>
    <cellStyle name="Comma 3 2 16" xfId="55019"/>
    <cellStyle name="Comma 3 2 2" xfId="493"/>
    <cellStyle name="Comma 3 2 2 10" xfId="8015"/>
    <cellStyle name="Comma 3 2 2 10 2" xfId="35605"/>
    <cellStyle name="Comma 3 2 2 10 3" xfId="55020"/>
    <cellStyle name="Comma 3 2 2 10 4" xfId="55021"/>
    <cellStyle name="Comma 3 2 2 11" xfId="3034"/>
    <cellStyle name="Comma 3 2 2 11 2" xfId="35606"/>
    <cellStyle name="Comma 3 2 2 11 3" xfId="55022"/>
    <cellStyle name="Comma 3 2 2 12" xfId="10906"/>
    <cellStyle name="Comma 3 2 2 12 2" xfId="35607"/>
    <cellStyle name="Comma 3 2 2 12 3" xfId="55023"/>
    <cellStyle name="Comma 3 2 2 13" xfId="16689"/>
    <cellStyle name="Comma 3 2 2 13 2" xfId="35608"/>
    <cellStyle name="Comma 3 2 2 14" xfId="35609"/>
    <cellStyle name="Comma 3 2 2 15" xfId="55024"/>
    <cellStyle name="Comma 3 2 2 2" xfId="494"/>
    <cellStyle name="Comma 3 2 2 2 10" xfId="10907"/>
    <cellStyle name="Comma 3 2 2 2 10 2" xfId="35610"/>
    <cellStyle name="Comma 3 2 2 2 10 3" xfId="55025"/>
    <cellStyle name="Comma 3 2 2 2 11" xfId="16690"/>
    <cellStyle name="Comma 3 2 2 2 11 2" xfId="35611"/>
    <cellStyle name="Comma 3 2 2 2 12" xfId="35612"/>
    <cellStyle name="Comma 3 2 2 2 13" xfId="55026"/>
    <cellStyle name="Comma 3 2 2 2 2" xfId="495"/>
    <cellStyle name="Comma 3 2 2 2 2 10" xfId="16691"/>
    <cellStyle name="Comma 3 2 2 2 2 10 2" xfId="35613"/>
    <cellStyle name="Comma 3 2 2 2 2 11" xfId="35614"/>
    <cellStyle name="Comma 3 2 2 2 2 12" xfId="55027"/>
    <cellStyle name="Comma 3 2 2 2 2 2" xfId="496"/>
    <cellStyle name="Comma 3 2 2 2 2 2 2" xfId="2234"/>
    <cellStyle name="Comma 3 2 2 2 2 2 2 2" xfId="9720"/>
    <cellStyle name="Comma 3 2 2 2 2 2 2 2 2" xfId="15502"/>
    <cellStyle name="Comma 3 2 2 2 2 2 2 2 2 2" xfId="35615"/>
    <cellStyle name="Comma 3 2 2 2 2 2 2 2 2 3" xfId="55028"/>
    <cellStyle name="Comma 3 2 2 2 2 2 2 2 3" xfId="21285"/>
    <cellStyle name="Comma 3 2 2 2 2 2 2 2 3 2" xfId="35616"/>
    <cellStyle name="Comma 3 2 2 2 2 2 2 2 4" xfId="35617"/>
    <cellStyle name="Comma 3 2 2 2 2 2 2 2 5" xfId="55029"/>
    <cellStyle name="Comma 3 2 2 2 2 2 2 3" xfId="6829"/>
    <cellStyle name="Comma 3 2 2 2 2 2 2 3 2" xfId="35618"/>
    <cellStyle name="Comma 3 2 2 2 2 2 2 3 3" xfId="55030"/>
    <cellStyle name="Comma 3 2 2 2 2 2 2 4" xfId="12611"/>
    <cellStyle name="Comma 3 2 2 2 2 2 2 4 2" xfId="35619"/>
    <cellStyle name="Comma 3 2 2 2 2 2 2 4 3" xfId="55031"/>
    <cellStyle name="Comma 3 2 2 2 2 2 2 5" xfId="18394"/>
    <cellStyle name="Comma 3 2 2 2 2 2 2 5 2" xfId="35620"/>
    <cellStyle name="Comma 3 2 2 2 2 2 2 6" xfId="35621"/>
    <cellStyle name="Comma 3 2 2 2 2 2 2 7" xfId="55032"/>
    <cellStyle name="Comma 3 2 2 2 2 2 3" xfId="5126"/>
    <cellStyle name="Comma 3 2 2 2 2 2 3 2" xfId="13800"/>
    <cellStyle name="Comma 3 2 2 2 2 2 3 2 2" xfId="35622"/>
    <cellStyle name="Comma 3 2 2 2 2 2 3 2 3" xfId="55033"/>
    <cellStyle name="Comma 3 2 2 2 2 2 3 3" xfId="19583"/>
    <cellStyle name="Comma 3 2 2 2 2 2 3 3 2" xfId="35623"/>
    <cellStyle name="Comma 3 2 2 2 2 2 3 4" xfId="35624"/>
    <cellStyle name="Comma 3 2 2 2 2 2 3 5" xfId="55034"/>
    <cellStyle name="Comma 3 2 2 2 2 2 4" xfId="8018"/>
    <cellStyle name="Comma 3 2 2 2 2 2 4 2" xfId="35625"/>
    <cellStyle name="Comma 3 2 2 2 2 2 4 3" xfId="55035"/>
    <cellStyle name="Comma 3 2 2 2 2 2 4 4" xfId="55036"/>
    <cellStyle name="Comma 3 2 2 2 2 2 5" xfId="3937"/>
    <cellStyle name="Comma 3 2 2 2 2 2 5 2" xfId="35626"/>
    <cellStyle name="Comma 3 2 2 2 2 2 5 3" xfId="55037"/>
    <cellStyle name="Comma 3 2 2 2 2 2 6" xfId="10909"/>
    <cellStyle name="Comma 3 2 2 2 2 2 6 2" xfId="35627"/>
    <cellStyle name="Comma 3 2 2 2 2 2 6 3" xfId="55038"/>
    <cellStyle name="Comma 3 2 2 2 2 2 7" xfId="16692"/>
    <cellStyle name="Comma 3 2 2 2 2 2 7 2" xfId="35628"/>
    <cellStyle name="Comma 3 2 2 2 2 2 8" xfId="35629"/>
    <cellStyle name="Comma 3 2 2 2 2 2 9" xfId="55039"/>
    <cellStyle name="Comma 3 2 2 2 2 3" xfId="1110"/>
    <cellStyle name="Comma 3 2 2 2 2 3 2" xfId="2814"/>
    <cellStyle name="Comma 3 2 2 2 2 3 2 2" xfId="10300"/>
    <cellStyle name="Comma 3 2 2 2 2 3 2 2 2" xfId="16082"/>
    <cellStyle name="Comma 3 2 2 2 2 3 2 2 2 2" xfId="35630"/>
    <cellStyle name="Comma 3 2 2 2 2 3 2 2 2 3" xfId="55040"/>
    <cellStyle name="Comma 3 2 2 2 2 3 2 2 3" xfId="21865"/>
    <cellStyle name="Comma 3 2 2 2 2 3 2 2 3 2" xfId="35631"/>
    <cellStyle name="Comma 3 2 2 2 2 3 2 2 4" xfId="35632"/>
    <cellStyle name="Comma 3 2 2 2 2 3 2 2 5" xfId="55041"/>
    <cellStyle name="Comma 3 2 2 2 2 3 2 3" xfId="7409"/>
    <cellStyle name="Comma 3 2 2 2 2 3 2 3 2" xfId="35633"/>
    <cellStyle name="Comma 3 2 2 2 2 3 2 3 3" xfId="55042"/>
    <cellStyle name="Comma 3 2 2 2 2 3 2 4" xfId="13191"/>
    <cellStyle name="Comma 3 2 2 2 2 3 2 4 2" xfId="35634"/>
    <cellStyle name="Comma 3 2 2 2 2 3 2 4 3" xfId="55043"/>
    <cellStyle name="Comma 3 2 2 2 2 3 2 5" xfId="18974"/>
    <cellStyle name="Comma 3 2 2 2 2 3 2 5 2" xfId="35635"/>
    <cellStyle name="Comma 3 2 2 2 2 3 2 6" xfId="35636"/>
    <cellStyle name="Comma 3 2 2 2 2 3 2 7" xfId="55044"/>
    <cellStyle name="Comma 3 2 2 2 2 3 3" xfId="5706"/>
    <cellStyle name="Comma 3 2 2 2 2 3 3 2" xfId="14380"/>
    <cellStyle name="Comma 3 2 2 2 2 3 3 2 2" xfId="35637"/>
    <cellStyle name="Comma 3 2 2 2 2 3 3 2 3" xfId="55045"/>
    <cellStyle name="Comma 3 2 2 2 2 3 3 3" xfId="20163"/>
    <cellStyle name="Comma 3 2 2 2 2 3 3 3 2" xfId="35638"/>
    <cellStyle name="Comma 3 2 2 2 2 3 3 4" xfId="35639"/>
    <cellStyle name="Comma 3 2 2 2 2 3 3 5" xfId="55046"/>
    <cellStyle name="Comma 3 2 2 2 2 3 4" xfId="8598"/>
    <cellStyle name="Comma 3 2 2 2 2 3 4 2" xfId="35640"/>
    <cellStyle name="Comma 3 2 2 2 2 3 4 3" xfId="55047"/>
    <cellStyle name="Comma 3 2 2 2 2 3 4 4" xfId="55048"/>
    <cellStyle name="Comma 3 2 2 2 2 3 5" xfId="4517"/>
    <cellStyle name="Comma 3 2 2 2 2 3 5 2" xfId="35641"/>
    <cellStyle name="Comma 3 2 2 2 2 3 5 3" xfId="55049"/>
    <cellStyle name="Comma 3 2 2 2 2 3 6" xfId="11489"/>
    <cellStyle name="Comma 3 2 2 2 2 3 6 2" xfId="35642"/>
    <cellStyle name="Comma 3 2 2 2 2 3 6 3" xfId="55050"/>
    <cellStyle name="Comma 3 2 2 2 2 3 7" xfId="17272"/>
    <cellStyle name="Comma 3 2 2 2 2 3 7 2" xfId="35643"/>
    <cellStyle name="Comma 3 2 2 2 2 3 8" xfId="35644"/>
    <cellStyle name="Comma 3 2 2 2 2 3 9" xfId="55051"/>
    <cellStyle name="Comma 3 2 2 2 2 4" xfId="2233"/>
    <cellStyle name="Comma 3 2 2 2 2 4 2" xfId="6828"/>
    <cellStyle name="Comma 3 2 2 2 2 4 2 2" xfId="15501"/>
    <cellStyle name="Comma 3 2 2 2 2 4 2 2 2" xfId="35645"/>
    <cellStyle name="Comma 3 2 2 2 2 4 2 2 3" xfId="55052"/>
    <cellStyle name="Comma 3 2 2 2 2 4 2 3" xfId="21284"/>
    <cellStyle name="Comma 3 2 2 2 2 4 2 3 2" xfId="35646"/>
    <cellStyle name="Comma 3 2 2 2 2 4 2 4" xfId="35647"/>
    <cellStyle name="Comma 3 2 2 2 2 4 2 5" xfId="55053"/>
    <cellStyle name="Comma 3 2 2 2 2 4 3" xfId="9719"/>
    <cellStyle name="Comma 3 2 2 2 2 4 3 2" xfId="35648"/>
    <cellStyle name="Comma 3 2 2 2 2 4 3 3" xfId="55054"/>
    <cellStyle name="Comma 3 2 2 2 2 4 3 4" xfId="55055"/>
    <cellStyle name="Comma 3 2 2 2 2 4 4" xfId="3936"/>
    <cellStyle name="Comma 3 2 2 2 2 4 4 2" xfId="35649"/>
    <cellStyle name="Comma 3 2 2 2 2 4 4 3" xfId="55056"/>
    <cellStyle name="Comma 3 2 2 2 2 4 5" xfId="12610"/>
    <cellStyle name="Comma 3 2 2 2 2 4 5 2" xfId="35650"/>
    <cellStyle name="Comma 3 2 2 2 2 4 5 3" xfId="55057"/>
    <cellStyle name="Comma 3 2 2 2 2 4 6" xfId="18393"/>
    <cellStyle name="Comma 3 2 2 2 2 4 6 2" xfId="35651"/>
    <cellStyle name="Comma 3 2 2 2 2 4 7" xfId="35652"/>
    <cellStyle name="Comma 3 2 2 2 2 4 8" xfId="55058"/>
    <cellStyle name="Comma 3 2 2 2 2 5" xfId="1603"/>
    <cellStyle name="Comma 3 2 2 2 2 5 2" xfId="9089"/>
    <cellStyle name="Comma 3 2 2 2 2 5 2 2" xfId="14871"/>
    <cellStyle name="Comma 3 2 2 2 2 5 2 2 2" xfId="35653"/>
    <cellStyle name="Comma 3 2 2 2 2 5 2 2 3" xfId="55059"/>
    <cellStyle name="Comma 3 2 2 2 2 5 2 3" xfId="20654"/>
    <cellStyle name="Comma 3 2 2 2 2 5 2 3 2" xfId="35654"/>
    <cellStyle name="Comma 3 2 2 2 2 5 2 4" xfId="35655"/>
    <cellStyle name="Comma 3 2 2 2 2 5 2 5" xfId="55060"/>
    <cellStyle name="Comma 3 2 2 2 2 5 3" xfId="6198"/>
    <cellStyle name="Comma 3 2 2 2 2 5 3 2" xfId="35656"/>
    <cellStyle name="Comma 3 2 2 2 2 5 3 3" xfId="55061"/>
    <cellStyle name="Comma 3 2 2 2 2 5 4" xfId="11980"/>
    <cellStyle name="Comma 3 2 2 2 2 5 4 2" xfId="35657"/>
    <cellStyle name="Comma 3 2 2 2 2 5 4 3" xfId="55062"/>
    <cellStyle name="Comma 3 2 2 2 2 5 5" xfId="17763"/>
    <cellStyle name="Comma 3 2 2 2 2 5 5 2" xfId="35658"/>
    <cellStyle name="Comma 3 2 2 2 2 5 6" xfId="35659"/>
    <cellStyle name="Comma 3 2 2 2 2 5 7" xfId="55063"/>
    <cellStyle name="Comma 3 2 2 2 2 6" xfId="5125"/>
    <cellStyle name="Comma 3 2 2 2 2 6 2" xfId="13799"/>
    <cellStyle name="Comma 3 2 2 2 2 6 2 2" xfId="35660"/>
    <cellStyle name="Comma 3 2 2 2 2 6 2 3" xfId="55064"/>
    <cellStyle name="Comma 3 2 2 2 2 6 3" xfId="19582"/>
    <cellStyle name="Comma 3 2 2 2 2 6 3 2" xfId="35661"/>
    <cellStyle name="Comma 3 2 2 2 2 6 4" xfId="35662"/>
    <cellStyle name="Comma 3 2 2 2 2 6 5" xfId="55065"/>
    <cellStyle name="Comma 3 2 2 2 2 7" xfId="8017"/>
    <cellStyle name="Comma 3 2 2 2 2 7 2" xfId="35663"/>
    <cellStyle name="Comma 3 2 2 2 2 7 3" xfId="55066"/>
    <cellStyle name="Comma 3 2 2 2 2 7 4" xfId="55067"/>
    <cellStyle name="Comma 3 2 2 2 2 8" xfId="3306"/>
    <cellStyle name="Comma 3 2 2 2 2 8 2" xfId="35664"/>
    <cellStyle name="Comma 3 2 2 2 2 8 3" xfId="55068"/>
    <cellStyle name="Comma 3 2 2 2 2 9" xfId="10908"/>
    <cellStyle name="Comma 3 2 2 2 2 9 2" xfId="35665"/>
    <cellStyle name="Comma 3 2 2 2 2 9 3" xfId="55069"/>
    <cellStyle name="Comma 3 2 2 2 3" xfId="497"/>
    <cellStyle name="Comma 3 2 2 2 3 2" xfId="2235"/>
    <cellStyle name="Comma 3 2 2 2 3 2 2" xfId="9721"/>
    <cellStyle name="Comma 3 2 2 2 3 2 2 2" xfId="15503"/>
    <cellStyle name="Comma 3 2 2 2 3 2 2 2 2" xfId="35666"/>
    <cellStyle name="Comma 3 2 2 2 3 2 2 2 3" xfId="55070"/>
    <cellStyle name="Comma 3 2 2 2 3 2 2 3" xfId="21286"/>
    <cellStyle name="Comma 3 2 2 2 3 2 2 3 2" xfId="35667"/>
    <cellStyle name="Comma 3 2 2 2 3 2 2 4" xfId="35668"/>
    <cellStyle name="Comma 3 2 2 2 3 2 2 5" xfId="55071"/>
    <cellStyle name="Comma 3 2 2 2 3 2 3" xfId="6830"/>
    <cellStyle name="Comma 3 2 2 2 3 2 3 2" xfId="35669"/>
    <cellStyle name="Comma 3 2 2 2 3 2 3 3" xfId="55072"/>
    <cellStyle name="Comma 3 2 2 2 3 2 4" xfId="12612"/>
    <cellStyle name="Comma 3 2 2 2 3 2 4 2" xfId="35670"/>
    <cellStyle name="Comma 3 2 2 2 3 2 4 3" xfId="55073"/>
    <cellStyle name="Comma 3 2 2 2 3 2 5" xfId="18395"/>
    <cellStyle name="Comma 3 2 2 2 3 2 5 2" xfId="35671"/>
    <cellStyle name="Comma 3 2 2 2 3 2 6" xfId="35672"/>
    <cellStyle name="Comma 3 2 2 2 3 2 7" xfId="55074"/>
    <cellStyle name="Comma 3 2 2 2 3 3" xfId="5127"/>
    <cellStyle name="Comma 3 2 2 2 3 3 2" xfId="13801"/>
    <cellStyle name="Comma 3 2 2 2 3 3 2 2" xfId="35673"/>
    <cellStyle name="Comma 3 2 2 2 3 3 2 3" xfId="55075"/>
    <cellStyle name="Comma 3 2 2 2 3 3 3" xfId="19584"/>
    <cellStyle name="Comma 3 2 2 2 3 3 3 2" xfId="35674"/>
    <cellStyle name="Comma 3 2 2 2 3 3 4" xfId="35675"/>
    <cellStyle name="Comma 3 2 2 2 3 3 5" xfId="55076"/>
    <cellStyle name="Comma 3 2 2 2 3 4" xfId="8019"/>
    <cellStyle name="Comma 3 2 2 2 3 4 2" xfId="35676"/>
    <cellStyle name="Comma 3 2 2 2 3 4 3" xfId="55077"/>
    <cellStyle name="Comma 3 2 2 2 3 4 4" xfId="55078"/>
    <cellStyle name="Comma 3 2 2 2 3 5" xfId="3938"/>
    <cellStyle name="Comma 3 2 2 2 3 5 2" xfId="35677"/>
    <cellStyle name="Comma 3 2 2 2 3 5 3" xfId="55079"/>
    <cellStyle name="Comma 3 2 2 2 3 6" xfId="10910"/>
    <cellStyle name="Comma 3 2 2 2 3 6 2" xfId="35678"/>
    <cellStyle name="Comma 3 2 2 2 3 6 3" xfId="55080"/>
    <cellStyle name="Comma 3 2 2 2 3 7" xfId="16693"/>
    <cellStyle name="Comma 3 2 2 2 3 7 2" xfId="35679"/>
    <cellStyle name="Comma 3 2 2 2 3 8" xfId="35680"/>
    <cellStyle name="Comma 3 2 2 2 3 9" xfId="55081"/>
    <cellStyle name="Comma 3 2 2 2 4" xfId="1109"/>
    <cellStyle name="Comma 3 2 2 2 4 2" xfId="2813"/>
    <cellStyle name="Comma 3 2 2 2 4 2 2" xfId="10299"/>
    <cellStyle name="Comma 3 2 2 2 4 2 2 2" xfId="16081"/>
    <cellStyle name="Comma 3 2 2 2 4 2 2 2 2" xfId="35681"/>
    <cellStyle name="Comma 3 2 2 2 4 2 2 2 3" xfId="55082"/>
    <cellStyle name="Comma 3 2 2 2 4 2 2 3" xfId="21864"/>
    <cellStyle name="Comma 3 2 2 2 4 2 2 3 2" xfId="35682"/>
    <cellStyle name="Comma 3 2 2 2 4 2 2 4" xfId="35683"/>
    <cellStyle name="Comma 3 2 2 2 4 2 2 5" xfId="55083"/>
    <cellStyle name="Comma 3 2 2 2 4 2 3" xfId="7408"/>
    <cellStyle name="Comma 3 2 2 2 4 2 3 2" xfId="35684"/>
    <cellStyle name="Comma 3 2 2 2 4 2 3 3" xfId="55084"/>
    <cellStyle name="Comma 3 2 2 2 4 2 4" xfId="13190"/>
    <cellStyle name="Comma 3 2 2 2 4 2 4 2" xfId="35685"/>
    <cellStyle name="Comma 3 2 2 2 4 2 4 3" xfId="55085"/>
    <cellStyle name="Comma 3 2 2 2 4 2 5" xfId="18973"/>
    <cellStyle name="Comma 3 2 2 2 4 2 5 2" xfId="35686"/>
    <cellStyle name="Comma 3 2 2 2 4 2 6" xfId="35687"/>
    <cellStyle name="Comma 3 2 2 2 4 2 7" xfId="55086"/>
    <cellStyle name="Comma 3 2 2 2 4 3" xfId="5705"/>
    <cellStyle name="Comma 3 2 2 2 4 3 2" xfId="14379"/>
    <cellStyle name="Comma 3 2 2 2 4 3 2 2" xfId="35688"/>
    <cellStyle name="Comma 3 2 2 2 4 3 2 3" xfId="55087"/>
    <cellStyle name="Comma 3 2 2 2 4 3 3" xfId="20162"/>
    <cellStyle name="Comma 3 2 2 2 4 3 3 2" xfId="35689"/>
    <cellStyle name="Comma 3 2 2 2 4 3 4" xfId="35690"/>
    <cellStyle name="Comma 3 2 2 2 4 3 5" xfId="55088"/>
    <cellStyle name="Comma 3 2 2 2 4 4" xfId="8597"/>
    <cellStyle name="Comma 3 2 2 2 4 4 2" xfId="35691"/>
    <cellStyle name="Comma 3 2 2 2 4 4 3" xfId="55089"/>
    <cellStyle name="Comma 3 2 2 2 4 4 4" xfId="55090"/>
    <cellStyle name="Comma 3 2 2 2 4 5" xfId="4516"/>
    <cellStyle name="Comma 3 2 2 2 4 5 2" xfId="35692"/>
    <cellStyle name="Comma 3 2 2 2 4 5 3" xfId="55091"/>
    <cellStyle name="Comma 3 2 2 2 4 6" xfId="11488"/>
    <cellStyle name="Comma 3 2 2 2 4 6 2" xfId="35693"/>
    <cellStyle name="Comma 3 2 2 2 4 6 3" xfId="55092"/>
    <cellStyle name="Comma 3 2 2 2 4 7" xfId="17271"/>
    <cellStyle name="Comma 3 2 2 2 4 7 2" xfId="35694"/>
    <cellStyle name="Comma 3 2 2 2 4 8" xfId="35695"/>
    <cellStyle name="Comma 3 2 2 2 4 9" xfId="55093"/>
    <cellStyle name="Comma 3 2 2 2 5" xfId="2232"/>
    <cellStyle name="Comma 3 2 2 2 5 2" xfId="6827"/>
    <cellStyle name="Comma 3 2 2 2 5 2 2" xfId="15500"/>
    <cellStyle name="Comma 3 2 2 2 5 2 2 2" xfId="35696"/>
    <cellStyle name="Comma 3 2 2 2 5 2 2 3" xfId="55094"/>
    <cellStyle name="Comma 3 2 2 2 5 2 3" xfId="21283"/>
    <cellStyle name="Comma 3 2 2 2 5 2 3 2" xfId="35697"/>
    <cellStyle name="Comma 3 2 2 2 5 2 4" xfId="35698"/>
    <cellStyle name="Comma 3 2 2 2 5 2 5" xfId="55095"/>
    <cellStyle name="Comma 3 2 2 2 5 3" xfId="9718"/>
    <cellStyle name="Comma 3 2 2 2 5 3 2" xfId="35699"/>
    <cellStyle name="Comma 3 2 2 2 5 3 3" xfId="55096"/>
    <cellStyle name="Comma 3 2 2 2 5 3 4" xfId="55097"/>
    <cellStyle name="Comma 3 2 2 2 5 4" xfId="3935"/>
    <cellStyle name="Comma 3 2 2 2 5 4 2" xfId="35700"/>
    <cellStyle name="Comma 3 2 2 2 5 4 3" xfId="55098"/>
    <cellStyle name="Comma 3 2 2 2 5 5" xfId="12609"/>
    <cellStyle name="Comma 3 2 2 2 5 5 2" xfId="35701"/>
    <cellStyle name="Comma 3 2 2 2 5 5 3" xfId="55099"/>
    <cellStyle name="Comma 3 2 2 2 5 6" xfId="18392"/>
    <cellStyle name="Comma 3 2 2 2 5 6 2" xfId="35702"/>
    <cellStyle name="Comma 3 2 2 2 5 7" xfId="35703"/>
    <cellStyle name="Comma 3 2 2 2 5 8" xfId="55100"/>
    <cellStyle name="Comma 3 2 2 2 6" xfId="1602"/>
    <cellStyle name="Comma 3 2 2 2 6 2" xfId="9088"/>
    <cellStyle name="Comma 3 2 2 2 6 2 2" xfId="14870"/>
    <cellStyle name="Comma 3 2 2 2 6 2 2 2" xfId="35704"/>
    <cellStyle name="Comma 3 2 2 2 6 2 2 3" xfId="55101"/>
    <cellStyle name="Comma 3 2 2 2 6 2 3" xfId="20653"/>
    <cellStyle name="Comma 3 2 2 2 6 2 3 2" xfId="35705"/>
    <cellStyle name="Comma 3 2 2 2 6 2 4" xfId="35706"/>
    <cellStyle name="Comma 3 2 2 2 6 2 5" xfId="55102"/>
    <cellStyle name="Comma 3 2 2 2 6 3" xfId="6197"/>
    <cellStyle name="Comma 3 2 2 2 6 3 2" xfId="35707"/>
    <cellStyle name="Comma 3 2 2 2 6 3 3" xfId="55103"/>
    <cellStyle name="Comma 3 2 2 2 6 4" xfId="11979"/>
    <cellStyle name="Comma 3 2 2 2 6 4 2" xfId="35708"/>
    <cellStyle name="Comma 3 2 2 2 6 4 3" xfId="55104"/>
    <cellStyle name="Comma 3 2 2 2 6 5" xfId="17762"/>
    <cellStyle name="Comma 3 2 2 2 6 5 2" xfId="35709"/>
    <cellStyle name="Comma 3 2 2 2 6 6" xfId="35710"/>
    <cellStyle name="Comma 3 2 2 2 6 7" xfId="55105"/>
    <cellStyle name="Comma 3 2 2 2 7" xfId="5124"/>
    <cellStyle name="Comma 3 2 2 2 7 2" xfId="13798"/>
    <cellStyle name="Comma 3 2 2 2 7 2 2" xfId="35711"/>
    <cellStyle name="Comma 3 2 2 2 7 2 3" xfId="55106"/>
    <cellStyle name="Comma 3 2 2 2 7 3" xfId="19581"/>
    <cellStyle name="Comma 3 2 2 2 7 3 2" xfId="35712"/>
    <cellStyle name="Comma 3 2 2 2 7 4" xfId="35713"/>
    <cellStyle name="Comma 3 2 2 2 7 5" xfId="55107"/>
    <cellStyle name="Comma 3 2 2 2 8" xfId="8016"/>
    <cellStyle name="Comma 3 2 2 2 8 2" xfId="35714"/>
    <cellStyle name="Comma 3 2 2 2 8 3" xfId="55108"/>
    <cellStyle name="Comma 3 2 2 2 8 4" xfId="55109"/>
    <cellStyle name="Comma 3 2 2 2 9" xfId="3305"/>
    <cellStyle name="Comma 3 2 2 2 9 2" xfId="35715"/>
    <cellStyle name="Comma 3 2 2 2 9 3" xfId="55110"/>
    <cellStyle name="Comma 3 2 2 3" xfId="498"/>
    <cellStyle name="Comma 3 2 2 3 10" xfId="16694"/>
    <cellStyle name="Comma 3 2 2 3 10 2" xfId="35716"/>
    <cellStyle name="Comma 3 2 2 3 11" xfId="35717"/>
    <cellStyle name="Comma 3 2 2 3 12" xfId="55111"/>
    <cellStyle name="Comma 3 2 2 3 2" xfId="499"/>
    <cellStyle name="Comma 3 2 2 3 2 2" xfId="2237"/>
    <cellStyle name="Comma 3 2 2 3 2 2 2" xfId="9723"/>
    <cellStyle name="Comma 3 2 2 3 2 2 2 2" xfId="15505"/>
    <cellStyle name="Comma 3 2 2 3 2 2 2 2 2" xfId="35718"/>
    <cellStyle name="Comma 3 2 2 3 2 2 2 2 3" xfId="55112"/>
    <cellStyle name="Comma 3 2 2 3 2 2 2 3" xfId="21288"/>
    <cellStyle name="Comma 3 2 2 3 2 2 2 3 2" xfId="35719"/>
    <cellStyle name="Comma 3 2 2 3 2 2 2 4" xfId="35720"/>
    <cellStyle name="Comma 3 2 2 3 2 2 2 5" xfId="55113"/>
    <cellStyle name="Comma 3 2 2 3 2 2 3" xfId="6832"/>
    <cellStyle name="Comma 3 2 2 3 2 2 3 2" xfId="35721"/>
    <cellStyle name="Comma 3 2 2 3 2 2 3 3" xfId="55114"/>
    <cellStyle name="Comma 3 2 2 3 2 2 4" xfId="12614"/>
    <cellStyle name="Comma 3 2 2 3 2 2 4 2" xfId="35722"/>
    <cellStyle name="Comma 3 2 2 3 2 2 4 3" xfId="55115"/>
    <cellStyle name="Comma 3 2 2 3 2 2 5" xfId="18397"/>
    <cellStyle name="Comma 3 2 2 3 2 2 5 2" xfId="35723"/>
    <cellStyle name="Comma 3 2 2 3 2 2 6" xfId="35724"/>
    <cellStyle name="Comma 3 2 2 3 2 2 7" xfId="55116"/>
    <cellStyle name="Comma 3 2 2 3 2 3" xfId="5129"/>
    <cellStyle name="Comma 3 2 2 3 2 3 2" xfId="13803"/>
    <cellStyle name="Comma 3 2 2 3 2 3 2 2" xfId="35725"/>
    <cellStyle name="Comma 3 2 2 3 2 3 2 3" xfId="55117"/>
    <cellStyle name="Comma 3 2 2 3 2 3 3" xfId="19586"/>
    <cellStyle name="Comma 3 2 2 3 2 3 3 2" xfId="35726"/>
    <cellStyle name="Comma 3 2 2 3 2 3 4" xfId="35727"/>
    <cellStyle name="Comma 3 2 2 3 2 3 5" xfId="55118"/>
    <cellStyle name="Comma 3 2 2 3 2 4" xfId="8021"/>
    <cellStyle name="Comma 3 2 2 3 2 4 2" xfId="35728"/>
    <cellStyle name="Comma 3 2 2 3 2 4 3" xfId="55119"/>
    <cellStyle name="Comma 3 2 2 3 2 4 4" xfId="55120"/>
    <cellStyle name="Comma 3 2 2 3 2 5" xfId="3940"/>
    <cellStyle name="Comma 3 2 2 3 2 5 2" xfId="35729"/>
    <cellStyle name="Comma 3 2 2 3 2 5 3" xfId="55121"/>
    <cellStyle name="Comma 3 2 2 3 2 6" xfId="10912"/>
    <cellStyle name="Comma 3 2 2 3 2 6 2" xfId="35730"/>
    <cellStyle name="Comma 3 2 2 3 2 6 3" xfId="55122"/>
    <cellStyle name="Comma 3 2 2 3 2 7" xfId="16695"/>
    <cellStyle name="Comma 3 2 2 3 2 7 2" xfId="35731"/>
    <cellStyle name="Comma 3 2 2 3 2 8" xfId="35732"/>
    <cellStyle name="Comma 3 2 2 3 2 9" xfId="55123"/>
    <cellStyle name="Comma 3 2 2 3 3" xfId="1111"/>
    <cellStyle name="Comma 3 2 2 3 3 2" xfId="2815"/>
    <cellStyle name="Comma 3 2 2 3 3 2 2" xfId="10301"/>
    <cellStyle name="Comma 3 2 2 3 3 2 2 2" xfId="16083"/>
    <cellStyle name="Comma 3 2 2 3 3 2 2 2 2" xfId="35733"/>
    <cellStyle name="Comma 3 2 2 3 3 2 2 2 3" xfId="55124"/>
    <cellStyle name="Comma 3 2 2 3 3 2 2 3" xfId="21866"/>
    <cellStyle name="Comma 3 2 2 3 3 2 2 3 2" xfId="35734"/>
    <cellStyle name="Comma 3 2 2 3 3 2 2 4" xfId="35735"/>
    <cellStyle name="Comma 3 2 2 3 3 2 2 5" xfId="55125"/>
    <cellStyle name="Comma 3 2 2 3 3 2 3" xfId="7410"/>
    <cellStyle name="Comma 3 2 2 3 3 2 3 2" xfId="35736"/>
    <cellStyle name="Comma 3 2 2 3 3 2 3 3" xfId="55126"/>
    <cellStyle name="Comma 3 2 2 3 3 2 4" xfId="13192"/>
    <cellStyle name="Comma 3 2 2 3 3 2 4 2" xfId="35737"/>
    <cellStyle name="Comma 3 2 2 3 3 2 4 3" xfId="55127"/>
    <cellStyle name="Comma 3 2 2 3 3 2 5" xfId="18975"/>
    <cellStyle name="Comma 3 2 2 3 3 2 5 2" xfId="35738"/>
    <cellStyle name="Comma 3 2 2 3 3 2 6" xfId="35739"/>
    <cellStyle name="Comma 3 2 2 3 3 2 7" xfId="55128"/>
    <cellStyle name="Comma 3 2 2 3 3 3" xfId="5707"/>
    <cellStyle name="Comma 3 2 2 3 3 3 2" xfId="14381"/>
    <cellStyle name="Comma 3 2 2 3 3 3 2 2" xfId="35740"/>
    <cellStyle name="Comma 3 2 2 3 3 3 2 3" xfId="55129"/>
    <cellStyle name="Comma 3 2 2 3 3 3 3" xfId="20164"/>
    <cellStyle name="Comma 3 2 2 3 3 3 3 2" xfId="35741"/>
    <cellStyle name="Comma 3 2 2 3 3 3 4" xfId="35742"/>
    <cellStyle name="Comma 3 2 2 3 3 3 5" xfId="55130"/>
    <cellStyle name="Comma 3 2 2 3 3 4" xfId="8599"/>
    <cellStyle name="Comma 3 2 2 3 3 4 2" xfId="35743"/>
    <cellStyle name="Comma 3 2 2 3 3 4 3" xfId="55131"/>
    <cellStyle name="Comma 3 2 2 3 3 4 4" xfId="55132"/>
    <cellStyle name="Comma 3 2 2 3 3 5" xfId="4518"/>
    <cellStyle name="Comma 3 2 2 3 3 5 2" xfId="35744"/>
    <cellStyle name="Comma 3 2 2 3 3 5 3" xfId="55133"/>
    <cellStyle name="Comma 3 2 2 3 3 6" xfId="11490"/>
    <cellStyle name="Comma 3 2 2 3 3 6 2" xfId="35745"/>
    <cellStyle name="Comma 3 2 2 3 3 6 3" xfId="55134"/>
    <cellStyle name="Comma 3 2 2 3 3 7" xfId="17273"/>
    <cellStyle name="Comma 3 2 2 3 3 7 2" xfId="35746"/>
    <cellStyle name="Comma 3 2 2 3 3 8" xfId="35747"/>
    <cellStyle name="Comma 3 2 2 3 3 9" xfId="55135"/>
    <cellStyle name="Comma 3 2 2 3 4" xfId="2236"/>
    <cellStyle name="Comma 3 2 2 3 4 2" xfId="6831"/>
    <cellStyle name="Comma 3 2 2 3 4 2 2" xfId="15504"/>
    <cellStyle name="Comma 3 2 2 3 4 2 2 2" xfId="35748"/>
    <cellStyle name="Comma 3 2 2 3 4 2 2 3" xfId="55136"/>
    <cellStyle name="Comma 3 2 2 3 4 2 3" xfId="21287"/>
    <cellStyle name="Comma 3 2 2 3 4 2 3 2" xfId="35749"/>
    <cellStyle name="Comma 3 2 2 3 4 2 4" xfId="35750"/>
    <cellStyle name="Comma 3 2 2 3 4 2 5" xfId="55137"/>
    <cellStyle name="Comma 3 2 2 3 4 3" xfId="9722"/>
    <cellStyle name="Comma 3 2 2 3 4 3 2" xfId="35751"/>
    <cellStyle name="Comma 3 2 2 3 4 3 3" xfId="55138"/>
    <cellStyle name="Comma 3 2 2 3 4 3 4" xfId="55139"/>
    <cellStyle name="Comma 3 2 2 3 4 4" xfId="3939"/>
    <cellStyle name="Comma 3 2 2 3 4 4 2" xfId="35752"/>
    <cellStyle name="Comma 3 2 2 3 4 4 3" xfId="55140"/>
    <cellStyle name="Comma 3 2 2 3 4 5" xfId="12613"/>
    <cellStyle name="Comma 3 2 2 3 4 5 2" xfId="35753"/>
    <cellStyle name="Comma 3 2 2 3 4 5 3" xfId="55141"/>
    <cellStyle name="Comma 3 2 2 3 4 6" xfId="18396"/>
    <cellStyle name="Comma 3 2 2 3 4 6 2" xfId="35754"/>
    <cellStyle name="Comma 3 2 2 3 4 7" xfId="35755"/>
    <cellStyle name="Comma 3 2 2 3 4 8" xfId="55142"/>
    <cellStyle name="Comma 3 2 2 3 5" xfId="1604"/>
    <cellStyle name="Comma 3 2 2 3 5 2" xfId="9090"/>
    <cellStyle name="Comma 3 2 2 3 5 2 2" xfId="14872"/>
    <cellStyle name="Comma 3 2 2 3 5 2 2 2" xfId="35756"/>
    <cellStyle name="Comma 3 2 2 3 5 2 2 3" xfId="55143"/>
    <cellStyle name="Comma 3 2 2 3 5 2 3" xfId="20655"/>
    <cellStyle name="Comma 3 2 2 3 5 2 3 2" xfId="35757"/>
    <cellStyle name="Comma 3 2 2 3 5 2 4" xfId="35758"/>
    <cellStyle name="Comma 3 2 2 3 5 2 5" xfId="55144"/>
    <cellStyle name="Comma 3 2 2 3 5 3" xfId="6199"/>
    <cellStyle name="Comma 3 2 2 3 5 3 2" xfId="35759"/>
    <cellStyle name="Comma 3 2 2 3 5 3 3" xfId="55145"/>
    <cellStyle name="Comma 3 2 2 3 5 4" xfId="11981"/>
    <cellStyle name="Comma 3 2 2 3 5 4 2" xfId="35760"/>
    <cellStyle name="Comma 3 2 2 3 5 4 3" xfId="55146"/>
    <cellStyle name="Comma 3 2 2 3 5 5" xfId="17764"/>
    <cellStyle name="Comma 3 2 2 3 5 5 2" xfId="35761"/>
    <cellStyle name="Comma 3 2 2 3 5 6" xfId="35762"/>
    <cellStyle name="Comma 3 2 2 3 5 7" xfId="55147"/>
    <cellStyle name="Comma 3 2 2 3 6" xfId="5128"/>
    <cellStyle name="Comma 3 2 2 3 6 2" xfId="13802"/>
    <cellStyle name="Comma 3 2 2 3 6 2 2" xfId="35763"/>
    <cellStyle name="Comma 3 2 2 3 6 2 3" xfId="55148"/>
    <cellStyle name="Comma 3 2 2 3 6 3" xfId="19585"/>
    <cellStyle name="Comma 3 2 2 3 6 3 2" xfId="35764"/>
    <cellStyle name="Comma 3 2 2 3 6 4" xfId="35765"/>
    <cellStyle name="Comma 3 2 2 3 6 5" xfId="55149"/>
    <cellStyle name="Comma 3 2 2 3 7" xfId="8020"/>
    <cellStyle name="Comma 3 2 2 3 7 2" xfId="35766"/>
    <cellStyle name="Comma 3 2 2 3 7 3" xfId="55150"/>
    <cellStyle name="Comma 3 2 2 3 7 4" xfId="55151"/>
    <cellStyle name="Comma 3 2 2 3 8" xfId="3307"/>
    <cellStyle name="Comma 3 2 2 3 8 2" xfId="35767"/>
    <cellStyle name="Comma 3 2 2 3 8 3" xfId="55152"/>
    <cellStyle name="Comma 3 2 2 3 9" xfId="10911"/>
    <cellStyle name="Comma 3 2 2 3 9 2" xfId="35768"/>
    <cellStyle name="Comma 3 2 2 3 9 3" xfId="55153"/>
    <cellStyle name="Comma 3 2 2 4" xfId="500"/>
    <cellStyle name="Comma 3 2 2 4 10" xfId="16696"/>
    <cellStyle name="Comma 3 2 2 4 10 2" xfId="35769"/>
    <cellStyle name="Comma 3 2 2 4 11" xfId="35770"/>
    <cellStyle name="Comma 3 2 2 4 12" xfId="55154"/>
    <cellStyle name="Comma 3 2 2 4 2" xfId="501"/>
    <cellStyle name="Comma 3 2 2 4 2 2" xfId="2239"/>
    <cellStyle name="Comma 3 2 2 4 2 2 2" xfId="9725"/>
    <cellStyle name="Comma 3 2 2 4 2 2 2 2" xfId="15507"/>
    <cellStyle name="Comma 3 2 2 4 2 2 2 2 2" xfId="35771"/>
    <cellStyle name="Comma 3 2 2 4 2 2 2 2 3" xfId="55155"/>
    <cellStyle name="Comma 3 2 2 4 2 2 2 3" xfId="21290"/>
    <cellStyle name="Comma 3 2 2 4 2 2 2 3 2" xfId="35772"/>
    <cellStyle name="Comma 3 2 2 4 2 2 2 4" xfId="35773"/>
    <cellStyle name="Comma 3 2 2 4 2 2 2 5" xfId="55156"/>
    <cellStyle name="Comma 3 2 2 4 2 2 3" xfId="6834"/>
    <cellStyle name="Comma 3 2 2 4 2 2 3 2" xfId="35774"/>
    <cellStyle name="Comma 3 2 2 4 2 2 3 3" xfId="55157"/>
    <cellStyle name="Comma 3 2 2 4 2 2 4" xfId="12616"/>
    <cellStyle name="Comma 3 2 2 4 2 2 4 2" xfId="35775"/>
    <cellStyle name="Comma 3 2 2 4 2 2 4 3" xfId="55158"/>
    <cellStyle name="Comma 3 2 2 4 2 2 5" xfId="18399"/>
    <cellStyle name="Comma 3 2 2 4 2 2 5 2" xfId="35776"/>
    <cellStyle name="Comma 3 2 2 4 2 2 6" xfId="35777"/>
    <cellStyle name="Comma 3 2 2 4 2 2 7" xfId="55159"/>
    <cellStyle name="Comma 3 2 2 4 2 3" xfId="5131"/>
    <cellStyle name="Comma 3 2 2 4 2 3 2" xfId="13805"/>
    <cellStyle name="Comma 3 2 2 4 2 3 2 2" xfId="35778"/>
    <cellStyle name="Comma 3 2 2 4 2 3 2 3" xfId="55160"/>
    <cellStyle name="Comma 3 2 2 4 2 3 3" xfId="19588"/>
    <cellStyle name="Comma 3 2 2 4 2 3 3 2" xfId="35779"/>
    <cellStyle name="Comma 3 2 2 4 2 3 4" xfId="35780"/>
    <cellStyle name="Comma 3 2 2 4 2 3 5" xfId="55161"/>
    <cellStyle name="Comma 3 2 2 4 2 4" xfId="8023"/>
    <cellStyle name="Comma 3 2 2 4 2 4 2" xfId="35781"/>
    <cellStyle name="Comma 3 2 2 4 2 4 3" xfId="55162"/>
    <cellStyle name="Comma 3 2 2 4 2 4 4" xfId="55163"/>
    <cellStyle name="Comma 3 2 2 4 2 5" xfId="3942"/>
    <cellStyle name="Comma 3 2 2 4 2 5 2" xfId="35782"/>
    <cellStyle name="Comma 3 2 2 4 2 5 3" xfId="55164"/>
    <cellStyle name="Comma 3 2 2 4 2 6" xfId="10914"/>
    <cellStyle name="Comma 3 2 2 4 2 6 2" xfId="35783"/>
    <cellStyle name="Comma 3 2 2 4 2 6 3" xfId="55165"/>
    <cellStyle name="Comma 3 2 2 4 2 7" xfId="16697"/>
    <cellStyle name="Comma 3 2 2 4 2 7 2" xfId="35784"/>
    <cellStyle name="Comma 3 2 2 4 2 8" xfId="35785"/>
    <cellStyle name="Comma 3 2 2 4 2 9" xfId="55166"/>
    <cellStyle name="Comma 3 2 2 4 3" xfId="1112"/>
    <cellStyle name="Comma 3 2 2 4 3 2" xfId="2816"/>
    <cellStyle name="Comma 3 2 2 4 3 2 2" xfId="10302"/>
    <cellStyle name="Comma 3 2 2 4 3 2 2 2" xfId="16084"/>
    <cellStyle name="Comma 3 2 2 4 3 2 2 2 2" xfId="35786"/>
    <cellStyle name="Comma 3 2 2 4 3 2 2 2 3" xfId="55167"/>
    <cellStyle name="Comma 3 2 2 4 3 2 2 3" xfId="21867"/>
    <cellStyle name="Comma 3 2 2 4 3 2 2 3 2" xfId="35787"/>
    <cellStyle name="Comma 3 2 2 4 3 2 2 4" xfId="35788"/>
    <cellStyle name="Comma 3 2 2 4 3 2 2 5" xfId="55168"/>
    <cellStyle name="Comma 3 2 2 4 3 2 3" xfId="7411"/>
    <cellStyle name="Comma 3 2 2 4 3 2 3 2" xfId="35789"/>
    <cellStyle name="Comma 3 2 2 4 3 2 3 3" xfId="55169"/>
    <cellStyle name="Comma 3 2 2 4 3 2 4" xfId="13193"/>
    <cellStyle name="Comma 3 2 2 4 3 2 4 2" xfId="35790"/>
    <cellStyle name="Comma 3 2 2 4 3 2 4 3" xfId="55170"/>
    <cellStyle name="Comma 3 2 2 4 3 2 5" xfId="18976"/>
    <cellStyle name="Comma 3 2 2 4 3 2 5 2" xfId="35791"/>
    <cellStyle name="Comma 3 2 2 4 3 2 6" xfId="35792"/>
    <cellStyle name="Comma 3 2 2 4 3 2 7" xfId="55171"/>
    <cellStyle name="Comma 3 2 2 4 3 3" xfId="5708"/>
    <cellStyle name="Comma 3 2 2 4 3 3 2" xfId="14382"/>
    <cellStyle name="Comma 3 2 2 4 3 3 2 2" xfId="35793"/>
    <cellStyle name="Comma 3 2 2 4 3 3 2 3" xfId="55172"/>
    <cellStyle name="Comma 3 2 2 4 3 3 3" xfId="20165"/>
    <cellStyle name="Comma 3 2 2 4 3 3 3 2" xfId="35794"/>
    <cellStyle name="Comma 3 2 2 4 3 3 4" xfId="35795"/>
    <cellStyle name="Comma 3 2 2 4 3 3 5" xfId="55173"/>
    <cellStyle name="Comma 3 2 2 4 3 4" xfId="8600"/>
    <cellStyle name="Comma 3 2 2 4 3 4 2" xfId="35796"/>
    <cellStyle name="Comma 3 2 2 4 3 4 3" xfId="55174"/>
    <cellStyle name="Comma 3 2 2 4 3 4 4" xfId="55175"/>
    <cellStyle name="Comma 3 2 2 4 3 5" xfId="4519"/>
    <cellStyle name="Comma 3 2 2 4 3 5 2" xfId="35797"/>
    <cellStyle name="Comma 3 2 2 4 3 5 3" xfId="55176"/>
    <cellStyle name="Comma 3 2 2 4 3 6" xfId="11491"/>
    <cellStyle name="Comma 3 2 2 4 3 6 2" xfId="35798"/>
    <cellStyle name="Comma 3 2 2 4 3 6 3" xfId="55177"/>
    <cellStyle name="Comma 3 2 2 4 3 7" xfId="17274"/>
    <cellStyle name="Comma 3 2 2 4 3 7 2" xfId="35799"/>
    <cellStyle name="Comma 3 2 2 4 3 8" xfId="35800"/>
    <cellStyle name="Comma 3 2 2 4 3 9" xfId="55178"/>
    <cellStyle name="Comma 3 2 2 4 4" xfId="2238"/>
    <cellStyle name="Comma 3 2 2 4 4 2" xfId="6833"/>
    <cellStyle name="Comma 3 2 2 4 4 2 2" xfId="15506"/>
    <cellStyle name="Comma 3 2 2 4 4 2 2 2" xfId="35801"/>
    <cellStyle name="Comma 3 2 2 4 4 2 2 3" xfId="55179"/>
    <cellStyle name="Comma 3 2 2 4 4 2 3" xfId="21289"/>
    <cellStyle name="Comma 3 2 2 4 4 2 3 2" xfId="35802"/>
    <cellStyle name="Comma 3 2 2 4 4 2 4" xfId="35803"/>
    <cellStyle name="Comma 3 2 2 4 4 2 5" xfId="55180"/>
    <cellStyle name="Comma 3 2 2 4 4 3" xfId="9724"/>
    <cellStyle name="Comma 3 2 2 4 4 3 2" xfId="35804"/>
    <cellStyle name="Comma 3 2 2 4 4 3 3" xfId="55181"/>
    <cellStyle name="Comma 3 2 2 4 4 3 4" xfId="55182"/>
    <cellStyle name="Comma 3 2 2 4 4 4" xfId="3941"/>
    <cellStyle name="Comma 3 2 2 4 4 4 2" xfId="35805"/>
    <cellStyle name="Comma 3 2 2 4 4 4 3" xfId="55183"/>
    <cellStyle name="Comma 3 2 2 4 4 5" xfId="12615"/>
    <cellStyle name="Comma 3 2 2 4 4 5 2" xfId="35806"/>
    <cellStyle name="Comma 3 2 2 4 4 5 3" xfId="55184"/>
    <cellStyle name="Comma 3 2 2 4 4 6" xfId="18398"/>
    <cellStyle name="Comma 3 2 2 4 4 6 2" xfId="35807"/>
    <cellStyle name="Comma 3 2 2 4 4 7" xfId="35808"/>
    <cellStyle name="Comma 3 2 2 4 4 8" xfId="55185"/>
    <cellStyle name="Comma 3 2 2 4 5" xfId="1605"/>
    <cellStyle name="Comma 3 2 2 4 5 2" xfId="9091"/>
    <cellStyle name="Comma 3 2 2 4 5 2 2" xfId="14873"/>
    <cellStyle name="Comma 3 2 2 4 5 2 2 2" xfId="35809"/>
    <cellStyle name="Comma 3 2 2 4 5 2 2 3" xfId="55186"/>
    <cellStyle name="Comma 3 2 2 4 5 2 3" xfId="20656"/>
    <cellStyle name="Comma 3 2 2 4 5 2 3 2" xfId="35810"/>
    <cellStyle name="Comma 3 2 2 4 5 2 4" xfId="35811"/>
    <cellStyle name="Comma 3 2 2 4 5 2 5" xfId="55187"/>
    <cellStyle name="Comma 3 2 2 4 5 3" xfId="6200"/>
    <cellStyle name="Comma 3 2 2 4 5 3 2" xfId="35812"/>
    <cellStyle name="Comma 3 2 2 4 5 3 3" xfId="55188"/>
    <cellStyle name="Comma 3 2 2 4 5 4" xfId="11982"/>
    <cellStyle name="Comma 3 2 2 4 5 4 2" xfId="35813"/>
    <cellStyle name="Comma 3 2 2 4 5 4 3" xfId="55189"/>
    <cellStyle name="Comma 3 2 2 4 5 5" xfId="17765"/>
    <cellStyle name="Comma 3 2 2 4 5 5 2" xfId="35814"/>
    <cellStyle name="Comma 3 2 2 4 5 6" xfId="35815"/>
    <cellStyle name="Comma 3 2 2 4 5 7" xfId="55190"/>
    <cellStyle name="Comma 3 2 2 4 6" xfId="5130"/>
    <cellStyle name="Comma 3 2 2 4 6 2" xfId="13804"/>
    <cellStyle name="Comma 3 2 2 4 6 2 2" xfId="35816"/>
    <cellStyle name="Comma 3 2 2 4 6 2 3" xfId="55191"/>
    <cellStyle name="Comma 3 2 2 4 6 3" xfId="19587"/>
    <cellStyle name="Comma 3 2 2 4 6 3 2" xfId="35817"/>
    <cellStyle name="Comma 3 2 2 4 6 4" xfId="35818"/>
    <cellStyle name="Comma 3 2 2 4 6 5" xfId="55192"/>
    <cellStyle name="Comma 3 2 2 4 7" xfId="8022"/>
    <cellStyle name="Comma 3 2 2 4 7 2" xfId="35819"/>
    <cellStyle name="Comma 3 2 2 4 7 3" xfId="55193"/>
    <cellStyle name="Comma 3 2 2 4 7 4" xfId="55194"/>
    <cellStyle name="Comma 3 2 2 4 8" xfId="3308"/>
    <cellStyle name="Comma 3 2 2 4 8 2" xfId="35820"/>
    <cellStyle name="Comma 3 2 2 4 8 3" xfId="55195"/>
    <cellStyle name="Comma 3 2 2 4 9" xfId="10913"/>
    <cellStyle name="Comma 3 2 2 4 9 2" xfId="35821"/>
    <cellStyle name="Comma 3 2 2 4 9 3" xfId="55196"/>
    <cellStyle name="Comma 3 2 2 5" xfId="502"/>
    <cellStyle name="Comma 3 2 2 5 10" xfId="55197"/>
    <cellStyle name="Comma 3 2 2 5 2" xfId="2240"/>
    <cellStyle name="Comma 3 2 2 5 2 2" xfId="6835"/>
    <cellStyle name="Comma 3 2 2 5 2 2 2" xfId="15508"/>
    <cellStyle name="Comma 3 2 2 5 2 2 2 2" xfId="35822"/>
    <cellStyle name="Comma 3 2 2 5 2 2 2 3" xfId="55198"/>
    <cellStyle name="Comma 3 2 2 5 2 2 3" xfId="21291"/>
    <cellStyle name="Comma 3 2 2 5 2 2 3 2" xfId="35823"/>
    <cellStyle name="Comma 3 2 2 5 2 2 4" xfId="35824"/>
    <cellStyle name="Comma 3 2 2 5 2 2 5" xfId="55199"/>
    <cellStyle name="Comma 3 2 2 5 2 3" xfId="9726"/>
    <cellStyle name="Comma 3 2 2 5 2 3 2" xfId="35825"/>
    <cellStyle name="Comma 3 2 2 5 2 3 3" xfId="55200"/>
    <cellStyle name="Comma 3 2 2 5 2 3 4" xfId="55201"/>
    <cellStyle name="Comma 3 2 2 5 2 4" xfId="3943"/>
    <cellStyle name="Comma 3 2 2 5 2 4 2" xfId="35826"/>
    <cellStyle name="Comma 3 2 2 5 2 4 3" xfId="55202"/>
    <cellStyle name="Comma 3 2 2 5 2 5" xfId="12617"/>
    <cellStyle name="Comma 3 2 2 5 2 5 2" xfId="35827"/>
    <cellStyle name="Comma 3 2 2 5 2 5 3" xfId="55203"/>
    <cellStyle name="Comma 3 2 2 5 2 6" xfId="18400"/>
    <cellStyle name="Comma 3 2 2 5 2 6 2" xfId="35828"/>
    <cellStyle name="Comma 3 2 2 5 2 7" xfId="35829"/>
    <cellStyle name="Comma 3 2 2 5 2 8" xfId="55204"/>
    <cellStyle name="Comma 3 2 2 5 3" xfId="1601"/>
    <cellStyle name="Comma 3 2 2 5 3 2" xfId="9087"/>
    <cellStyle name="Comma 3 2 2 5 3 2 2" xfId="14869"/>
    <cellStyle name="Comma 3 2 2 5 3 2 2 2" xfId="35830"/>
    <cellStyle name="Comma 3 2 2 5 3 2 2 3" xfId="55205"/>
    <cellStyle name="Comma 3 2 2 5 3 2 3" xfId="20652"/>
    <cellStyle name="Comma 3 2 2 5 3 2 3 2" xfId="35831"/>
    <cellStyle name="Comma 3 2 2 5 3 2 4" xfId="35832"/>
    <cellStyle name="Comma 3 2 2 5 3 2 5" xfId="55206"/>
    <cellStyle name="Comma 3 2 2 5 3 3" xfId="6196"/>
    <cellStyle name="Comma 3 2 2 5 3 3 2" xfId="35833"/>
    <cellStyle name="Comma 3 2 2 5 3 3 3" xfId="55207"/>
    <cellStyle name="Comma 3 2 2 5 3 4" xfId="11978"/>
    <cellStyle name="Comma 3 2 2 5 3 4 2" xfId="35834"/>
    <cellStyle name="Comma 3 2 2 5 3 4 3" xfId="55208"/>
    <cellStyle name="Comma 3 2 2 5 3 5" xfId="17761"/>
    <cellStyle name="Comma 3 2 2 5 3 5 2" xfId="35835"/>
    <cellStyle name="Comma 3 2 2 5 3 6" xfId="35836"/>
    <cellStyle name="Comma 3 2 2 5 3 7" xfId="55209"/>
    <cellStyle name="Comma 3 2 2 5 4" xfId="5132"/>
    <cellStyle name="Comma 3 2 2 5 4 2" xfId="13806"/>
    <cellStyle name="Comma 3 2 2 5 4 2 2" xfId="35837"/>
    <cellStyle name="Comma 3 2 2 5 4 2 3" xfId="55210"/>
    <cellStyle name="Comma 3 2 2 5 4 3" xfId="19589"/>
    <cellStyle name="Comma 3 2 2 5 4 3 2" xfId="35838"/>
    <cellStyle name="Comma 3 2 2 5 4 4" xfId="35839"/>
    <cellStyle name="Comma 3 2 2 5 4 5" xfId="55211"/>
    <cellStyle name="Comma 3 2 2 5 5" xfId="8024"/>
    <cellStyle name="Comma 3 2 2 5 5 2" xfId="35840"/>
    <cellStyle name="Comma 3 2 2 5 5 3" xfId="55212"/>
    <cellStyle name="Comma 3 2 2 5 5 4" xfId="55213"/>
    <cellStyle name="Comma 3 2 2 5 6" xfId="3304"/>
    <cellStyle name="Comma 3 2 2 5 6 2" xfId="35841"/>
    <cellStyle name="Comma 3 2 2 5 6 3" xfId="55214"/>
    <cellStyle name="Comma 3 2 2 5 7" xfId="10915"/>
    <cellStyle name="Comma 3 2 2 5 7 2" xfId="35842"/>
    <cellStyle name="Comma 3 2 2 5 7 3" xfId="55215"/>
    <cellStyle name="Comma 3 2 2 5 8" xfId="16698"/>
    <cellStyle name="Comma 3 2 2 5 8 2" xfId="35843"/>
    <cellStyle name="Comma 3 2 2 5 9" xfId="35844"/>
    <cellStyle name="Comma 3 2 2 6" xfId="898"/>
    <cellStyle name="Comma 3 2 2 6 2" xfId="2604"/>
    <cellStyle name="Comma 3 2 2 6 2 2" xfId="10090"/>
    <cellStyle name="Comma 3 2 2 6 2 2 2" xfId="15872"/>
    <cellStyle name="Comma 3 2 2 6 2 2 2 2" xfId="35845"/>
    <cellStyle name="Comma 3 2 2 6 2 2 2 3" xfId="55216"/>
    <cellStyle name="Comma 3 2 2 6 2 2 3" xfId="21655"/>
    <cellStyle name="Comma 3 2 2 6 2 2 3 2" xfId="35846"/>
    <cellStyle name="Comma 3 2 2 6 2 2 4" xfId="35847"/>
    <cellStyle name="Comma 3 2 2 6 2 2 5" xfId="55217"/>
    <cellStyle name="Comma 3 2 2 6 2 3" xfId="7199"/>
    <cellStyle name="Comma 3 2 2 6 2 3 2" xfId="35848"/>
    <cellStyle name="Comma 3 2 2 6 2 3 3" xfId="55218"/>
    <cellStyle name="Comma 3 2 2 6 2 4" xfId="12981"/>
    <cellStyle name="Comma 3 2 2 6 2 4 2" xfId="35849"/>
    <cellStyle name="Comma 3 2 2 6 2 4 3" xfId="55219"/>
    <cellStyle name="Comma 3 2 2 6 2 5" xfId="18764"/>
    <cellStyle name="Comma 3 2 2 6 2 5 2" xfId="35850"/>
    <cellStyle name="Comma 3 2 2 6 2 6" xfId="35851"/>
    <cellStyle name="Comma 3 2 2 6 2 7" xfId="55220"/>
    <cellStyle name="Comma 3 2 2 6 3" xfId="5496"/>
    <cellStyle name="Comma 3 2 2 6 3 2" xfId="14170"/>
    <cellStyle name="Comma 3 2 2 6 3 2 2" xfId="35852"/>
    <cellStyle name="Comma 3 2 2 6 3 2 3" xfId="55221"/>
    <cellStyle name="Comma 3 2 2 6 3 3" xfId="19953"/>
    <cellStyle name="Comma 3 2 2 6 3 3 2" xfId="35853"/>
    <cellStyle name="Comma 3 2 2 6 3 4" xfId="35854"/>
    <cellStyle name="Comma 3 2 2 6 3 5" xfId="55222"/>
    <cellStyle name="Comma 3 2 2 6 4" xfId="8388"/>
    <cellStyle name="Comma 3 2 2 6 4 2" xfId="35855"/>
    <cellStyle name="Comma 3 2 2 6 4 3" xfId="55223"/>
    <cellStyle name="Comma 3 2 2 6 4 4" xfId="55224"/>
    <cellStyle name="Comma 3 2 2 6 5" xfId="4307"/>
    <cellStyle name="Comma 3 2 2 6 5 2" xfId="35856"/>
    <cellStyle name="Comma 3 2 2 6 5 3" xfId="55225"/>
    <cellStyle name="Comma 3 2 2 6 6" xfId="11279"/>
    <cellStyle name="Comma 3 2 2 6 6 2" xfId="35857"/>
    <cellStyle name="Comma 3 2 2 6 6 3" xfId="55226"/>
    <cellStyle name="Comma 3 2 2 6 7" xfId="17062"/>
    <cellStyle name="Comma 3 2 2 6 7 2" xfId="35858"/>
    <cellStyle name="Comma 3 2 2 6 8" xfId="35859"/>
    <cellStyle name="Comma 3 2 2 6 9" xfId="55227"/>
    <cellStyle name="Comma 3 2 2 7" xfId="2231"/>
    <cellStyle name="Comma 3 2 2 7 2" xfId="6826"/>
    <cellStyle name="Comma 3 2 2 7 2 2" xfId="15499"/>
    <cellStyle name="Comma 3 2 2 7 2 2 2" xfId="35860"/>
    <cellStyle name="Comma 3 2 2 7 2 2 3" xfId="55228"/>
    <cellStyle name="Comma 3 2 2 7 2 3" xfId="21282"/>
    <cellStyle name="Comma 3 2 2 7 2 3 2" xfId="35861"/>
    <cellStyle name="Comma 3 2 2 7 2 4" xfId="35862"/>
    <cellStyle name="Comma 3 2 2 7 2 5" xfId="55229"/>
    <cellStyle name="Comma 3 2 2 7 3" xfId="9717"/>
    <cellStyle name="Comma 3 2 2 7 3 2" xfId="35863"/>
    <cellStyle name="Comma 3 2 2 7 3 3" xfId="55230"/>
    <cellStyle name="Comma 3 2 2 7 3 4" xfId="55231"/>
    <cellStyle name="Comma 3 2 2 7 4" xfId="3934"/>
    <cellStyle name="Comma 3 2 2 7 4 2" xfId="35864"/>
    <cellStyle name="Comma 3 2 2 7 4 3" xfId="55232"/>
    <cellStyle name="Comma 3 2 2 7 5" xfId="12608"/>
    <cellStyle name="Comma 3 2 2 7 5 2" xfId="35865"/>
    <cellStyle name="Comma 3 2 2 7 5 3" xfId="55233"/>
    <cellStyle name="Comma 3 2 2 7 6" xfId="18391"/>
    <cellStyle name="Comma 3 2 2 7 6 2" xfId="35866"/>
    <cellStyle name="Comma 3 2 2 7 7" xfId="35867"/>
    <cellStyle name="Comma 3 2 2 7 8" xfId="55234"/>
    <cellStyle name="Comma 3 2 2 8" xfId="1331"/>
    <cellStyle name="Comma 3 2 2 8 2" xfId="8817"/>
    <cellStyle name="Comma 3 2 2 8 2 2" xfId="14599"/>
    <cellStyle name="Comma 3 2 2 8 2 2 2" xfId="35868"/>
    <cellStyle name="Comma 3 2 2 8 2 2 3" xfId="55235"/>
    <cellStyle name="Comma 3 2 2 8 2 3" xfId="20382"/>
    <cellStyle name="Comma 3 2 2 8 2 3 2" xfId="35869"/>
    <cellStyle name="Comma 3 2 2 8 2 4" xfId="35870"/>
    <cellStyle name="Comma 3 2 2 8 2 5" xfId="55236"/>
    <cellStyle name="Comma 3 2 2 8 3" xfId="5926"/>
    <cellStyle name="Comma 3 2 2 8 3 2" xfId="35871"/>
    <cellStyle name="Comma 3 2 2 8 3 3" xfId="55237"/>
    <cellStyle name="Comma 3 2 2 8 4" xfId="11708"/>
    <cellStyle name="Comma 3 2 2 8 4 2" xfId="35872"/>
    <cellStyle name="Comma 3 2 2 8 4 3" xfId="55238"/>
    <cellStyle name="Comma 3 2 2 8 5" xfId="17491"/>
    <cellStyle name="Comma 3 2 2 8 5 2" xfId="35873"/>
    <cellStyle name="Comma 3 2 2 8 6" xfId="35874"/>
    <cellStyle name="Comma 3 2 2 8 7" xfId="55239"/>
    <cellStyle name="Comma 3 2 2 9" xfId="5123"/>
    <cellStyle name="Comma 3 2 2 9 2" xfId="13797"/>
    <cellStyle name="Comma 3 2 2 9 2 2" xfId="35875"/>
    <cellStyle name="Comma 3 2 2 9 2 3" xfId="55240"/>
    <cellStyle name="Comma 3 2 2 9 3" xfId="19580"/>
    <cellStyle name="Comma 3 2 2 9 3 2" xfId="35876"/>
    <cellStyle name="Comma 3 2 2 9 4" xfId="35877"/>
    <cellStyle name="Comma 3 2 2 9 5" xfId="55241"/>
    <cellStyle name="Comma 3 2 3" xfId="503"/>
    <cellStyle name="Comma 3 2 3 10" xfId="10916"/>
    <cellStyle name="Comma 3 2 3 10 2" xfId="35878"/>
    <cellStyle name="Comma 3 2 3 10 3" xfId="55242"/>
    <cellStyle name="Comma 3 2 3 11" xfId="16699"/>
    <cellStyle name="Comma 3 2 3 11 2" xfId="35879"/>
    <cellStyle name="Comma 3 2 3 12" xfId="35880"/>
    <cellStyle name="Comma 3 2 3 13" xfId="55243"/>
    <cellStyle name="Comma 3 2 3 2" xfId="504"/>
    <cellStyle name="Comma 3 2 3 2 10" xfId="16700"/>
    <cellStyle name="Comma 3 2 3 2 10 2" xfId="35881"/>
    <cellStyle name="Comma 3 2 3 2 11" xfId="35882"/>
    <cellStyle name="Comma 3 2 3 2 12" xfId="55244"/>
    <cellStyle name="Comma 3 2 3 2 2" xfId="505"/>
    <cellStyle name="Comma 3 2 3 2 2 2" xfId="2243"/>
    <cellStyle name="Comma 3 2 3 2 2 2 2" xfId="9729"/>
    <cellStyle name="Comma 3 2 3 2 2 2 2 2" xfId="15511"/>
    <cellStyle name="Comma 3 2 3 2 2 2 2 2 2" xfId="35883"/>
    <cellStyle name="Comma 3 2 3 2 2 2 2 2 3" xfId="55245"/>
    <cellStyle name="Comma 3 2 3 2 2 2 2 3" xfId="21294"/>
    <cellStyle name="Comma 3 2 3 2 2 2 2 3 2" xfId="35884"/>
    <cellStyle name="Comma 3 2 3 2 2 2 2 4" xfId="35885"/>
    <cellStyle name="Comma 3 2 3 2 2 2 2 5" xfId="55246"/>
    <cellStyle name="Comma 3 2 3 2 2 2 3" xfId="6838"/>
    <cellStyle name="Comma 3 2 3 2 2 2 3 2" xfId="35886"/>
    <cellStyle name="Comma 3 2 3 2 2 2 3 3" xfId="55247"/>
    <cellStyle name="Comma 3 2 3 2 2 2 4" xfId="12620"/>
    <cellStyle name="Comma 3 2 3 2 2 2 4 2" xfId="35887"/>
    <cellStyle name="Comma 3 2 3 2 2 2 4 3" xfId="55248"/>
    <cellStyle name="Comma 3 2 3 2 2 2 5" xfId="18403"/>
    <cellStyle name="Comma 3 2 3 2 2 2 5 2" xfId="35888"/>
    <cellStyle name="Comma 3 2 3 2 2 2 6" xfId="35889"/>
    <cellStyle name="Comma 3 2 3 2 2 2 7" xfId="55249"/>
    <cellStyle name="Comma 3 2 3 2 2 3" xfId="5135"/>
    <cellStyle name="Comma 3 2 3 2 2 3 2" xfId="13809"/>
    <cellStyle name="Comma 3 2 3 2 2 3 2 2" xfId="35890"/>
    <cellStyle name="Comma 3 2 3 2 2 3 2 3" xfId="55250"/>
    <cellStyle name="Comma 3 2 3 2 2 3 3" xfId="19592"/>
    <cellStyle name="Comma 3 2 3 2 2 3 3 2" xfId="35891"/>
    <cellStyle name="Comma 3 2 3 2 2 3 4" xfId="35892"/>
    <cellStyle name="Comma 3 2 3 2 2 3 5" xfId="55251"/>
    <cellStyle name="Comma 3 2 3 2 2 4" xfId="8027"/>
    <cellStyle name="Comma 3 2 3 2 2 4 2" xfId="35893"/>
    <cellStyle name="Comma 3 2 3 2 2 4 3" xfId="55252"/>
    <cellStyle name="Comma 3 2 3 2 2 4 4" xfId="55253"/>
    <cellStyle name="Comma 3 2 3 2 2 5" xfId="3946"/>
    <cellStyle name="Comma 3 2 3 2 2 5 2" xfId="35894"/>
    <cellStyle name="Comma 3 2 3 2 2 5 3" xfId="55254"/>
    <cellStyle name="Comma 3 2 3 2 2 6" xfId="10918"/>
    <cellStyle name="Comma 3 2 3 2 2 6 2" xfId="35895"/>
    <cellStyle name="Comma 3 2 3 2 2 6 3" xfId="55255"/>
    <cellStyle name="Comma 3 2 3 2 2 7" xfId="16701"/>
    <cellStyle name="Comma 3 2 3 2 2 7 2" xfId="35896"/>
    <cellStyle name="Comma 3 2 3 2 2 8" xfId="35897"/>
    <cellStyle name="Comma 3 2 3 2 2 9" xfId="55256"/>
    <cellStyle name="Comma 3 2 3 2 3" xfId="1114"/>
    <cellStyle name="Comma 3 2 3 2 3 2" xfId="2818"/>
    <cellStyle name="Comma 3 2 3 2 3 2 2" xfId="10304"/>
    <cellStyle name="Comma 3 2 3 2 3 2 2 2" xfId="16086"/>
    <cellStyle name="Comma 3 2 3 2 3 2 2 2 2" xfId="35898"/>
    <cellStyle name="Comma 3 2 3 2 3 2 2 2 3" xfId="55257"/>
    <cellStyle name="Comma 3 2 3 2 3 2 2 3" xfId="21869"/>
    <cellStyle name="Comma 3 2 3 2 3 2 2 3 2" xfId="35899"/>
    <cellStyle name="Comma 3 2 3 2 3 2 2 4" xfId="35900"/>
    <cellStyle name="Comma 3 2 3 2 3 2 2 5" xfId="55258"/>
    <cellStyle name="Comma 3 2 3 2 3 2 3" xfId="7413"/>
    <cellStyle name="Comma 3 2 3 2 3 2 3 2" xfId="35901"/>
    <cellStyle name="Comma 3 2 3 2 3 2 3 3" xfId="55259"/>
    <cellStyle name="Comma 3 2 3 2 3 2 4" xfId="13195"/>
    <cellStyle name="Comma 3 2 3 2 3 2 4 2" xfId="35902"/>
    <cellStyle name="Comma 3 2 3 2 3 2 4 3" xfId="55260"/>
    <cellStyle name="Comma 3 2 3 2 3 2 5" xfId="18978"/>
    <cellStyle name="Comma 3 2 3 2 3 2 5 2" xfId="35903"/>
    <cellStyle name="Comma 3 2 3 2 3 2 6" xfId="35904"/>
    <cellStyle name="Comma 3 2 3 2 3 2 7" xfId="55261"/>
    <cellStyle name="Comma 3 2 3 2 3 3" xfId="5710"/>
    <cellStyle name="Comma 3 2 3 2 3 3 2" xfId="14384"/>
    <cellStyle name="Comma 3 2 3 2 3 3 2 2" xfId="35905"/>
    <cellStyle name="Comma 3 2 3 2 3 3 2 3" xfId="55262"/>
    <cellStyle name="Comma 3 2 3 2 3 3 3" xfId="20167"/>
    <cellStyle name="Comma 3 2 3 2 3 3 3 2" xfId="35906"/>
    <cellStyle name="Comma 3 2 3 2 3 3 4" xfId="35907"/>
    <cellStyle name="Comma 3 2 3 2 3 3 5" xfId="55263"/>
    <cellStyle name="Comma 3 2 3 2 3 4" xfId="8602"/>
    <cellStyle name="Comma 3 2 3 2 3 4 2" xfId="35908"/>
    <cellStyle name="Comma 3 2 3 2 3 4 3" xfId="55264"/>
    <cellStyle name="Comma 3 2 3 2 3 4 4" xfId="55265"/>
    <cellStyle name="Comma 3 2 3 2 3 5" xfId="4521"/>
    <cellStyle name="Comma 3 2 3 2 3 5 2" xfId="35909"/>
    <cellStyle name="Comma 3 2 3 2 3 5 3" xfId="55266"/>
    <cellStyle name="Comma 3 2 3 2 3 6" xfId="11493"/>
    <cellStyle name="Comma 3 2 3 2 3 6 2" xfId="35910"/>
    <cellStyle name="Comma 3 2 3 2 3 6 3" xfId="55267"/>
    <cellStyle name="Comma 3 2 3 2 3 7" xfId="17276"/>
    <cellStyle name="Comma 3 2 3 2 3 7 2" xfId="35911"/>
    <cellStyle name="Comma 3 2 3 2 3 8" xfId="35912"/>
    <cellStyle name="Comma 3 2 3 2 3 9" xfId="55268"/>
    <cellStyle name="Comma 3 2 3 2 4" xfId="2242"/>
    <cellStyle name="Comma 3 2 3 2 4 2" xfId="6837"/>
    <cellStyle name="Comma 3 2 3 2 4 2 2" xfId="15510"/>
    <cellStyle name="Comma 3 2 3 2 4 2 2 2" xfId="35913"/>
    <cellStyle name="Comma 3 2 3 2 4 2 2 3" xfId="55269"/>
    <cellStyle name="Comma 3 2 3 2 4 2 3" xfId="21293"/>
    <cellStyle name="Comma 3 2 3 2 4 2 3 2" xfId="35914"/>
    <cellStyle name="Comma 3 2 3 2 4 2 4" xfId="35915"/>
    <cellStyle name="Comma 3 2 3 2 4 2 5" xfId="55270"/>
    <cellStyle name="Comma 3 2 3 2 4 3" xfId="9728"/>
    <cellStyle name="Comma 3 2 3 2 4 3 2" xfId="35916"/>
    <cellStyle name="Comma 3 2 3 2 4 3 3" xfId="55271"/>
    <cellStyle name="Comma 3 2 3 2 4 3 4" xfId="55272"/>
    <cellStyle name="Comma 3 2 3 2 4 4" xfId="3945"/>
    <cellStyle name="Comma 3 2 3 2 4 4 2" xfId="35917"/>
    <cellStyle name="Comma 3 2 3 2 4 4 3" xfId="55273"/>
    <cellStyle name="Comma 3 2 3 2 4 5" xfId="12619"/>
    <cellStyle name="Comma 3 2 3 2 4 5 2" xfId="35918"/>
    <cellStyle name="Comma 3 2 3 2 4 5 3" xfId="55274"/>
    <cellStyle name="Comma 3 2 3 2 4 6" xfId="18402"/>
    <cellStyle name="Comma 3 2 3 2 4 6 2" xfId="35919"/>
    <cellStyle name="Comma 3 2 3 2 4 7" xfId="35920"/>
    <cellStyle name="Comma 3 2 3 2 4 8" xfId="55275"/>
    <cellStyle name="Comma 3 2 3 2 5" xfId="1607"/>
    <cellStyle name="Comma 3 2 3 2 5 2" xfId="9093"/>
    <cellStyle name="Comma 3 2 3 2 5 2 2" xfId="14875"/>
    <cellStyle name="Comma 3 2 3 2 5 2 2 2" xfId="35921"/>
    <cellStyle name="Comma 3 2 3 2 5 2 2 3" xfId="55276"/>
    <cellStyle name="Comma 3 2 3 2 5 2 3" xfId="20658"/>
    <cellStyle name="Comma 3 2 3 2 5 2 3 2" xfId="35922"/>
    <cellStyle name="Comma 3 2 3 2 5 2 4" xfId="35923"/>
    <cellStyle name="Comma 3 2 3 2 5 2 5" xfId="55277"/>
    <cellStyle name="Comma 3 2 3 2 5 3" xfId="6202"/>
    <cellStyle name="Comma 3 2 3 2 5 3 2" xfId="35924"/>
    <cellStyle name="Comma 3 2 3 2 5 3 3" xfId="55278"/>
    <cellStyle name="Comma 3 2 3 2 5 4" xfId="11984"/>
    <cellStyle name="Comma 3 2 3 2 5 4 2" xfId="35925"/>
    <cellStyle name="Comma 3 2 3 2 5 4 3" xfId="55279"/>
    <cellStyle name="Comma 3 2 3 2 5 5" xfId="17767"/>
    <cellStyle name="Comma 3 2 3 2 5 5 2" xfId="35926"/>
    <cellStyle name="Comma 3 2 3 2 5 6" xfId="35927"/>
    <cellStyle name="Comma 3 2 3 2 5 7" xfId="55280"/>
    <cellStyle name="Comma 3 2 3 2 6" xfId="5134"/>
    <cellStyle name="Comma 3 2 3 2 6 2" xfId="13808"/>
    <cellStyle name="Comma 3 2 3 2 6 2 2" xfId="35928"/>
    <cellStyle name="Comma 3 2 3 2 6 2 3" xfId="55281"/>
    <cellStyle name="Comma 3 2 3 2 6 3" xfId="19591"/>
    <cellStyle name="Comma 3 2 3 2 6 3 2" xfId="35929"/>
    <cellStyle name="Comma 3 2 3 2 6 4" xfId="35930"/>
    <cellStyle name="Comma 3 2 3 2 6 5" xfId="55282"/>
    <cellStyle name="Comma 3 2 3 2 7" xfId="8026"/>
    <cellStyle name="Comma 3 2 3 2 7 2" xfId="35931"/>
    <cellStyle name="Comma 3 2 3 2 7 3" xfId="55283"/>
    <cellStyle name="Comma 3 2 3 2 7 4" xfId="55284"/>
    <cellStyle name="Comma 3 2 3 2 8" xfId="3310"/>
    <cellStyle name="Comma 3 2 3 2 8 2" xfId="35932"/>
    <cellStyle name="Comma 3 2 3 2 8 3" xfId="55285"/>
    <cellStyle name="Comma 3 2 3 2 9" xfId="10917"/>
    <cellStyle name="Comma 3 2 3 2 9 2" xfId="35933"/>
    <cellStyle name="Comma 3 2 3 2 9 3" xfId="55286"/>
    <cellStyle name="Comma 3 2 3 3" xfId="506"/>
    <cellStyle name="Comma 3 2 3 3 2" xfId="2244"/>
    <cellStyle name="Comma 3 2 3 3 2 2" xfId="9730"/>
    <cellStyle name="Comma 3 2 3 3 2 2 2" xfId="15512"/>
    <cellStyle name="Comma 3 2 3 3 2 2 2 2" xfId="35934"/>
    <cellStyle name="Comma 3 2 3 3 2 2 2 3" xfId="55287"/>
    <cellStyle name="Comma 3 2 3 3 2 2 3" xfId="21295"/>
    <cellStyle name="Comma 3 2 3 3 2 2 3 2" xfId="35935"/>
    <cellStyle name="Comma 3 2 3 3 2 2 4" xfId="35936"/>
    <cellStyle name="Comma 3 2 3 3 2 2 5" xfId="55288"/>
    <cellStyle name="Comma 3 2 3 3 2 3" xfId="6839"/>
    <cellStyle name="Comma 3 2 3 3 2 3 2" xfId="35937"/>
    <cellStyle name="Comma 3 2 3 3 2 3 3" xfId="55289"/>
    <cellStyle name="Comma 3 2 3 3 2 4" xfId="12621"/>
    <cellStyle name="Comma 3 2 3 3 2 4 2" xfId="35938"/>
    <cellStyle name="Comma 3 2 3 3 2 4 3" xfId="55290"/>
    <cellStyle name="Comma 3 2 3 3 2 5" xfId="18404"/>
    <cellStyle name="Comma 3 2 3 3 2 5 2" xfId="35939"/>
    <cellStyle name="Comma 3 2 3 3 2 6" xfId="35940"/>
    <cellStyle name="Comma 3 2 3 3 2 7" xfId="55291"/>
    <cellStyle name="Comma 3 2 3 3 3" xfId="5136"/>
    <cellStyle name="Comma 3 2 3 3 3 2" xfId="13810"/>
    <cellStyle name="Comma 3 2 3 3 3 2 2" xfId="35941"/>
    <cellStyle name="Comma 3 2 3 3 3 2 3" xfId="55292"/>
    <cellStyle name="Comma 3 2 3 3 3 3" xfId="19593"/>
    <cellStyle name="Comma 3 2 3 3 3 3 2" xfId="35942"/>
    <cellStyle name="Comma 3 2 3 3 3 4" xfId="35943"/>
    <cellStyle name="Comma 3 2 3 3 3 5" xfId="55293"/>
    <cellStyle name="Comma 3 2 3 3 4" xfId="8028"/>
    <cellStyle name="Comma 3 2 3 3 4 2" xfId="35944"/>
    <cellStyle name="Comma 3 2 3 3 4 3" xfId="55294"/>
    <cellStyle name="Comma 3 2 3 3 4 4" xfId="55295"/>
    <cellStyle name="Comma 3 2 3 3 5" xfId="3947"/>
    <cellStyle name="Comma 3 2 3 3 5 2" xfId="35945"/>
    <cellStyle name="Comma 3 2 3 3 5 3" xfId="55296"/>
    <cellStyle name="Comma 3 2 3 3 6" xfId="10919"/>
    <cellStyle name="Comma 3 2 3 3 6 2" xfId="35946"/>
    <cellStyle name="Comma 3 2 3 3 6 3" xfId="55297"/>
    <cellStyle name="Comma 3 2 3 3 7" xfId="16702"/>
    <cellStyle name="Comma 3 2 3 3 7 2" xfId="35947"/>
    <cellStyle name="Comma 3 2 3 3 8" xfId="35948"/>
    <cellStyle name="Comma 3 2 3 3 9" xfId="55298"/>
    <cellStyle name="Comma 3 2 3 4" xfId="1113"/>
    <cellStyle name="Comma 3 2 3 4 2" xfId="2817"/>
    <cellStyle name="Comma 3 2 3 4 2 2" xfId="10303"/>
    <cellStyle name="Comma 3 2 3 4 2 2 2" xfId="16085"/>
    <cellStyle name="Comma 3 2 3 4 2 2 2 2" xfId="35949"/>
    <cellStyle name="Comma 3 2 3 4 2 2 2 3" xfId="55299"/>
    <cellStyle name="Comma 3 2 3 4 2 2 3" xfId="21868"/>
    <cellStyle name="Comma 3 2 3 4 2 2 3 2" xfId="35950"/>
    <cellStyle name="Comma 3 2 3 4 2 2 4" xfId="35951"/>
    <cellStyle name="Comma 3 2 3 4 2 2 5" xfId="55300"/>
    <cellStyle name="Comma 3 2 3 4 2 3" xfId="7412"/>
    <cellStyle name="Comma 3 2 3 4 2 3 2" xfId="35952"/>
    <cellStyle name="Comma 3 2 3 4 2 3 3" xfId="55301"/>
    <cellStyle name="Comma 3 2 3 4 2 4" xfId="13194"/>
    <cellStyle name="Comma 3 2 3 4 2 4 2" xfId="35953"/>
    <cellStyle name="Comma 3 2 3 4 2 4 3" xfId="55302"/>
    <cellStyle name="Comma 3 2 3 4 2 5" xfId="18977"/>
    <cellStyle name="Comma 3 2 3 4 2 5 2" xfId="35954"/>
    <cellStyle name="Comma 3 2 3 4 2 6" xfId="35955"/>
    <cellStyle name="Comma 3 2 3 4 2 7" xfId="55303"/>
    <cellStyle name="Comma 3 2 3 4 3" xfId="5709"/>
    <cellStyle name="Comma 3 2 3 4 3 2" xfId="14383"/>
    <cellStyle name="Comma 3 2 3 4 3 2 2" xfId="35956"/>
    <cellStyle name="Comma 3 2 3 4 3 2 3" xfId="55304"/>
    <cellStyle name="Comma 3 2 3 4 3 3" xfId="20166"/>
    <cellStyle name="Comma 3 2 3 4 3 3 2" xfId="35957"/>
    <cellStyle name="Comma 3 2 3 4 3 4" xfId="35958"/>
    <cellStyle name="Comma 3 2 3 4 3 5" xfId="55305"/>
    <cellStyle name="Comma 3 2 3 4 4" xfId="8601"/>
    <cellStyle name="Comma 3 2 3 4 4 2" xfId="35959"/>
    <cellStyle name="Comma 3 2 3 4 4 3" xfId="55306"/>
    <cellStyle name="Comma 3 2 3 4 4 4" xfId="55307"/>
    <cellStyle name="Comma 3 2 3 4 5" xfId="4520"/>
    <cellStyle name="Comma 3 2 3 4 5 2" xfId="35960"/>
    <cellStyle name="Comma 3 2 3 4 5 3" xfId="55308"/>
    <cellStyle name="Comma 3 2 3 4 6" xfId="11492"/>
    <cellStyle name="Comma 3 2 3 4 6 2" xfId="35961"/>
    <cellStyle name="Comma 3 2 3 4 6 3" xfId="55309"/>
    <cellStyle name="Comma 3 2 3 4 7" xfId="17275"/>
    <cellStyle name="Comma 3 2 3 4 7 2" xfId="35962"/>
    <cellStyle name="Comma 3 2 3 4 8" xfId="35963"/>
    <cellStyle name="Comma 3 2 3 4 9" xfId="55310"/>
    <cellStyle name="Comma 3 2 3 5" xfId="2241"/>
    <cellStyle name="Comma 3 2 3 5 2" xfId="6836"/>
    <cellStyle name="Comma 3 2 3 5 2 2" xfId="15509"/>
    <cellStyle name="Comma 3 2 3 5 2 2 2" xfId="35964"/>
    <cellStyle name="Comma 3 2 3 5 2 2 3" xfId="55311"/>
    <cellStyle name="Comma 3 2 3 5 2 3" xfId="21292"/>
    <cellStyle name="Comma 3 2 3 5 2 3 2" xfId="35965"/>
    <cellStyle name="Comma 3 2 3 5 2 4" xfId="35966"/>
    <cellStyle name="Comma 3 2 3 5 2 5" xfId="55312"/>
    <cellStyle name="Comma 3 2 3 5 3" xfId="9727"/>
    <cellStyle name="Comma 3 2 3 5 3 2" xfId="35967"/>
    <cellStyle name="Comma 3 2 3 5 3 3" xfId="55313"/>
    <cellStyle name="Comma 3 2 3 5 3 4" xfId="55314"/>
    <cellStyle name="Comma 3 2 3 5 4" xfId="3944"/>
    <cellStyle name="Comma 3 2 3 5 4 2" xfId="35968"/>
    <cellStyle name="Comma 3 2 3 5 4 3" xfId="55315"/>
    <cellStyle name="Comma 3 2 3 5 5" xfId="12618"/>
    <cellStyle name="Comma 3 2 3 5 5 2" xfId="35969"/>
    <cellStyle name="Comma 3 2 3 5 5 3" xfId="55316"/>
    <cellStyle name="Comma 3 2 3 5 6" xfId="18401"/>
    <cellStyle name="Comma 3 2 3 5 6 2" xfId="35970"/>
    <cellStyle name="Comma 3 2 3 5 7" xfId="35971"/>
    <cellStyle name="Comma 3 2 3 5 8" xfId="55317"/>
    <cellStyle name="Comma 3 2 3 6" xfId="1606"/>
    <cellStyle name="Comma 3 2 3 6 2" xfId="9092"/>
    <cellStyle name="Comma 3 2 3 6 2 2" xfId="14874"/>
    <cellStyle name="Comma 3 2 3 6 2 2 2" xfId="35972"/>
    <cellStyle name="Comma 3 2 3 6 2 2 3" xfId="55318"/>
    <cellStyle name="Comma 3 2 3 6 2 3" xfId="20657"/>
    <cellStyle name="Comma 3 2 3 6 2 3 2" xfId="35973"/>
    <cellStyle name="Comma 3 2 3 6 2 4" xfId="35974"/>
    <cellStyle name="Comma 3 2 3 6 2 5" xfId="55319"/>
    <cellStyle name="Comma 3 2 3 6 3" xfId="6201"/>
    <cellStyle name="Comma 3 2 3 6 3 2" xfId="35975"/>
    <cellStyle name="Comma 3 2 3 6 3 3" xfId="55320"/>
    <cellStyle name="Comma 3 2 3 6 4" xfId="11983"/>
    <cellStyle name="Comma 3 2 3 6 4 2" xfId="35976"/>
    <cellStyle name="Comma 3 2 3 6 4 3" xfId="55321"/>
    <cellStyle name="Comma 3 2 3 6 5" xfId="17766"/>
    <cellStyle name="Comma 3 2 3 6 5 2" xfId="35977"/>
    <cellStyle name="Comma 3 2 3 6 6" xfId="35978"/>
    <cellStyle name="Comma 3 2 3 6 7" xfId="55322"/>
    <cellStyle name="Comma 3 2 3 7" xfId="5133"/>
    <cellStyle name="Comma 3 2 3 7 2" xfId="13807"/>
    <cellStyle name="Comma 3 2 3 7 2 2" xfId="35979"/>
    <cellStyle name="Comma 3 2 3 7 2 3" xfId="55323"/>
    <cellStyle name="Comma 3 2 3 7 3" xfId="19590"/>
    <cellStyle name="Comma 3 2 3 7 3 2" xfId="35980"/>
    <cellStyle name="Comma 3 2 3 7 4" xfId="35981"/>
    <cellStyle name="Comma 3 2 3 7 5" xfId="55324"/>
    <cellStyle name="Comma 3 2 3 8" xfId="8025"/>
    <cellStyle name="Comma 3 2 3 8 2" xfId="35982"/>
    <cellStyle name="Comma 3 2 3 8 3" xfId="55325"/>
    <cellStyle name="Comma 3 2 3 8 4" xfId="55326"/>
    <cellStyle name="Comma 3 2 3 9" xfId="3309"/>
    <cellStyle name="Comma 3 2 3 9 2" xfId="35983"/>
    <cellStyle name="Comma 3 2 3 9 3" xfId="55327"/>
    <cellStyle name="Comma 3 2 4" xfId="507"/>
    <cellStyle name="Comma 3 2 4 10" xfId="16703"/>
    <cellStyle name="Comma 3 2 4 10 2" xfId="35984"/>
    <cellStyle name="Comma 3 2 4 11" xfId="35985"/>
    <cellStyle name="Comma 3 2 4 12" xfId="55328"/>
    <cellStyle name="Comma 3 2 4 2" xfId="508"/>
    <cellStyle name="Comma 3 2 4 2 2" xfId="2246"/>
    <cellStyle name="Comma 3 2 4 2 2 2" xfId="9732"/>
    <cellStyle name="Comma 3 2 4 2 2 2 2" xfId="15514"/>
    <cellStyle name="Comma 3 2 4 2 2 2 2 2" xfId="35986"/>
    <cellStyle name="Comma 3 2 4 2 2 2 2 3" xfId="55329"/>
    <cellStyle name="Comma 3 2 4 2 2 2 3" xfId="21297"/>
    <cellStyle name="Comma 3 2 4 2 2 2 3 2" xfId="35987"/>
    <cellStyle name="Comma 3 2 4 2 2 2 4" xfId="35988"/>
    <cellStyle name="Comma 3 2 4 2 2 2 5" xfId="55330"/>
    <cellStyle name="Comma 3 2 4 2 2 3" xfId="6841"/>
    <cellStyle name="Comma 3 2 4 2 2 3 2" xfId="35989"/>
    <cellStyle name="Comma 3 2 4 2 2 3 3" xfId="55331"/>
    <cellStyle name="Comma 3 2 4 2 2 4" xfId="12623"/>
    <cellStyle name="Comma 3 2 4 2 2 4 2" xfId="35990"/>
    <cellStyle name="Comma 3 2 4 2 2 4 3" xfId="55332"/>
    <cellStyle name="Comma 3 2 4 2 2 5" xfId="18406"/>
    <cellStyle name="Comma 3 2 4 2 2 5 2" xfId="35991"/>
    <cellStyle name="Comma 3 2 4 2 2 6" xfId="35992"/>
    <cellStyle name="Comma 3 2 4 2 2 7" xfId="55333"/>
    <cellStyle name="Comma 3 2 4 2 3" xfId="5138"/>
    <cellStyle name="Comma 3 2 4 2 3 2" xfId="13812"/>
    <cellStyle name="Comma 3 2 4 2 3 2 2" xfId="35993"/>
    <cellStyle name="Comma 3 2 4 2 3 2 3" xfId="55334"/>
    <cellStyle name="Comma 3 2 4 2 3 3" xfId="19595"/>
    <cellStyle name="Comma 3 2 4 2 3 3 2" xfId="35994"/>
    <cellStyle name="Comma 3 2 4 2 3 4" xfId="35995"/>
    <cellStyle name="Comma 3 2 4 2 3 5" xfId="55335"/>
    <cellStyle name="Comma 3 2 4 2 4" xfId="8030"/>
    <cellStyle name="Comma 3 2 4 2 4 2" xfId="35996"/>
    <cellStyle name="Comma 3 2 4 2 4 3" xfId="55336"/>
    <cellStyle name="Comma 3 2 4 2 4 4" xfId="55337"/>
    <cellStyle name="Comma 3 2 4 2 5" xfId="3949"/>
    <cellStyle name="Comma 3 2 4 2 5 2" xfId="35997"/>
    <cellStyle name="Comma 3 2 4 2 5 3" xfId="55338"/>
    <cellStyle name="Comma 3 2 4 2 6" xfId="10921"/>
    <cellStyle name="Comma 3 2 4 2 6 2" xfId="35998"/>
    <cellStyle name="Comma 3 2 4 2 6 3" xfId="55339"/>
    <cellStyle name="Comma 3 2 4 2 7" xfId="16704"/>
    <cellStyle name="Comma 3 2 4 2 7 2" xfId="35999"/>
    <cellStyle name="Comma 3 2 4 2 8" xfId="36000"/>
    <cellStyle name="Comma 3 2 4 2 9" xfId="55340"/>
    <cellStyle name="Comma 3 2 4 3" xfId="1115"/>
    <cellStyle name="Comma 3 2 4 3 2" xfId="2819"/>
    <cellStyle name="Comma 3 2 4 3 2 2" xfId="10305"/>
    <cellStyle name="Comma 3 2 4 3 2 2 2" xfId="16087"/>
    <cellStyle name="Comma 3 2 4 3 2 2 2 2" xfId="36001"/>
    <cellStyle name="Comma 3 2 4 3 2 2 2 3" xfId="55341"/>
    <cellStyle name="Comma 3 2 4 3 2 2 3" xfId="21870"/>
    <cellStyle name="Comma 3 2 4 3 2 2 3 2" xfId="36002"/>
    <cellStyle name="Comma 3 2 4 3 2 2 4" xfId="36003"/>
    <cellStyle name="Comma 3 2 4 3 2 2 5" xfId="55342"/>
    <cellStyle name="Comma 3 2 4 3 2 3" xfId="7414"/>
    <cellStyle name="Comma 3 2 4 3 2 3 2" xfId="36004"/>
    <cellStyle name="Comma 3 2 4 3 2 3 3" xfId="55343"/>
    <cellStyle name="Comma 3 2 4 3 2 4" xfId="13196"/>
    <cellStyle name="Comma 3 2 4 3 2 4 2" xfId="36005"/>
    <cellStyle name="Comma 3 2 4 3 2 4 3" xfId="55344"/>
    <cellStyle name="Comma 3 2 4 3 2 5" xfId="18979"/>
    <cellStyle name="Comma 3 2 4 3 2 5 2" xfId="36006"/>
    <cellStyle name="Comma 3 2 4 3 2 6" xfId="36007"/>
    <cellStyle name="Comma 3 2 4 3 2 7" xfId="55345"/>
    <cellStyle name="Comma 3 2 4 3 3" xfId="5711"/>
    <cellStyle name="Comma 3 2 4 3 3 2" xfId="14385"/>
    <cellStyle name="Comma 3 2 4 3 3 2 2" xfId="36008"/>
    <cellStyle name="Comma 3 2 4 3 3 2 3" xfId="55346"/>
    <cellStyle name="Comma 3 2 4 3 3 3" xfId="20168"/>
    <cellStyle name="Comma 3 2 4 3 3 3 2" xfId="36009"/>
    <cellStyle name="Comma 3 2 4 3 3 4" xfId="36010"/>
    <cellStyle name="Comma 3 2 4 3 3 5" xfId="55347"/>
    <cellStyle name="Comma 3 2 4 3 4" xfId="8603"/>
    <cellStyle name="Comma 3 2 4 3 4 2" xfId="36011"/>
    <cellStyle name="Comma 3 2 4 3 4 3" xfId="55348"/>
    <cellStyle name="Comma 3 2 4 3 4 4" xfId="55349"/>
    <cellStyle name="Comma 3 2 4 3 5" xfId="4522"/>
    <cellStyle name="Comma 3 2 4 3 5 2" xfId="36012"/>
    <cellStyle name="Comma 3 2 4 3 5 3" xfId="55350"/>
    <cellStyle name="Comma 3 2 4 3 6" xfId="11494"/>
    <cellStyle name="Comma 3 2 4 3 6 2" xfId="36013"/>
    <cellStyle name="Comma 3 2 4 3 6 3" xfId="55351"/>
    <cellStyle name="Comma 3 2 4 3 7" xfId="17277"/>
    <cellStyle name="Comma 3 2 4 3 7 2" xfId="36014"/>
    <cellStyle name="Comma 3 2 4 3 8" xfId="36015"/>
    <cellStyle name="Comma 3 2 4 3 9" xfId="55352"/>
    <cellStyle name="Comma 3 2 4 4" xfId="2245"/>
    <cellStyle name="Comma 3 2 4 4 2" xfId="6840"/>
    <cellStyle name="Comma 3 2 4 4 2 2" xfId="15513"/>
    <cellStyle name="Comma 3 2 4 4 2 2 2" xfId="36016"/>
    <cellStyle name="Comma 3 2 4 4 2 2 3" xfId="55353"/>
    <cellStyle name="Comma 3 2 4 4 2 3" xfId="21296"/>
    <cellStyle name="Comma 3 2 4 4 2 3 2" xfId="36017"/>
    <cellStyle name="Comma 3 2 4 4 2 4" xfId="36018"/>
    <cellStyle name="Comma 3 2 4 4 2 5" xfId="55354"/>
    <cellStyle name="Comma 3 2 4 4 3" xfId="9731"/>
    <cellStyle name="Comma 3 2 4 4 3 2" xfId="36019"/>
    <cellStyle name="Comma 3 2 4 4 3 3" xfId="55355"/>
    <cellStyle name="Comma 3 2 4 4 3 4" xfId="55356"/>
    <cellStyle name="Comma 3 2 4 4 4" xfId="3948"/>
    <cellStyle name="Comma 3 2 4 4 4 2" xfId="36020"/>
    <cellStyle name="Comma 3 2 4 4 4 3" xfId="55357"/>
    <cellStyle name="Comma 3 2 4 4 5" xfId="12622"/>
    <cellStyle name="Comma 3 2 4 4 5 2" xfId="36021"/>
    <cellStyle name="Comma 3 2 4 4 5 3" xfId="55358"/>
    <cellStyle name="Comma 3 2 4 4 6" xfId="18405"/>
    <cellStyle name="Comma 3 2 4 4 6 2" xfId="36022"/>
    <cellStyle name="Comma 3 2 4 4 7" xfId="36023"/>
    <cellStyle name="Comma 3 2 4 4 8" xfId="55359"/>
    <cellStyle name="Comma 3 2 4 5" xfId="1608"/>
    <cellStyle name="Comma 3 2 4 5 2" xfId="9094"/>
    <cellStyle name="Comma 3 2 4 5 2 2" xfId="14876"/>
    <cellStyle name="Comma 3 2 4 5 2 2 2" xfId="36024"/>
    <cellStyle name="Comma 3 2 4 5 2 2 3" xfId="55360"/>
    <cellStyle name="Comma 3 2 4 5 2 3" xfId="20659"/>
    <cellStyle name="Comma 3 2 4 5 2 3 2" xfId="36025"/>
    <cellStyle name="Comma 3 2 4 5 2 4" xfId="36026"/>
    <cellStyle name="Comma 3 2 4 5 2 5" xfId="55361"/>
    <cellStyle name="Comma 3 2 4 5 3" xfId="6203"/>
    <cellStyle name="Comma 3 2 4 5 3 2" xfId="36027"/>
    <cellStyle name="Comma 3 2 4 5 3 3" xfId="55362"/>
    <cellStyle name="Comma 3 2 4 5 4" xfId="11985"/>
    <cellStyle name="Comma 3 2 4 5 4 2" xfId="36028"/>
    <cellStyle name="Comma 3 2 4 5 4 3" xfId="55363"/>
    <cellStyle name="Comma 3 2 4 5 5" xfId="17768"/>
    <cellStyle name="Comma 3 2 4 5 5 2" xfId="36029"/>
    <cellStyle name="Comma 3 2 4 5 6" xfId="36030"/>
    <cellStyle name="Comma 3 2 4 5 7" xfId="55364"/>
    <cellStyle name="Comma 3 2 4 6" xfId="5137"/>
    <cellStyle name="Comma 3 2 4 6 2" xfId="13811"/>
    <cellStyle name="Comma 3 2 4 6 2 2" xfId="36031"/>
    <cellStyle name="Comma 3 2 4 6 2 3" xfId="55365"/>
    <cellStyle name="Comma 3 2 4 6 3" xfId="19594"/>
    <cellStyle name="Comma 3 2 4 6 3 2" xfId="36032"/>
    <cellStyle name="Comma 3 2 4 6 4" xfId="36033"/>
    <cellStyle name="Comma 3 2 4 6 5" xfId="55366"/>
    <cellStyle name="Comma 3 2 4 7" xfId="8029"/>
    <cellStyle name="Comma 3 2 4 7 2" xfId="36034"/>
    <cellStyle name="Comma 3 2 4 7 3" xfId="55367"/>
    <cellStyle name="Comma 3 2 4 7 4" xfId="55368"/>
    <cellStyle name="Comma 3 2 4 8" xfId="3311"/>
    <cellStyle name="Comma 3 2 4 8 2" xfId="36035"/>
    <cellStyle name="Comma 3 2 4 8 3" xfId="55369"/>
    <cellStyle name="Comma 3 2 4 9" xfId="10920"/>
    <cellStyle name="Comma 3 2 4 9 2" xfId="36036"/>
    <cellStyle name="Comma 3 2 4 9 3" xfId="55370"/>
    <cellStyle name="Comma 3 2 5" xfId="509"/>
    <cellStyle name="Comma 3 2 5 10" xfId="16705"/>
    <cellStyle name="Comma 3 2 5 10 2" xfId="36037"/>
    <cellStyle name="Comma 3 2 5 11" xfId="36038"/>
    <cellStyle name="Comma 3 2 5 12" xfId="55371"/>
    <cellStyle name="Comma 3 2 5 2" xfId="510"/>
    <cellStyle name="Comma 3 2 5 2 2" xfId="2248"/>
    <cellStyle name="Comma 3 2 5 2 2 2" xfId="9734"/>
    <cellStyle name="Comma 3 2 5 2 2 2 2" xfId="15516"/>
    <cellStyle name="Comma 3 2 5 2 2 2 2 2" xfId="36039"/>
    <cellStyle name="Comma 3 2 5 2 2 2 2 3" xfId="55372"/>
    <cellStyle name="Comma 3 2 5 2 2 2 3" xfId="21299"/>
    <cellStyle name="Comma 3 2 5 2 2 2 3 2" xfId="36040"/>
    <cellStyle name="Comma 3 2 5 2 2 2 4" xfId="36041"/>
    <cellStyle name="Comma 3 2 5 2 2 2 5" xfId="55373"/>
    <cellStyle name="Comma 3 2 5 2 2 3" xfId="6843"/>
    <cellStyle name="Comma 3 2 5 2 2 3 2" xfId="36042"/>
    <cellStyle name="Comma 3 2 5 2 2 3 3" xfId="55374"/>
    <cellStyle name="Comma 3 2 5 2 2 4" xfId="12625"/>
    <cellStyle name="Comma 3 2 5 2 2 4 2" xfId="36043"/>
    <cellStyle name="Comma 3 2 5 2 2 4 3" xfId="55375"/>
    <cellStyle name="Comma 3 2 5 2 2 5" xfId="18408"/>
    <cellStyle name="Comma 3 2 5 2 2 5 2" xfId="36044"/>
    <cellStyle name="Comma 3 2 5 2 2 6" xfId="36045"/>
    <cellStyle name="Comma 3 2 5 2 2 7" xfId="55376"/>
    <cellStyle name="Comma 3 2 5 2 3" xfId="5140"/>
    <cellStyle name="Comma 3 2 5 2 3 2" xfId="13814"/>
    <cellStyle name="Comma 3 2 5 2 3 2 2" xfId="36046"/>
    <cellStyle name="Comma 3 2 5 2 3 2 3" xfId="55377"/>
    <cellStyle name="Comma 3 2 5 2 3 3" xfId="19597"/>
    <cellStyle name="Comma 3 2 5 2 3 3 2" xfId="36047"/>
    <cellStyle name="Comma 3 2 5 2 3 4" xfId="36048"/>
    <cellStyle name="Comma 3 2 5 2 3 5" xfId="55378"/>
    <cellStyle name="Comma 3 2 5 2 4" xfId="8032"/>
    <cellStyle name="Comma 3 2 5 2 4 2" xfId="36049"/>
    <cellStyle name="Comma 3 2 5 2 4 3" xfId="55379"/>
    <cellStyle name="Comma 3 2 5 2 4 4" xfId="55380"/>
    <cellStyle name="Comma 3 2 5 2 5" xfId="3951"/>
    <cellStyle name="Comma 3 2 5 2 5 2" xfId="36050"/>
    <cellStyle name="Comma 3 2 5 2 5 3" xfId="55381"/>
    <cellStyle name="Comma 3 2 5 2 6" xfId="10923"/>
    <cellStyle name="Comma 3 2 5 2 6 2" xfId="36051"/>
    <cellStyle name="Comma 3 2 5 2 6 3" xfId="55382"/>
    <cellStyle name="Comma 3 2 5 2 7" xfId="16706"/>
    <cellStyle name="Comma 3 2 5 2 7 2" xfId="36052"/>
    <cellStyle name="Comma 3 2 5 2 8" xfId="36053"/>
    <cellStyle name="Comma 3 2 5 2 9" xfId="55383"/>
    <cellStyle name="Comma 3 2 5 3" xfId="1116"/>
    <cellStyle name="Comma 3 2 5 3 2" xfId="2820"/>
    <cellStyle name="Comma 3 2 5 3 2 2" xfId="10306"/>
    <cellStyle name="Comma 3 2 5 3 2 2 2" xfId="16088"/>
    <cellStyle name="Comma 3 2 5 3 2 2 2 2" xfId="36054"/>
    <cellStyle name="Comma 3 2 5 3 2 2 2 3" xfId="55384"/>
    <cellStyle name="Comma 3 2 5 3 2 2 3" xfId="21871"/>
    <cellStyle name="Comma 3 2 5 3 2 2 3 2" xfId="36055"/>
    <cellStyle name="Comma 3 2 5 3 2 2 4" xfId="36056"/>
    <cellStyle name="Comma 3 2 5 3 2 2 5" xfId="55385"/>
    <cellStyle name="Comma 3 2 5 3 2 3" xfId="7415"/>
    <cellStyle name="Comma 3 2 5 3 2 3 2" xfId="36057"/>
    <cellStyle name="Comma 3 2 5 3 2 3 3" xfId="55386"/>
    <cellStyle name="Comma 3 2 5 3 2 4" xfId="13197"/>
    <cellStyle name="Comma 3 2 5 3 2 4 2" xfId="36058"/>
    <cellStyle name="Comma 3 2 5 3 2 4 3" xfId="55387"/>
    <cellStyle name="Comma 3 2 5 3 2 5" xfId="18980"/>
    <cellStyle name="Comma 3 2 5 3 2 5 2" xfId="36059"/>
    <cellStyle name="Comma 3 2 5 3 2 6" xfId="36060"/>
    <cellStyle name="Comma 3 2 5 3 2 7" xfId="55388"/>
    <cellStyle name="Comma 3 2 5 3 3" xfId="5712"/>
    <cellStyle name="Comma 3 2 5 3 3 2" xfId="14386"/>
    <cellStyle name="Comma 3 2 5 3 3 2 2" xfId="36061"/>
    <cellStyle name="Comma 3 2 5 3 3 2 3" xfId="55389"/>
    <cellStyle name="Comma 3 2 5 3 3 3" xfId="20169"/>
    <cellStyle name="Comma 3 2 5 3 3 3 2" xfId="36062"/>
    <cellStyle name="Comma 3 2 5 3 3 4" xfId="36063"/>
    <cellStyle name="Comma 3 2 5 3 3 5" xfId="55390"/>
    <cellStyle name="Comma 3 2 5 3 4" xfId="8604"/>
    <cellStyle name="Comma 3 2 5 3 4 2" xfId="36064"/>
    <cellStyle name="Comma 3 2 5 3 4 3" xfId="55391"/>
    <cellStyle name="Comma 3 2 5 3 4 4" xfId="55392"/>
    <cellStyle name="Comma 3 2 5 3 5" xfId="4523"/>
    <cellStyle name="Comma 3 2 5 3 5 2" xfId="36065"/>
    <cellStyle name="Comma 3 2 5 3 5 3" xfId="55393"/>
    <cellStyle name="Comma 3 2 5 3 6" xfId="11495"/>
    <cellStyle name="Comma 3 2 5 3 6 2" xfId="36066"/>
    <cellStyle name="Comma 3 2 5 3 6 3" xfId="55394"/>
    <cellStyle name="Comma 3 2 5 3 7" xfId="17278"/>
    <cellStyle name="Comma 3 2 5 3 7 2" xfId="36067"/>
    <cellStyle name="Comma 3 2 5 3 8" xfId="36068"/>
    <cellStyle name="Comma 3 2 5 3 9" xfId="55395"/>
    <cellStyle name="Comma 3 2 5 4" xfId="2247"/>
    <cellStyle name="Comma 3 2 5 4 2" xfId="6842"/>
    <cellStyle name="Comma 3 2 5 4 2 2" xfId="15515"/>
    <cellStyle name="Comma 3 2 5 4 2 2 2" xfId="36069"/>
    <cellStyle name="Comma 3 2 5 4 2 2 3" xfId="55396"/>
    <cellStyle name="Comma 3 2 5 4 2 3" xfId="21298"/>
    <cellStyle name="Comma 3 2 5 4 2 3 2" xfId="36070"/>
    <cellStyle name="Comma 3 2 5 4 2 4" xfId="36071"/>
    <cellStyle name="Comma 3 2 5 4 2 5" xfId="55397"/>
    <cellStyle name="Comma 3 2 5 4 3" xfId="9733"/>
    <cellStyle name="Comma 3 2 5 4 3 2" xfId="36072"/>
    <cellStyle name="Comma 3 2 5 4 3 3" xfId="55398"/>
    <cellStyle name="Comma 3 2 5 4 3 4" xfId="55399"/>
    <cellStyle name="Comma 3 2 5 4 4" xfId="3950"/>
    <cellStyle name="Comma 3 2 5 4 4 2" xfId="36073"/>
    <cellStyle name="Comma 3 2 5 4 4 3" xfId="55400"/>
    <cellStyle name="Comma 3 2 5 4 5" xfId="12624"/>
    <cellStyle name="Comma 3 2 5 4 5 2" xfId="36074"/>
    <cellStyle name="Comma 3 2 5 4 5 3" xfId="55401"/>
    <cellStyle name="Comma 3 2 5 4 6" xfId="18407"/>
    <cellStyle name="Comma 3 2 5 4 6 2" xfId="36075"/>
    <cellStyle name="Comma 3 2 5 4 7" xfId="36076"/>
    <cellStyle name="Comma 3 2 5 4 8" xfId="55402"/>
    <cellStyle name="Comma 3 2 5 5" xfId="1609"/>
    <cellStyle name="Comma 3 2 5 5 2" xfId="9095"/>
    <cellStyle name="Comma 3 2 5 5 2 2" xfId="14877"/>
    <cellStyle name="Comma 3 2 5 5 2 2 2" xfId="36077"/>
    <cellStyle name="Comma 3 2 5 5 2 2 3" xfId="55403"/>
    <cellStyle name="Comma 3 2 5 5 2 3" xfId="20660"/>
    <cellStyle name="Comma 3 2 5 5 2 3 2" xfId="36078"/>
    <cellStyle name="Comma 3 2 5 5 2 4" xfId="36079"/>
    <cellStyle name="Comma 3 2 5 5 2 5" xfId="55404"/>
    <cellStyle name="Comma 3 2 5 5 3" xfId="6204"/>
    <cellStyle name="Comma 3 2 5 5 3 2" xfId="36080"/>
    <cellStyle name="Comma 3 2 5 5 3 3" xfId="55405"/>
    <cellStyle name="Comma 3 2 5 5 4" xfId="11986"/>
    <cellStyle name="Comma 3 2 5 5 4 2" xfId="36081"/>
    <cellStyle name="Comma 3 2 5 5 4 3" xfId="55406"/>
    <cellStyle name="Comma 3 2 5 5 5" xfId="17769"/>
    <cellStyle name="Comma 3 2 5 5 5 2" xfId="36082"/>
    <cellStyle name="Comma 3 2 5 5 6" xfId="36083"/>
    <cellStyle name="Comma 3 2 5 5 7" xfId="55407"/>
    <cellStyle name="Comma 3 2 5 6" xfId="5139"/>
    <cellStyle name="Comma 3 2 5 6 2" xfId="13813"/>
    <cellStyle name="Comma 3 2 5 6 2 2" xfId="36084"/>
    <cellStyle name="Comma 3 2 5 6 2 3" xfId="55408"/>
    <cellStyle name="Comma 3 2 5 6 3" xfId="19596"/>
    <cellStyle name="Comma 3 2 5 6 3 2" xfId="36085"/>
    <cellStyle name="Comma 3 2 5 6 4" xfId="36086"/>
    <cellStyle name="Comma 3 2 5 6 5" xfId="55409"/>
    <cellStyle name="Comma 3 2 5 7" xfId="8031"/>
    <cellStyle name="Comma 3 2 5 7 2" xfId="36087"/>
    <cellStyle name="Comma 3 2 5 7 3" xfId="55410"/>
    <cellStyle name="Comma 3 2 5 7 4" xfId="55411"/>
    <cellStyle name="Comma 3 2 5 8" xfId="3312"/>
    <cellStyle name="Comma 3 2 5 8 2" xfId="36088"/>
    <cellStyle name="Comma 3 2 5 8 3" xfId="55412"/>
    <cellStyle name="Comma 3 2 5 9" xfId="10922"/>
    <cellStyle name="Comma 3 2 5 9 2" xfId="36089"/>
    <cellStyle name="Comma 3 2 5 9 3" xfId="55413"/>
    <cellStyle name="Comma 3 2 6" xfId="511"/>
    <cellStyle name="Comma 3 2 6 10" xfId="55414"/>
    <cellStyle name="Comma 3 2 6 2" xfId="2249"/>
    <cellStyle name="Comma 3 2 6 2 2" xfId="6844"/>
    <cellStyle name="Comma 3 2 6 2 2 2" xfId="15517"/>
    <cellStyle name="Comma 3 2 6 2 2 2 2" xfId="36090"/>
    <cellStyle name="Comma 3 2 6 2 2 2 3" xfId="55415"/>
    <cellStyle name="Comma 3 2 6 2 2 3" xfId="21300"/>
    <cellStyle name="Comma 3 2 6 2 2 3 2" xfId="36091"/>
    <cellStyle name="Comma 3 2 6 2 2 4" xfId="36092"/>
    <cellStyle name="Comma 3 2 6 2 2 5" xfId="55416"/>
    <cellStyle name="Comma 3 2 6 2 3" xfId="9735"/>
    <cellStyle name="Comma 3 2 6 2 3 2" xfId="36093"/>
    <cellStyle name="Comma 3 2 6 2 3 3" xfId="55417"/>
    <cellStyle name="Comma 3 2 6 2 3 4" xfId="55418"/>
    <cellStyle name="Comma 3 2 6 2 4" xfId="3952"/>
    <cellStyle name="Comma 3 2 6 2 4 2" xfId="36094"/>
    <cellStyle name="Comma 3 2 6 2 4 3" xfId="55419"/>
    <cellStyle name="Comma 3 2 6 2 5" xfId="12626"/>
    <cellStyle name="Comma 3 2 6 2 5 2" xfId="36095"/>
    <cellStyle name="Comma 3 2 6 2 5 3" xfId="55420"/>
    <cellStyle name="Comma 3 2 6 2 6" xfId="18409"/>
    <cellStyle name="Comma 3 2 6 2 6 2" xfId="36096"/>
    <cellStyle name="Comma 3 2 6 2 7" xfId="36097"/>
    <cellStyle name="Comma 3 2 6 2 8" xfId="55421"/>
    <cellStyle name="Comma 3 2 6 3" xfId="1600"/>
    <cellStyle name="Comma 3 2 6 3 2" xfId="9086"/>
    <cellStyle name="Comma 3 2 6 3 2 2" xfId="14868"/>
    <cellStyle name="Comma 3 2 6 3 2 2 2" xfId="36098"/>
    <cellStyle name="Comma 3 2 6 3 2 2 3" xfId="55422"/>
    <cellStyle name="Comma 3 2 6 3 2 3" xfId="20651"/>
    <cellStyle name="Comma 3 2 6 3 2 3 2" xfId="36099"/>
    <cellStyle name="Comma 3 2 6 3 2 4" xfId="36100"/>
    <cellStyle name="Comma 3 2 6 3 2 5" xfId="55423"/>
    <cellStyle name="Comma 3 2 6 3 3" xfId="6195"/>
    <cellStyle name="Comma 3 2 6 3 3 2" xfId="36101"/>
    <cellStyle name="Comma 3 2 6 3 3 3" xfId="55424"/>
    <cellStyle name="Comma 3 2 6 3 4" xfId="11977"/>
    <cellStyle name="Comma 3 2 6 3 4 2" xfId="36102"/>
    <cellStyle name="Comma 3 2 6 3 4 3" xfId="55425"/>
    <cellStyle name="Comma 3 2 6 3 5" xfId="17760"/>
    <cellStyle name="Comma 3 2 6 3 5 2" xfId="36103"/>
    <cellStyle name="Comma 3 2 6 3 6" xfId="36104"/>
    <cellStyle name="Comma 3 2 6 3 7" xfId="55426"/>
    <cellStyle name="Comma 3 2 6 4" xfId="5141"/>
    <cellStyle name="Comma 3 2 6 4 2" xfId="13815"/>
    <cellStyle name="Comma 3 2 6 4 2 2" xfId="36105"/>
    <cellStyle name="Comma 3 2 6 4 2 3" xfId="55427"/>
    <cellStyle name="Comma 3 2 6 4 3" xfId="19598"/>
    <cellStyle name="Comma 3 2 6 4 3 2" xfId="36106"/>
    <cellStyle name="Comma 3 2 6 4 4" xfId="36107"/>
    <cellStyle name="Comma 3 2 6 4 5" xfId="55428"/>
    <cellStyle name="Comma 3 2 6 5" xfId="8033"/>
    <cellStyle name="Comma 3 2 6 5 2" xfId="36108"/>
    <cellStyle name="Comma 3 2 6 5 3" xfId="55429"/>
    <cellStyle name="Comma 3 2 6 5 4" xfId="55430"/>
    <cellStyle name="Comma 3 2 6 6" xfId="3303"/>
    <cellStyle name="Comma 3 2 6 6 2" xfId="36109"/>
    <cellStyle name="Comma 3 2 6 6 3" xfId="55431"/>
    <cellStyle name="Comma 3 2 6 7" xfId="10924"/>
    <cellStyle name="Comma 3 2 6 7 2" xfId="36110"/>
    <cellStyle name="Comma 3 2 6 7 3" xfId="55432"/>
    <cellStyle name="Comma 3 2 6 8" xfId="16707"/>
    <cellStyle name="Comma 3 2 6 8 2" xfId="36111"/>
    <cellStyle name="Comma 3 2 6 9" xfId="36112"/>
    <cellStyle name="Comma 3 2 7" xfId="860"/>
    <cellStyle name="Comma 3 2 7 2" xfId="2566"/>
    <cellStyle name="Comma 3 2 7 2 2" xfId="10052"/>
    <cellStyle name="Comma 3 2 7 2 2 2" xfId="15834"/>
    <cellStyle name="Comma 3 2 7 2 2 2 2" xfId="36113"/>
    <cellStyle name="Comma 3 2 7 2 2 2 3" xfId="55433"/>
    <cellStyle name="Comma 3 2 7 2 2 3" xfId="21617"/>
    <cellStyle name="Comma 3 2 7 2 2 3 2" xfId="36114"/>
    <cellStyle name="Comma 3 2 7 2 2 4" xfId="36115"/>
    <cellStyle name="Comma 3 2 7 2 2 5" xfId="55434"/>
    <cellStyle name="Comma 3 2 7 2 3" xfId="7161"/>
    <cellStyle name="Comma 3 2 7 2 3 2" xfId="36116"/>
    <cellStyle name="Comma 3 2 7 2 3 3" xfId="55435"/>
    <cellStyle name="Comma 3 2 7 2 4" xfId="12943"/>
    <cellStyle name="Comma 3 2 7 2 4 2" xfId="36117"/>
    <cellStyle name="Comma 3 2 7 2 4 3" xfId="55436"/>
    <cellStyle name="Comma 3 2 7 2 5" xfId="18726"/>
    <cellStyle name="Comma 3 2 7 2 5 2" xfId="36118"/>
    <cellStyle name="Comma 3 2 7 2 6" xfId="36119"/>
    <cellStyle name="Comma 3 2 7 2 7" xfId="55437"/>
    <cellStyle name="Comma 3 2 7 3" xfId="5458"/>
    <cellStyle name="Comma 3 2 7 3 2" xfId="14132"/>
    <cellStyle name="Comma 3 2 7 3 2 2" xfId="36120"/>
    <cellStyle name="Comma 3 2 7 3 2 3" xfId="55438"/>
    <cellStyle name="Comma 3 2 7 3 3" xfId="19915"/>
    <cellStyle name="Comma 3 2 7 3 3 2" xfId="36121"/>
    <cellStyle name="Comma 3 2 7 3 4" xfId="36122"/>
    <cellStyle name="Comma 3 2 7 3 5" xfId="55439"/>
    <cellStyle name="Comma 3 2 7 4" xfId="8350"/>
    <cellStyle name="Comma 3 2 7 4 2" xfId="36123"/>
    <cellStyle name="Comma 3 2 7 4 3" xfId="55440"/>
    <cellStyle name="Comma 3 2 7 4 4" xfId="55441"/>
    <cellStyle name="Comma 3 2 7 5" xfId="4269"/>
    <cellStyle name="Comma 3 2 7 5 2" xfId="36124"/>
    <cellStyle name="Comma 3 2 7 5 3" xfId="55442"/>
    <cellStyle name="Comma 3 2 7 6" xfId="11241"/>
    <cellStyle name="Comma 3 2 7 6 2" xfId="36125"/>
    <cellStyle name="Comma 3 2 7 6 3" xfId="55443"/>
    <cellStyle name="Comma 3 2 7 7" xfId="17024"/>
    <cellStyle name="Comma 3 2 7 7 2" xfId="36126"/>
    <cellStyle name="Comma 3 2 7 8" xfId="36127"/>
    <cellStyle name="Comma 3 2 7 9" xfId="55444"/>
    <cellStyle name="Comma 3 2 8" xfId="2230"/>
    <cellStyle name="Comma 3 2 8 2" xfId="6825"/>
    <cellStyle name="Comma 3 2 8 2 2" xfId="15498"/>
    <cellStyle name="Comma 3 2 8 2 2 2" xfId="36128"/>
    <cellStyle name="Comma 3 2 8 2 2 3" xfId="55445"/>
    <cellStyle name="Comma 3 2 8 2 3" xfId="21281"/>
    <cellStyle name="Comma 3 2 8 2 3 2" xfId="36129"/>
    <cellStyle name="Comma 3 2 8 2 4" xfId="36130"/>
    <cellStyle name="Comma 3 2 8 2 5" xfId="55446"/>
    <cellStyle name="Comma 3 2 8 3" xfId="9716"/>
    <cellStyle name="Comma 3 2 8 3 2" xfId="36131"/>
    <cellStyle name="Comma 3 2 8 3 3" xfId="55447"/>
    <cellStyle name="Comma 3 2 8 3 4" xfId="55448"/>
    <cellStyle name="Comma 3 2 8 4" xfId="3933"/>
    <cellStyle name="Comma 3 2 8 4 2" xfId="36132"/>
    <cellStyle name="Comma 3 2 8 4 3" xfId="55449"/>
    <cellStyle name="Comma 3 2 8 5" xfId="12607"/>
    <cellStyle name="Comma 3 2 8 5 2" xfId="36133"/>
    <cellStyle name="Comma 3 2 8 5 3" xfId="55450"/>
    <cellStyle name="Comma 3 2 8 6" xfId="18390"/>
    <cellStyle name="Comma 3 2 8 6 2" xfId="36134"/>
    <cellStyle name="Comma 3 2 8 7" xfId="36135"/>
    <cellStyle name="Comma 3 2 8 8" xfId="55451"/>
    <cellStyle name="Comma 3 2 9" xfId="1330"/>
    <cellStyle name="Comma 3 2 9 2" xfId="8816"/>
    <cellStyle name="Comma 3 2 9 2 2" xfId="14598"/>
    <cellStyle name="Comma 3 2 9 2 2 2" xfId="36136"/>
    <cellStyle name="Comma 3 2 9 2 2 3" xfId="55452"/>
    <cellStyle name="Comma 3 2 9 2 3" xfId="20381"/>
    <cellStyle name="Comma 3 2 9 2 3 2" xfId="36137"/>
    <cellStyle name="Comma 3 2 9 2 4" xfId="36138"/>
    <cellStyle name="Comma 3 2 9 2 5" xfId="55453"/>
    <cellStyle name="Comma 3 2 9 3" xfId="5925"/>
    <cellStyle name="Comma 3 2 9 3 2" xfId="36139"/>
    <cellStyle name="Comma 3 2 9 3 3" xfId="55454"/>
    <cellStyle name="Comma 3 2 9 4" xfId="11707"/>
    <cellStyle name="Comma 3 2 9 4 2" xfId="36140"/>
    <cellStyle name="Comma 3 2 9 4 3" xfId="55455"/>
    <cellStyle name="Comma 3 2 9 5" xfId="17490"/>
    <cellStyle name="Comma 3 2 9 5 2" xfId="36141"/>
    <cellStyle name="Comma 3 2 9 6" xfId="36142"/>
    <cellStyle name="Comma 3 2 9 7" xfId="55456"/>
    <cellStyle name="Comma 3 3" xfId="512"/>
    <cellStyle name="Comma 3 3 10" xfId="8034"/>
    <cellStyle name="Comma 3 3 10 2" xfId="36143"/>
    <cellStyle name="Comma 3 3 10 3" xfId="55457"/>
    <cellStyle name="Comma 3 3 10 4" xfId="55458"/>
    <cellStyle name="Comma 3 3 11" xfId="3035"/>
    <cellStyle name="Comma 3 3 11 2" xfId="36144"/>
    <cellStyle name="Comma 3 3 11 3" xfId="55459"/>
    <cellStyle name="Comma 3 3 12" xfId="10925"/>
    <cellStyle name="Comma 3 3 12 2" xfId="36145"/>
    <cellStyle name="Comma 3 3 12 3" xfId="55460"/>
    <cellStyle name="Comma 3 3 13" xfId="16708"/>
    <cellStyle name="Comma 3 3 13 2" xfId="36146"/>
    <cellStyle name="Comma 3 3 14" xfId="36147"/>
    <cellStyle name="Comma 3 3 15" xfId="55461"/>
    <cellStyle name="Comma 3 3 2" xfId="513"/>
    <cellStyle name="Comma 3 3 2 10" xfId="10926"/>
    <cellStyle name="Comma 3 3 2 10 2" xfId="36148"/>
    <cellStyle name="Comma 3 3 2 10 3" xfId="55462"/>
    <cellStyle name="Comma 3 3 2 11" xfId="16709"/>
    <cellStyle name="Comma 3 3 2 11 2" xfId="36149"/>
    <cellStyle name="Comma 3 3 2 12" xfId="36150"/>
    <cellStyle name="Comma 3 3 2 13" xfId="55463"/>
    <cellStyle name="Comma 3 3 2 2" xfId="514"/>
    <cellStyle name="Comma 3 3 2 2 10" xfId="16710"/>
    <cellStyle name="Comma 3 3 2 2 10 2" xfId="36151"/>
    <cellStyle name="Comma 3 3 2 2 11" xfId="36152"/>
    <cellStyle name="Comma 3 3 2 2 12" xfId="55464"/>
    <cellStyle name="Comma 3 3 2 2 2" xfId="515"/>
    <cellStyle name="Comma 3 3 2 2 2 2" xfId="2253"/>
    <cellStyle name="Comma 3 3 2 2 2 2 2" xfId="9739"/>
    <cellStyle name="Comma 3 3 2 2 2 2 2 2" xfId="15521"/>
    <cellStyle name="Comma 3 3 2 2 2 2 2 2 2" xfId="36153"/>
    <cellStyle name="Comma 3 3 2 2 2 2 2 2 3" xfId="55465"/>
    <cellStyle name="Comma 3 3 2 2 2 2 2 3" xfId="21304"/>
    <cellStyle name="Comma 3 3 2 2 2 2 2 3 2" xfId="36154"/>
    <cellStyle name="Comma 3 3 2 2 2 2 2 4" xfId="36155"/>
    <cellStyle name="Comma 3 3 2 2 2 2 2 5" xfId="55466"/>
    <cellStyle name="Comma 3 3 2 2 2 2 3" xfId="6848"/>
    <cellStyle name="Comma 3 3 2 2 2 2 3 2" xfId="36156"/>
    <cellStyle name="Comma 3 3 2 2 2 2 3 3" xfId="55467"/>
    <cellStyle name="Comma 3 3 2 2 2 2 4" xfId="12630"/>
    <cellStyle name="Comma 3 3 2 2 2 2 4 2" xfId="36157"/>
    <cellStyle name="Comma 3 3 2 2 2 2 4 3" xfId="55468"/>
    <cellStyle name="Comma 3 3 2 2 2 2 5" xfId="18413"/>
    <cellStyle name="Comma 3 3 2 2 2 2 5 2" xfId="36158"/>
    <cellStyle name="Comma 3 3 2 2 2 2 6" xfId="36159"/>
    <cellStyle name="Comma 3 3 2 2 2 2 7" xfId="55469"/>
    <cellStyle name="Comma 3 3 2 2 2 3" xfId="5145"/>
    <cellStyle name="Comma 3 3 2 2 2 3 2" xfId="13819"/>
    <cellStyle name="Comma 3 3 2 2 2 3 2 2" xfId="36160"/>
    <cellStyle name="Comma 3 3 2 2 2 3 2 3" xfId="55470"/>
    <cellStyle name="Comma 3 3 2 2 2 3 3" xfId="19602"/>
    <cellStyle name="Comma 3 3 2 2 2 3 3 2" xfId="36161"/>
    <cellStyle name="Comma 3 3 2 2 2 3 4" xfId="36162"/>
    <cellStyle name="Comma 3 3 2 2 2 3 5" xfId="55471"/>
    <cellStyle name="Comma 3 3 2 2 2 4" xfId="8037"/>
    <cellStyle name="Comma 3 3 2 2 2 4 2" xfId="36163"/>
    <cellStyle name="Comma 3 3 2 2 2 4 3" xfId="55472"/>
    <cellStyle name="Comma 3 3 2 2 2 4 4" xfId="55473"/>
    <cellStyle name="Comma 3 3 2 2 2 5" xfId="3956"/>
    <cellStyle name="Comma 3 3 2 2 2 5 2" xfId="36164"/>
    <cellStyle name="Comma 3 3 2 2 2 5 3" xfId="55474"/>
    <cellStyle name="Comma 3 3 2 2 2 6" xfId="10928"/>
    <cellStyle name="Comma 3 3 2 2 2 6 2" xfId="36165"/>
    <cellStyle name="Comma 3 3 2 2 2 6 3" xfId="55475"/>
    <cellStyle name="Comma 3 3 2 2 2 7" xfId="16711"/>
    <cellStyle name="Comma 3 3 2 2 2 7 2" xfId="36166"/>
    <cellStyle name="Comma 3 3 2 2 2 8" xfId="36167"/>
    <cellStyle name="Comma 3 3 2 2 2 9" xfId="55476"/>
    <cellStyle name="Comma 3 3 2 2 3" xfId="1118"/>
    <cellStyle name="Comma 3 3 2 2 3 2" xfId="2822"/>
    <cellStyle name="Comma 3 3 2 2 3 2 2" xfId="10308"/>
    <cellStyle name="Comma 3 3 2 2 3 2 2 2" xfId="16090"/>
    <cellStyle name="Comma 3 3 2 2 3 2 2 2 2" xfId="36168"/>
    <cellStyle name="Comma 3 3 2 2 3 2 2 2 3" xfId="55477"/>
    <cellStyle name="Comma 3 3 2 2 3 2 2 3" xfId="21873"/>
    <cellStyle name="Comma 3 3 2 2 3 2 2 3 2" xfId="36169"/>
    <cellStyle name="Comma 3 3 2 2 3 2 2 4" xfId="36170"/>
    <cellStyle name="Comma 3 3 2 2 3 2 2 5" xfId="55478"/>
    <cellStyle name="Comma 3 3 2 2 3 2 3" xfId="7417"/>
    <cellStyle name="Comma 3 3 2 2 3 2 3 2" xfId="36171"/>
    <cellStyle name="Comma 3 3 2 2 3 2 3 3" xfId="55479"/>
    <cellStyle name="Comma 3 3 2 2 3 2 4" xfId="13199"/>
    <cellStyle name="Comma 3 3 2 2 3 2 4 2" xfId="36172"/>
    <cellStyle name="Comma 3 3 2 2 3 2 4 3" xfId="55480"/>
    <cellStyle name="Comma 3 3 2 2 3 2 5" xfId="18982"/>
    <cellStyle name="Comma 3 3 2 2 3 2 5 2" xfId="36173"/>
    <cellStyle name="Comma 3 3 2 2 3 2 6" xfId="36174"/>
    <cellStyle name="Comma 3 3 2 2 3 2 7" xfId="55481"/>
    <cellStyle name="Comma 3 3 2 2 3 3" xfId="5714"/>
    <cellStyle name="Comma 3 3 2 2 3 3 2" xfId="14388"/>
    <cellStyle name="Comma 3 3 2 2 3 3 2 2" xfId="36175"/>
    <cellStyle name="Comma 3 3 2 2 3 3 2 3" xfId="55482"/>
    <cellStyle name="Comma 3 3 2 2 3 3 3" xfId="20171"/>
    <cellStyle name="Comma 3 3 2 2 3 3 3 2" xfId="36176"/>
    <cellStyle name="Comma 3 3 2 2 3 3 4" xfId="36177"/>
    <cellStyle name="Comma 3 3 2 2 3 3 5" xfId="55483"/>
    <cellStyle name="Comma 3 3 2 2 3 4" xfId="8606"/>
    <cellStyle name="Comma 3 3 2 2 3 4 2" xfId="36178"/>
    <cellStyle name="Comma 3 3 2 2 3 4 3" xfId="55484"/>
    <cellStyle name="Comma 3 3 2 2 3 4 4" xfId="55485"/>
    <cellStyle name="Comma 3 3 2 2 3 5" xfId="4525"/>
    <cellStyle name="Comma 3 3 2 2 3 5 2" xfId="36179"/>
    <cellStyle name="Comma 3 3 2 2 3 5 3" xfId="55486"/>
    <cellStyle name="Comma 3 3 2 2 3 6" xfId="11497"/>
    <cellStyle name="Comma 3 3 2 2 3 6 2" xfId="36180"/>
    <cellStyle name="Comma 3 3 2 2 3 6 3" xfId="55487"/>
    <cellStyle name="Comma 3 3 2 2 3 7" xfId="17280"/>
    <cellStyle name="Comma 3 3 2 2 3 7 2" xfId="36181"/>
    <cellStyle name="Comma 3 3 2 2 3 8" xfId="36182"/>
    <cellStyle name="Comma 3 3 2 2 3 9" xfId="55488"/>
    <cellStyle name="Comma 3 3 2 2 4" xfId="2252"/>
    <cellStyle name="Comma 3 3 2 2 4 2" xfId="6847"/>
    <cellStyle name="Comma 3 3 2 2 4 2 2" xfId="15520"/>
    <cellStyle name="Comma 3 3 2 2 4 2 2 2" xfId="36183"/>
    <cellStyle name="Comma 3 3 2 2 4 2 2 3" xfId="55489"/>
    <cellStyle name="Comma 3 3 2 2 4 2 3" xfId="21303"/>
    <cellStyle name="Comma 3 3 2 2 4 2 3 2" xfId="36184"/>
    <cellStyle name="Comma 3 3 2 2 4 2 4" xfId="36185"/>
    <cellStyle name="Comma 3 3 2 2 4 2 5" xfId="55490"/>
    <cellStyle name="Comma 3 3 2 2 4 3" xfId="9738"/>
    <cellStyle name="Comma 3 3 2 2 4 3 2" xfId="36186"/>
    <cellStyle name="Comma 3 3 2 2 4 3 3" xfId="55491"/>
    <cellStyle name="Comma 3 3 2 2 4 3 4" xfId="55492"/>
    <cellStyle name="Comma 3 3 2 2 4 4" xfId="3955"/>
    <cellStyle name="Comma 3 3 2 2 4 4 2" xfId="36187"/>
    <cellStyle name="Comma 3 3 2 2 4 4 3" xfId="55493"/>
    <cellStyle name="Comma 3 3 2 2 4 5" xfId="12629"/>
    <cellStyle name="Comma 3 3 2 2 4 5 2" xfId="36188"/>
    <cellStyle name="Comma 3 3 2 2 4 5 3" xfId="55494"/>
    <cellStyle name="Comma 3 3 2 2 4 6" xfId="18412"/>
    <cellStyle name="Comma 3 3 2 2 4 6 2" xfId="36189"/>
    <cellStyle name="Comma 3 3 2 2 4 7" xfId="36190"/>
    <cellStyle name="Comma 3 3 2 2 4 8" xfId="55495"/>
    <cellStyle name="Comma 3 3 2 2 5" xfId="1612"/>
    <cellStyle name="Comma 3 3 2 2 5 2" xfId="9098"/>
    <cellStyle name="Comma 3 3 2 2 5 2 2" xfId="14880"/>
    <cellStyle name="Comma 3 3 2 2 5 2 2 2" xfId="36191"/>
    <cellStyle name="Comma 3 3 2 2 5 2 2 3" xfId="55496"/>
    <cellStyle name="Comma 3 3 2 2 5 2 3" xfId="20663"/>
    <cellStyle name="Comma 3 3 2 2 5 2 3 2" xfId="36192"/>
    <cellStyle name="Comma 3 3 2 2 5 2 4" xfId="36193"/>
    <cellStyle name="Comma 3 3 2 2 5 2 5" xfId="55497"/>
    <cellStyle name="Comma 3 3 2 2 5 3" xfId="6207"/>
    <cellStyle name="Comma 3 3 2 2 5 3 2" xfId="36194"/>
    <cellStyle name="Comma 3 3 2 2 5 3 3" xfId="55498"/>
    <cellStyle name="Comma 3 3 2 2 5 4" xfId="11989"/>
    <cellStyle name="Comma 3 3 2 2 5 4 2" xfId="36195"/>
    <cellStyle name="Comma 3 3 2 2 5 4 3" xfId="55499"/>
    <cellStyle name="Comma 3 3 2 2 5 5" xfId="17772"/>
    <cellStyle name="Comma 3 3 2 2 5 5 2" xfId="36196"/>
    <cellStyle name="Comma 3 3 2 2 5 6" xfId="36197"/>
    <cellStyle name="Comma 3 3 2 2 5 7" xfId="55500"/>
    <cellStyle name="Comma 3 3 2 2 6" xfId="5144"/>
    <cellStyle name="Comma 3 3 2 2 6 2" xfId="13818"/>
    <cellStyle name="Comma 3 3 2 2 6 2 2" xfId="36198"/>
    <cellStyle name="Comma 3 3 2 2 6 2 3" xfId="55501"/>
    <cellStyle name="Comma 3 3 2 2 6 3" xfId="19601"/>
    <cellStyle name="Comma 3 3 2 2 6 3 2" xfId="36199"/>
    <cellStyle name="Comma 3 3 2 2 6 4" xfId="36200"/>
    <cellStyle name="Comma 3 3 2 2 6 5" xfId="55502"/>
    <cellStyle name="Comma 3 3 2 2 7" xfId="8036"/>
    <cellStyle name="Comma 3 3 2 2 7 2" xfId="36201"/>
    <cellStyle name="Comma 3 3 2 2 7 3" xfId="55503"/>
    <cellStyle name="Comma 3 3 2 2 7 4" xfId="55504"/>
    <cellStyle name="Comma 3 3 2 2 8" xfId="3315"/>
    <cellStyle name="Comma 3 3 2 2 8 2" xfId="36202"/>
    <cellStyle name="Comma 3 3 2 2 8 3" xfId="55505"/>
    <cellStyle name="Comma 3 3 2 2 9" xfId="10927"/>
    <cellStyle name="Comma 3 3 2 2 9 2" xfId="36203"/>
    <cellStyle name="Comma 3 3 2 2 9 3" xfId="55506"/>
    <cellStyle name="Comma 3 3 2 3" xfId="516"/>
    <cellStyle name="Comma 3 3 2 3 2" xfId="2254"/>
    <cellStyle name="Comma 3 3 2 3 2 2" xfId="9740"/>
    <cellStyle name="Comma 3 3 2 3 2 2 2" xfId="15522"/>
    <cellStyle name="Comma 3 3 2 3 2 2 2 2" xfId="36204"/>
    <cellStyle name="Comma 3 3 2 3 2 2 2 3" xfId="55507"/>
    <cellStyle name="Comma 3 3 2 3 2 2 3" xfId="21305"/>
    <cellStyle name="Comma 3 3 2 3 2 2 3 2" xfId="36205"/>
    <cellStyle name="Comma 3 3 2 3 2 2 4" xfId="36206"/>
    <cellStyle name="Comma 3 3 2 3 2 2 5" xfId="55508"/>
    <cellStyle name="Comma 3 3 2 3 2 3" xfId="6849"/>
    <cellStyle name="Comma 3 3 2 3 2 3 2" xfId="36207"/>
    <cellStyle name="Comma 3 3 2 3 2 3 3" xfId="55509"/>
    <cellStyle name="Comma 3 3 2 3 2 4" xfId="12631"/>
    <cellStyle name="Comma 3 3 2 3 2 4 2" xfId="36208"/>
    <cellStyle name="Comma 3 3 2 3 2 4 3" xfId="55510"/>
    <cellStyle name="Comma 3 3 2 3 2 5" xfId="18414"/>
    <cellStyle name="Comma 3 3 2 3 2 5 2" xfId="36209"/>
    <cellStyle name="Comma 3 3 2 3 2 6" xfId="36210"/>
    <cellStyle name="Comma 3 3 2 3 2 7" xfId="55511"/>
    <cellStyle name="Comma 3 3 2 3 3" xfId="5146"/>
    <cellStyle name="Comma 3 3 2 3 3 2" xfId="13820"/>
    <cellStyle name="Comma 3 3 2 3 3 2 2" xfId="36211"/>
    <cellStyle name="Comma 3 3 2 3 3 2 3" xfId="55512"/>
    <cellStyle name="Comma 3 3 2 3 3 3" xfId="19603"/>
    <cellStyle name="Comma 3 3 2 3 3 3 2" xfId="36212"/>
    <cellStyle name="Comma 3 3 2 3 3 4" xfId="36213"/>
    <cellStyle name="Comma 3 3 2 3 3 5" xfId="55513"/>
    <cellStyle name="Comma 3 3 2 3 4" xfId="8038"/>
    <cellStyle name="Comma 3 3 2 3 4 2" xfId="36214"/>
    <cellStyle name="Comma 3 3 2 3 4 3" xfId="55514"/>
    <cellStyle name="Comma 3 3 2 3 4 4" xfId="55515"/>
    <cellStyle name="Comma 3 3 2 3 5" xfId="3957"/>
    <cellStyle name="Comma 3 3 2 3 5 2" xfId="36215"/>
    <cellStyle name="Comma 3 3 2 3 5 3" xfId="55516"/>
    <cellStyle name="Comma 3 3 2 3 6" xfId="10929"/>
    <cellStyle name="Comma 3 3 2 3 6 2" xfId="36216"/>
    <cellStyle name="Comma 3 3 2 3 6 3" xfId="55517"/>
    <cellStyle name="Comma 3 3 2 3 7" xfId="16712"/>
    <cellStyle name="Comma 3 3 2 3 7 2" xfId="36217"/>
    <cellStyle name="Comma 3 3 2 3 8" xfId="36218"/>
    <cellStyle name="Comma 3 3 2 3 9" xfId="55518"/>
    <cellStyle name="Comma 3 3 2 4" xfId="1117"/>
    <cellStyle name="Comma 3 3 2 4 2" xfId="2821"/>
    <cellStyle name="Comma 3 3 2 4 2 2" xfId="10307"/>
    <cellStyle name="Comma 3 3 2 4 2 2 2" xfId="16089"/>
    <cellStyle name="Comma 3 3 2 4 2 2 2 2" xfId="36219"/>
    <cellStyle name="Comma 3 3 2 4 2 2 2 3" xfId="55519"/>
    <cellStyle name="Comma 3 3 2 4 2 2 3" xfId="21872"/>
    <cellStyle name="Comma 3 3 2 4 2 2 3 2" xfId="36220"/>
    <cellStyle name="Comma 3 3 2 4 2 2 4" xfId="36221"/>
    <cellStyle name="Comma 3 3 2 4 2 2 5" xfId="55520"/>
    <cellStyle name="Comma 3 3 2 4 2 3" xfId="7416"/>
    <cellStyle name="Comma 3 3 2 4 2 3 2" xfId="36222"/>
    <cellStyle name="Comma 3 3 2 4 2 3 3" xfId="55521"/>
    <cellStyle name="Comma 3 3 2 4 2 4" xfId="13198"/>
    <cellStyle name="Comma 3 3 2 4 2 4 2" xfId="36223"/>
    <cellStyle name="Comma 3 3 2 4 2 4 3" xfId="55522"/>
    <cellStyle name="Comma 3 3 2 4 2 5" xfId="18981"/>
    <cellStyle name="Comma 3 3 2 4 2 5 2" xfId="36224"/>
    <cellStyle name="Comma 3 3 2 4 2 6" xfId="36225"/>
    <cellStyle name="Comma 3 3 2 4 2 7" xfId="55523"/>
    <cellStyle name="Comma 3 3 2 4 3" xfId="5713"/>
    <cellStyle name="Comma 3 3 2 4 3 2" xfId="14387"/>
    <cellStyle name="Comma 3 3 2 4 3 2 2" xfId="36226"/>
    <cellStyle name="Comma 3 3 2 4 3 2 3" xfId="55524"/>
    <cellStyle name="Comma 3 3 2 4 3 3" xfId="20170"/>
    <cellStyle name="Comma 3 3 2 4 3 3 2" xfId="36227"/>
    <cellStyle name="Comma 3 3 2 4 3 4" xfId="36228"/>
    <cellStyle name="Comma 3 3 2 4 3 5" xfId="55525"/>
    <cellStyle name="Comma 3 3 2 4 4" xfId="8605"/>
    <cellStyle name="Comma 3 3 2 4 4 2" xfId="36229"/>
    <cellStyle name="Comma 3 3 2 4 4 3" xfId="55526"/>
    <cellStyle name="Comma 3 3 2 4 4 4" xfId="55527"/>
    <cellStyle name="Comma 3 3 2 4 5" xfId="4524"/>
    <cellStyle name="Comma 3 3 2 4 5 2" xfId="36230"/>
    <cellStyle name="Comma 3 3 2 4 5 3" xfId="55528"/>
    <cellStyle name="Comma 3 3 2 4 6" xfId="11496"/>
    <cellStyle name="Comma 3 3 2 4 6 2" xfId="36231"/>
    <cellStyle name="Comma 3 3 2 4 6 3" xfId="55529"/>
    <cellStyle name="Comma 3 3 2 4 7" xfId="17279"/>
    <cellStyle name="Comma 3 3 2 4 7 2" xfId="36232"/>
    <cellStyle name="Comma 3 3 2 4 8" xfId="36233"/>
    <cellStyle name="Comma 3 3 2 4 9" xfId="55530"/>
    <cellStyle name="Comma 3 3 2 5" xfId="2251"/>
    <cellStyle name="Comma 3 3 2 5 2" xfId="6846"/>
    <cellStyle name="Comma 3 3 2 5 2 2" xfId="15519"/>
    <cellStyle name="Comma 3 3 2 5 2 2 2" xfId="36234"/>
    <cellStyle name="Comma 3 3 2 5 2 2 3" xfId="55531"/>
    <cellStyle name="Comma 3 3 2 5 2 3" xfId="21302"/>
    <cellStyle name="Comma 3 3 2 5 2 3 2" xfId="36235"/>
    <cellStyle name="Comma 3 3 2 5 2 4" xfId="36236"/>
    <cellStyle name="Comma 3 3 2 5 2 5" xfId="55532"/>
    <cellStyle name="Comma 3 3 2 5 3" xfId="9737"/>
    <cellStyle name="Comma 3 3 2 5 3 2" xfId="36237"/>
    <cellStyle name="Comma 3 3 2 5 3 3" xfId="55533"/>
    <cellStyle name="Comma 3 3 2 5 3 4" xfId="55534"/>
    <cellStyle name="Comma 3 3 2 5 4" xfId="3954"/>
    <cellStyle name="Comma 3 3 2 5 4 2" xfId="36238"/>
    <cellStyle name="Comma 3 3 2 5 4 3" xfId="55535"/>
    <cellStyle name="Comma 3 3 2 5 5" xfId="12628"/>
    <cellStyle name="Comma 3 3 2 5 5 2" xfId="36239"/>
    <cellStyle name="Comma 3 3 2 5 5 3" xfId="55536"/>
    <cellStyle name="Comma 3 3 2 5 6" xfId="18411"/>
    <cellStyle name="Comma 3 3 2 5 6 2" xfId="36240"/>
    <cellStyle name="Comma 3 3 2 5 7" xfId="36241"/>
    <cellStyle name="Comma 3 3 2 5 8" xfId="55537"/>
    <cellStyle name="Comma 3 3 2 6" xfId="1611"/>
    <cellStyle name="Comma 3 3 2 6 2" xfId="9097"/>
    <cellStyle name="Comma 3 3 2 6 2 2" xfId="14879"/>
    <cellStyle name="Comma 3 3 2 6 2 2 2" xfId="36242"/>
    <cellStyle name="Comma 3 3 2 6 2 2 3" xfId="55538"/>
    <cellStyle name="Comma 3 3 2 6 2 3" xfId="20662"/>
    <cellStyle name="Comma 3 3 2 6 2 3 2" xfId="36243"/>
    <cellStyle name="Comma 3 3 2 6 2 4" xfId="36244"/>
    <cellStyle name="Comma 3 3 2 6 2 5" xfId="55539"/>
    <cellStyle name="Comma 3 3 2 6 3" xfId="6206"/>
    <cellStyle name="Comma 3 3 2 6 3 2" xfId="36245"/>
    <cellStyle name="Comma 3 3 2 6 3 3" xfId="55540"/>
    <cellStyle name="Comma 3 3 2 6 4" xfId="11988"/>
    <cellStyle name="Comma 3 3 2 6 4 2" xfId="36246"/>
    <cellStyle name="Comma 3 3 2 6 4 3" xfId="55541"/>
    <cellStyle name="Comma 3 3 2 6 5" xfId="17771"/>
    <cellStyle name="Comma 3 3 2 6 5 2" xfId="36247"/>
    <cellStyle name="Comma 3 3 2 6 6" xfId="36248"/>
    <cellStyle name="Comma 3 3 2 6 7" xfId="55542"/>
    <cellStyle name="Comma 3 3 2 7" xfId="5143"/>
    <cellStyle name="Comma 3 3 2 7 2" xfId="13817"/>
    <cellStyle name="Comma 3 3 2 7 2 2" xfId="36249"/>
    <cellStyle name="Comma 3 3 2 7 2 3" xfId="55543"/>
    <cellStyle name="Comma 3 3 2 7 3" xfId="19600"/>
    <cellStyle name="Comma 3 3 2 7 3 2" xfId="36250"/>
    <cellStyle name="Comma 3 3 2 7 4" xfId="36251"/>
    <cellStyle name="Comma 3 3 2 7 5" xfId="55544"/>
    <cellStyle name="Comma 3 3 2 8" xfId="8035"/>
    <cellStyle name="Comma 3 3 2 8 2" xfId="36252"/>
    <cellStyle name="Comma 3 3 2 8 3" xfId="55545"/>
    <cellStyle name="Comma 3 3 2 8 4" xfId="55546"/>
    <cellStyle name="Comma 3 3 2 9" xfId="3314"/>
    <cellStyle name="Comma 3 3 2 9 2" xfId="36253"/>
    <cellStyle name="Comma 3 3 2 9 3" xfId="55547"/>
    <cellStyle name="Comma 3 3 3" xfId="517"/>
    <cellStyle name="Comma 3 3 3 10" xfId="16713"/>
    <cellStyle name="Comma 3 3 3 10 2" xfId="36254"/>
    <cellStyle name="Comma 3 3 3 11" xfId="36255"/>
    <cellStyle name="Comma 3 3 3 12" xfId="55548"/>
    <cellStyle name="Comma 3 3 3 2" xfId="518"/>
    <cellStyle name="Comma 3 3 3 2 2" xfId="2256"/>
    <cellStyle name="Comma 3 3 3 2 2 2" xfId="9742"/>
    <cellStyle name="Comma 3 3 3 2 2 2 2" xfId="15524"/>
    <cellStyle name="Comma 3 3 3 2 2 2 2 2" xfId="36256"/>
    <cellStyle name="Comma 3 3 3 2 2 2 2 3" xfId="55549"/>
    <cellStyle name="Comma 3 3 3 2 2 2 3" xfId="21307"/>
    <cellStyle name="Comma 3 3 3 2 2 2 3 2" xfId="36257"/>
    <cellStyle name="Comma 3 3 3 2 2 2 4" xfId="36258"/>
    <cellStyle name="Comma 3 3 3 2 2 2 5" xfId="55550"/>
    <cellStyle name="Comma 3 3 3 2 2 3" xfId="6851"/>
    <cellStyle name="Comma 3 3 3 2 2 3 2" xfId="36259"/>
    <cellStyle name="Comma 3 3 3 2 2 3 3" xfId="55551"/>
    <cellStyle name="Comma 3 3 3 2 2 4" xfId="12633"/>
    <cellStyle name="Comma 3 3 3 2 2 4 2" xfId="36260"/>
    <cellStyle name="Comma 3 3 3 2 2 4 3" xfId="55552"/>
    <cellStyle name="Comma 3 3 3 2 2 5" xfId="18416"/>
    <cellStyle name="Comma 3 3 3 2 2 5 2" xfId="36261"/>
    <cellStyle name="Comma 3 3 3 2 2 6" xfId="36262"/>
    <cellStyle name="Comma 3 3 3 2 2 7" xfId="55553"/>
    <cellStyle name="Comma 3 3 3 2 3" xfId="5148"/>
    <cellStyle name="Comma 3 3 3 2 3 2" xfId="13822"/>
    <cellStyle name="Comma 3 3 3 2 3 2 2" xfId="36263"/>
    <cellStyle name="Comma 3 3 3 2 3 2 3" xfId="55554"/>
    <cellStyle name="Comma 3 3 3 2 3 3" xfId="19605"/>
    <cellStyle name="Comma 3 3 3 2 3 3 2" xfId="36264"/>
    <cellStyle name="Comma 3 3 3 2 3 4" xfId="36265"/>
    <cellStyle name="Comma 3 3 3 2 3 5" xfId="55555"/>
    <cellStyle name="Comma 3 3 3 2 4" xfId="8040"/>
    <cellStyle name="Comma 3 3 3 2 4 2" xfId="36266"/>
    <cellStyle name="Comma 3 3 3 2 4 3" xfId="55556"/>
    <cellStyle name="Comma 3 3 3 2 4 4" xfId="55557"/>
    <cellStyle name="Comma 3 3 3 2 5" xfId="3959"/>
    <cellStyle name="Comma 3 3 3 2 5 2" xfId="36267"/>
    <cellStyle name="Comma 3 3 3 2 5 3" xfId="55558"/>
    <cellStyle name="Comma 3 3 3 2 6" xfId="10931"/>
    <cellStyle name="Comma 3 3 3 2 6 2" xfId="36268"/>
    <cellStyle name="Comma 3 3 3 2 6 3" xfId="55559"/>
    <cellStyle name="Comma 3 3 3 2 7" xfId="16714"/>
    <cellStyle name="Comma 3 3 3 2 7 2" xfId="36269"/>
    <cellStyle name="Comma 3 3 3 2 8" xfId="36270"/>
    <cellStyle name="Comma 3 3 3 2 9" xfId="55560"/>
    <cellStyle name="Comma 3 3 3 3" xfId="1119"/>
    <cellStyle name="Comma 3 3 3 3 2" xfId="2823"/>
    <cellStyle name="Comma 3 3 3 3 2 2" xfId="10309"/>
    <cellStyle name="Comma 3 3 3 3 2 2 2" xfId="16091"/>
    <cellStyle name="Comma 3 3 3 3 2 2 2 2" xfId="36271"/>
    <cellStyle name="Comma 3 3 3 3 2 2 2 3" xfId="55561"/>
    <cellStyle name="Comma 3 3 3 3 2 2 3" xfId="21874"/>
    <cellStyle name="Comma 3 3 3 3 2 2 3 2" xfId="36272"/>
    <cellStyle name="Comma 3 3 3 3 2 2 4" xfId="36273"/>
    <cellStyle name="Comma 3 3 3 3 2 2 5" xfId="55562"/>
    <cellStyle name="Comma 3 3 3 3 2 3" xfId="7418"/>
    <cellStyle name="Comma 3 3 3 3 2 3 2" xfId="36274"/>
    <cellStyle name="Comma 3 3 3 3 2 3 3" xfId="55563"/>
    <cellStyle name="Comma 3 3 3 3 2 4" xfId="13200"/>
    <cellStyle name="Comma 3 3 3 3 2 4 2" xfId="36275"/>
    <cellStyle name="Comma 3 3 3 3 2 4 3" xfId="55564"/>
    <cellStyle name="Comma 3 3 3 3 2 5" xfId="18983"/>
    <cellStyle name="Comma 3 3 3 3 2 5 2" xfId="36276"/>
    <cellStyle name="Comma 3 3 3 3 2 6" xfId="36277"/>
    <cellStyle name="Comma 3 3 3 3 2 7" xfId="55565"/>
    <cellStyle name="Comma 3 3 3 3 3" xfId="5715"/>
    <cellStyle name="Comma 3 3 3 3 3 2" xfId="14389"/>
    <cellStyle name="Comma 3 3 3 3 3 2 2" xfId="36278"/>
    <cellStyle name="Comma 3 3 3 3 3 2 3" xfId="55566"/>
    <cellStyle name="Comma 3 3 3 3 3 3" xfId="20172"/>
    <cellStyle name="Comma 3 3 3 3 3 3 2" xfId="36279"/>
    <cellStyle name="Comma 3 3 3 3 3 4" xfId="36280"/>
    <cellStyle name="Comma 3 3 3 3 3 5" xfId="55567"/>
    <cellStyle name="Comma 3 3 3 3 4" xfId="8607"/>
    <cellStyle name="Comma 3 3 3 3 4 2" xfId="36281"/>
    <cellStyle name="Comma 3 3 3 3 4 3" xfId="55568"/>
    <cellStyle name="Comma 3 3 3 3 4 4" xfId="55569"/>
    <cellStyle name="Comma 3 3 3 3 5" xfId="4526"/>
    <cellStyle name="Comma 3 3 3 3 5 2" xfId="36282"/>
    <cellStyle name="Comma 3 3 3 3 5 3" xfId="55570"/>
    <cellStyle name="Comma 3 3 3 3 6" xfId="11498"/>
    <cellStyle name="Comma 3 3 3 3 6 2" xfId="36283"/>
    <cellStyle name="Comma 3 3 3 3 6 3" xfId="55571"/>
    <cellStyle name="Comma 3 3 3 3 7" xfId="17281"/>
    <cellStyle name="Comma 3 3 3 3 7 2" xfId="36284"/>
    <cellStyle name="Comma 3 3 3 3 8" xfId="36285"/>
    <cellStyle name="Comma 3 3 3 3 9" xfId="55572"/>
    <cellStyle name="Comma 3 3 3 4" xfId="2255"/>
    <cellStyle name="Comma 3 3 3 4 2" xfId="6850"/>
    <cellStyle name="Comma 3 3 3 4 2 2" xfId="15523"/>
    <cellStyle name="Comma 3 3 3 4 2 2 2" xfId="36286"/>
    <cellStyle name="Comma 3 3 3 4 2 2 3" xfId="55573"/>
    <cellStyle name="Comma 3 3 3 4 2 3" xfId="21306"/>
    <cellStyle name="Comma 3 3 3 4 2 3 2" xfId="36287"/>
    <cellStyle name="Comma 3 3 3 4 2 4" xfId="36288"/>
    <cellStyle name="Comma 3 3 3 4 2 5" xfId="55574"/>
    <cellStyle name="Comma 3 3 3 4 3" xfId="9741"/>
    <cellStyle name="Comma 3 3 3 4 3 2" xfId="36289"/>
    <cellStyle name="Comma 3 3 3 4 3 3" xfId="55575"/>
    <cellStyle name="Comma 3 3 3 4 3 4" xfId="55576"/>
    <cellStyle name="Comma 3 3 3 4 4" xfId="3958"/>
    <cellStyle name="Comma 3 3 3 4 4 2" xfId="36290"/>
    <cellStyle name="Comma 3 3 3 4 4 3" xfId="55577"/>
    <cellStyle name="Comma 3 3 3 4 5" xfId="12632"/>
    <cellStyle name="Comma 3 3 3 4 5 2" xfId="36291"/>
    <cellStyle name="Comma 3 3 3 4 5 3" xfId="55578"/>
    <cellStyle name="Comma 3 3 3 4 6" xfId="18415"/>
    <cellStyle name="Comma 3 3 3 4 6 2" xfId="36292"/>
    <cellStyle name="Comma 3 3 3 4 7" xfId="36293"/>
    <cellStyle name="Comma 3 3 3 4 8" xfId="55579"/>
    <cellStyle name="Comma 3 3 3 5" xfId="1613"/>
    <cellStyle name="Comma 3 3 3 5 2" xfId="9099"/>
    <cellStyle name="Comma 3 3 3 5 2 2" xfId="14881"/>
    <cellStyle name="Comma 3 3 3 5 2 2 2" xfId="36294"/>
    <cellStyle name="Comma 3 3 3 5 2 2 3" xfId="55580"/>
    <cellStyle name="Comma 3 3 3 5 2 3" xfId="20664"/>
    <cellStyle name="Comma 3 3 3 5 2 3 2" xfId="36295"/>
    <cellStyle name="Comma 3 3 3 5 2 4" xfId="36296"/>
    <cellStyle name="Comma 3 3 3 5 2 5" xfId="55581"/>
    <cellStyle name="Comma 3 3 3 5 3" xfId="6208"/>
    <cellStyle name="Comma 3 3 3 5 3 2" xfId="36297"/>
    <cellStyle name="Comma 3 3 3 5 3 3" xfId="55582"/>
    <cellStyle name="Comma 3 3 3 5 4" xfId="11990"/>
    <cellStyle name="Comma 3 3 3 5 4 2" xfId="36298"/>
    <cellStyle name="Comma 3 3 3 5 4 3" xfId="55583"/>
    <cellStyle name="Comma 3 3 3 5 5" xfId="17773"/>
    <cellStyle name="Comma 3 3 3 5 5 2" xfId="36299"/>
    <cellStyle name="Comma 3 3 3 5 6" xfId="36300"/>
    <cellStyle name="Comma 3 3 3 5 7" xfId="55584"/>
    <cellStyle name="Comma 3 3 3 6" xfId="5147"/>
    <cellStyle name="Comma 3 3 3 6 2" xfId="13821"/>
    <cellStyle name="Comma 3 3 3 6 2 2" xfId="36301"/>
    <cellStyle name="Comma 3 3 3 6 2 3" xfId="55585"/>
    <cellStyle name="Comma 3 3 3 6 3" xfId="19604"/>
    <cellStyle name="Comma 3 3 3 6 3 2" xfId="36302"/>
    <cellStyle name="Comma 3 3 3 6 4" xfId="36303"/>
    <cellStyle name="Comma 3 3 3 6 5" xfId="55586"/>
    <cellStyle name="Comma 3 3 3 7" xfId="8039"/>
    <cellStyle name="Comma 3 3 3 7 2" xfId="36304"/>
    <cellStyle name="Comma 3 3 3 7 3" xfId="55587"/>
    <cellStyle name="Comma 3 3 3 7 4" xfId="55588"/>
    <cellStyle name="Comma 3 3 3 8" xfId="3316"/>
    <cellStyle name="Comma 3 3 3 8 2" xfId="36305"/>
    <cellStyle name="Comma 3 3 3 8 3" xfId="55589"/>
    <cellStyle name="Comma 3 3 3 9" xfId="10930"/>
    <cellStyle name="Comma 3 3 3 9 2" xfId="36306"/>
    <cellStyle name="Comma 3 3 3 9 3" xfId="55590"/>
    <cellStyle name="Comma 3 3 4" xfId="519"/>
    <cellStyle name="Comma 3 3 4 10" xfId="16715"/>
    <cellStyle name="Comma 3 3 4 10 2" xfId="36307"/>
    <cellStyle name="Comma 3 3 4 11" xfId="36308"/>
    <cellStyle name="Comma 3 3 4 12" xfId="55591"/>
    <cellStyle name="Comma 3 3 4 2" xfId="520"/>
    <cellStyle name="Comma 3 3 4 2 2" xfId="2258"/>
    <cellStyle name="Comma 3 3 4 2 2 2" xfId="9744"/>
    <cellStyle name="Comma 3 3 4 2 2 2 2" xfId="15526"/>
    <cellStyle name="Comma 3 3 4 2 2 2 2 2" xfId="36309"/>
    <cellStyle name="Comma 3 3 4 2 2 2 2 3" xfId="55592"/>
    <cellStyle name="Comma 3 3 4 2 2 2 3" xfId="21309"/>
    <cellStyle name="Comma 3 3 4 2 2 2 3 2" xfId="36310"/>
    <cellStyle name="Comma 3 3 4 2 2 2 4" xfId="36311"/>
    <cellStyle name="Comma 3 3 4 2 2 2 5" xfId="55593"/>
    <cellStyle name="Comma 3 3 4 2 2 3" xfId="6853"/>
    <cellStyle name="Comma 3 3 4 2 2 3 2" xfId="36312"/>
    <cellStyle name="Comma 3 3 4 2 2 3 3" xfId="55594"/>
    <cellStyle name="Comma 3 3 4 2 2 4" xfId="12635"/>
    <cellStyle name="Comma 3 3 4 2 2 4 2" xfId="36313"/>
    <cellStyle name="Comma 3 3 4 2 2 4 3" xfId="55595"/>
    <cellStyle name="Comma 3 3 4 2 2 5" xfId="18418"/>
    <cellStyle name="Comma 3 3 4 2 2 5 2" xfId="36314"/>
    <cellStyle name="Comma 3 3 4 2 2 6" xfId="36315"/>
    <cellStyle name="Comma 3 3 4 2 2 7" xfId="55596"/>
    <cellStyle name="Comma 3 3 4 2 3" xfId="5150"/>
    <cellStyle name="Comma 3 3 4 2 3 2" xfId="13824"/>
    <cellStyle name="Comma 3 3 4 2 3 2 2" xfId="36316"/>
    <cellStyle name="Comma 3 3 4 2 3 2 3" xfId="55597"/>
    <cellStyle name="Comma 3 3 4 2 3 3" xfId="19607"/>
    <cellStyle name="Comma 3 3 4 2 3 3 2" xfId="36317"/>
    <cellStyle name="Comma 3 3 4 2 3 4" xfId="36318"/>
    <cellStyle name="Comma 3 3 4 2 3 5" xfId="55598"/>
    <cellStyle name="Comma 3 3 4 2 4" xfId="8042"/>
    <cellStyle name="Comma 3 3 4 2 4 2" xfId="36319"/>
    <cellStyle name="Comma 3 3 4 2 4 3" xfId="55599"/>
    <cellStyle name="Comma 3 3 4 2 4 4" xfId="55600"/>
    <cellStyle name="Comma 3 3 4 2 5" xfId="3961"/>
    <cellStyle name="Comma 3 3 4 2 5 2" xfId="36320"/>
    <cellStyle name="Comma 3 3 4 2 5 3" xfId="55601"/>
    <cellStyle name="Comma 3 3 4 2 6" xfId="10933"/>
    <cellStyle name="Comma 3 3 4 2 6 2" xfId="36321"/>
    <cellStyle name="Comma 3 3 4 2 6 3" xfId="55602"/>
    <cellStyle name="Comma 3 3 4 2 7" xfId="16716"/>
    <cellStyle name="Comma 3 3 4 2 7 2" xfId="36322"/>
    <cellStyle name="Comma 3 3 4 2 8" xfId="36323"/>
    <cellStyle name="Comma 3 3 4 2 9" xfId="55603"/>
    <cellStyle name="Comma 3 3 4 3" xfId="1120"/>
    <cellStyle name="Comma 3 3 4 3 2" xfId="2824"/>
    <cellStyle name="Comma 3 3 4 3 2 2" xfId="10310"/>
    <cellStyle name="Comma 3 3 4 3 2 2 2" xfId="16092"/>
    <cellStyle name="Comma 3 3 4 3 2 2 2 2" xfId="36324"/>
    <cellStyle name="Comma 3 3 4 3 2 2 2 3" xfId="55604"/>
    <cellStyle name="Comma 3 3 4 3 2 2 3" xfId="21875"/>
    <cellStyle name="Comma 3 3 4 3 2 2 3 2" xfId="36325"/>
    <cellStyle name="Comma 3 3 4 3 2 2 4" xfId="36326"/>
    <cellStyle name="Comma 3 3 4 3 2 2 5" xfId="55605"/>
    <cellStyle name="Comma 3 3 4 3 2 3" xfId="7419"/>
    <cellStyle name="Comma 3 3 4 3 2 3 2" xfId="36327"/>
    <cellStyle name="Comma 3 3 4 3 2 3 3" xfId="55606"/>
    <cellStyle name="Comma 3 3 4 3 2 4" xfId="13201"/>
    <cellStyle name="Comma 3 3 4 3 2 4 2" xfId="36328"/>
    <cellStyle name="Comma 3 3 4 3 2 4 3" xfId="55607"/>
    <cellStyle name="Comma 3 3 4 3 2 5" xfId="18984"/>
    <cellStyle name="Comma 3 3 4 3 2 5 2" xfId="36329"/>
    <cellStyle name="Comma 3 3 4 3 2 6" xfId="36330"/>
    <cellStyle name="Comma 3 3 4 3 2 7" xfId="55608"/>
    <cellStyle name="Comma 3 3 4 3 3" xfId="5716"/>
    <cellStyle name="Comma 3 3 4 3 3 2" xfId="14390"/>
    <cellStyle name="Comma 3 3 4 3 3 2 2" xfId="36331"/>
    <cellStyle name="Comma 3 3 4 3 3 2 3" xfId="55609"/>
    <cellStyle name="Comma 3 3 4 3 3 3" xfId="20173"/>
    <cellStyle name="Comma 3 3 4 3 3 3 2" xfId="36332"/>
    <cellStyle name="Comma 3 3 4 3 3 4" xfId="36333"/>
    <cellStyle name="Comma 3 3 4 3 3 5" xfId="55610"/>
    <cellStyle name="Comma 3 3 4 3 4" xfId="8608"/>
    <cellStyle name="Comma 3 3 4 3 4 2" xfId="36334"/>
    <cellStyle name="Comma 3 3 4 3 4 3" xfId="55611"/>
    <cellStyle name="Comma 3 3 4 3 4 4" xfId="55612"/>
    <cellStyle name="Comma 3 3 4 3 5" xfId="4527"/>
    <cellStyle name="Comma 3 3 4 3 5 2" xfId="36335"/>
    <cellStyle name="Comma 3 3 4 3 5 3" xfId="55613"/>
    <cellStyle name="Comma 3 3 4 3 6" xfId="11499"/>
    <cellStyle name="Comma 3 3 4 3 6 2" xfId="36336"/>
    <cellStyle name="Comma 3 3 4 3 6 3" xfId="55614"/>
    <cellStyle name="Comma 3 3 4 3 7" xfId="17282"/>
    <cellStyle name="Comma 3 3 4 3 7 2" xfId="36337"/>
    <cellStyle name="Comma 3 3 4 3 8" xfId="36338"/>
    <cellStyle name="Comma 3 3 4 3 9" xfId="55615"/>
    <cellStyle name="Comma 3 3 4 4" xfId="2257"/>
    <cellStyle name="Comma 3 3 4 4 2" xfId="6852"/>
    <cellStyle name="Comma 3 3 4 4 2 2" xfId="15525"/>
    <cellStyle name="Comma 3 3 4 4 2 2 2" xfId="36339"/>
    <cellStyle name="Comma 3 3 4 4 2 2 3" xfId="55616"/>
    <cellStyle name="Comma 3 3 4 4 2 3" xfId="21308"/>
    <cellStyle name="Comma 3 3 4 4 2 3 2" xfId="36340"/>
    <cellStyle name="Comma 3 3 4 4 2 4" xfId="36341"/>
    <cellStyle name="Comma 3 3 4 4 2 5" xfId="55617"/>
    <cellStyle name="Comma 3 3 4 4 3" xfId="9743"/>
    <cellStyle name="Comma 3 3 4 4 3 2" xfId="36342"/>
    <cellStyle name="Comma 3 3 4 4 3 3" xfId="55618"/>
    <cellStyle name="Comma 3 3 4 4 3 4" xfId="55619"/>
    <cellStyle name="Comma 3 3 4 4 4" xfId="3960"/>
    <cellStyle name="Comma 3 3 4 4 4 2" xfId="36343"/>
    <cellStyle name="Comma 3 3 4 4 4 3" xfId="55620"/>
    <cellStyle name="Comma 3 3 4 4 5" xfId="12634"/>
    <cellStyle name="Comma 3 3 4 4 5 2" xfId="36344"/>
    <cellStyle name="Comma 3 3 4 4 5 3" xfId="55621"/>
    <cellStyle name="Comma 3 3 4 4 6" xfId="18417"/>
    <cellStyle name="Comma 3 3 4 4 6 2" xfId="36345"/>
    <cellStyle name="Comma 3 3 4 4 7" xfId="36346"/>
    <cellStyle name="Comma 3 3 4 4 8" xfId="55622"/>
    <cellStyle name="Comma 3 3 4 5" xfId="1614"/>
    <cellStyle name="Comma 3 3 4 5 2" xfId="9100"/>
    <cellStyle name="Comma 3 3 4 5 2 2" xfId="14882"/>
    <cellStyle name="Comma 3 3 4 5 2 2 2" xfId="36347"/>
    <cellStyle name="Comma 3 3 4 5 2 2 3" xfId="55623"/>
    <cellStyle name="Comma 3 3 4 5 2 3" xfId="20665"/>
    <cellStyle name="Comma 3 3 4 5 2 3 2" xfId="36348"/>
    <cellStyle name="Comma 3 3 4 5 2 4" xfId="36349"/>
    <cellStyle name="Comma 3 3 4 5 2 5" xfId="55624"/>
    <cellStyle name="Comma 3 3 4 5 3" xfId="6209"/>
    <cellStyle name="Comma 3 3 4 5 3 2" xfId="36350"/>
    <cellStyle name="Comma 3 3 4 5 3 3" xfId="55625"/>
    <cellStyle name="Comma 3 3 4 5 4" xfId="11991"/>
    <cellStyle name="Comma 3 3 4 5 4 2" xfId="36351"/>
    <cellStyle name="Comma 3 3 4 5 4 3" xfId="55626"/>
    <cellStyle name="Comma 3 3 4 5 5" xfId="17774"/>
    <cellStyle name="Comma 3 3 4 5 5 2" xfId="36352"/>
    <cellStyle name="Comma 3 3 4 5 6" xfId="36353"/>
    <cellStyle name="Comma 3 3 4 5 7" xfId="55627"/>
    <cellStyle name="Comma 3 3 4 6" xfId="5149"/>
    <cellStyle name="Comma 3 3 4 6 2" xfId="13823"/>
    <cellStyle name="Comma 3 3 4 6 2 2" xfId="36354"/>
    <cellStyle name="Comma 3 3 4 6 2 3" xfId="55628"/>
    <cellStyle name="Comma 3 3 4 6 3" xfId="19606"/>
    <cellStyle name="Comma 3 3 4 6 3 2" xfId="36355"/>
    <cellStyle name="Comma 3 3 4 6 4" xfId="36356"/>
    <cellStyle name="Comma 3 3 4 6 5" xfId="55629"/>
    <cellStyle name="Comma 3 3 4 7" xfId="8041"/>
    <cellStyle name="Comma 3 3 4 7 2" xfId="36357"/>
    <cellStyle name="Comma 3 3 4 7 3" xfId="55630"/>
    <cellStyle name="Comma 3 3 4 7 4" xfId="55631"/>
    <cellStyle name="Comma 3 3 4 8" xfId="3317"/>
    <cellStyle name="Comma 3 3 4 8 2" xfId="36358"/>
    <cellStyle name="Comma 3 3 4 8 3" xfId="55632"/>
    <cellStyle name="Comma 3 3 4 9" xfId="10932"/>
    <cellStyle name="Comma 3 3 4 9 2" xfId="36359"/>
    <cellStyle name="Comma 3 3 4 9 3" xfId="55633"/>
    <cellStyle name="Comma 3 3 5" xfId="521"/>
    <cellStyle name="Comma 3 3 5 10" xfId="55634"/>
    <cellStyle name="Comma 3 3 5 2" xfId="2259"/>
    <cellStyle name="Comma 3 3 5 2 2" xfId="6854"/>
    <cellStyle name="Comma 3 3 5 2 2 2" xfId="15527"/>
    <cellStyle name="Comma 3 3 5 2 2 2 2" xfId="36360"/>
    <cellStyle name="Comma 3 3 5 2 2 2 3" xfId="55635"/>
    <cellStyle name="Comma 3 3 5 2 2 3" xfId="21310"/>
    <cellStyle name="Comma 3 3 5 2 2 3 2" xfId="36361"/>
    <cellStyle name="Comma 3 3 5 2 2 4" xfId="36362"/>
    <cellStyle name="Comma 3 3 5 2 2 5" xfId="55636"/>
    <cellStyle name="Comma 3 3 5 2 3" xfId="9745"/>
    <cellStyle name="Comma 3 3 5 2 3 2" xfId="36363"/>
    <cellStyle name="Comma 3 3 5 2 3 3" xfId="55637"/>
    <cellStyle name="Comma 3 3 5 2 3 4" xfId="55638"/>
    <cellStyle name="Comma 3 3 5 2 4" xfId="3962"/>
    <cellStyle name="Comma 3 3 5 2 4 2" xfId="36364"/>
    <cellStyle name="Comma 3 3 5 2 4 3" xfId="55639"/>
    <cellStyle name="Comma 3 3 5 2 5" xfId="12636"/>
    <cellStyle name="Comma 3 3 5 2 5 2" xfId="36365"/>
    <cellStyle name="Comma 3 3 5 2 5 3" xfId="55640"/>
    <cellStyle name="Comma 3 3 5 2 6" xfId="18419"/>
    <cellStyle name="Comma 3 3 5 2 6 2" xfId="36366"/>
    <cellStyle name="Comma 3 3 5 2 7" xfId="36367"/>
    <cellStyle name="Comma 3 3 5 2 8" xfId="55641"/>
    <cellStyle name="Comma 3 3 5 3" xfId="1610"/>
    <cellStyle name="Comma 3 3 5 3 2" xfId="9096"/>
    <cellStyle name="Comma 3 3 5 3 2 2" xfId="14878"/>
    <cellStyle name="Comma 3 3 5 3 2 2 2" xfId="36368"/>
    <cellStyle name="Comma 3 3 5 3 2 2 3" xfId="55642"/>
    <cellStyle name="Comma 3 3 5 3 2 3" xfId="20661"/>
    <cellStyle name="Comma 3 3 5 3 2 3 2" xfId="36369"/>
    <cellStyle name="Comma 3 3 5 3 2 4" xfId="36370"/>
    <cellStyle name="Comma 3 3 5 3 2 5" xfId="55643"/>
    <cellStyle name="Comma 3 3 5 3 3" xfId="6205"/>
    <cellStyle name="Comma 3 3 5 3 3 2" xfId="36371"/>
    <cellStyle name="Comma 3 3 5 3 3 3" xfId="55644"/>
    <cellStyle name="Comma 3 3 5 3 4" xfId="11987"/>
    <cellStyle name="Comma 3 3 5 3 4 2" xfId="36372"/>
    <cellStyle name="Comma 3 3 5 3 4 3" xfId="55645"/>
    <cellStyle name="Comma 3 3 5 3 5" xfId="17770"/>
    <cellStyle name="Comma 3 3 5 3 5 2" xfId="36373"/>
    <cellStyle name="Comma 3 3 5 3 6" xfId="36374"/>
    <cellStyle name="Comma 3 3 5 3 7" xfId="55646"/>
    <cellStyle name="Comma 3 3 5 4" xfId="5151"/>
    <cellStyle name="Comma 3 3 5 4 2" xfId="13825"/>
    <cellStyle name="Comma 3 3 5 4 2 2" xfId="36375"/>
    <cellStyle name="Comma 3 3 5 4 2 3" xfId="55647"/>
    <cellStyle name="Comma 3 3 5 4 3" xfId="19608"/>
    <cellStyle name="Comma 3 3 5 4 3 2" xfId="36376"/>
    <cellStyle name="Comma 3 3 5 4 4" xfId="36377"/>
    <cellStyle name="Comma 3 3 5 4 5" xfId="55648"/>
    <cellStyle name="Comma 3 3 5 5" xfId="8043"/>
    <cellStyle name="Comma 3 3 5 5 2" xfId="36378"/>
    <cellStyle name="Comma 3 3 5 5 3" xfId="55649"/>
    <cellStyle name="Comma 3 3 5 5 4" xfId="55650"/>
    <cellStyle name="Comma 3 3 5 6" xfId="3313"/>
    <cellStyle name="Comma 3 3 5 6 2" xfId="36379"/>
    <cellStyle name="Comma 3 3 5 6 3" xfId="55651"/>
    <cellStyle name="Comma 3 3 5 7" xfId="10934"/>
    <cellStyle name="Comma 3 3 5 7 2" xfId="36380"/>
    <cellStyle name="Comma 3 3 5 7 3" xfId="55652"/>
    <cellStyle name="Comma 3 3 5 8" xfId="16717"/>
    <cellStyle name="Comma 3 3 5 8 2" xfId="36381"/>
    <cellStyle name="Comma 3 3 5 9" xfId="36382"/>
    <cellStyle name="Comma 3 3 6" xfId="879"/>
    <cellStyle name="Comma 3 3 6 2" xfId="2585"/>
    <cellStyle name="Comma 3 3 6 2 2" xfId="10071"/>
    <cellStyle name="Comma 3 3 6 2 2 2" xfId="15853"/>
    <cellStyle name="Comma 3 3 6 2 2 2 2" xfId="36383"/>
    <cellStyle name="Comma 3 3 6 2 2 2 3" xfId="55653"/>
    <cellStyle name="Comma 3 3 6 2 2 3" xfId="21636"/>
    <cellStyle name="Comma 3 3 6 2 2 3 2" xfId="36384"/>
    <cellStyle name="Comma 3 3 6 2 2 4" xfId="36385"/>
    <cellStyle name="Comma 3 3 6 2 2 5" xfId="55654"/>
    <cellStyle name="Comma 3 3 6 2 3" xfId="7180"/>
    <cellStyle name="Comma 3 3 6 2 3 2" xfId="36386"/>
    <cellStyle name="Comma 3 3 6 2 3 3" xfId="55655"/>
    <cellStyle name="Comma 3 3 6 2 4" xfId="12962"/>
    <cellStyle name="Comma 3 3 6 2 4 2" xfId="36387"/>
    <cellStyle name="Comma 3 3 6 2 4 3" xfId="55656"/>
    <cellStyle name="Comma 3 3 6 2 5" xfId="18745"/>
    <cellStyle name="Comma 3 3 6 2 5 2" xfId="36388"/>
    <cellStyle name="Comma 3 3 6 2 6" xfId="36389"/>
    <cellStyle name="Comma 3 3 6 2 7" xfId="55657"/>
    <cellStyle name="Comma 3 3 6 3" xfId="5477"/>
    <cellStyle name="Comma 3 3 6 3 2" xfId="14151"/>
    <cellStyle name="Comma 3 3 6 3 2 2" xfId="36390"/>
    <cellStyle name="Comma 3 3 6 3 2 3" xfId="55658"/>
    <cellStyle name="Comma 3 3 6 3 3" xfId="19934"/>
    <cellStyle name="Comma 3 3 6 3 3 2" xfId="36391"/>
    <cellStyle name="Comma 3 3 6 3 4" xfId="36392"/>
    <cellStyle name="Comma 3 3 6 3 5" xfId="55659"/>
    <cellStyle name="Comma 3 3 6 4" xfId="8369"/>
    <cellStyle name="Comma 3 3 6 4 2" xfId="36393"/>
    <cellStyle name="Comma 3 3 6 4 3" xfId="55660"/>
    <cellStyle name="Comma 3 3 6 4 4" xfId="55661"/>
    <cellStyle name="Comma 3 3 6 5" xfId="4288"/>
    <cellStyle name="Comma 3 3 6 5 2" xfId="36394"/>
    <cellStyle name="Comma 3 3 6 5 3" xfId="55662"/>
    <cellStyle name="Comma 3 3 6 6" xfId="11260"/>
    <cellStyle name="Comma 3 3 6 6 2" xfId="36395"/>
    <cellStyle name="Comma 3 3 6 6 3" xfId="55663"/>
    <cellStyle name="Comma 3 3 6 7" xfId="17043"/>
    <cellStyle name="Comma 3 3 6 7 2" xfId="36396"/>
    <cellStyle name="Comma 3 3 6 8" xfId="36397"/>
    <cellStyle name="Comma 3 3 6 9" xfId="55664"/>
    <cellStyle name="Comma 3 3 7" xfId="2250"/>
    <cellStyle name="Comma 3 3 7 2" xfId="6845"/>
    <cellStyle name="Comma 3 3 7 2 2" xfId="15518"/>
    <cellStyle name="Comma 3 3 7 2 2 2" xfId="36398"/>
    <cellStyle name="Comma 3 3 7 2 2 3" xfId="55665"/>
    <cellStyle name="Comma 3 3 7 2 3" xfId="21301"/>
    <cellStyle name="Comma 3 3 7 2 3 2" xfId="36399"/>
    <cellStyle name="Comma 3 3 7 2 4" xfId="36400"/>
    <cellStyle name="Comma 3 3 7 2 5" xfId="55666"/>
    <cellStyle name="Comma 3 3 7 3" xfId="9736"/>
    <cellStyle name="Comma 3 3 7 3 2" xfId="36401"/>
    <cellStyle name="Comma 3 3 7 3 3" xfId="55667"/>
    <cellStyle name="Comma 3 3 7 3 4" xfId="55668"/>
    <cellStyle name="Comma 3 3 7 4" xfId="3953"/>
    <cellStyle name="Comma 3 3 7 4 2" xfId="36402"/>
    <cellStyle name="Comma 3 3 7 4 3" xfId="55669"/>
    <cellStyle name="Comma 3 3 7 5" xfId="12627"/>
    <cellStyle name="Comma 3 3 7 5 2" xfId="36403"/>
    <cellStyle name="Comma 3 3 7 5 3" xfId="55670"/>
    <cellStyle name="Comma 3 3 7 6" xfId="18410"/>
    <cellStyle name="Comma 3 3 7 6 2" xfId="36404"/>
    <cellStyle name="Comma 3 3 7 7" xfId="36405"/>
    <cellStyle name="Comma 3 3 7 8" xfId="55671"/>
    <cellStyle name="Comma 3 3 8" xfId="1332"/>
    <cellStyle name="Comma 3 3 8 2" xfId="8818"/>
    <cellStyle name="Comma 3 3 8 2 2" xfId="14600"/>
    <cellStyle name="Comma 3 3 8 2 2 2" xfId="36406"/>
    <cellStyle name="Comma 3 3 8 2 2 3" xfId="55672"/>
    <cellStyle name="Comma 3 3 8 2 3" xfId="20383"/>
    <cellStyle name="Comma 3 3 8 2 3 2" xfId="36407"/>
    <cellStyle name="Comma 3 3 8 2 4" xfId="36408"/>
    <cellStyle name="Comma 3 3 8 2 5" xfId="55673"/>
    <cellStyle name="Comma 3 3 8 3" xfId="5927"/>
    <cellStyle name="Comma 3 3 8 3 2" xfId="36409"/>
    <cellStyle name="Comma 3 3 8 3 3" xfId="55674"/>
    <cellStyle name="Comma 3 3 8 4" xfId="11709"/>
    <cellStyle name="Comma 3 3 8 4 2" xfId="36410"/>
    <cellStyle name="Comma 3 3 8 4 3" xfId="55675"/>
    <cellStyle name="Comma 3 3 8 5" xfId="17492"/>
    <cellStyle name="Comma 3 3 8 5 2" xfId="36411"/>
    <cellStyle name="Comma 3 3 8 6" xfId="36412"/>
    <cellStyle name="Comma 3 3 8 7" xfId="55676"/>
    <cellStyle name="Comma 3 3 9" xfId="5142"/>
    <cellStyle name="Comma 3 3 9 2" xfId="13816"/>
    <cellStyle name="Comma 3 3 9 2 2" xfId="36413"/>
    <cellStyle name="Comma 3 3 9 2 3" xfId="55677"/>
    <cellStyle name="Comma 3 3 9 3" xfId="19599"/>
    <cellStyle name="Comma 3 3 9 3 2" xfId="36414"/>
    <cellStyle name="Comma 3 3 9 4" xfId="36415"/>
    <cellStyle name="Comma 3 3 9 5" xfId="55678"/>
    <cellStyle name="Comma 3 4" xfId="522"/>
    <cellStyle name="Comma 3 4 10" xfId="10935"/>
    <cellStyle name="Comma 3 4 10 2" xfId="36416"/>
    <cellStyle name="Comma 3 4 10 3" xfId="55679"/>
    <cellStyle name="Comma 3 4 11" xfId="16718"/>
    <cellStyle name="Comma 3 4 11 2" xfId="36417"/>
    <cellStyle name="Comma 3 4 12" xfId="36418"/>
    <cellStyle name="Comma 3 4 13" xfId="55680"/>
    <cellStyle name="Comma 3 4 2" xfId="523"/>
    <cellStyle name="Comma 3 4 2 10" xfId="16719"/>
    <cellStyle name="Comma 3 4 2 10 2" xfId="36419"/>
    <cellStyle name="Comma 3 4 2 11" xfId="36420"/>
    <cellStyle name="Comma 3 4 2 12" xfId="55681"/>
    <cellStyle name="Comma 3 4 2 2" xfId="524"/>
    <cellStyle name="Comma 3 4 2 2 2" xfId="2262"/>
    <cellStyle name="Comma 3 4 2 2 2 2" xfId="9748"/>
    <cellStyle name="Comma 3 4 2 2 2 2 2" xfId="15530"/>
    <cellStyle name="Comma 3 4 2 2 2 2 2 2" xfId="36421"/>
    <cellStyle name="Comma 3 4 2 2 2 2 2 3" xfId="55682"/>
    <cellStyle name="Comma 3 4 2 2 2 2 3" xfId="21313"/>
    <cellStyle name="Comma 3 4 2 2 2 2 3 2" xfId="36422"/>
    <cellStyle name="Comma 3 4 2 2 2 2 4" xfId="36423"/>
    <cellStyle name="Comma 3 4 2 2 2 2 5" xfId="55683"/>
    <cellStyle name="Comma 3 4 2 2 2 3" xfId="6857"/>
    <cellStyle name="Comma 3 4 2 2 2 3 2" xfId="36424"/>
    <cellStyle name="Comma 3 4 2 2 2 3 3" xfId="55684"/>
    <cellStyle name="Comma 3 4 2 2 2 4" xfId="12639"/>
    <cellStyle name="Comma 3 4 2 2 2 4 2" xfId="36425"/>
    <cellStyle name="Comma 3 4 2 2 2 4 3" xfId="55685"/>
    <cellStyle name="Comma 3 4 2 2 2 5" xfId="18422"/>
    <cellStyle name="Comma 3 4 2 2 2 5 2" xfId="36426"/>
    <cellStyle name="Comma 3 4 2 2 2 6" xfId="36427"/>
    <cellStyle name="Comma 3 4 2 2 2 7" xfId="55686"/>
    <cellStyle name="Comma 3 4 2 2 3" xfId="5154"/>
    <cellStyle name="Comma 3 4 2 2 3 2" xfId="13828"/>
    <cellStyle name="Comma 3 4 2 2 3 2 2" xfId="36428"/>
    <cellStyle name="Comma 3 4 2 2 3 2 3" xfId="55687"/>
    <cellStyle name="Comma 3 4 2 2 3 3" xfId="19611"/>
    <cellStyle name="Comma 3 4 2 2 3 3 2" xfId="36429"/>
    <cellStyle name="Comma 3 4 2 2 3 4" xfId="36430"/>
    <cellStyle name="Comma 3 4 2 2 3 5" xfId="55688"/>
    <cellStyle name="Comma 3 4 2 2 4" xfId="8046"/>
    <cellStyle name="Comma 3 4 2 2 4 2" xfId="36431"/>
    <cellStyle name="Comma 3 4 2 2 4 3" xfId="55689"/>
    <cellStyle name="Comma 3 4 2 2 4 4" xfId="55690"/>
    <cellStyle name="Comma 3 4 2 2 5" xfId="3965"/>
    <cellStyle name="Comma 3 4 2 2 5 2" xfId="36432"/>
    <cellStyle name="Comma 3 4 2 2 5 3" xfId="55691"/>
    <cellStyle name="Comma 3 4 2 2 6" xfId="10937"/>
    <cellStyle name="Comma 3 4 2 2 6 2" xfId="36433"/>
    <cellStyle name="Comma 3 4 2 2 6 3" xfId="55692"/>
    <cellStyle name="Comma 3 4 2 2 7" xfId="16720"/>
    <cellStyle name="Comma 3 4 2 2 7 2" xfId="36434"/>
    <cellStyle name="Comma 3 4 2 2 8" xfId="36435"/>
    <cellStyle name="Comma 3 4 2 2 9" xfId="55693"/>
    <cellStyle name="Comma 3 4 2 3" xfId="1122"/>
    <cellStyle name="Comma 3 4 2 3 2" xfId="2826"/>
    <cellStyle name="Comma 3 4 2 3 2 2" xfId="10312"/>
    <cellStyle name="Comma 3 4 2 3 2 2 2" xfId="16094"/>
    <cellStyle name="Comma 3 4 2 3 2 2 2 2" xfId="36436"/>
    <cellStyle name="Comma 3 4 2 3 2 2 2 3" xfId="55694"/>
    <cellStyle name="Comma 3 4 2 3 2 2 3" xfId="21877"/>
    <cellStyle name="Comma 3 4 2 3 2 2 3 2" xfId="36437"/>
    <cellStyle name="Comma 3 4 2 3 2 2 4" xfId="36438"/>
    <cellStyle name="Comma 3 4 2 3 2 2 5" xfId="55695"/>
    <cellStyle name="Comma 3 4 2 3 2 3" xfId="7421"/>
    <cellStyle name="Comma 3 4 2 3 2 3 2" xfId="36439"/>
    <cellStyle name="Comma 3 4 2 3 2 3 3" xfId="55696"/>
    <cellStyle name="Comma 3 4 2 3 2 4" xfId="13203"/>
    <cellStyle name="Comma 3 4 2 3 2 4 2" xfId="36440"/>
    <cellStyle name="Comma 3 4 2 3 2 4 3" xfId="55697"/>
    <cellStyle name="Comma 3 4 2 3 2 5" xfId="18986"/>
    <cellStyle name="Comma 3 4 2 3 2 5 2" xfId="36441"/>
    <cellStyle name="Comma 3 4 2 3 2 6" xfId="36442"/>
    <cellStyle name="Comma 3 4 2 3 2 7" xfId="55698"/>
    <cellStyle name="Comma 3 4 2 3 3" xfId="5718"/>
    <cellStyle name="Comma 3 4 2 3 3 2" xfId="14392"/>
    <cellStyle name="Comma 3 4 2 3 3 2 2" xfId="36443"/>
    <cellStyle name="Comma 3 4 2 3 3 2 3" xfId="55699"/>
    <cellStyle name="Comma 3 4 2 3 3 3" xfId="20175"/>
    <cellStyle name="Comma 3 4 2 3 3 3 2" xfId="36444"/>
    <cellStyle name="Comma 3 4 2 3 3 4" xfId="36445"/>
    <cellStyle name="Comma 3 4 2 3 3 5" xfId="55700"/>
    <cellStyle name="Comma 3 4 2 3 4" xfId="8610"/>
    <cellStyle name="Comma 3 4 2 3 4 2" xfId="36446"/>
    <cellStyle name="Comma 3 4 2 3 4 3" xfId="55701"/>
    <cellStyle name="Comma 3 4 2 3 4 4" xfId="55702"/>
    <cellStyle name="Comma 3 4 2 3 5" xfId="4529"/>
    <cellStyle name="Comma 3 4 2 3 5 2" xfId="36447"/>
    <cellStyle name="Comma 3 4 2 3 5 3" xfId="55703"/>
    <cellStyle name="Comma 3 4 2 3 6" xfId="11501"/>
    <cellStyle name="Comma 3 4 2 3 6 2" xfId="36448"/>
    <cellStyle name="Comma 3 4 2 3 6 3" xfId="55704"/>
    <cellStyle name="Comma 3 4 2 3 7" xfId="17284"/>
    <cellStyle name="Comma 3 4 2 3 7 2" xfId="36449"/>
    <cellStyle name="Comma 3 4 2 3 8" xfId="36450"/>
    <cellStyle name="Comma 3 4 2 3 9" xfId="55705"/>
    <cellStyle name="Comma 3 4 2 4" xfId="2261"/>
    <cellStyle name="Comma 3 4 2 4 2" xfId="6856"/>
    <cellStyle name="Comma 3 4 2 4 2 2" xfId="15529"/>
    <cellStyle name="Comma 3 4 2 4 2 2 2" xfId="36451"/>
    <cellStyle name="Comma 3 4 2 4 2 2 3" xfId="55706"/>
    <cellStyle name="Comma 3 4 2 4 2 3" xfId="21312"/>
    <cellStyle name="Comma 3 4 2 4 2 3 2" xfId="36452"/>
    <cellStyle name="Comma 3 4 2 4 2 4" xfId="36453"/>
    <cellStyle name="Comma 3 4 2 4 2 5" xfId="55707"/>
    <cellStyle name="Comma 3 4 2 4 3" xfId="9747"/>
    <cellStyle name="Comma 3 4 2 4 3 2" xfId="36454"/>
    <cellStyle name="Comma 3 4 2 4 3 3" xfId="55708"/>
    <cellStyle name="Comma 3 4 2 4 3 4" xfId="55709"/>
    <cellStyle name="Comma 3 4 2 4 4" xfId="3964"/>
    <cellStyle name="Comma 3 4 2 4 4 2" xfId="36455"/>
    <cellStyle name="Comma 3 4 2 4 4 3" xfId="55710"/>
    <cellStyle name="Comma 3 4 2 4 5" xfId="12638"/>
    <cellStyle name="Comma 3 4 2 4 5 2" xfId="36456"/>
    <cellStyle name="Comma 3 4 2 4 5 3" xfId="55711"/>
    <cellStyle name="Comma 3 4 2 4 6" xfId="18421"/>
    <cellStyle name="Comma 3 4 2 4 6 2" xfId="36457"/>
    <cellStyle name="Comma 3 4 2 4 7" xfId="36458"/>
    <cellStyle name="Comma 3 4 2 4 8" xfId="55712"/>
    <cellStyle name="Comma 3 4 2 5" xfId="1616"/>
    <cellStyle name="Comma 3 4 2 5 2" xfId="9102"/>
    <cellStyle name="Comma 3 4 2 5 2 2" xfId="14884"/>
    <cellStyle name="Comma 3 4 2 5 2 2 2" xfId="36459"/>
    <cellStyle name="Comma 3 4 2 5 2 2 3" xfId="55713"/>
    <cellStyle name="Comma 3 4 2 5 2 3" xfId="20667"/>
    <cellStyle name="Comma 3 4 2 5 2 3 2" xfId="36460"/>
    <cellStyle name="Comma 3 4 2 5 2 4" xfId="36461"/>
    <cellStyle name="Comma 3 4 2 5 2 5" xfId="55714"/>
    <cellStyle name="Comma 3 4 2 5 3" xfId="6211"/>
    <cellStyle name="Comma 3 4 2 5 3 2" xfId="36462"/>
    <cellStyle name="Comma 3 4 2 5 3 3" xfId="55715"/>
    <cellStyle name="Comma 3 4 2 5 4" xfId="11993"/>
    <cellStyle name="Comma 3 4 2 5 4 2" xfId="36463"/>
    <cellStyle name="Comma 3 4 2 5 4 3" xfId="55716"/>
    <cellStyle name="Comma 3 4 2 5 5" xfId="17776"/>
    <cellStyle name="Comma 3 4 2 5 5 2" xfId="36464"/>
    <cellStyle name="Comma 3 4 2 5 6" xfId="36465"/>
    <cellStyle name="Comma 3 4 2 5 7" xfId="55717"/>
    <cellStyle name="Comma 3 4 2 6" xfId="5153"/>
    <cellStyle name="Comma 3 4 2 6 2" xfId="13827"/>
    <cellStyle name="Comma 3 4 2 6 2 2" xfId="36466"/>
    <cellStyle name="Comma 3 4 2 6 2 3" xfId="55718"/>
    <cellStyle name="Comma 3 4 2 6 3" xfId="19610"/>
    <cellStyle name="Comma 3 4 2 6 3 2" xfId="36467"/>
    <cellStyle name="Comma 3 4 2 6 4" xfId="36468"/>
    <cellStyle name="Comma 3 4 2 6 5" xfId="55719"/>
    <cellStyle name="Comma 3 4 2 7" xfId="8045"/>
    <cellStyle name="Comma 3 4 2 7 2" xfId="36469"/>
    <cellStyle name="Comma 3 4 2 7 3" xfId="55720"/>
    <cellStyle name="Comma 3 4 2 7 4" xfId="55721"/>
    <cellStyle name="Comma 3 4 2 8" xfId="3319"/>
    <cellStyle name="Comma 3 4 2 8 2" xfId="36470"/>
    <cellStyle name="Comma 3 4 2 8 3" xfId="55722"/>
    <cellStyle name="Comma 3 4 2 9" xfId="10936"/>
    <cellStyle name="Comma 3 4 2 9 2" xfId="36471"/>
    <cellStyle name="Comma 3 4 2 9 3" xfId="55723"/>
    <cellStyle name="Comma 3 4 3" xfId="525"/>
    <cellStyle name="Comma 3 4 3 10" xfId="55724"/>
    <cellStyle name="Comma 3 4 3 2" xfId="2263"/>
    <cellStyle name="Comma 3 4 3 2 2" xfId="6858"/>
    <cellStyle name="Comma 3 4 3 2 2 2" xfId="15531"/>
    <cellStyle name="Comma 3 4 3 2 2 2 2" xfId="36472"/>
    <cellStyle name="Comma 3 4 3 2 2 2 3" xfId="55725"/>
    <cellStyle name="Comma 3 4 3 2 2 3" xfId="21314"/>
    <cellStyle name="Comma 3 4 3 2 2 3 2" xfId="36473"/>
    <cellStyle name="Comma 3 4 3 2 2 4" xfId="36474"/>
    <cellStyle name="Comma 3 4 3 2 2 5" xfId="55726"/>
    <cellStyle name="Comma 3 4 3 2 3" xfId="9749"/>
    <cellStyle name="Comma 3 4 3 2 3 2" xfId="36475"/>
    <cellStyle name="Comma 3 4 3 2 3 3" xfId="55727"/>
    <cellStyle name="Comma 3 4 3 2 3 4" xfId="55728"/>
    <cellStyle name="Comma 3 4 3 2 4" xfId="3966"/>
    <cellStyle name="Comma 3 4 3 2 4 2" xfId="36476"/>
    <cellStyle name="Comma 3 4 3 2 4 3" xfId="55729"/>
    <cellStyle name="Comma 3 4 3 2 5" xfId="12640"/>
    <cellStyle name="Comma 3 4 3 2 5 2" xfId="36477"/>
    <cellStyle name="Comma 3 4 3 2 5 3" xfId="55730"/>
    <cellStyle name="Comma 3 4 3 2 6" xfId="18423"/>
    <cellStyle name="Comma 3 4 3 2 6 2" xfId="36478"/>
    <cellStyle name="Comma 3 4 3 2 7" xfId="36479"/>
    <cellStyle name="Comma 3 4 3 2 8" xfId="55731"/>
    <cellStyle name="Comma 3 4 3 3" xfId="1615"/>
    <cellStyle name="Comma 3 4 3 3 2" xfId="9101"/>
    <cellStyle name="Comma 3 4 3 3 2 2" xfId="14883"/>
    <cellStyle name="Comma 3 4 3 3 2 2 2" xfId="36480"/>
    <cellStyle name="Comma 3 4 3 3 2 2 3" xfId="55732"/>
    <cellStyle name="Comma 3 4 3 3 2 3" xfId="20666"/>
    <cellStyle name="Comma 3 4 3 3 2 3 2" xfId="36481"/>
    <cellStyle name="Comma 3 4 3 3 2 4" xfId="36482"/>
    <cellStyle name="Comma 3 4 3 3 2 5" xfId="55733"/>
    <cellStyle name="Comma 3 4 3 3 3" xfId="6210"/>
    <cellStyle name="Comma 3 4 3 3 3 2" xfId="36483"/>
    <cellStyle name="Comma 3 4 3 3 3 3" xfId="55734"/>
    <cellStyle name="Comma 3 4 3 3 4" xfId="11992"/>
    <cellStyle name="Comma 3 4 3 3 4 2" xfId="36484"/>
    <cellStyle name="Comma 3 4 3 3 4 3" xfId="55735"/>
    <cellStyle name="Comma 3 4 3 3 5" xfId="17775"/>
    <cellStyle name="Comma 3 4 3 3 5 2" xfId="36485"/>
    <cellStyle name="Comma 3 4 3 3 6" xfId="36486"/>
    <cellStyle name="Comma 3 4 3 3 7" xfId="55736"/>
    <cellStyle name="Comma 3 4 3 4" xfId="5155"/>
    <cellStyle name="Comma 3 4 3 4 2" xfId="13829"/>
    <cellStyle name="Comma 3 4 3 4 2 2" xfId="36487"/>
    <cellStyle name="Comma 3 4 3 4 2 3" xfId="55737"/>
    <cellStyle name="Comma 3 4 3 4 3" xfId="19612"/>
    <cellStyle name="Comma 3 4 3 4 3 2" xfId="36488"/>
    <cellStyle name="Comma 3 4 3 4 4" xfId="36489"/>
    <cellStyle name="Comma 3 4 3 4 5" xfId="55738"/>
    <cellStyle name="Comma 3 4 3 5" xfId="8047"/>
    <cellStyle name="Comma 3 4 3 5 2" xfId="36490"/>
    <cellStyle name="Comma 3 4 3 5 3" xfId="55739"/>
    <cellStyle name="Comma 3 4 3 5 4" xfId="55740"/>
    <cellStyle name="Comma 3 4 3 6" xfId="3318"/>
    <cellStyle name="Comma 3 4 3 6 2" xfId="36491"/>
    <cellStyle name="Comma 3 4 3 6 3" xfId="55741"/>
    <cellStyle name="Comma 3 4 3 7" xfId="10938"/>
    <cellStyle name="Comma 3 4 3 7 2" xfId="36492"/>
    <cellStyle name="Comma 3 4 3 7 3" xfId="55742"/>
    <cellStyle name="Comma 3 4 3 8" xfId="16721"/>
    <cellStyle name="Comma 3 4 3 8 2" xfId="36493"/>
    <cellStyle name="Comma 3 4 3 9" xfId="36494"/>
    <cellStyle name="Comma 3 4 4" xfId="1121"/>
    <cellStyle name="Comma 3 4 4 2" xfId="2825"/>
    <cellStyle name="Comma 3 4 4 2 2" xfId="10311"/>
    <cellStyle name="Comma 3 4 4 2 2 2" xfId="16093"/>
    <cellStyle name="Comma 3 4 4 2 2 2 2" xfId="36495"/>
    <cellStyle name="Comma 3 4 4 2 2 2 3" xfId="55743"/>
    <cellStyle name="Comma 3 4 4 2 2 3" xfId="21876"/>
    <cellStyle name="Comma 3 4 4 2 2 3 2" xfId="36496"/>
    <cellStyle name="Comma 3 4 4 2 2 4" xfId="36497"/>
    <cellStyle name="Comma 3 4 4 2 2 5" xfId="55744"/>
    <cellStyle name="Comma 3 4 4 2 3" xfId="7420"/>
    <cellStyle name="Comma 3 4 4 2 3 2" xfId="36498"/>
    <cellStyle name="Comma 3 4 4 2 3 3" xfId="55745"/>
    <cellStyle name="Comma 3 4 4 2 4" xfId="13202"/>
    <cellStyle name="Comma 3 4 4 2 4 2" xfId="36499"/>
    <cellStyle name="Comma 3 4 4 2 4 3" xfId="55746"/>
    <cellStyle name="Comma 3 4 4 2 5" xfId="18985"/>
    <cellStyle name="Comma 3 4 4 2 5 2" xfId="36500"/>
    <cellStyle name="Comma 3 4 4 2 6" xfId="36501"/>
    <cellStyle name="Comma 3 4 4 2 7" xfId="55747"/>
    <cellStyle name="Comma 3 4 4 3" xfId="5717"/>
    <cellStyle name="Comma 3 4 4 3 2" xfId="14391"/>
    <cellStyle name="Comma 3 4 4 3 2 2" xfId="36502"/>
    <cellStyle name="Comma 3 4 4 3 2 3" xfId="55748"/>
    <cellStyle name="Comma 3 4 4 3 3" xfId="20174"/>
    <cellStyle name="Comma 3 4 4 3 3 2" xfId="36503"/>
    <cellStyle name="Comma 3 4 4 3 4" xfId="36504"/>
    <cellStyle name="Comma 3 4 4 3 5" xfId="55749"/>
    <cellStyle name="Comma 3 4 4 4" xfId="8609"/>
    <cellStyle name="Comma 3 4 4 4 2" xfId="36505"/>
    <cellStyle name="Comma 3 4 4 4 3" xfId="55750"/>
    <cellStyle name="Comma 3 4 4 4 4" xfId="55751"/>
    <cellStyle name="Comma 3 4 4 5" xfId="4528"/>
    <cellStyle name="Comma 3 4 4 5 2" xfId="36506"/>
    <cellStyle name="Comma 3 4 4 5 3" xfId="55752"/>
    <cellStyle name="Comma 3 4 4 6" xfId="11500"/>
    <cellStyle name="Comma 3 4 4 6 2" xfId="36507"/>
    <cellStyle name="Comma 3 4 4 6 3" xfId="55753"/>
    <cellStyle name="Comma 3 4 4 7" xfId="17283"/>
    <cellStyle name="Comma 3 4 4 7 2" xfId="36508"/>
    <cellStyle name="Comma 3 4 4 8" xfId="36509"/>
    <cellStyle name="Comma 3 4 4 9" xfId="55754"/>
    <cellStyle name="Comma 3 4 5" xfId="2260"/>
    <cellStyle name="Comma 3 4 5 2" xfId="6855"/>
    <cellStyle name="Comma 3 4 5 2 2" xfId="15528"/>
    <cellStyle name="Comma 3 4 5 2 2 2" xfId="36510"/>
    <cellStyle name="Comma 3 4 5 2 2 3" xfId="55755"/>
    <cellStyle name="Comma 3 4 5 2 3" xfId="21311"/>
    <cellStyle name="Comma 3 4 5 2 3 2" xfId="36511"/>
    <cellStyle name="Comma 3 4 5 2 4" xfId="36512"/>
    <cellStyle name="Comma 3 4 5 2 5" xfId="55756"/>
    <cellStyle name="Comma 3 4 5 3" xfId="9746"/>
    <cellStyle name="Comma 3 4 5 3 2" xfId="36513"/>
    <cellStyle name="Comma 3 4 5 3 3" xfId="55757"/>
    <cellStyle name="Comma 3 4 5 3 4" xfId="55758"/>
    <cellStyle name="Comma 3 4 5 4" xfId="3963"/>
    <cellStyle name="Comma 3 4 5 4 2" xfId="36514"/>
    <cellStyle name="Comma 3 4 5 4 3" xfId="55759"/>
    <cellStyle name="Comma 3 4 5 5" xfId="12637"/>
    <cellStyle name="Comma 3 4 5 5 2" xfId="36515"/>
    <cellStyle name="Comma 3 4 5 5 3" xfId="55760"/>
    <cellStyle name="Comma 3 4 5 6" xfId="18420"/>
    <cellStyle name="Comma 3 4 5 6 2" xfId="36516"/>
    <cellStyle name="Comma 3 4 5 7" xfId="36517"/>
    <cellStyle name="Comma 3 4 5 8" xfId="55761"/>
    <cellStyle name="Comma 3 4 6" xfId="1280"/>
    <cellStyle name="Comma 3 4 6 2" xfId="8766"/>
    <cellStyle name="Comma 3 4 6 2 2" xfId="14548"/>
    <cellStyle name="Comma 3 4 6 2 2 2" xfId="36518"/>
    <cellStyle name="Comma 3 4 6 2 2 3" xfId="55762"/>
    <cellStyle name="Comma 3 4 6 2 3" xfId="20331"/>
    <cellStyle name="Comma 3 4 6 2 3 2" xfId="36519"/>
    <cellStyle name="Comma 3 4 6 2 4" xfId="36520"/>
    <cellStyle name="Comma 3 4 6 2 5" xfId="55763"/>
    <cellStyle name="Comma 3 4 6 3" xfId="5875"/>
    <cellStyle name="Comma 3 4 6 3 2" xfId="36521"/>
    <cellStyle name="Comma 3 4 6 3 3" xfId="55764"/>
    <cellStyle name="Comma 3 4 6 4" xfId="11657"/>
    <cellStyle name="Comma 3 4 6 4 2" xfId="36522"/>
    <cellStyle name="Comma 3 4 6 4 3" xfId="55765"/>
    <cellStyle name="Comma 3 4 6 5" xfId="17440"/>
    <cellStyle name="Comma 3 4 6 5 2" xfId="36523"/>
    <cellStyle name="Comma 3 4 6 6" xfId="36524"/>
    <cellStyle name="Comma 3 4 6 7" xfId="55766"/>
    <cellStyle name="Comma 3 4 7" xfId="5152"/>
    <cellStyle name="Comma 3 4 7 2" xfId="13826"/>
    <cellStyle name="Comma 3 4 7 2 2" xfId="36525"/>
    <cellStyle name="Comma 3 4 7 2 3" xfId="55767"/>
    <cellStyle name="Comma 3 4 7 3" xfId="19609"/>
    <cellStyle name="Comma 3 4 7 3 2" xfId="36526"/>
    <cellStyle name="Comma 3 4 7 4" xfId="36527"/>
    <cellStyle name="Comma 3 4 7 5" xfId="55768"/>
    <cellStyle name="Comma 3 4 8" xfId="8044"/>
    <cellStyle name="Comma 3 4 8 2" xfId="36528"/>
    <cellStyle name="Comma 3 4 8 3" xfId="55769"/>
    <cellStyle name="Comma 3 4 8 4" xfId="55770"/>
    <cellStyle name="Comma 3 4 9" xfId="2983"/>
    <cellStyle name="Comma 3 4 9 2" xfId="36529"/>
    <cellStyle name="Comma 3 4 9 3" xfId="55771"/>
    <cellStyle name="Comma 3 5" xfId="526"/>
    <cellStyle name="Comma 3 5 10" xfId="16722"/>
    <cellStyle name="Comma 3 5 10 2" xfId="36530"/>
    <cellStyle name="Comma 3 5 11" xfId="36531"/>
    <cellStyle name="Comma 3 5 12" xfId="55772"/>
    <cellStyle name="Comma 3 5 2" xfId="527"/>
    <cellStyle name="Comma 3 5 2 2" xfId="2265"/>
    <cellStyle name="Comma 3 5 2 2 2" xfId="9751"/>
    <cellStyle name="Comma 3 5 2 2 2 2" xfId="15533"/>
    <cellStyle name="Comma 3 5 2 2 2 2 2" xfId="36532"/>
    <cellStyle name="Comma 3 5 2 2 2 2 3" xfId="55773"/>
    <cellStyle name="Comma 3 5 2 2 2 3" xfId="21316"/>
    <cellStyle name="Comma 3 5 2 2 2 3 2" xfId="36533"/>
    <cellStyle name="Comma 3 5 2 2 2 4" xfId="36534"/>
    <cellStyle name="Comma 3 5 2 2 2 5" xfId="55774"/>
    <cellStyle name="Comma 3 5 2 2 3" xfId="6860"/>
    <cellStyle name="Comma 3 5 2 2 3 2" xfId="36535"/>
    <cellStyle name="Comma 3 5 2 2 3 3" xfId="55775"/>
    <cellStyle name="Comma 3 5 2 2 4" xfId="12642"/>
    <cellStyle name="Comma 3 5 2 2 4 2" xfId="36536"/>
    <cellStyle name="Comma 3 5 2 2 4 3" xfId="55776"/>
    <cellStyle name="Comma 3 5 2 2 5" xfId="18425"/>
    <cellStyle name="Comma 3 5 2 2 5 2" xfId="36537"/>
    <cellStyle name="Comma 3 5 2 2 6" xfId="36538"/>
    <cellStyle name="Comma 3 5 2 2 7" xfId="55777"/>
    <cellStyle name="Comma 3 5 2 3" xfId="5157"/>
    <cellStyle name="Comma 3 5 2 3 2" xfId="13831"/>
    <cellStyle name="Comma 3 5 2 3 2 2" xfId="36539"/>
    <cellStyle name="Comma 3 5 2 3 2 3" xfId="55778"/>
    <cellStyle name="Comma 3 5 2 3 3" xfId="19614"/>
    <cellStyle name="Comma 3 5 2 3 3 2" xfId="36540"/>
    <cellStyle name="Comma 3 5 2 3 4" xfId="36541"/>
    <cellStyle name="Comma 3 5 2 3 5" xfId="55779"/>
    <cellStyle name="Comma 3 5 2 4" xfId="8049"/>
    <cellStyle name="Comma 3 5 2 4 2" xfId="36542"/>
    <cellStyle name="Comma 3 5 2 4 3" xfId="55780"/>
    <cellStyle name="Comma 3 5 2 4 4" xfId="55781"/>
    <cellStyle name="Comma 3 5 2 5" xfId="3968"/>
    <cellStyle name="Comma 3 5 2 5 2" xfId="36543"/>
    <cellStyle name="Comma 3 5 2 5 3" xfId="55782"/>
    <cellStyle name="Comma 3 5 2 6" xfId="10940"/>
    <cellStyle name="Comma 3 5 2 6 2" xfId="36544"/>
    <cellStyle name="Comma 3 5 2 6 3" xfId="55783"/>
    <cellStyle name="Comma 3 5 2 7" xfId="16723"/>
    <cellStyle name="Comma 3 5 2 7 2" xfId="36545"/>
    <cellStyle name="Comma 3 5 2 8" xfId="36546"/>
    <cellStyle name="Comma 3 5 2 9" xfId="55784"/>
    <cellStyle name="Comma 3 5 3" xfId="1123"/>
    <cellStyle name="Comma 3 5 3 2" xfId="2827"/>
    <cellStyle name="Comma 3 5 3 2 2" xfId="10313"/>
    <cellStyle name="Comma 3 5 3 2 2 2" xfId="16095"/>
    <cellStyle name="Comma 3 5 3 2 2 2 2" xfId="36547"/>
    <cellStyle name="Comma 3 5 3 2 2 2 3" xfId="55785"/>
    <cellStyle name="Comma 3 5 3 2 2 3" xfId="21878"/>
    <cellStyle name="Comma 3 5 3 2 2 3 2" xfId="36548"/>
    <cellStyle name="Comma 3 5 3 2 2 4" xfId="36549"/>
    <cellStyle name="Comma 3 5 3 2 2 5" xfId="55786"/>
    <cellStyle name="Comma 3 5 3 2 3" xfId="7422"/>
    <cellStyle name="Comma 3 5 3 2 3 2" xfId="36550"/>
    <cellStyle name="Comma 3 5 3 2 3 3" xfId="55787"/>
    <cellStyle name="Comma 3 5 3 2 4" xfId="13204"/>
    <cellStyle name="Comma 3 5 3 2 4 2" xfId="36551"/>
    <cellStyle name="Comma 3 5 3 2 4 3" xfId="55788"/>
    <cellStyle name="Comma 3 5 3 2 5" xfId="18987"/>
    <cellStyle name="Comma 3 5 3 2 5 2" xfId="36552"/>
    <cellStyle name="Comma 3 5 3 2 6" xfId="36553"/>
    <cellStyle name="Comma 3 5 3 2 7" xfId="55789"/>
    <cellStyle name="Comma 3 5 3 3" xfId="5719"/>
    <cellStyle name="Comma 3 5 3 3 2" xfId="14393"/>
    <cellStyle name="Comma 3 5 3 3 2 2" xfId="36554"/>
    <cellStyle name="Comma 3 5 3 3 2 3" xfId="55790"/>
    <cellStyle name="Comma 3 5 3 3 3" xfId="20176"/>
    <cellStyle name="Comma 3 5 3 3 3 2" xfId="36555"/>
    <cellStyle name="Comma 3 5 3 3 4" xfId="36556"/>
    <cellStyle name="Comma 3 5 3 3 5" xfId="55791"/>
    <cellStyle name="Comma 3 5 3 4" xfId="8611"/>
    <cellStyle name="Comma 3 5 3 4 2" xfId="36557"/>
    <cellStyle name="Comma 3 5 3 4 3" xfId="55792"/>
    <cellStyle name="Comma 3 5 3 4 4" xfId="55793"/>
    <cellStyle name="Comma 3 5 3 5" xfId="4530"/>
    <cellStyle name="Comma 3 5 3 5 2" xfId="36558"/>
    <cellStyle name="Comma 3 5 3 5 3" xfId="55794"/>
    <cellStyle name="Comma 3 5 3 6" xfId="11502"/>
    <cellStyle name="Comma 3 5 3 6 2" xfId="36559"/>
    <cellStyle name="Comma 3 5 3 6 3" xfId="55795"/>
    <cellStyle name="Comma 3 5 3 7" xfId="17285"/>
    <cellStyle name="Comma 3 5 3 7 2" xfId="36560"/>
    <cellStyle name="Comma 3 5 3 8" xfId="36561"/>
    <cellStyle name="Comma 3 5 3 9" xfId="55796"/>
    <cellStyle name="Comma 3 5 4" xfId="2264"/>
    <cellStyle name="Comma 3 5 4 2" xfId="6859"/>
    <cellStyle name="Comma 3 5 4 2 2" xfId="15532"/>
    <cellStyle name="Comma 3 5 4 2 2 2" xfId="36562"/>
    <cellStyle name="Comma 3 5 4 2 2 3" xfId="55797"/>
    <cellStyle name="Comma 3 5 4 2 3" xfId="21315"/>
    <cellStyle name="Comma 3 5 4 2 3 2" xfId="36563"/>
    <cellStyle name="Comma 3 5 4 2 4" xfId="36564"/>
    <cellStyle name="Comma 3 5 4 2 5" xfId="55798"/>
    <cellStyle name="Comma 3 5 4 3" xfId="9750"/>
    <cellStyle name="Comma 3 5 4 3 2" xfId="36565"/>
    <cellStyle name="Comma 3 5 4 3 3" xfId="55799"/>
    <cellStyle name="Comma 3 5 4 3 4" xfId="55800"/>
    <cellStyle name="Comma 3 5 4 4" xfId="3967"/>
    <cellStyle name="Comma 3 5 4 4 2" xfId="36566"/>
    <cellStyle name="Comma 3 5 4 4 3" xfId="55801"/>
    <cellStyle name="Comma 3 5 4 5" xfId="12641"/>
    <cellStyle name="Comma 3 5 4 5 2" xfId="36567"/>
    <cellStyle name="Comma 3 5 4 5 3" xfId="55802"/>
    <cellStyle name="Comma 3 5 4 6" xfId="18424"/>
    <cellStyle name="Comma 3 5 4 6 2" xfId="36568"/>
    <cellStyle name="Comma 3 5 4 7" xfId="36569"/>
    <cellStyle name="Comma 3 5 4 8" xfId="55803"/>
    <cellStyle name="Comma 3 5 5" xfId="1617"/>
    <cellStyle name="Comma 3 5 5 2" xfId="9103"/>
    <cellStyle name="Comma 3 5 5 2 2" xfId="14885"/>
    <cellStyle name="Comma 3 5 5 2 2 2" xfId="36570"/>
    <cellStyle name="Comma 3 5 5 2 2 3" xfId="55804"/>
    <cellStyle name="Comma 3 5 5 2 3" xfId="20668"/>
    <cellStyle name="Comma 3 5 5 2 3 2" xfId="36571"/>
    <cellStyle name="Comma 3 5 5 2 4" xfId="36572"/>
    <cellStyle name="Comma 3 5 5 2 5" xfId="55805"/>
    <cellStyle name="Comma 3 5 5 3" xfId="6212"/>
    <cellStyle name="Comma 3 5 5 3 2" xfId="36573"/>
    <cellStyle name="Comma 3 5 5 3 3" xfId="55806"/>
    <cellStyle name="Comma 3 5 5 4" xfId="11994"/>
    <cellStyle name="Comma 3 5 5 4 2" xfId="36574"/>
    <cellStyle name="Comma 3 5 5 4 3" xfId="55807"/>
    <cellStyle name="Comma 3 5 5 5" xfId="17777"/>
    <cellStyle name="Comma 3 5 5 5 2" xfId="36575"/>
    <cellStyle name="Comma 3 5 5 6" xfId="36576"/>
    <cellStyle name="Comma 3 5 5 7" xfId="55808"/>
    <cellStyle name="Comma 3 5 6" xfId="5156"/>
    <cellStyle name="Comma 3 5 6 2" xfId="13830"/>
    <cellStyle name="Comma 3 5 6 2 2" xfId="36577"/>
    <cellStyle name="Comma 3 5 6 2 3" xfId="55809"/>
    <cellStyle name="Comma 3 5 6 3" xfId="19613"/>
    <cellStyle name="Comma 3 5 6 3 2" xfId="36578"/>
    <cellStyle name="Comma 3 5 6 4" xfId="36579"/>
    <cellStyle name="Comma 3 5 6 5" xfId="55810"/>
    <cellStyle name="Comma 3 5 7" xfId="8048"/>
    <cellStyle name="Comma 3 5 7 2" xfId="36580"/>
    <cellStyle name="Comma 3 5 7 3" xfId="55811"/>
    <cellStyle name="Comma 3 5 7 4" xfId="55812"/>
    <cellStyle name="Comma 3 5 8" xfId="3320"/>
    <cellStyle name="Comma 3 5 8 2" xfId="36581"/>
    <cellStyle name="Comma 3 5 8 3" xfId="55813"/>
    <cellStyle name="Comma 3 5 9" xfId="10939"/>
    <cellStyle name="Comma 3 5 9 2" xfId="36582"/>
    <cellStyle name="Comma 3 5 9 3" xfId="55814"/>
    <cellStyle name="Comma 3 6" xfId="528"/>
    <cellStyle name="Comma 3 6 10" xfId="16724"/>
    <cellStyle name="Comma 3 6 10 2" xfId="36583"/>
    <cellStyle name="Comma 3 6 11" xfId="36584"/>
    <cellStyle name="Comma 3 6 12" xfId="55815"/>
    <cellStyle name="Comma 3 6 2" xfId="529"/>
    <cellStyle name="Comma 3 6 2 2" xfId="2267"/>
    <cellStyle name="Comma 3 6 2 2 2" xfId="9753"/>
    <cellStyle name="Comma 3 6 2 2 2 2" xfId="15535"/>
    <cellStyle name="Comma 3 6 2 2 2 2 2" xfId="36585"/>
    <cellStyle name="Comma 3 6 2 2 2 2 3" xfId="55816"/>
    <cellStyle name="Comma 3 6 2 2 2 3" xfId="21318"/>
    <cellStyle name="Comma 3 6 2 2 2 3 2" xfId="36586"/>
    <cellStyle name="Comma 3 6 2 2 2 4" xfId="36587"/>
    <cellStyle name="Comma 3 6 2 2 2 5" xfId="55817"/>
    <cellStyle name="Comma 3 6 2 2 3" xfId="6862"/>
    <cellStyle name="Comma 3 6 2 2 3 2" xfId="36588"/>
    <cellStyle name="Comma 3 6 2 2 3 3" xfId="55818"/>
    <cellStyle name="Comma 3 6 2 2 4" xfId="12644"/>
    <cellStyle name="Comma 3 6 2 2 4 2" xfId="36589"/>
    <cellStyle name="Comma 3 6 2 2 4 3" xfId="55819"/>
    <cellStyle name="Comma 3 6 2 2 5" xfId="18427"/>
    <cellStyle name="Comma 3 6 2 2 5 2" xfId="36590"/>
    <cellStyle name="Comma 3 6 2 2 6" xfId="36591"/>
    <cellStyle name="Comma 3 6 2 2 7" xfId="55820"/>
    <cellStyle name="Comma 3 6 2 3" xfId="5159"/>
    <cellStyle name="Comma 3 6 2 3 2" xfId="13833"/>
    <cellStyle name="Comma 3 6 2 3 2 2" xfId="36592"/>
    <cellStyle name="Comma 3 6 2 3 2 3" xfId="55821"/>
    <cellStyle name="Comma 3 6 2 3 3" xfId="19616"/>
    <cellStyle name="Comma 3 6 2 3 3 2" xfId="36593"/>
    <cellStyle name="Comma 3 6 2 3 4" xfId="36594"/>
    <cellStyle name="Comma 3 6 2 3 5" xfId="55822"/>
    <cellStyle name="Comma 3 6 2 4" xfId="8051"/>
    <cellStyle name="Comma 3 6 2 4 2" xfId="36595"/>
    <cellStyle name="Comma 3 6 2 4 3" xfId="55823"/>
    <cellStyle name="Comma 3 6 2 4 4" xfId="55824"/>
    <cellStyle name="Comma 3 6 2 5" xfId="3970"/>
    <cellStyle name="Comma 3 6 2 5 2" xfId="36596"/>
    <cellStyle name="Comma 3 6 2 5 3" xfId="55825"/>
    <cellStyle name="Comma 3 6 2 6" xfId="10942"/>
    <cellStyle name="Comma 3 6 2 6 2" xfId="36597"/>
    <cellStyle name="Comma 3 6 2 6 3" xfId="55826"/>
    <cellStyle name="Comma 3 6 2 7" xfId="16725"/>
    <cellStyle name="Comma 3 6 2 7 2" xfId="36598"/>
    <cellStyle name="Comma 3 6 2 8" xfId="36599"/>
    <cellStyle name="Comma 3 6 2 9" xfId="55827"/>
    <cellStyle name="Comma 3 6 3" xfId="1124"/>
    <cellStyle name="Comma 3 6 3 2" xfId="2828"/>
    <cellStyle name="Comma 3 6 3 2 2" xfId="10314"/>
    <cellStyle name="Comma 3 6 3 2 2 2" xfId="16096"/>
    <cellStyle name="Comma 3 6 3 2 2 2 2" xfId="36600"/>
    <cellStyle name="Comma 3 6 3 2 2 2 3" xfId="55828"/>
    <cellStyle name="Comma 3 6 3 2 2 3" xfId="21879"/>
    <cellStyle name="Comma 3 6 3 2 2 3 2" xfId="36601"/>
    <cellStyle name="Comma 3 6 3 2 2 4" xfId="36602"/>
    <cellStyle name="Comma 3 6 3 2 2 5" xfId="55829"/>
    <cellStyle name="Comma 3 6 3 2 3" xfId="7423"/>
    <cellStyle name="Comma 3 6 3 2 3 2" xfId="36603"/>
    <cellStyle name="Comma 3 6 3 2 3 3" xfId="55830"/>
    <cellStyle name="Comma 3 6 3 2 4" xfId="13205"/>
    <cellStyle name="Comma 3 6 3 2 4 2" xfId="36604"/>
    <cellStyle name="Comma 3 6 3 2 4 3" xfId="55831"/>
    <cellStyle name="Comma 3 6 3 2 5" xfId="18988"/>
    <cellStyle name="Comma 3 6 3 2 5 2" xfId="36605"/>
    <cellStyle name="Comma 3 6 3 2 6" xfId="36606"/>
    <cellStyle name="Comma 3 6 3 2 7" xfId="55832"/>
    <cellStyle name="Comma 3 6 3 3" xfId="5720"/>
    <cellStyle name="Comma 3 6 3 3 2" xfId="14394"/>
    <cellStyle name="Comma 3 6 3 3 2 2" xfId="36607"/>
    <cellStyle name="Comma 3 6 3 3 2 3" xfId="55833"/>
    <cellStyle name="Comma 3 6 3 3 3" xfId="20177"/>
    <cellStyle name="Comma 3 6 3 3 3 2" xfId="36608"/>
    <cellStyle name="Comma 3 6 3 3 4" xfId="36609"/>
    <cellStyle name="Comma 3 6 3 3 5" xfId="55834"/>
    <cellStyle name="Comma 3 6 3 4" xfId="8612"/>
    <cellStyle name="Comma 3 6 3 4 2" xfId="36610"/>
    <cellStyle name="Comma 3 6 3 4 3" xfId="55835"/>
    <cellStyle name="Comma 3 6 3 4 4" xfId="55836"/>
    <cellStyle name="Comma 3 6 3 5" xfId="4531"/>
    <cellStyle name="Comma 3 6 3 5 2" xfId="36611"/>
    <cellStyle name="Comma 3 6 3 5 3" xfId="55837"/>
    <cellStyle name="Comma 3 6 3 6" xfId="11503"/>
    <cellStyle name="Comma 3 6 3 6 2" xfId="36612"/>
    <cellStyle name="Comma 3 6 3 6 3" xfId="55838"/>
    <cellStyle name="Comma 3 6 3 7" xfId="17286"/>
    <cellStyle name="Comma 3 6 3 7 2" xfId="36613"/>
    <cellStyle name="Comma 3 6 3 8" xfId="36614"/>
    <cellStyle name="Comma 3 6 3 9" xfId="55839"/>
    <cellStyle name="Comma 3 6 4" xfId="2266"/>
    <cellStyle name="Comma 3 6 4 2" xfId="6861"/>
    <cellStyle name="Comma 3 6 4 2 2" xfId="15534"/>
    <cellStyle name="Comma 3 6 4 2 2 2" xfId="36615"/>
    <cellStyle name="Comma 3 6 4 2 2 3" xfId="55840"/>
    <cellStyle name="Comma 3 6 4 2 3" xfId="21317"/>
    <cellStyle name="Comma 3 6 4 2 3 2" xfId="36616"/>
    <cellStyle name="Comma 3 6 4 2 4" xfId="36617"/>
    <cellStyle name="Comma 3 6 4 2 5" xfId="55841"/>
    <cellStyle name="Comma 3 6 4 3" xfId="9752"/>
    <cellStyle name="Comma 3 6 4 3 2" xfId="36618"/>
    <cellStyle name="Comma 3 6 4 3 3" xfId="55842"/>
    <cellStyle name="Comma 3 6 4 3 4" xfId="55843"/>
    <cellStyle name="Comma 3 6 4 4" xfId="3969"/>
    <cellStyle name="Comma 3 6 4 4 2" xfId="36619"/>
    <cellStyle name="Comma 3 6 4 4 3" xfId="55844"/>
    <cellStyle name="Comma 3 6 4 5" xfId="12643"/>
    <cellStyle name="Comma 3 6 4 5 2" xfId="36620"/>
    <cellStyle name="Comma 3 6 4 5 3" xfId="55845"/>
    <cellStyle name="Comma 3 6 4 6" xfId="18426"/>
    <cellStyle name="Comma 3 6 4 6 2" xfId="36621"/>
    <cellStyle name="Comma 3 6 4 7" xfId="36622"/>
    <cellStyle name="Comma 3 6 4 8" xfId="55846"/>
    <cellStyle name="Comma 3 6 5" xfId="1618"/>
    <cellStyle name="Comma 3 6 5 2" xfId="9104"/>
    <cellStyle name="Comma 3 6 5 2 2" xfId="14886"/>
    <cellStyle name="Comma 3 6 5 2 2 2" xfId="36623"/>
    <cellStyle name="Comma 3 6 5 2 2 3" xfId="55847"/>
    <cellStyle name="Comma 3 6 5 2 3" xfId="20669"/>
    <cellStyle name="Comma 3 6 5 2 3 2" xfId="36624"/>
    <cellStyle name="Comma 3 6 5 2 4" xfId="36625"/>
    <cellStyle name="Comma 3 6 5 2 5" xfId="55848"/>
    <cellStyle name="Comma 3 6 5 3" xfId="6213"/>
    <cellStyle name="Comma 3 6 5 3 2" xfId="36626"/>
    <cellStyle name="Comma 3 6 5 3 3" xfId="55849"/>
    <cellStyle name="Comma 3 6 5 4" xfId="11995"/>
    <cellStyle name="Comma 3 6 5 4 2" xfId="36627"/>
    <cellStyle name="Comma 3 6 5 4 3" xfId="55850"/>
    <cellStyle name="Comma 3 6 5 5" xfId="17778"/>
    <cellStyle name="Comma 3 6 5 5 2" xfId="36628"/>
    <cellStyle name="Comma 3 6 5 6" xfId="36629"/>
    <cellStyle name="Comma 3 6 5 7" xfId="55851"/>
    <cellStyle name="Comma 3 6 6" xfId="5158"/>
    <cellStyle name="Comma 3 6 6 2" xfId="13832"/>
    <cellStyle name="Comma 3 6 6 2 2" xfId="36630"/>
    <cellStyle name="Comma 3 6 6 2 3" xfId="55852"/>
    <cellStyle name="Comma 3 6 6 3" xfId="19615"/>
    <cellStyle name="Comma 3 6 6 3 2" xfId="36631"/>
    <cellStyle name="Comma 3 6 6 4" xfId="36632"/>
    <cellStyle name="Comma 3 6 6 5" xfId="55853"/>
    <cellStyle name="Comma 3 6 7" xfId="8050"/>
    <cellStyle name="Comma 3 6 7 2" xfId="36633"/>
    <cellStyle name="Comma 3 6 7 3" xfId="55854"/>
    <cellStyle name="Comma 3 6 7 4" xfId="55855"/>
    <cellStyle name="Comma 3 6 8" xfId="3321"/>
    <cellStyle name="Comma 3 6 8 2" xfId="36634"/>
    <cellStyle name="Comma 3 6 8 3" xfId="55856"/>
    <cellStyle name="Comma 3 6 9" xfId="10941"/>
    <cellStyle name="Comma 3 6 9 2" xfId="36635"/>
    <cellStyle name="Comma 3 6 9 3" xfId="55857"/>
    <cellStyle name="Comma 3 7" xfId="530"/>
    <cellStyle name="Comma 3 7 10" xfId="55858"/>
    <cellStyle name="Comma 3 7 2" xfId="2268"/>
    <cellStyle name="Comma 3 7 2 2" xfId="6863"/>
    <cellStyle name="Comma 3 7 2 2 2" xfId="15536"/>
    <cellStyle name="Comma 3 7 2 2 2 2" xfId="36636"/>
    <cellStyle name="Comma 3 7 2 2 2 3" xfId="55859"/>
    <cellStyle name="Comma 3 7 2 2 3" xfId="21319"/>
    <cellStyle name="Comma 3 7 2 2 3 2" xfId="36637"/>
    <cellStyle name="Comma 3 7 2 2 4" xfId="36638"/>
    <cellStyle name="Comma 3 7 2 2 5" xfId="55860"/>
    <cellStyle name="Comma 3 7 2 3" xfId="9754"/>
    <cellStyle name="Comma 3 7 2 3 2" xfId="36639"/>
    <cellStyle name="Comma 3 7 2 3 3" xfId="55861"/>
    <cellStyle name="Comma 3 7 2 3 4" xfId="55862"/>
    <cellStyle name="Comma 3 7 2 4" xfId="3971"/>
    <cellStyle name="Comma 3 7 2 4 2" xfId="36640"/>
    <cellStyle name="Comma 3 7 2 4 3" xfId="55863"/>
    <cellStyle name="Comma 3 7 2 5" xfId="12645"/>
    <cellStyle name="Comma 3 7 2 5 2" xfId="36641"/>
    <cellStyle name="Comma 3 7 2 5 3" xfId="55864"/>
    <cellStyle name="Comma 3 7 2 6" xfId="18428"/>
    <cellStyle name="Comma 3 7 2 6 2" xfId="36642"/>
    <cellStyle name="Comma 3 7 2 7" xfId="36643"/>
    <cellStyle name="Comma 3 7 2 8" xfId="55865"/>
    <cellStyle name="Comma 3 7 3" xfId="1358"/>
    <cellStyle name="Comma 3 7 3 2" xfId="8844"/>
    <cellStyle name="Comma 3 7 3 2 2" xfId="14626"/>
    <cellStyle name="Comma 3 7 3 2 2 2" xfId="36644"/>
    <cellStyle name="Comma 3 7 3 2 2 3" xfId="55866"/>
    <cellStyle name="Comma 3 7 3 2 3" xfId="20409"/>
    <cellStyle name="Comma 3 7 3 2 3 2" xfId="36645"/>
    <cellStyle name="Comma 3 7 3 2 4" xfId="36646"/>
    <cellStyle name="Comma 3 7 3 2 5" xfId="55867"/>
    <cellStyle name="Comma 3 7 3 3" xfId="5953"/>
    <cellStyle name="Comma 3 7 3 3 2" xfId="36647"/>
    <cellStyle name="Comma 3 7 3 3 3" xfId="55868"/>
    <cellStyle name="Comma 3 7 3 4" xfId="11735"/>
    <cellStyle name="Comma 3 7 3 4 2" xfId="36648"/>
    <cellStyle name="Comma 3 7 3 4 3" xfId="55869"/>
    <cellStyle name="Comma 3 7 3 5" xfId="17518"/>
    <cellStyle name="Comma 3 7 3 5 2" xfId="36649"/>
    <cellStyle name="Comma 3 7 3 6" xfId="36650"/>
    <cellStyle name="Comma 3 7 3 7" xfId="55870"/>
    <cellStyle name="Comma 3 7 4" xfId="5160"/>
    <cellStyle name="Comma 3 7 4 2" xfId="13834"/>
    <cellStyle name="Comma 3 7 4 2 2" xfId="36651"/>
    <cellStyle name="Comma 3 7 4 2 3" xfId="55871"/>
    <cellStyle name="Comma 3 7 4 3" xfId="19617"/>
    <cellStyle name="Comma 3 7 4 3 2" xfId="36652"/>
    <cellStyle name="Comma 3 7 4 4" xfId="36653"/>
    <cellStyle name="Comma 3 7 4 5" xfId="55872"/>
    <cellStyle name="Comma 3 7 5" xfId="8052"/>
    <cellStyle name="Comma 3 7 5 2" xfId="36654"/>
    <cellStyle name="Comma 3 7 5 3" xfId="55873"/>
    <cellStyle name="Comma 3 7 5 4" xfId="55874"/>
    <cellStyle name="Comma 3 7 6" xfId="3061"/>
    <cellStyle name="Comma 3 7 6 2" xfId="36655"/>
    <cellStyle name="Comma 3 7 6 3" xfId="55875"/>
    <cellStyle name="Comma 3 7 7" xfId="10943"/>
    <cellStyle name="Comma 3 7 7 2" xfId="36656"/>
    <cellStyle name="Comma 3 7 7 3" xfId="55876"/>
    <cellStyle name="Comma 3 7 8" xfId="16726"/>
    <cellStyle name="Comma 3 7 8 2" xfId="36657"/>
    <cellStyle name="Comma 3 7 9" xfId="36658"/>
    <cellStyle name="Comma 3 8" xfId="792"/>
    <cellStyle name="Comma 3 8 2" xfId="2528"/>
    <cellStyle name="Comma 3 8 2 2" xfId="10014"/>
    <cellStyle name="Comma 3 8 2 2 2" xfId="15796"/>
    <cellStyle name="Comma 3 8 2 2 2 2" xfId="36659"/>
    <cellStyle name="Comma 3 8 2 2 2 3" xfId="55877"/>
    <cellStyle name="Comma 3 8 2 2 3" xfId="21579"/>
    <cellStyle name="Comma 3 8 2 2 3 2" xfId="36660"/>
    <cellStyle name="Comma 3 8 2 2 4" xfId="36661"/>
    <cellStyle name="Comma 3 8 2 2 5" xfId="55878"/>
    <cellStyle name="Comma 3 8 2 3" xfId="7123"/>
    <cellStyle name="Comma 3 8 2 3 2" xfId="36662"/>
    <cellStyle name="Comma 3 8 2 3 3" xfId="55879"/>
    <cellStyle name="Comma 3 8 2 4" xfId="12905"/>
    <cellStyle name="Comma 3 8 2 4 2" xfId="36663"/>
    <cellStyle name="Comma 3 8 2 4 3" xfId="55880"/>
    <cellStyle name="Comma 3 8 2 5" xfId="18688"/>
    <cellStyle name="Comma 3 8 2 5 2" xfId="36664"/>
    <cellStyle name="Comma 3 8 2 6" xfId="36665"/>
    <cellStyle name="Comma 3 8 2 7" xfId="55881"/>
    <cellStyle name="Comma 3 8 3" xfId="5420"/>
    <cellStyle name="Comma 3 8 3 2" xfId="14094"/>
    <cellStyle name="Comma 3 8 3 2 2" xfId="36666"/>
    <cellStyle name="Comma 3 8 3 2 3" xfId="55882"/>
    <cellStyle name="Comma 3 8 3 3" xfId="19877"/>
    <cellStyle name="Comma 3 8 3 3 2" xfId="36667"/>
    <cellStyle name="Comma 3 8 3 4" xfId="36668"/>
    <cellStyle name="Comma 3 8 3 5" xfId="55883"/>
    <cellStyle name="Comma 3 8 4" xfId="8312"/>
    <cellStyle name="Comma 3 8 4 2" xfId="36669"/>
    <cellStyle name="Comma 3 8 4 3" xfId="55884"/>
    <cellStyle name="Comma 3 8 4 4" xfId="55885"/>
    <cellStyle name="Comma 3 8 5" xfId="4231"/>
    <cellStyle name="Comma 3 8 5 2" xfId="36670"/>
    <cellStyle name="Comma 3 8 5 3" xfId="55886"/>
    <cellStyle name="Comma 3 8 6" xfId="11203"/>
    <cellStyle name="Comma 3 8 6 2" xfId="36671"/>
    <cellStyle name="Comma 3 8 6 3" xfId="55887"/>
    <cellStyle name="Comma 3 8 7" xfId="16986"/>
    <cellStyle name="Comma 3 8 7 2" xfId="36672"/>
    <cellStyle name="Comma 3 8 8" xfId="36673"/>
    <cellStyle name="Comma 3 8 9" xfId="36674"/>
    <cellStyle name="Comma 3 9" xfId="841"/>
    <cellStyle name="Comma 3 9 2" xfId="2547"/>
    <cellStyle name="Comma 3 9 2 2" xfId="10033"/>
    <cellStyle name="Comma 3 9 2 2 2" xfId="15815"/>
    <cellStyle name="Comma 3 9 2 2 2 2" xfId="36675"/>
    <cellStyle name="Comma 3 9 2 2 2 3" xfId="55888"/>
    <cellStyle name="Comma 3 9 2 2 3" xfId="21598"/>
    <cellStyle name="Comma 3 9 2 2 3 2" xfId="36676"/>
    <cellStyle name="Comma 3 9 2 2 4" xfId="36677"/>
    <cellStyle name="Comma 3 9 2 2 5" xfId="55889"/>
    <cellStyle name="Comma 3 9 2 3" xfId="7142"/>
    <cellStyle name="Comma 3 9 2 3 2" xfId="36678"/>
    <cellStyle name="Comma 3 9 2 3 3" xfId="55890"/>
    <cellStyle name="Comma 3 9 2 4" xfId="12924"/>
    <cellStyle name="Comma 3 9 2 4 2" xfId="36679"/>
    <cellStyle name="Comma 3 9 2 4 3" xfId="55891"/>
    <cellStyle name="Comma 3 9 2 5" xfId="18707"/>
    <cellStyle name="Comma 3 9 2 5 2" xfId="36680"/>
    <cellStyle name="Comma 3 9 2 6" xfId="36681"/>
    <cellStyle name="Comma 3 9 2 7" xfId="55892"/>
    <cellStyle name="Comma 3 9 3" xfId="5439"/>
    <cellStyle name="Comma 3 9 3 2" xfId="14113"/>
    <cellStyle name="Comma 3 9 3 2 2" xfId="36682"/>
    <cellStyle name="Comma 3 9 3 2 3" xfId="55893"/>
    <cellStyle name="Comma 3 9 3 3" xfId="19896"/>
    <cellStyle name="Comma 3 9 3 3 2" xfId="36683"/>
    <cellStyle name="Comma 3 9 3 4" xfId="36684"/>
    <cellStyle name="Comma 3 9 3 5" xfId="55894"/>
    <cellStyle name="Comma 3 9 4" xfId="8331"/>
    <cellStyle name="Comma 3 9 4 2" xfId="36685"/>
    <cellStyle name="Comma 3 9 4 3" xfId="55895"/>
    <cellStyle name="Comma 3 9 4 4" xfId="55896"/>
    <cellStyle name="Comma 3 9 5" xfId="4250"/>
    <cellStyle name="Comma 3 9 5 2" xfId="36686"/>
    <cellStyle name="Comma 3 9 5 3" xfId="55897"/>
    <cellStyle name="Comma 3 9 6" xfId="11222"/>
    <cellStyle name="Comma 3 9 6 2" xfId="36687"/>
    <cellStyle name="Comma 3 9 6 3" xfId="55898"/>
    <cellStyle name="Comma 3 9 7" xfId="17005"/>
    <cellStyle name="Comma 3 9 7 2" xfId="36688"/>
    <cellStyle name="Comma 3 9 8" xfId="36689"/>
    <cellStyle name="Comma 3 9 9" xfId="55899"/>
    <cellStyle name="Comma 4" xfId="7"/>
    <cellStyle name="Comma 5" xfId="916"/>
    <cellStyle name="Comma 6" xfId="836"/>
    <cellStyle name="Comma 6 2" xfId="2543"/>
    <cellStyle name="Comma 6 2 2" xfId="10029"/>
    <cellStyle name="Comma 6 2 2 2" xfId="15811"/>
    <cellStyle name="Comma 6 2 2 2 2" xfId="36690"/>
    <cellStyle name="Comma 6 2 2 2 3" xfId="55900"/>
    <cellStyle name="Comma 6 2 2 3" xfId="21594"/>
    <cellStyle name="Comma 6 2 2 3 2" xfId="36691"/>
    <cellStyle name="Comma 6 2 2 4" xfId="36692"/>
    <cellStyle name="Comma 6 2 2 5" xfId="55901"/>
    <cellStyle name="Comma 6 2 3" xfId="7138"/>
    <cellStyle name="Comma 6 2 3 2" xfId="36693"/>
    <cellStyle name="Comma 6 2 3 3" xfId="55902"/>
    <cellStyle name="Comma 6 2 4" xfId="12920"/>
    <cellStyle name="Comma 6 2 4 2" xfId="36694"/>
    <cellStyle name="Comma 6 2 4 3" xfId="55903"/>
    <cellStyle name="Comma 6 2 5" xfId="18703"/>
    <cellStyle name="Comma 6 2 5 2" xfId="36695"/>
    <cellStyle name="Comma 6 2 6" xfId="36696"/>
    <cellStyle name="Comma 6 2 7" xfId="55904"/>
    <cellStyle name="Comma 6 3" xfId="5435"/>
    <cellStyle name="Comma 6 3 2" xfId="14109"/>
    <cellStyle name="Comma 6 3 2 2" xfId="36697"/>
    <cellStyle name="Comma 6 3 2 3" xfId="55905"/>
    <cellStyle name="Comma 6 3 3" xfId="19892"/>
    <cellStyle name="Comma 6 3 3 2" xfId="36698"/>
    <cellStyle name="Comma 6 3 4" xfId="36699"/>
    <cellStyle name="Comma 6 3 5" xfId="55906"/>
    <cellStyle name="Comma 6 4" xfId="8327"/>
    <cellStyle name="Comma 6 4 2" xfId="36700"/>
    <cellStyle name="Comma 6 4 3" xfId="55907"/>
    <cellStyle name="Comma 6 4 4" xfId="55908"/>
    <cellStyle name="Comma 6 5" xfId="4246"/>
    <cellStyle name="Comma 6 5 2" xfId="36701"/>
    <cellStyle name="Comma 6 5 3" xfId="55909"/>
    <cellStyle name="Comma 6 6" xfId="11218"/>
    <cellStyle name="Comma 6 6 2" xfId="36702"/>
    <cellStyle name="Comma 6 6 3" xfId="55910"/>
    <cellStyle name="Comma 6 7" xfId="17001"/>
    <cellStyle name="Comma 6 7 2" xfId="36703"/>
    <cellStyle name="Comma 6 8" xfId="36704"/>
    <cellStyle name="Comma 6 9" xfId="55911"/>
    <cellStyle name="Comma 7" xfId="55912"/>
    <cellStyle name="Comma_charter school revenue frame" xfId="6"/>
    <cellStyle name="Currency 2" xfId="9"/>
    <cellStyle name="Currency 2 10" xfId="1747"/>
    <cellStyle name="Currency 2 10 2" xfId="6342"/>
    <cellStyle name="Currency 2 10 2 2" xfId="15015"/>
    <cellStyle name="Currency 2 10 2 2 2" xfId="36705"/>
    <cellStyle name="Currency 2 10 2 2 3" xfId="55913"/>
    <cellStyle name="Currency 2 10 2 3" xfId="20798"/>
    <cellStyle name="Currency 2 10 2 3 2" xfId="36706"/>
    <cellStyle name="Currency 2 10 2 4" xfId="36707"/>
    <cellStyle name="Currency 2 10 2 5" xfId="55914"/>
    <cellStyle name="Currency 2 10 3" xfId="9233"/>
    <cellStyle name="Currency 2 10 3 2" xfId="36708"/>
    <cellStyle name="Currency 2 10 3 3" xfId="55915"/>
    <cellStyle name="Currency 2 10 3 4" xfId="55916"/>
    <cellStyle name="Currency 2 10 4" xfId="3450"/>
    <cellStyle name="Currency 2 10 4 2" xfId="36709"/>
    <cellStyle name="Currency 2 10 4 3" xfId="55917"/>
    <cellStyle name="Currency 2 10 5" xfId="12124"/>
    <cellStyle name="Currency 2 10 5 2" xfId="36710"/>
    <cellStyle name="Currency 2 10 5 3" xfId="55918"/>
    <cellStyle name="Currency 2 10 6" xfId="17907"/>
    <cellStyle name="Currency 2 10 6 2" xfId="36711"/>
    <cellStyle name="Currency 2 10 7" xfId="36712"/>
    <cellStyle name="Currency 2 10 8" xfId="55919"/>
    <cellStyle name="Currency 2 11" xfId="1279"/>
    <cellStyle name="Currency 2 11 2" xfId="8765"/>
    <cellStyle name="Currency 2 11 2 2" xfId="14547"/>
    <cellStyle name="Currency 2 11 2 2 2" xfId="36713"/>
    <cellStyle name="Currency 2 11 2 2 3" xfId="55920"/>
    <cellStyle name="Currency 2 11 2 3" xfId="20330"/>
    <cellStyle name="Currency 2 11 2 3 2" xfId="36714"/>
    <cellStyle name="Currency 2 11 2 4" xfId="36715"/>
    <cellStyle name="Currency 2 11 2 5" xfId="55921"/>
    <cellStyle name="Currency 2 11 3" xfId="5874"/>
    <cellStyle name="Currency 2 11 3 2" xfId="36716"/>
    <cellStyle name="Currency 2 11 3 3" xfId="55922"/>
    <cellStyle name="Currency 2 11 4" xfId="11656"/>
    <cellStyle name="Currency 2 11 4 2" xfId="36717"/>
    <cellStyle name="Currency 2 11 4 3" xfId="55923"/>
    <cellStyle name="Currency 2 11 5" xfId="17439"/>
    <cellStyle name="Currency 2 11 5 2" xfId="36718"/>
    <cellStyle name="Currency 2 11 6" xfId="36719"/>
    <cellStyle name="Currency 2 11 7" xfId="55924"/>
    <cellStyle name="Currency 2 12" xfId="4639"/>
    <cellStyle name="Currency 2 12 2" xfId="13313"/>
    <cellStyle name="Currency 2 12 2 2" xfId="36720"/>
    <cellStyle name="Currency 2 12 2 3" xfId="55925"/>
    <cellStyle name="Currency 2 12 3" xfId="19096"/>
    <cellStyle name="Currency 2 12 3 2" xfId="36721"/>
    <cellStyle name="Currency 2 12 4" xfId="36722"/>
    <cellStyle name="Currency 2 12 5" xfId="55926"/>
    <cellStyle name="Currency 2 13" xfId="7531"/>
    <cellStyle name="Currency 2 13 2" xfId="36723"/>
    <cellStyle name="Currency 2 13 3" xfId="55927"/>
    <cellStyle name="Currency 2 13 4" xfId="55928"/>
    <cellStyle name="Currency 2 14" xfId="2982"/>
    <cellStyle name="Currency 2 14 2" xfId="36724"/>
    <cellStyle name="Currency 2 14 3" xfId="55929"/>
    <cellStyle name="Currency 2 15" xfId="10422"/>
    <cellStyle name="Currency 2 15 2" xfId="36725"/>
    <cellStyle name="Currency 2 15 3" xfId="55930"/>
    <cellStyle name="Currency 2 16" xfId="16205"/>
    <cellStyle name="Currency 2 16 2" xfId="36726"/>
    <cellStyle name="Currency 2 17" xfId="36727"/>
    <cellStyle name="Currency 2 18" xfId="55931"/>
    <cellStyle name="Currency 2 2" xfId="531"/>
    <cellStyle name="Currency 2 2 10" xfId="5161"/>
    <cellStyle name="Currency 2 2 10 2" xfId="13835"/>
    <cellStyle name="Currency 2 2 10 2 2" xfId="36728"/>
    <cellStyle name="Currency 2 2 10 2 3" xfId="55932"/>
    <cellStyle name="Currency 2 2 10 3" xfId="19618"/>
    <cellStyle name="Currency 2 2 10 3 2" xfId="36729"/>
    <cellStyle name="Currency 2 2 10 4" xfId="36730"/>
    <cellStyle name="Currency 2 2 10 5" xfId="55933"/>
    <cellStyle name="Currency 2 2 11" xfId="8053"/>
    <cellStyle name="Currency 2 2 11 2" xfId="36731"/>
    <cellStyle name="Currency 2 2 11 3" xfId="55934"/>
    <cellStyle name="Currency 2 2 11 4" xfId="55935"/>
    <cellStyle name="Currency 2 2 12" xfId="3036"/>
    <cellStyle name="Currency 2 2 12 2" xfId="36732"/>
    <cellStyle name="Currency 2 2 12 3" xfId="55936"/>
    <cellStyle name="Currency 2 2 13" xfId="10944"/>
    <cellStyle name="Currency 2 2 13 2" xfId="36733"/>
    <cellStyle name="Currency 2 2 13 3" xfId="55937"/>
    <cellStyle name="Currency 2 2 14" xfId="16727"/>
    <cellStyle name="Currency 2 2 14 2" xfId="36734"/>
    <cellStyle name="Currency 2 2 15" xfId="36735"/>
    <cellStyle name="Currency 2 2 16" xfId="55938"/>
    <cellStyle name="Currency 2 2 2" xfId="532"/>
    <cellStyle name="Currency 2 2 2 10" xfId="8054"/>
    <cellStyle name="Currency 2 2 2 10 2" xfId="36736"/>
    <cellStyle name="Currency 2 2 2 10 3" xfId="55939"/>
    <cellStyle name="Currency 2 2 2 10 4" xfId="55940"/>
    <cellStyle name="Currency 2 2 2 11" xfId="3037"/>
    <cellStyle name="Currency 2 2 2 11 2" xfId="36737"/>
    <cellStyle name="Currency 2 2 2 11 3" xfId="55941"/>
    <cellStyle name="Currency 2 2 2 12" xfId="10945"/>
    <cellStyle name="Currency 2 2 2 12 2" xfId="36738"/>
    <cellStyle name="Currency 2 2 2 12 3" xfId="55942"/>
    <cellStyle name="Currency 2 2 2 13" xfId="16728"/>
    <cellStyle name="Currency 2 2 2 13 2" xfId="36739"/>
    <cellStyle name="Currency 2 2 2 14" xfId="36740"/>
    <cellStyle name="Currency 2 2 2 15" xfId="55943"/>
    <cellStyle name="Currency 2 2 2 2" xfId="533"/>
    <cellStyle name="Currency 2 2 2 2 10" xfId="10946"/>
    <cellStyle name="Currency 2 2 2 2 10 2" xfId="36741"/>
    <cellStyle name="Currency 2 2 2 2 10 3" xfId="55944"/>
    <cellStyle name="Currency 2 2 2 2 11" xfId="16729"/>
    <cellStyle name="Currency 2 2 2 2 11 2" xfId="36742"/>
    <cellStyle name="Currency 2 2 2 2 12" xfId="36743"/>
    <cellStyle name="Currency 2 2 2 2 13" xfId="55945"/>
    <cellStyle name="Currency 2 2 2 2 2" xfId="534"/>
    <cellStyle name="Currency 2 2 2 2 2 10" xfId="16730"/>
    <cellStyle name="Currency 2 2 2 2 2 10 2" xfId="36744"/>
    <cellStyle name="Currency 2 2 2 2 2 11" xfId="36745"/>
    <cellStyle name="Currency 2 2 2 2 2 12" xfId="55946"/>
    <cellStyle name="Currency 2 2 2 2 2 2" xfId="535"/>
    <cellStyle name="Currency 2 2 2 2 2 2 2" xfId="2273"/>
    <cellStyle name="Currency 2 2 2 2 2 2 2 2" xfId="9759"/>
    <cellStyle name="Currency 2 2 2 2 2 2 2 2 2" xfId="15541"/>
    <cellStyle name="Currency 2 2 2 2 2 2 2 2 2 2" xfId="36746"/>
    <cellStyle name="Currency 2 2 2 2 2 2 2 2 2 3" xfId="55947"/>
    <cellStyle name="Currency 2 2 2 2 2 2 2 2 3" xfId="21324"/>
    <cellStyle name="Currency 2 2 2 2 2 2 2 2 3 2" xfId="36747"/>
    <cellStyle name="Currency 2 2 2 2 2 2 2 2 4" xfId="36748"/>
    <cellStyle name="Currency 2 2 2 2 2 2 2 2 5" xfId="55948"/>
    <cellStyle name="Currency 2 2 2 2 2 2 2 3" xfId="6868"/>
    <cellStyle name="Currency 2 2 2 2 2 2 2 3 2" xfId="36749"/>
    <cellStyle name="Currency 2 2 2 2 2 2 2 3 3" xfId="55949"/>
    <cellStyle name="Currency 2 2 2 2 2 2 2 4" xfId="12650"/>
    <cellStyle name="Currency 2 2 2 2 2 2 2 4 2" xfId="36750"/>
    <cellStyle name="Currency 2 2 2 2 2 2 2 4 3" xfId="55950"/>
    <cellStyle name="Currency 2 2 2 2 2 2 2 5" xfId="18433"/>
    <cellStyle name="Currency 2 2 2 2 2 2 2 5 2" xfId="36751"/>
    <cellStyle name="Currency 2 2 2 2 2 2 2 6" xfId="36752"/>
    <cellStyle name="Currency 2 2 2 2 2 2 2 7" xfId="55951"/>
    <cellStyle name="Currency 2 2 2 2 2 2 3" xfId="5165"/>
    <cellStyle name="Currency 2 2 2 2 2 2 3 2" xfId="13839"/>
    <cellStyle name="Currency 2 2 2 2 2 2 3 2 2" xfId="36753"/>
    <cellStyle name="Currency 2 2 2 2 2 2 3 2 3" xfId="55952"/>
    <cellStyle name="Currency 2 2 2 2 2 2 3 3" xfId="19622"/>
    <cellStyle name="Currency 2 2 2 2 2 2 3 3 2" xfId="36754"/>
    <cellStyle name="Currency 2 2 2 2 2 2 3 4" xfId="36755"/>
    <cellStyle name="Currency 2 2 2 2 2 2 3 5" xfId="55953"/>
    <cellStyle name="Currency 2 2 2 2 2 2 4" xfId="8057"/>
    <cellStyle name="Currency 2 2 2 2 2 2 4 2" xfId="36756"/>
    <cellStyle name="Currency 2 2 2 2 2 2 4 3" xfId="55954"/>
    <cellStyle name="Currency 2 2 2 2 2 2 4 4" xfId="55955"/>
    <cellStyle name="Currency 2 2 2 2 2 2 5" xfId="3976"/>
    <cellStyle name="Currency 2 2 2 2 2 2 5 2" xfId="36757"/>
    <cellStyle name="Currency 2 2 2 2 2 2 5 3" xfId="55956"/>
    <cellStyle name="Currency 2 2 2 2 2 2 6" xfId="10948"/>
    <cellStyle name="Currency 2 2 2 2 2 2 6 2" xfId="36758"/>
    <cellStyle name="Currency 2 2 2 2 2 2 6 3" xfId="55957"/>
    <cellStyle name="Currency 2 2 2 2 2 2 7" xfId="16731"/>
    <cellStyle name="Currency 2 2 2 2 2 2 7 2" xfId="36759"/>
    <cellStyle name="Currency 2 2 2 2 2 2 8" xfId="36760"/>
    <cellStyle name="Currency 2 2 2 2 2 2 9" xfId="55958"/>
    <cellStyle name="Currency 2 2 2 2 2 3" xfId="1126"/>
    <cellStyle name="Currency 2 2 2 2 2 3 2" xfId="2830"/>
    <cellStyle name="Currency 2 2 2 2 2 3 2 2" xfId="10316"/>
    <cellStyle name="Currency 2 2 2 2 2 3 2 2 2" xfId="16098"/>
    <cellStyle name="Currency 2 2 2 2 2 3 2 2 2 2" xfId="36761"/>
    <cellStyle name="Currency 2 2 2 2 2 3 2 2 2 3" xfId="55959"/>
    <cellStyle name="Currency 2 2 2 2 2 3 2 2 3" xfId="21881"/>
    <cellStyle name="Currency 2 2 2 2 2 3 2 2 3 2" xfId="36762"/>
    <cellStyle name="Currency 2 2 2 2 2 3 2 2 4" xfId="36763"/>
    <cellStyle name="Currency 2 2 2 2 2 3 2 2 5" xfId="55960"/>
    <cellStyle name="Currency 2 2 2 2 2 3 2 3" xfId="7425"/>
    <cellStyle name="Currency 2 2 2 2 2 3 2 3 2" xfId="36764"/>
    <cellStyle name="Currency 2 2 2 2 2 3 2 3 3" xfId="55961"/>
    <cellStyle name="Currency 2 2 2 2 2 3 2 4" xfId="13207"/>
    <cellStyle name="Currency 2 2 2 2 2 3 2 4 2" xfId="36765"/>
    <cellStyle name="Currency 2 2 2 2 2 3 2 4 3" xfId="55962"/>
    <cellStyle name="Currency 2 2 2 2 2 3 2 5" xfId="18990"/>
    <cellStyle name="Currency 2 2 2 2 2 3 2 5 2" xfId="36766"/>
    <cellStyle name="Currency 2 2 2 2 2 3 2 6" xfId="36767"/>
    <cellStyle name="Currency 2 2 2 2 2 3 2 7" xfId="55963"/>
    <cellStyle name="Currency 2 2 2 2 2 3 3" xfId="5722"/>
    <cellStyle name="Currency 2 2 2 2 2 3 3 2" xfId="14396"/>
    <cellStyle name="Currency 2 2 2 2 2 3 3 2 2" xfId="36768"/>
    <cellStyle name="Currency 2 2 2 2 2 3 3 2 3" xfId="55964"/>
    <cellStyle name="Currency 2 2 2 2 2 3 3 3" xfId="20179"/>
    <cellStyle name="Currency 2 2 2 2 2 3 3 3 2" xfId="36769"/>
    <cellStyle name="Currency 2 2 2 2 2 3 3 4" xfId="36770"/>
    <cellStyle name="Currency 2 2 2 2 2 3 3 5" xfId="55965"/>
    <cellStyle name="Currency 2 2 2 2 2 3 4" xfId="8614"/>
    <cellStyle name="Currency 2 2 2 2 2 3 4 2" xfId="36771"/>
    <cellStyle name="Currency 2 2 2 2 2 3 4 3" xfId="55966"/>
    <cellStyle name="Currency 2 2 2 2 2 3 4 4" xfId="55967"/>
    <cellStyle name="Currency 2 2 2 2 2 3 5" xfId="4533"/>
    <cellStyle name="Currency 2 2 2 2 2 3 5 2" xfId="36772"/>
    <cellStyle name="Currency 2 2 2 2 2 3 5 3" xfId="55968"/>
    <cellStyle name="Currency 2 2 2 2 2 3 6" xfId="11505"/>
    <cellStyle name="Currency 2 2 2 2 2 3 6 2" xfId="36773"/>
    <cellStyle name="Currency 2 2 2 2 2 3 6 3" xfId="55969"/>
    <cellStyle name="Currency 2 2 2 2 2 3 7" xfId="17288"/>
    <cellStyle name="Currency 2 2 2 2 2 3 7 2" xfId="36774"/>
    <cellStyle name="Currency 2 2 2 2 2 3 8" xfId="36775"/>
    <cellStyle name="Currency 2 2 2 2 2 3 9" xfId="55970"/>
    <cellStyle name="Currency 2 2 2 2 2 4" xfId="2272"/>
    <cellStyle name="Currency 2 2 2 2 2 4 2" xfId="6867"/>
    <cellStyle name="Currency 2 2 2 2 2 4 2 2" xfId="15540"/>
    <cellStyle name="Currency 2 2 2 2 2 4 2 2 2" xfId="36776"/>
    <cellStyle name="Currency 2 2 2 2 2 4 2 2 3" xfId="55971"/>
    <cellStyle name="Currency 2 2 2 2 2 4 2 3" xfId="21323"/>
    <cellStyle name="Currency 2 2 2 2 2 4 2 3 2" xfId="36777"/>
    <cellStyle name="Currency 2 2 2 2 2 4 2 4" xfId="36778"/>
    <cellStyle name="Currency 2 2 2 2 2 4 2 5" xfId="55972"/>
    <cellStyle name="Currency 2 2 2 2 2 4 3" xfId="9758"/>
    <cellStyle name="Currency 2 2 2 2 2 4 3 2" xfId="36779"/>
    <cellStyle name="Currency 2 2 2 2 2 4 3 3" xfId="55973"/>
    <cellStyle name="Currency 2 2 2 2 2 4 3 4" xfId="55974"/>
    <cellStyle name="Currency 2 2 2 2 2 4 4" xfId="3975"/>
    <cellStyle name="Currency 2 2 2 2 2 4 4 2" xfId="36780"/>
    <cellStyle name="Currency 2 2 2 2 2 4 4 3" xfId="55975"/>
    <cellStyle name="Currency 2 2 2 2 2 4 5" xfId="12649"/>
    <cellStyle name="Currency 2 2 2 2 2 4 5 2" xfId="36781"/>
    <cellStyle name="Currency 2 2 2 2 2 4 5 3" xfId="55976"/>
    <cellStyle name="Currency 2 2 2 2 2 4 6" xfId="18432"/>
    <cellStyle name="Currency 2 2 2 2 2 4 6 2" xfId="36782"/>
    <cellStyle name="Currency 2 2 2 2 2 4 7" xfId="36783"/>
    <cellStyle name="Currency 2 2 2 2 2 4 8" xfId="55977"/>
    <cellStyle name="Currency 2 2 2 2 2 5" xfId="1622"/>
    <cellStyle name="Currency 2 2 2 2 2 5 2" xfId="9108"/>
    <cellStyle name="Currency 2 2 2 2 2 5 2 2" xfId="14890"/>
    <cellStyle name="Currency 2 2 2 2 2 5 2 2 2" xfId="36784"/>
    <cellStyle name="Currency 2 2 2 2 2 5 2 2 3" xfId="55978"/>
    <cellStyle name="Currency 2 2 2 2 2 5 2 3" xfId="20673"/>
    <cellStyle name="Currency 2 2 2 2 2 5 2 3 2" xfId="36785"/>
    <cellStyle name="Currency 2 2 2 2 2 5 2 4" xfId="36786"/>
    <cellStyle name="Currency 2 2 2 2 2 5 2 5" xfId="55979"/>
    <cellStyle name="Currency 2 2 2 2 2 5 3" xfId="6217"/>
    <cellStyle name="Currency 2 2 2 2 2 5 3 2" xfId="36787"/>
    <cellStyle name="Currency 2 2 2 2 2 5 3 3" xfId="55980"/>
    <cellStyle name="Currency 2 2 2 2 2 5 4" xfId="11999"/>
    <cellStyle name="Currency 2 2 2 2 2 5 4 2" xfId="36788"/>
    <cellStyle name="Currency 2 2 2 2 2 5 4 3" xfId="55981"/>
    <cellStyle name="Currency 2 2 2 2 2 5 5" xfId="17782"/>
    <cellStyle name="Currency 2 2 2 2 2 5 5 2" xfId="36789"/>
    <cellStyle name="Currency 2 2 2 2 2 5 6" xfId="36790"/>
    <cellStyle name="Currency 2 2 2 2 2 5 7" xfId="55982"/>
    <cellStyle name="Currency 2 2 2 2 2 6" xfId="5164"/>
    <cellStyle name="Currency 2 2 2 2 2 6 2" xfId="13838"/>
    <cellStyle name="Currency 2 2 2 2 2 6 2 2" xfId="36791"/>
    <cellStyle name="Currency 2 2 2 2 2 6 2 3" xfId="55983"/>
    <cellStyle name="Currency 2 2 2 2 2 6 3" xfId="19621"/>
    <cellStyle name="Currency 2 2 2 2 2 6 3 2" xfId="36792"/>
    <cellStyle name="Currency 2 2 2 2 2 6 4" xfId="36793"/>
    <cellStyle name="Currency 2 2 2 2 2 6 5" xfId="55984"/>
    <cellStyle name="Currency 2 2 2 2 2 7" xfId="8056"/>
    <cellStyle name="Currency 2 2 2 2 2 7 2" xfId="36794"/>
    <cellStyle name="Currency 2 2 2 2 2 7 3" xfId="55985"/>
    <cellStyle name="Currency 2 2 2 2 2 7 4" xfId="55986"/>
    <cellStyle name="Currency 2 2 2 2 2 8" xfId="3325"/>
    <cellStyle name="Currency 2 2 2 2 2 8 2" xfId="36795"/>
    <cellStyle name="Currency 2 2 2 2 2 8 3" xfId="55987"/>
    <cellStyle name="Currency 2 2 2 2 2 9" xfId="10947"/>
    <cellStyle name="Currency 2 2 2 2 2 9 2" xfId="36796"/>
    <cellStyle name="Currency 2 2 2 2 2 9 3" xfId="55988"/>
    <cellStyle name="Currency 2 2 2 2 3" xfId="536"/>
    <cellStyle name="Currency 2 2 2 2 3 2" xfId="2274"/>
    <cellStyle name="Currency 2 2 2 2 3 2 2" xfId="9760"/>
    <cellStyle name="Currency 2 2 2 2 3 2 2 2" xfId="15542"/>
    <cellStyle name="Currency 2 2 2 2 3 2 2 2 2" xfId="36797"/>
    <cellStyle name="Currency 2 2 2 2 3 2 2 2 3" xfId="55989"/>
    <cellStyle name="Currency 2 2 2 2 3 2 2 3" xfId="21325"/>
    <cellStyle name="Currency 2 2 2 2 3 2 2 3 2" xfId="36798"/>
    <cellStyle name="Currency 2 2 2 2 3 2 2 4" xfId="36799"/>
    <cellStyle name="Currency 2 2 2 2 3 2 2 5" xfId="55990"/>
    <cellStyle name="Currency 2 2 2 2 3 2 3" xfId="6869"/>
    <cellStyle name="Currency 2 2 2 2 3 2 3 2" xfId="36800"/>
    <cellStyle name="Currency 2 2 2 2 3 2 3 3" xfId="55991"/>
    <cellStyle name="Currency 2 2 2 2 3 2 4" xfId="12651"/>
    <cellStyle name="Currency 2 2 2 2 3 2 4 2" xfId="36801"/>
    <cellStyle name="Currency 2 2 2 2 3 2 4 3" xfId="55992"/>
    <cellStyle name="Currency 2 2 2 2 3 2 5" xfId="18434"/>
    <cellStyle name="Currency 2 2 2 2 3 2 5 2" xfId="36802"/>
    <cellStyle name="Currency 2 2 2 2 3 2 6" xfId="36803"/>
    <cellStyle name="Currency 2 2 2 2 3 2 7" xfId="55993"/>
    <cellStyle name="Currency 2 2 2 2 3 3" xfId="5166"/>
    <cellStyle name="Currency 2 2 2 2 3 3 2" xfId="13840"/>
    <cellStyle name="Currency 2 2 2 2 3 3 2 2" xfId="36804"/>
    <cellStyle name="Currency 2 2 2 2 3 3 2 3" xfId="55994"/>
    <cellStyle name="Currency 2 2 2 2 3 3 3" xfId="19623"/>
    <cellStyle name="Currency 2 2 2 2 3 3 3 2" xfId="36805"/>
    <cellStyle name="Currency 2 2 2 2 3 3 4" xfId="36806"/>
    <cellStyle name="Currency 2 2 2 2 3 3 5" xfId="55995"/>
    <cellStyle name="Currency 2 2 2 2 3 4" xfId="8058"/>
    <cellStyle name="Currency 2 2 2 2 3 4 2" xfId="36807"/>
    <cellStyle name="Currency 2 2 2 2 3 4 3" xfId="55996"/>
    <cellStyle name="Currency 2 2 2 2 3 4 4" xfId="55997"/>
    <cellStyle name="Currency 2 2 2 2 3 5" xfId="3977"/>
    <cellStyle name="Currency 2 2 2 2 3 5 2" xfId="36808"/>
    <cellStyle name="Currency 2 2 2 2 3 5 3" xfId="55998"/>
    <cellStyle name="Currency 2 2 2 2 3 6" xfId="10949"/>
    <cellStyle name="Currency 2 2 2 2 3 6 2" xfId="36809"/>
    <cellStyle name="Currency 2 2 2 2 3 6 3" xfId="55999"/>
    <cellStyle name="Currency 2 2 2 2 3 7" xfId="16732"/>
    <cellStyle name="Currency 2 2 2 2 3 7 2" xfId="36810"/>
    <cellStyle name="Currency 2 2 2 2 3 8" xfId="36811"/>
    <cellStyle name="Currency 2 2 2 2 3 9" xfId="56000"/>
    <cellStyle name="Currency 2 2 2 2 4" xfId="1125"/>
    <cellStyle name="Currency 2 2 2 2 4 2" xfId="2829"/>
    <cellStyle name="Currency 2 2 2 2 4 2 2" xfId="10315"/>
    <cellStyle name="Currency 2 2 2 2 4 2 2 2" xfId="16097"/>
    <cellStyle name="Currency 2 2 2 2 4 2 2 2 2" xfId="36812"/>
    <cellStyle name="Currency 2 2 2 2 4 2 2 2 3" xfId="56001"/>
    <cellStyle name="Currency 2 2 2 2 4 2 2 3" xfId="21880"/>
    <cellStyle name="Currency 2 2 2 2 4 2 2 3 2" xfId="36813"/>
    <cellStyle name="Currency 2 2 2 2 4 2 2 4" xfId="36814"/>
    <cellStyle name="Currency 2 2 2 2 4 2 2 5" xfId="56002"/>
    <cellStyle name="Currency 2 2 2 2 4 2 3" xfId="7424"/>
    <cellStyle name="Currency 2 2 2 2 4 2 3 2" xfId="36815"/>
    <cellStyle name="Currency 2 2 2 2 4 2 3 3" xfId="56003"/>
    <cellStyle name="Currency 2 2 2 2 4 2 4" xfId="13206"/>
    <cellStyle name="Currency 2 2 2 2 4 2 4 2" xfId="36816"/>
    <cellStyle name="Currency 2 2 2 2 4 2 4 3" xfId="56004"/>
    <cellStyle name="Currency 2 2 2 2 4 2 5" xfId="18989"/>
    <cellStyle name="Currency 2 2 2 2 4 2 5 2" xfId="36817"/>
    <cellStyle name="Currency 2 2 2 2 4 2 6" xfId="36818"/>
    <cellStyle name="Currency 2 2 2 2 4 2 7" xfId="56005"/>
    <cellStyle name="Currency 2 2 2 2 4 3" xfId="5721"/>
    <cellStyle name="Currency 2 2 2 2 4 3 2" xfId="14395"/>
    <cellStyle name="Currency 2 2 2 2 4 3 2 2" xfId="36819"/>
    <cellStyle name="Currency 2 2 2 2 4 3 2 3" xfId="56006"/>
    <cellStyle name="Currency 2 2 2 2 4 3 3" xfId="20178"/>
    <cellStyle name="Currency 2 2 2 2 4 3 3 2" xfId="36820"/>
    <cellStyle name="Currency 2 2 2 2 4 3 4" xfId="36821"/>
    <cellStyle name="Currency 2 2 2 2 4 3 5" xfId="56007"/>
    <cellStyle name="Currency 2 2 2 2 4 4" xfId="8613"/>
    <cellStyle name="Currency 2 2 2 2 4 4 2" xfId="36822"/>
    <cellStyle name="Currency 2 2 2 2 4 4 3" xfId="56008"/>
    <cellStyle name="Currency 2 2 2 2 4 4 4" xfId="56009"/>
    <cellStyle name="Currency 2 2 2 2 4 5" xfId="4532"/>
    <cellStyle name="Currency 2 2 2 2 4 5 2" xfId="36823"/>
    <cellStyle name="Currency 2 2 2 2 4 5 3" xfId="56010"/>
    <cellStyle name="Currency 2 2 2 2 4 6" xfId="11504"/>
    <cellStyle name="Currency 2 2 2 2 4 6 2" xfId="36824"/>
    <cellStyle name="Currency 2 2 2 2 4 6 3" xfId="56011"/>
    <cellStyle name="Currency 2 2 2 2 4 7" xfId="17287"/>
    <cellStyle name="Currency 2 2 2 2 4 7 2" xfId="36825"/>
    <cellStyle name="Currency 2 2 2 2 4 8" xfId="36826"/>
    <cellStyle name="Currency 2 2 2 2 4 9" xfId="56012"/>
    <cellStyle name="Currency 2 2 2 2 5" xfId="2271"/>
    <cellStyle name="Currency 2 2 2 2 5 2" xfId="6866"/>
    <cellStyle name="Currency 2 2 2 2 5 2 2" xfId="15539"/>
    <cellStyle name="Currency 2 2 2 2 5 2 2 2" xfId="36827"/>
    <cellStyle name="Currency 2 2 2 2 5 2 2 3" xfId="56013"/>
    <cellStyle name="Currency 2 2 2 2 5 2 3" xfId="21322"/>
    <cellStyle name="Currency 2 2 2 2 5 2 3 2" xfId="36828"/>
    <cellStyle name="Currency 2 2 2 2 5 2 4" xfId="36829"/>
    <cellStyle name="Currency 2 2 2 2 5 2 5" xfId="56014"/>
    <cellStyle name="Currency 2 2 2 2 5 3" xfId="9757"/>
    <cellStyle name="Currency 2 2 2 2 5 3 2" xfId="36830"/>
    <cellStyle name="Currency 2 2 2 2 5 3 3" xfId="56015"/>
    <cellStyle name="Currency 2 2 2 2 5 3 4" xfId="56016"/>
    <cellStyle name="Currency 2 2 2 2 5 4" xfId="3974"/>
    <cellStyle name="Currency 2 2 2 2 5 4 2" xfId="36831"/>
    <cellStyle name="Currency 2 2 2 2 5 4 3" xfId="56017"/>
    <cellStyle name="Currency 2 2 2 2 5 5" xfId="12648"/>
    <cellStyle name="Currency 2 2 2 2 5 5 2" xfId="36832"/>
    <cellStyle name="Currency 2 2 2 2 5 5 3" xfId="56018"/>
    <cellStyle name="Currency 2 2 2 2 5 6" xfId="18431"/>
    <cellStyle name="Currency 2 2 2 2 5 6 2" xfId="36833"/>
    <cellStyle name="Currency 2 2 2 2 5 7" xfId="36834"/>
    <cellStyle name="Currency 2 2 2 2 5 8" xfId="56019"/>
    <cellStyle name="Currency 2 2 2 2 6" xfId="1621"/>
    <cellStyle name="Currency 2 2 2 2 6 2" xfId="9107"/>
    <cellStyle name="Currency 2 2 2 2 6 2 2" xfId="14889"/>
    <cellStyle name="Currency 2 2 2 2 6 2 2 2" xfId="36835"/>
    <cellStyle name="Currency 2 2 2 2 6 2 2 3" xfId="56020"/>
    <cellStyle name="Currency 2 2 2 2 6 2 3" xfId="20672"/>
    <cellStyle name="Currency 2 2 2 2 6 2 3 2" xfId="36836"/>
    <cellStyle name="Currency 2 2 2 2 6 2 4" xfId="36837"/>
    <cellStyle name="Currency 2 2 2 2 6 2 5" xfId="56021"/>
    <cellStyle name="Currency 2 2 2 2 6 3" xfId="6216"/>
    <cellStyle name="Currency 2 2 2 2 6 3 2" xfId="36838"/>
    <cellStyle name="Currency 2 2 2 2 6 3 3" xfId="56022"/>
    <cellStyle name="Currency 2 2 2 2 6 4" xfId="11998"/>
    <cellStyle name="Currency 2 2 2 2 6 4 2" xfId="36839"/>
    <cellStyle name="Currency 2 2 2 2 6 4 3" xfId="56023"/>
    <cellStyle name="Currency 2 2 2 2 6 5" xfId="17781"/>
    <cellStyle name="Currency 2 2 2 2 6 5 2" xfId="36840"/>
    <cellStyle name="Currency 2 2 2 2 6 6" xfId="36841"/>
    <cellStyle name="Currency 2 2 2 2 6 7" xfId="56024"/>
    <cellStyle name="Currency 2 2 2 2 7" xfId="5163"/>
    <cellStyle name="Currency 2 2 2 2 7 2" xfId="13837"/>
    <cellStyle name="Currency 2 2 2 2 7 2 2" xfId="36842"/>
    <cellStyle name="Currency 2 2 2 2 7 2 3" xfId="56025"/>
    <cellStyle name="Currency 2 2 2 2 7 3" xfId="19620"/>
    <cellStyle name="Currency 2 2 2 2 7 3 2" xfId="36843"/>
    <cellStyle name="Currency 2 2 2 2 7 4" xfId="36844"/>
    <cellStyle name="Currency 2 2 2 2 7 5" xfId="56026"/>
    <cellStyle name="Currency 2 2 2 2 8" xfId="8055"/>
    <cellStyle name="Currency 2 2 2 2 8 2" xfId="36845"/>
    <cellStyle name="Currency 2 2 2 2 8 3" xfId="56027"/>
    <cellStyle name="Currency 2 2 2 2 8 4" xfId="56028"/>
    <cellStyle name="Currency 2 2 2 2 9" xfId="3324"/>
    <cellStyle name="Currency 2 2 2 2 9 2" xfId="36846"/>
    <cellStyle name="Currency 2 2 2 2 9 3" xfId="56029"/>
    <cellStyle name="Currency 2 2 2 3" xfId="537"/>
    <cellStyle name="Currency 2 2 2 3 10" xfId="16733"/>
    <cellStyle name="Currency 2 2 2 3 10 2" xfId="36847"/>
    <cellStyle name="Currency 2 2 2 3 11" xfId="36848"/>
    <cellStyle name="Currency 2 2 2 3 12" xfId="56030"/>
    <cellStyle name="Currency 2 2 2 3 2" xfId="538"/>
    <cellStyle name="Currency 2 2 2 3 2 2" xfId="2276"/>
    <cellStyle name="Currency 2 2 2 3 2 2 2" xfId="9762"/>
    <cellStyle name="Currency 2 2 2 3 2 2 2 2" xfId="15544"/>
    <cellStyle name="Currency 2 2 2 3 2 2 2 2 2" xfId="36849"/>
    <cellStyle name="Currency 2 2 2 3 2 2 2 2 3" xfId="56031"/>
    <cellStyle name="Currency 2 2 2 3 2 2 2 3" xfId="21327"/>
    <cellStyle name="Currency 2 2 2 3 2 2 2 3 2" xfId="36850"/>
    <cellStyle name="Currency 2 2 2 3 2 2 2 4" xfId="36851"/>
    <cellStyle name="Currency 2 2 2 3 2 2 2 5" xfId="56032"/>
    <cellStyle name="Currency 2 2 2 3 2 2 3" xfId="6871"/>
    <cellStyle name="Currency 2 2 2 3 2 2 3 2" xfId="36852"/>
    <cellStyle name="Currency 2 2 2 3 2 2 3 3" xfId="56033"/>
    <cellStyle name="Currency 2 2 2 3 2 2 4" xfId="12653"/>
    <cellStyle name="Currency 2 2 2 3 2 2 4 2" xfId="36853"/>
    <cellStyle name="Currency 2 2 2 3 2 2 4 3" xfId="56034"/>
    <cellStyle name="Currency 2 2 2 3 2 2 5" xfId="18436"/>
    <cellStyle name="Currency 2 2 2 3 2 2 5 2" xfId="36854"/>
    <cellStyle name="Currency 2 2 2 3 2 2 6" xfId="36855"/>
    <cellStyle name="Currency 2 2 2 3 2 2 7" xfId="56035"/>
    <cellStyle name="Currency 2 2 2 3 2 3" xfId="5168"/>
    <cellStyle name="Currency 2 2 2 3 2 3 2" xfId="13842"/>
    <cellStyle name="Currency 2 2 2 3 2 3 2 2" xfId="36856"/>
    <cellStyle name="Currency 2 2 2 3 2 3 2 3" xfId="56036"/>
    <cellStyle name="Currency 2 2 2 3 2 3 3" xfId="19625"/>
    <cellStyle name="Currency 2 2 2 3 2 3 3 2" xfId="36857"/>
    <cellStyle name="Currency 2 2 2 3 2 3 4" xfId="36858"/>
    <cellStyle name="Currency 2 2 2 3 2 3 5" xfId="56037"/>
    <cellStyle name="Currency 2 2 2 3 2 4" xfId="8060"/>
    <cellStyle name="Currency 2 2 2 3 2 4 2" xfId="36859"/>
    <cellStyle name="Currency 2 2 2 3 2 4 3" xfId="56038"/>
    <cellStyle name="Currency 2 2 2 3 2 4 4" xfId="56039"/>
    <cellStyle name="Currency 2 2 2 3 2 5" xfId="3979"/>
    <cellStyle name="Currency 2 2 2 3 2 5 2" xfId="36860"/>
    <cellStyle name="Currency 2 2 2 3 2 5 3" xfId="56040"/>
    <cellStyle name="Currency 2 2 2 3 2 6" xfId="10951"/>
    <cellStyle name="Currency 2 2 2 3 2 6 2" xfId="36861"/>
    <cellStyle name="Currency 2 2 2 3 2 6 3" xfId="56041"/>
    <cellStyle name="Currency 2 2 2 3 2 7" xfId="16734"/>
    <cellStyle name="Currency 2 2 2 3 2 7 2" xfId="36862"/>
    <cellStyle name="Currency 2 2 2 3 2 8" xfId="36863"/>
    <cellStyle name="Currency 2 2 2 3 2 9" xfId="56042"/>
    <cellStyle name="Currency 2 2 2 3 3" xfId="1127"/>
    <cellStyle name="Currency 2 2 2 3 3 2" xfId="2831"/>
    <cellStyle name="Currency 2 2 2 3 3 2 2" xfId="10317"/>
    <cellStyle name="Currency 2 2 2 3 3 2 2 2" xfId="16099"/>
    <cellStyle name="Currency 2 2 2 3 3 2 2 2 2" xfId="36864"/>
    <cellStyle name="Currency 2 2 2 3 3 2 2 2 3" xfId="56043"/>
    <cellStyle name="Currency 2 2 2 3 3 2 2 3" xfId="21882"/>
    <cellStyle name="Currency 2 2 2 3 3 2 2 3 2" xfId="36865"/>
    <cellStyle name="Currency 2 2 2 3 3 2 2 4" xfId="36866"/>
    <cellStyle name="Currency 2 2 2 3 3 2 2 5" xfId="56044"/>
    <cellStyle name="Currency 2 2 2 3 3 2 3" xfId="7426"/>
    <cellStyle name="Currency 2 2 2 3 3 2 3 2" xfId="36867"/>
    <cellStyle name="Currency 2 2 2 3 3 2 3 3" xfId="56045"/>
    <cellStyle name="Currency 2 2 2 3 3 2 4" xfId="13208"/>
    <cellStyle name="Currency 2 2 2 3 3 2 4 2" xfId="36868"/>
    <cellStyle name="Currency 2 2 2 3 3 2 4 3" xfId="56046"/>
    <cellStyle name="Currency 2 2 2 3 3 2 5" xfId="18991"/>
    <cellStyle name="Currency 2 2 2 3 3 2 5 2" xfId="36869"/>
    <cellStyle name="Currency 2 2 2 3 3 2 6" xfId="36870"/>
    <cellStyle name="Currency 2 2 2 3 3 2 7" xfId="56047"/>
    <cellStyle name="Currency 2 2 2 3 3 3" xfId="5723"/>
    <cellStyle name="Currency 2 2 2 3 3 3 2" xfId="14397"/>
    <cellStyle name="Currency 2 2 2 3 3 3 2 2" xfId="36871"/>
    <cellStyle name="Currency 2 2 2 3 3 3 2 3" xfId="56048"/>
    <cellStyle name="Currency 2 2 2 3 3 3 3" xfId="20180"/>
    <cellStyle name="Currency 2 2 2 3 3 3 3 2" xfId="36872"/>
    <cellStyle name="Currency 2 2 2 3 3 3 4" xfId="36873"/>
    <cellStyle name="Currency 2 2 2 3 3 3 5" xfId="56049"/>
    <cellStyle name="Currency 2 2 2 3 3 4" xfId="8615"/>
    <cellStyle name="Currency 2 2 2 3 3 4 2" xfId="36874"/>
    <cellStyle name="Currency 2 2 2 3 3 4 3" xfId="56050"/>
    <cellStyle name="Currency 2 2 2 3 3 4 4" xfId="56051"/>
    <cellStyle name="Currency 2 2 2 3 3 5" xfId="4534"/>
    <cellStyle name="Currency 2 2 2 3 3 5 2" xfId="36875"/>
    <cellStyle name="Currency 2 2 2 3 3 5 3" xfId="56052"/>
    <cellStyle name="Currency 2 2 2 3 3 6" xfId="11506"/>
    <cellStyle name="Currency 2 2 2 3 3 6 2" xfId="36876"/>
    <cellStyle name="Currency 2 2 2 3 3 6 3" xfId="56053"/>
    <cellStyle name="Currency 2 2 2 3 3 7" xfId="17289"/>
    <cellStyle name="Currency 2 2 2 3 3 7 2" xfId="36877"/>
    <cellStyle name="Currency 2 2 2 3 3 8" xfId="36878"/>
    <cellStyle name="Currency 2 2 2 3 3 9" xfId="56054"/>
    <cellStyle name="Currency 2 2 2 3 4" xfId="2275"/>
    <cellStyle name="Currency 2 2 2 3 4 2" xfId="6870"/>
    <cellStyle name="Currency 2 2 2 3 4 2 2" xfId="15543"/>
    <cellStyle name="Currency 2 2 2 3 4 2 2 2" xfId="36879"/>
    <cellStyle name="Currency 2 2 2 3 4 2 2 3" xfId="56055"/>
    <cellStyle name="Currency 2 2 2 3 4 2 3" xfId="21326"/>
    <cellStyle name="Currency 2 2 2 3 4 2 3 2" xfId="36880"/>
    <cellStyle name="Currency 2 2 2 3 4 2 4" xfId="36881"/>
    <cellStyle name="Currency 2 2 2 3 4 2 5" xfId="56056"/>
    <cellStyle name="Currency 2 2 2 3 4 3" xfId="9761"/>
    <cellStyle name="Currency 2 2 2 3 4 3 2" xfId="36882"/>
    <cellStyle name="Currency 2 2 2 3 4 3 3" xfId="56057"/>
    <cellStyle name="Currency 2 2 2 3 4 3 4" xfId="56058"/>
    <cellStyle name="Currency 2 2 2 3 4 4" xfId="3978"/>
    <cellStyle name="Currency 2 2 2 3 4 4 2" xfId="36883"/>
    <cellStyle name="Currency 2 2 2 3 4 4 3" xfId="56059"/>
    <cellStyle name="Currency 2 2 2 3 4 5" xfId="12652"/>
    <cellStyle name="Currency 2 2 2 3 4 5 2" xfId="36884"/>
    <cellStyle name="Currency 2 2 2 3 4 5 3" xfId="56060"/>
    <cellStyle name="Currency 2 2 2 3 4 6" xfId="18435"/>
    <cellStyle name="Currency 2 2 2 3 4 6 2" xfId="36885"/>
    <cellStyle name="Currency 2 2 2 3 4 7" xfId="36886"/>
    <cellStyle name="Currency 2 2 2 3 4 8" xfId="56061"/>
    <cellStyle name="Currency 2 2 2 3 5" xfId="1623"/>
    <cellStyle name="Currency 2 2 2 3 5 2" xfId="9109"/>
    <cellStyle name="Currency 2 2 2 3 5 2 2" xfId="14891"/>
    <cellStyle name="Currency 2 2 2 3 5 2 2 2" xfId="36887"/>
    <cellStyle name="Currency 2 2 2 3 5 2 2 3" xfId="56062"/>
    <cellStyle name="Currency 2 2 2 3 5 2 3" xfId="20674"/>
    <cellStyle name="Currency 2 2 2 3 5 2 3 2" xfId="36888"/>
    <cellStyle name="Currency 2 2 2 3 5 2 4" xfId="36889"/>
    <cellStyle name="Currency 2 2 2 3 5 2 5" xfId="56063"/>
    <cellStyle name="Currency 2 2 2 3 5 3" xfId="6218"/>
    <cellStyle name="Currency 2 2 2 3 5 3 2" xfId="36890"/>
    <cellStyle name="Currency 2 2 2 3 5 3 3" xfId="56064"/>
    <cellStyle name="Currency 2 2 2 3 5 4" xfId="12000"/>
    <cellStyle name="Currency 2 2 2 3 5 4 2" xfId="36891"/>
    <cellStyle name="Currency 2 2 2 3 5 4 3" xfId="56065"/>
    <cellStyle name="Currency 2 2 2 3 5 5" xfId="17783"/>
    <cellStyle name="Currency 2 2 2 3 5 5 2" xfId="36892"/>
    <cellStyle name="Currency 2 2 2 3 5 6" xfId="36893"/>
    <cellStyle name="Currency 2 2 2 3 5 7" xfId="56066"/>
    <cellStyle name="Currency 2 2 2 3 6" xfId="5167"/>
    <cellStyle name="Currency 2 2 2 3 6 2" xfId="13841"/>
    <cellStyle name="Currency 2 2 2 3 6 2 2" xfId="36894"/>
    <cellStyle name="Currency 2 2 2 3 6 2 3" xfId="56067"/>
    <cellStyle name="Currency 2 2 2 3 6 3" xfId="19624"/>
    <cellStyle name="Currency 2 2 2 3 6 3 2" xfId="36895"/>
    <cellStyle name="Currency 2 2 2 3 6 4" xfId="36896"/>
    <cellStyle name="Currency 2 2 2 3 6 5" xfId="56068"/>
    <cellStyle name="Currency 2 2 2 3 7" xfId="8059"/>
    <cellStyle name="Currency 2 2 2 3 7 2" xfId="36897"/>
    <cellStyle name="Currency 2 2 2 3 7 3" xfId="56069"/>
    <cellStyle name="Currency 2 2 2 3 7 4" xfId="56070"/>
    <cellStyle name="Currency 2 2 2 3 8" xfId="3326"/>
    <cellStyle name="Currency 2 2 2 3 8 2" xfId="36898"/>
    <cellStyle name="Currency 2 2 2 3 8 3" xfId="56071"/>
    <cellStyle name="Currency 2 2 2 3 9" xfId="10950"/>
    <cellStyle name="Currency 2 2 2 3 9 2" xfId="36899"/>
    <cellStyle name="Currency 2 2 2 3 9 3" xfId="56072"/>
    <cellStyle name="Currency 2 2 2 4" xfId="539"/>
    <cellStyle name="Currency 2 2 2 4 10" xfId="16735"/>
    <cellStyle name="Currency 2 2 2 4 10 2" xfId="36900"/>
    <cellStyle name="Currency 2 2 2 4 11" xfId="36901"/>
    <cellStyle name="Currency 2 2 2 4 12" xfId="56073"/>
    <cellStyle name="Currency 2 2 2 4 2" xfId="540"/>
    <cellStyle name="Currency 2 2 2 4 2 2" xfId="2278"/>
    <cellStyle name="Currency 2 2 2 4 2 2 2" xfId="9764"/>
    <cellStyle name="Currency 2 2 2 4 2 2 2 2" xfId="15546"/>
    <cellStyle name="Currency 2 2 2 4 2 2 2 2 2" xfId="36902"/>
    <cellStyle name="Currency 2 2 2 4 2 2 2 2 3" xfId="56074"/>
    <cellStyle name="Currency 2 2 2 4 2 2 2 3" xfId="21329"/>
    <cellStyle name="Currency 2 2 2 4 2 2 2 3 2" xfId="36903"/>
    <cellStyle name="Currency 2 2 2 4 2 2 2 4" xfId="36904"/>
    <cellStyle name="Currency 2 2 2 4 2 2 2 5" xfId="56075"/>
    <cellStyle name="Currency 2 2 2 4 2 2 3" xfId="6873"/>
    <cellStyle name="Currency 2 2 2 4 2 2 3 2" xfId="36905"/>
    <cellStyle name="Currency 2 2 2 4 2 2 3 3" xfId="56076"/>
    <cellStyle name="Currency 2 2 2 4 2 2 4" xfId="12655"/>
    <cellStyle name="Currency 2 2 2 4 2 2 4 2" xfId="36906"/>
    <cellStyle name="Currency 2 2 2 4 2 2 4 3" xfId="56077"/>
    <cellStyle name="Currency 2 2 2 4 2 2 5" xfId="18438"/>
    <cellStyle name="Currency 2 2 2 4 2 2 5 2" xfId="36907"/>
    <cellStyle name="Currency 2 2 2 4 2 2 6" xfId="36908"/>
    <cellStyle name="Currency 2 2 2 4 2 2 7" xfId="56078"/>
    <cellStyle name="Currency 2 2 2 4 2 3" xfId="5170"/>
    <cellStyle name="Currency 2 2 2 4 2 3 2" xfId="13844"/>
    <cellStyle name="Currency 2 2 2 4 2 3 2 2" xfId="36909"/>
    <cellStyle name="Currency 2 2 2 4 2 3 2 3" xfId="56079"/>
    <cellStyle name="Currency 2 2 2 4 2 3 3" xfId="19627"/>
    <cellStyle name="Currency 2 2 2 4 2 3 3 2" xfId="36910"/>
    <cellStyle name="Currency 2 2 2 4 2 3 4" xfId="36911"/>
    <cellStyle name="Currency 2 2 2 4 2 3 5" xfId="56080"/>
    <cellStyle name="Currency 2 2 2 4 2 4" xfId="8062"/>
    <cellStyle name="Currency 2 2 2 4 2 4 2" xfId="36912"/>
    <cellStyle name="Currency 2 2 2 4 2 4 3" xfId="56081"/>
    <cellStyle name="Currency 2 2 2 4 2 4 4" xfId="56082"/>
    <cellStyle name="Currency 2 2 2 4 2 5" xfId="3981"/>
    <cellStyle name="Currency 2 2 2 4 2 5 2" xfId="36913"/>
    <cellStyle name="Currency 2 2 2 4 2 5 3" xfId="56083"/>
    <cellStyle name="Currency 2 2 2 4 2 6" xfId="10953"/>
    <cellStyle name="Currency 2 2 2 4 2 6 2" xfId="36914"/>
    <cellStyle name="Currency 2 2 2 4 2 6 3" xfId="56084"/>
    <cellStyle name="Currency 2 2 2 4 2 7" xfId="16736"/>
    <cellStyle name="Currency 2 2 2 4 2 7 2" xfId="36915"/>
    <cellStyle name="Currency 2 2 2 4 2 8" xfId="36916"/>
    <cellStyle name="Currency 2 2 2 4 2 9" xfId="56085"/>
    <cellStyle name="Currency 2 2 2 4 3" xfId="1128"/>
    <cellStyle name="Currency 2 2 2 4 3 2" xfId="2832"/>
    <cellStyle name="Currency 2 2 2 4 3 2 2" xfId="10318"/>
    <cellStyle name="Currency 2 2 2 4 3 2 2 2" xfId="16100"/>
    <cellStyle name="Currency 2 2 2 4 3 2 2 2 2" xfId="36917"/>
    <cellStyle name="Currency 2 2 2 4 3 2 2 2 3" xfId="56086"/>
    <cellStyle name="Currency 2 2 2 4 3 2 2 3" xfId="21883"/>
    <cellStyle name="Currency 2 2 2 4 3 2 2 3 2" xfId="36918"/>
    <cellStyle name="Currency 2 2 2 4 3 2 2 4" xfId="36919"/>
    <cellStyle name="Currency 2 2 2 4 3 2 2 5" xfId="56087"/>
    <cellStyle name="Currency 2 2 2 4 3 2 3" xfId="7427"/>
    <cellStyle name="Currency 2 2 2 4 3 2 3 2" xfId="36920"/>
    <cellStyle name="Currency 2 2 2 4 3 2 3 3" xfId="56088"/>
    <cellStyle name="Currency 2 2 2 4 3 2 4" xfId="13209"/>
    <cellStyle name="Currency 2 2 2 4 3 2 4 2" xfId="36921"/>
    <cellStyle name="Currency 2 2 2 4 3 2 4 3" xfId="56089"/>
    <cellStyle name="Currency 2 2 2 4 3 2 5" xfId="18992"/>
    <cellStyle name="Currency 2 2 2 4 3 2 5 2" xfId="36922"/>
    <cellStyle name="Currency 2 2 2 4 3 2 6" xfId="36923"/>
    <cellStyle name="Currency 2 2 2 4 3 2 7" xfId="56090"/>
    <cellStyle name="Currency 2 2 2 4 3 3" xfId="5724"/>
    <cellStyle name="Currency 2 2 2 4 3 3 2" xfId="14398"/>
    <cellStyle name="Currency 2 2 2 4 3 3 2 2" xfId="36924"/>
    <cellStyle name="Currency 2 2 2 4 3 3 2 3" xfId="56091"/>
    <cellStyle name="Currency 2 2 2 4 3 3 3" xfId="20181"/>
    <cellStyle name="Currency 2 2 2 4 3 3 3 2" xfId="36925"/>
    <cellStyle name="Currency 2 2 2 4 3 3 4" xfId="36926"/>
    <cellStyle name="Currency 2 2 2 4 3 3 5" xfId="56092"/>
    <cellStyle name="Currency 2 2 2 4 3 4" xfId="8616"/>
    <cellStyle name="Currency 2 2 2 4 3 4 2" xfId="36927"/>
    <cellStyle name="Currency 2 2 2 4 3 4 3" xfId="56093"/>
    <cellStyle name="Currency 2 2 2 4 3 4 4" xfId="56094"/>
    <cellStyle name="Currency 2 2 2 4 3 5" xfId="4535"/>
    <cellStyle name="Currency 2 2 2 4 3 5 2" xfId="36928"/>
    <cellStyle name="Currency 2 2 2 4 3 5 3" xfId="56095"/>
    <cellStyle name="Currency 2 2 2 4 3 6" xfId="11507"/>
    <cellStyle name="Currency 2 2 2 4 3 6 2" xfId="36929"/>
    <cellStyle name="Currency 2 2 2 4 3 6 3" xfId="56096"/>
    <cellStyle name="Currency 2 2 2 4 3 7" xfId="17290"/>
    <cellStyle name="Currency 2 2 2 4 3 7 2" xfId="36930"/>
    <cellStyle name="Currency 2 2 2 4 3 8" xfId="36931"/>
    <cellStyle name="Currency 2 2 2 4 3 9" xfId="56097"/>
    <cellStyle name="Currency 2 2 2 4 4" xfId="2277"/>
    <cellStyle name="Currency 2 2 2 4 4 2" xfId="6872"/>
    <cellStyle name="Currency 2 2 2 4 4 2 2" xfId="15545"/>
    <cellStyle name="Currency 2 2 2 4 4 2 2 2" xfId="36932"/>
    <cellStyle name="Currency 2 2 2 4 4 2 2 3" xfId="56098"/>
    <cellStyle name="Currency 2 2 2 4 4 2 3" xfId="21328"/>
    <cellStyle name="Currency 2 2 2 4 4 2 3 2" xfId="36933"/>
    <cellStyle name="Currency 2 2 2 4 4 2 4" xfId="36934"/>
    <cellStyle name="Currency 2 2 2 4 4 2 5" xfId="56099"/>
    <cellStyle name="Currency 2 2 2 4 4 3" xfId="9763"/>
    <cellStyle name="Currency 2 2 2 4 4 3 2" xfId="36935"/>
    <cellStyle name="Currency 2 2 2 4 4 3 3" xfId="56100"/>
    <cellStyle name="Currency 2 2 2 4 4 3 4" xfId="56101"/>
    <cellStyle name="Currency 2 2 2 4 4 4" xfId="3980"/>
    <cellStyle name="Currency 2 2 2 4 4 4 2" xfId="36936"/>
    <cellStyle name="Currency 2 2 2 4 4 4 3" xfId="56102"/>
    <cellStyle name="Currency 2 2 2 4 4 5" xfId="12654"/>
    <cellStyle name="Currency 2 2 2 4 4 5 2" xfId="36937"/>
    <cellStyle name="Currency 2 2 2 4 4 5 3" xfId="56103"/>
    <cellStyle name="Currency 2 2 2 4 4 6" xfId="18437"/>
    <cellStyle name="Currency 2 2 2 4 4 6 2" xfId="36938"/>
    <cellStyle name="Currency 2 2 2 4 4 7" xfId="36939"/>
    <cellStyle name="Currency 2 2 2 4 4 8" xfId="56104"/>
    <cellStyle name="Currency 2 2 2 4 5" xfId="1624"/>
    <cellStyle name="Currency 2 2 2 4 5 2" xfId="9110"/>
    <cellStyle name="Currency 2 2 2 4 5 2 2" xfId="14892"/>
    <cellStyle name="Currency 2 2 2 4 5 2 2 2" xfId="36940"/>
    <cellStyle name="Currency 2 2 2 4 5 2 2 3" xfId="56105"/>
    <cellStyle name="Currency 2 2 2 4 5 2 3" xfId="20675"/>
    <cellStyle name="Currency 2 2 2 4 5 2 3 2" xfId="36941"/>
    <cellStyle name="Currency 2 2 2 4 5 2 4" xfId="36942"/>
    <cellStyle name="Currency 2 2 2 4 5 2 5" xfId="56106"/>
    <cellStyle name="Currency 2 2 2 4 5 3" xfId="6219"/>
    <cellStyle name="Currency 2 2 2 4 5 3 2" xfId="36943"/>
    <cellStyle name="Currency 2 2 2 4 5 3 3" xfId="56107"/>
    <cellStyle name="Currency 2 2 2 4 5 4" xfId="12001"/>
    <cellStyle name="Currency 2 2 2 4 5 4 2" xfId="36944"/>
    <cellStyle name="Currency 2 2 2 4 5 4 3" xfId="56108"/>
    <cellStyle name="Currency 2 2 2 4 5 5" xfId="17784"/>
    <cellStyle name="Currency 2 2 2 4 5 5 2" xfId="36945"/>
    <cellStyle name="Currency 2 2 2 4 5 6" xfId="36946"/>
    <cellStyle name="Currency 2 2 2 4 5 7" xfId="56109"/>
    <cellStyle name="Currency 2 2 2 4 6" xfId="5169"/>
    <cellStyle name="Currency 2 2 2 4 6 2" xfId="13843"/>
    <cellStyle name="Currency 2 2 2 4 6 2 2" xfId="36947"/>
    <cellStyle name="Currency 2 2 2 4 6 2 3" xfId="56110"/>
    <cellStyle name="Currency 2 2 2 4 6 3" xfId="19626"/>
    <cellStyle name="Currency 2 2 2 4 6 3 2" xfId="36948"/>
    <cellStyle name="Currency 2 2 2 4 6 4" xfId="36949"/>
    <cellStyle name="Currency 2 2 2 4 6 5" xfId="56111"/>
    <cellStyle name="Currency 2 2 2 4 7" xfId="8061"/>
    <cellStyle name="Currency 2 2 2 4 7 2" xfId="36950"/>
    <cellStyle name="Currency 2 2 2 4 7 3" xfId="56112"/>
    <cellStyle name="Currency 2 2 2 4 7 4" xfId="56113"/>
    <cellStyle name="Currency 2 2 2 4 8" xfId="3327"/>
    <cellStyle name="Currency 2 2 2 4 8 2" xfId="36951"/>
    <cellStyle name="Currency 2 2 2 4 8 3" xfId="56114"/>
    <cellStyle name="Currency 2 2 2 4 9" xfId="10952"/>
    <cellStyle name="Currency 2 2 2 4 9 2" xfId="36952"/>
    <cellStyle name="Currency 2 2 2 4 9 3" xfId="56115"/>
    <cellStyle name="Currency 2 2 2 5" xfId="541"/>
    <cellStyle name="Currency 2 2 2 5 10" xfId="56116"/>
    <cellStyle name="Currency 2 2 2 5 2" xfId="2279"/>
    <cellStyle name="Currency 2 2 2 5 2 2" xfId="6874"/>
    <cellStyle name="Currency 2 2 2 5 2 2 2" xfId="15547"/>
    <cellStyle name="Currency 2 2 2 5 2 2 2 2" xfId="36953"/>
    <cellStyle name="Currency 2 2 2 5 2 2 2 3" xfId="56117"/>
    <cellStyle name="Currency 2 2 2 5 2 2 3" xfId="21330"/>
    <cellStyle name="Currency 2 2 2 5 2 2 3 2" xfId="36954"/>
    <cellStyle name="Currency 2 2 2 5 2 2 4" xfId="36955"/>
    <cellStyle name="Currency 2 2 2 5 2 2 5" xfId="56118"/>
    <cellStyle name="Currency 2 2 2 5 2 3" xfId="9765"/>
    <cellStyle name="Currency 2 2 2 5 2 3 2" xfId="36956"/>
    <cellStyle name="Currency 2 2 2 5 2 3 3" xfId="56119"/>
    <cellStyle name="Currency 2 2 2 5 2 3 4" xfId="56120"/>
    <cellStyle name="Currency 2 2 2 5 2 4" xfId="3982"/>
    <cellStyle name="Currency 2 2 2 5 2 4 2" xfId="36957"/>
    <cellStyle name="Currency 2 2 2 5 2 4 3" xfId="56121"/>
    <cellStyle name="Currency 2 2 2 5 2 5" xfId="12656"/>
    <cellStyle name="Currency 2 2 2 5 2 5 2" xfId="36958"/>
    <cellStyle name="Currency 2 2 2 5 2 5 3" xfId="56122"/>
    <cellStyle name="Currency 2 2 2 5 2 6" xfId="18439"/>
    <cellStyle name="Currency 2 2 2 5 2 6 2" xfId="36959"/>
    <cellStyle name="Currency 2 2 2 5 2 7" xfId="36960"/>
    <cellStyle name="Currency 2 2 2 5 2 8" xfId="56123"/>
    <cellStyle name="Currency 2 2 2 5 3" xfId="1620"/>
    <cellStyle name="Currency 2 2 2 5 3 2" xfId="9106"/>
    <cellStyle name="Currency 2 2 2 5 3 2 2" xfId="14888"/>
    <cellStyle name="Currency 2 2 2 5 3 2 2 2" xfId="36961"/>
    <cellStyle name="Currency 2 2 2 5 3 2 2 3" xfId="56124"/>
    <cellStyle name="Currency 2 2 2 5 3 2 3" xfId="20671"/>
    <cellStyle name="Currency 2 2 2 5 3 2 3 2" xfId="36962"/>
    <cellStyle name="Currency 2 2 2 5 3 2 4" xfId="36963"/>
    <cellStyle name="Currency 2 2 2 5 3 2 5" xfId="56125"/>
    <cellStyle name="Currency 2 2 2 5 3 3" xfId="6215"/>
    <cellStyle name="Currency 2 2 2 5 3 3 2" xfId="36964"/>
    <cellStyle name="Currency 2 2 2 5 3 3 3" xfId="56126"/>
    <cellStyle name="Currency 2 2 2 5 3 4" xfId="11997"/>
    <cellStyle name="Currency 2 2 2 5 3 4 2" xfId="36965"/>
    <cellStyle name="Currency 2 2 2 5 3 4 3" xfId="56127"/>
    <cellStyle name="Currency 2 2 2 5 3 5" xfId="17780"/>
    <cellStyle name="Currency 2 2 2 5 3 5 2" xfId="36966"/>
    <cellStyle name="Currency 2 2 2 5 3 6" xfId="36967"/>
    <cellStyle name="Currency 2 2 2 5 3 7" xfId="56128"/>
    <cellStyle name="Currency 2 2 2 5 4" xfId="5171"/>
    <cellStyle name="Currency 2 2 2 5 4 2" xfId="13845"/>
    <cellStyle name="Currency 2 2 2 5 4 2 2" xfId="36968"/>
    <cellStyle name="Currency 2 2 2 5 4 2 3" xfId="56129"/>
    <cellStyle name="Currency 2 2 2 5 4 3" xfId="19628"/>
    <cellStyle name="Currency 2 2 2 5 4 3 2" xfId="36969"/>
    <cellStyle name="Currency 2 2 2 5 4 4" xfId="36970"/>
    <cellStyle name="Currency 2 2 2 5 4 5" xfId="56130"/>
    <cellStyle name="Currency 2 2 2 5 5" xfId="8063"/>
    <cellStyle name="Currency 2 2 2 5 5 2" xfId="36971"/>
    <cellStyle name="Currency 2 2 2 5 5 3" xfId="56131"/>
    <cellStyle name="Currency 2 2 2 5 5 4" xfId="56132"/>
    <cellStyle name="Currency 2 2 2 5 6" xfId="3323"/>
    <cellStyle name="Currency 2 2 2 5 6 2" xfId="36972"/>
    <cellStyle name="Currency 2 2 2 5 6 3" xfId="56133"/>
    <cellStyle name="Currency 2 2 2 5 7" xfId="10954"/>
    <cellStyle name="Currency 2 2 2 5 7 2" xfId="36973"/>
    <cellStyle name="Currency 2 2 2 5 7 3" xfId="56134"/>
    <cellStyle name="Currency 2 2 2 5 8" xfId="16737"/>
    <cellStyle name="Currency 2 2 2 5 8 2" xfId="36974"/>
    <cellStyle name="Currency 2 2 2 5 9" xfId="36975"/>
    <cellStyle name="Currency 2 2 2 6" xfId="897"/>
    <cellStyle name="Currency 2 2 2 6 2" xfId="2603"/>
    <cellStyle name="Currency 2 2 2 6 2 2" xfId="10089"/>
    <cellStyle name="Currency 2 2 2 6 2 2 2" xfId="15871"/>
    <cellStyle name="Currency 2 2 2 6 2 2 2 2" xfId="36976"/>
    <cellStyle name="Currency 2 2 2 6 2 2 2 3" xfId="56135"/>
    <cellStyle name="Currency 2 2 2 6 2 2 3" xfId="21654"/>
    <cellStyle name="Currency 2 2 2 6 2 2 3 2" xfId="36977"/>
    <cellStyle name="Currency 2 2 2 6 2 2 4" xfId="36978"/>
    <cellStyle name="Currency 2 2 2 6 2 2 5" xfId="56136"/>
    <cellStyle name="Currency 2 2 2 6 2 3" xfId="7198"/>
    <cellStyle name="Currency 2 2 2 6 2 3 2" xfId="36979"/>
    <cellStyle name="Currency 2 2 2 6 2 3 3" xfId="56137"/>
    <cellStyle name="Currency 2 2 2 6 2 4" xfId="12980"/>
    <cellStyle name="Currency 2 2 2 6 2 4 2" xfId="36980"/>
    <cellStyle name="Currency 2 2 2 6 2 4 3" xfId="56138"/>
    <cellStyle name="Currency 2 2 2 6 2 5" xfId="18763"/>
    <cellStyle name="Currency 2 2 2 6 2 5 2" xfId="36981"/>
    <cellStyle name="Currency 2 2 2 6 2 6" xfId="36982"/>
    <cellStyle name="Currency 2 2 2 6 2 7" xfId="56139"/>
    <cellStyle name="Currency 2 2 2 6 3" xfId="5495"/>
    <cellStyle name="Currency 2 2 2 6 3 2" xfId="14169"/>
    <cellStyle name="Currency 2 2 2 6 3 2 2" xfId="36983"/>
    <cellStyle name="Currency 2 2 2 6 3 2 3" xfId="56140"/>
    <cellStyle name="Currency 2 2 2 6 3 3" xfId="19952"/>
    <cellStyle name="Currency 2 2 2 6 3 3 2" xfId="36984"/>
    <cellStyle name="Currency 2 2 2 6 3 4" xfId="36985"/>
    <cellStyle name="Currency 2 2 2 6 3 5" xfId="56141"/>
    <cellStyle name="Currency 2 2 2 6 4" xfId="8387"/>
    <cellStyle name="Currency 2 2 2 6 4 2" xfId="36986"/>
    <cellStyle name="Currency 2 2 2 6 4 3" xfId="56142"/>
    <cellStyle name="Currency 2 2 2 6 4 4" xfId="56143"/>
    <cellStyle name="Currency 2 2 2 6 5" xfId="4306"/>
    <cellStyle name="Currency 2 2 2 6 5 2" xfId="36987"/>
    <cellStyle name="Currency 2 2 2 6 5 3" xfId="56144"/>
    <cellStyle name="Currency 2 2 2 6 6" xfId="11278"/>
    <cellStyle name="Currency 2 2 2 6 6 2" xfId="36988"/>
    <cellStyle name="Currency 2 2 2 6 6 3" xfId="56145"/>
    <cellStyle name="Currency 2 2 2 6 7" xfId="17061"/>
    <cellStyle name="Currency 2 2 2 6 7 2" xfId="36989"/>
    <cellStyle name="Currency 2 2 2 6 8" xfId="36990"/>
    <cellStyle name="Currency 2 2 2 6 9" xfId="56146"/>
    <cellStyle name="Currency 2 2 2 7" xfId="2270"/>
    <cellStyle name="Currency 2 2 2 7 2" xfId="6865"/>
    <cellStyle name="Currency 2 2 2 7 2 2" xfId="15538"/>
    <cellStyle name="Currency 2 2 2 7 2 2 2" xfId="36991"/>
    <cellStyle name="Currency 2 2 2 7 2 2 3" xfId="56147"/>
    <cellStyle name="Currency 2 2 2 7 2 3" xfId="21321"/>
    <cellStyle name="Currency 2 2 2 7 2 3 2" xfId="36992"/>
    <cellStyle name="Currency 2 2 2 7 2 4" xfId="36993"/>
    <cellStyle name="Currency 2 2 2 7 2 5" xfId="56148"/>
    <cellStyle name="Currency 2 2 2 7 3" xfId="9756"/>
    <cellStyle name="Currency 2 2 2 7 3 2" xfId="36994"/>
    <cellStyle name="Currency 2 2 2 7 3 3" xfId="56149"/>
    <cellStyle name="Currency 2 2 2 7 3 4" xfId="56150"/>
    <cellStyle name="Currency 2 2 2 7 4" xfId="3973"/>
    <cellStyle name="Currency 2 2 2 7 4 2" xfId="36995"/>
    <cellStyle name="Currency 2 2 2 7 4 3" xfId="56151"/>
    <cellStyle name="Currency 2 2 2 7 5" xfId="12647"/>
    <cellStyle name="Currency 2 2 2 7 5 2" xfId="36996"/>
    <cellStyle name="Currency 2 2 2 7 5 3" xfId="56152"/>
    <cellStyle name="Currency 2 2 2 7 6" xfId="18430"/>
    <cellStyle name="Currency 2 2 2 7 6 2" xfId="36997"/>
    <cellStyle name="Currency 2 2 2 7 7" xfId="36998"/>
    <cellStyle name="Currency 2 2 2 7 8" xfId="56153"/>
    <cellStyle name="Currency 2 2 2 8" xfId="1334"/>
    <cellStyle name="Currency 2 2 2 8 2" xfId="8820"/>
    <cellStyle name="Currency 2 2 2 8 2 2" xfId="14602"/>
    <cellStyle name="Currency 2 2 2 8 2 2 2" xfId="36999"/>
    <cellStyle name="Currency 2 2 2 8 2 2 3" xfId="56154"/>
    <cellStyle name="Currency 2 2 2 8 2 3" xfId="20385"/>
    <cellStyle name="Currency 2 2 2 8 2 3 2" xfId="37000"/>
    <cellStyle name="Currency 2 2 2 8 2 4" xfId="37001"/>
    <cellStyle name="Currency 2 2 2 8 2 5" xfId="56155"/>
    <cellStyle name="Currency 2 2 2 8 3" xfId="5929"/>
    <cellStyle name="Currency 2 2 2 8 3 2" xfId="37002"/>
    <cellStyle name="Currency 2 2 2 8 3 3" xfId="56156"/>
    <cellStyle name="Currency 2 2 2 8 4" xfId="11711"/>
    <cellStyle name="Currency 2 2 2 8 4 2" xfId="37003"/>
    <cellStyle name="Currency 2 2 2 8 4 3" xfId="56157"/>
    <cellStyle name="Currency 2 2 2 8 5" xfId="17494"/>
    <cellStyle name="Currency 2 2 2 8 5 2" xfId="37004"/>
    <cellStyle name="Currency 2 2 2 8 6" xfId="37005"/>
    <cellStyle name="Currency 2 2 2 8 7" xfId="56158"/>
    <cellStyle name="Currency 2 2 2 9" xfId="5162"/>
    <cellStyle name="Currency 2 2 2 9 2" xfId="13836"/>
    <cellStyle name="Currency 2 2 2 9 2 2" xfId="37006"/>
    <cellStyle name="Currency 2 2 2 9 2 3" xfId="56159"/>
    <cellStyle name="Currency 2 2 2 9 3" xfId="19619"/>
    <cellStyle name="Currency 2 2 2 9 3 2" xfId="37007"/>
    <cellStyle name="Currency 2 2 2 9 4" xfId="37008"/>
    <cellStyle name="Currency 2 2 2 9 5" xfId="56160"/>
    <cellStyle name="Currency 2 2 3" xfId="542"/>
    <cellStyle name="Currency 2 2 3 10" xfId="10955"/>
    <cellStyle name="Currency 2 2 3 10 2" xfId="37009"/>
    <cellStyle name="Currency 2 2 3 10 3" xfId="56161"/>
    <cellStyle name="Currency 2 2 3 11" xfId="16738"/>
    <cellStyle name="Currency 2 2 3 11 2" xfId="37010"/>
    <cellStyle name="Currency 2 2 3 12" xfId="37011"/>
    <cellStyle name="Currency 2 2 3 13" xfId="56162"/>
    <cellStyle name="Currency 2 2 3 2" xfId="543"/>
    <cellStyle name="Currency 2 2 3 2 10" xfId="16739"/>
    <cellStyle name="Currency 2 2 3 2 10 2" xfId="37012"/>
    <cellStyle name="Currency 2 2 3 2 11" xfId="37013"/>
    <cellStyle name="Currency 2 2 3 2 12" xfId="56163"/>
    <cellStyle name="Currency 2 2 3 2 2" xfId="544"/>
    <cellStyle name="Currency 2 2 3 2 2 2" xfId="2282"/>
    <cellStyle name="Currency 2 2 3 2 2 2 2" xfId="9768"/>
    <cellStyle name="Currency 2 2 3 2 2 2 2 2" xfId="15550"/>
    <cellStyle name="Currency 2 2 3 2 2 2 2 2 2" xfId="37014"/>
    <cellStyle name="Currency 2 2 3 2 2 2 2 2 3" xfId="56164"/>
    <cellStyle name="Currency 2 2 3 2 2 2 2 3" xfId="21333"/>
    <cellStyle name="Currency 2 2 3 2 2 2 2 3 2" xfId="37015"/>
    <cellStyle name="Currency 2 2 3 2 2 2 2 4" xfId="37016"/>
    <cellStyle name="Currency 2 2 3 2 2 2 2 5" xfId="56165"/>
    <cellStyle name="Currency 2 2 3 2 2 2 3" xfId="6877"/>
    <cellStyle name="Currency 2 2 3 2 2 2 3 2" xfId="37017"/>
    <cellStyle name="Currency 2 2 3 2 2 2 3 3" xfId="56166"/>
    <cellStyle name="Currency 2 2 3 2 2 2 4" xfId="12659"/>
    <cellStyle name="Currency 2 2 3 2 2 2 4 2" xfId="37018"/>
    <cellStyle name="Currency 2 2 3 2 2 2 4 3" xfId="56167"/>
    <cellStyle name="Currency 2 2 3 2 2 2 5" xfId="18442"/>
    <cellStyle name="Currency 2 2 3 2 2 2 5 2" xfId="37019"/>
    <cellStyle name="Currency 2 2 3 2 2 2 6" xfId="37020"/>
    <cellStyle name="Currency 2 2 3 2 2 2 7" xfId="56168"/>
    <cellStyle name="Currency 2 2 3 2 2 3" xfId="5174"/>
    <cellStyle name="Currency 2 2 3 2 2 3 2" xfId="13848"/>
    <cellStyle name="Currency 2 2 3 2 2 3 2 2" xfId="37021"/>
    <cellStyle name="Currency 2 2 3 2 2 3 2 3" xfId="56169"/>
    <cellStyle name="Currency 2 2 3 2 2 3 3" xfId="19631"/>
    <cellStyle name="Currency 2 2 3 2 2 3 3 2" xfId="37022"/>
    <cellStyle name="Currency 2 2 3 2 2 3 4" xfId="37023"/>
    <cellStyle name="Currency 2 2 3 2 2 3 5" xfId="56170"/>
    <cellStyle name="Currency 2 2 3 2 2 4" xfId="8066"/>
    <cellStyle name="Currency 2 2 3 2 2 4 2" xfId="37024"/>
    <cellStyle name="Currency 2 2 3 2 2 4 3" xfId="56171"/>
    <cellStyle name="Currency 2 2 3 2 2 4 4" xfId="56172"/>
    <cellStyle name="Currency 2 2 3 2 2 5" xfId="3985"/>
    <cellStyle name="Currency 2 2 3 2 2 5 2" xfId="37025"/>
    <cellStyle name="Currency 2 2 3 2 2 5 3" xfId="56173"/>
    <cellStyle name="Currency 2 2 3 2 2 6" xfId="10957"/>
    <cellStyle name="Currency 2 2 3 2 2 6 2" xfId="37026"/>
    <cellStyle name="Currency 2 2 3 2 2 6 3" xfId="56174"/>
    <cellStyle name="Currency 2 2 3 2 2 7" xfId="16740"/>
    <cellStyle name="Currency 2 2 3 2 2 7 2" xfId="37027"/>
    <cellStyle name="Currency 2 2 3 2 2 8" xfId="37028"/>
    <cellStyle name="Currency 2 2 3 2 2 9" xfId="56175"/>
    <cellStyle name="Currency 2 2 3 2 3" xfId="1130"/>
    <cellStyle name="Currency 2 2 3 2 3 2" xfId="2834"/>
    <cellStyle name="Currency 2 2 3 2 3 2 2" xfId="10320"/>
    <cellStyle name="Currency 2 2 3 2 3 2 2 2" xfId="16102"/>
    <cellStyle name="Currency 2 2 3 2 3 2 2 2 2" xfId="37029"/>
    <cellStyle name="Currency 2 2 3 2 3 2 2 2 3" xfId="56176"/>
    <cellStyle name="Currency 2 2 3 2 3 2 2 3" xfId="21885"/>
    <cellStyle name="Currency 2 2 3 2 3 2 2 3 2" xfId="37030"/>
    <cellStyle name="Currency 2 2 3 2 3 2 2 4" xfId="37031"/>
    <cellStyle name="Currency 2 2 3 2 3 2 2 5" xfId="56177"/>
    <cellStyle name="Currency 2 2 3 2 3 2 3" xfId="7429"/>
    <cellStyle name="Currency 2 2 3 2 3 2 3 2" xfId="37032"/>
    <cellStyle name="Currency 2 2 3 2 3 2 3 3" xfId="56178"/>
    <cellStyle name="Currency 2 2 3 2 3 2 4" xfId="13211"/>
    <cellStyle name="Currency 2 2 3 2 3 2 4 2" xfId="37033"/>
    <cellStyle name="Currency 2 2 3 2 3 2 4 3" xfId="56179"/>
    <cellStyle name="Currency 2 2 3 2 3 2 5" xfId="18994"/>
    <cellStyle name="Currency 2 2 3 2 3 2 5 2" xfId="37034"/>
    <cellStyle name="Currency 2 2 3 2 3 2 6" xfId="37035"/>
    <cellStyle name="Currency 2 2 3 2 3 2 7" xfId="56180"/>
    <cellStyle name="Currency 2 2 3 2 3 3" xfId="5726"/>
    <cellStyle name="Currency 2 2 3 2 3 3 2" xfId="14400"/>
    <cellStyle name="Currency 2 2 3 2 3 3 2 2" xfId="37036"/>
    <cellStyle name="Currency 2 2 3 2 3 3 2 3" xfId="56181"/>
    <cellStyle name="Currency 2 2 3 2 3 3 3" xfId="20183"/>
    <cellStyle name="Currency 2 2 3 2 3 3 3 2" xfId="37037"/>
    <cellStyle name="Currency 2 2 3 2 3 3 4" xfId="37038"/>
    <cellStyle name="Currency 2 2 3 2 3 3 5" xfId="56182"/>
    <cellStyle name="Currency 2 2 3 2 3 4" xfId="8618"/>
    <cellStyle name="Currency 2 2 3 2 3 4 2" xfId="37039"/>
    <cellStyle name="Currency 2 2 3 2 3 4 3" xfId="56183"/>
    <cellStyle name="Currency 2 2 3 2 3 4 4" xfId="56184"/>
    <cellStyle name="Currency 2 2 3 2 3 5" xfId="4537"/>
    <cellStyle name="Currency 2 2 3 2 3 5 2" xfId="37040"/>
    <cellStyle name="Currency 2 2 3 2 3 5 3" xfId="56185"/>
    <cellStyle name="Currency 2 2 3 2 3 6" xfId="11509"/>
    <cellStyle name="Currency 2 2 3 2 3 6 2" xfId="37041"/>
    <cellStyle name="Currency 2 2 3 2 3 6 3" xfId="56186"/>
    <cellStyle name="Currency 2 2 3 2 3 7" xfId="17292"/>
    <cellStyle name="Currency 2 2 3 2 3 7 2" xfId="37042"/>
    <cellStyle name="Currency 2 2 3 2 3 8" xfId="37043"/>
    <cellStyle name="Currency 2 2 3 2 3 9" xfId="56187"/>
    <cellStyle name="Currency 2 2 3 2 4" xfId="2281"/>
    <cellStyle name="Currency 2 2 3 2 4 2" xfId="6876"/>
    <cellStyle name="Currency 2 2 3 2 4 2 2" xfId="15549"/>
    <cellStyle name="Currency 2 2 3 2 4 2 2 2" xfId="37044"/>
    <cellStyle name="Currency 2 2 3 2 4 2 2 3" xfId="56188"/>
    <cellStyle name="Currency 2 2 3 2 4 2 3" xfId="21332"/>
    <cellStyle name="Currency 2 2 3 2 4 2 3 2" xfId="37045"/>
    <cellStyle name="Currency 2 2 3 2 4 2 4" xfId="37046"/>
    <cellStyle name="Currency 2 2 3 2 4 2 5" xfId="56189"/>
    <cellStyle name="Currency 2 2 3 2 4 3" xfId="9767"/>
    <cellStyle name="Currency 2 2 3 2 4 3 2" xfId="37047"/>
    <cellStyle name="Currency 2 2 3 2 4 3 3" xfId="56190"/>
    <cellStyle name="Currency 2 2 3 2 4 3 4" xfId="56191"/>
    <cellStyle name="Currency 2 2 3 2 4 4" xfId="3984"/>
    <cellStyle name="Currency 2 2 3 2 4 4 2" xfId="37048"/>
    <cellStyle name="Currency 2 2 3 2 4 4 3" xfId="56192"/>
    <cellStyle name="Currency 2 2 3 2 4 5" xfId="12658"/>
    <cellStyle name="Currency 2 2 3 2 4 5 2" xfId="37049"/>
    <cellStyle name="Currency 2 2 3 2 4 5 3" xfId="56193"/>
    <cellStyle name="Currency 2 2 3 2 4 6" xfId="18441"/>
    <cellStyle name="Currency 2 2 3 2 4 6 2" xfId="37050"/>
    <cellStyle name="Currency 2 2 3 2 4 7" xfId="37051"/>
    <cellStyle name="Currency 2 2 3 2 4 8" xfId="56194"/>
    <cellStyle name="Currency 2 2 3 2 5" xfId="1626"/>
    <cellStyle name="Currency 2 2 3 2 5 2" xfId="9112"/>
    <cellStyle name="Currency 2 2 3 2 5 2 2" xfId="14894"/>
    <cellStyle name="Currency 2 2 3 2 5 2 2 2" xfId="37052"/>
    <cellStyle name="Currency 2 2 3 2 5 2 2 3" xfId="56195"/>
    <cellStyle name="Currency 2 2 3 2 5 2 3" xfId="20677"/>
    <cellStyle name="Currency 2 2 3 2 5 2 3 2" xfId="37053"/>
    <cellStyle name="Currency 2 2 3 2 5 2 4" xfId="37054"/>
    <cellStyle name="Currency 2 2 3 2 5 2 5" xfId="56196"/>
    <cellStyle name="Currency 2 2 3 2 5 3" xfId="6221"/>
    <cellStyle name="Currency 2 2 3 2 5 3 2" xfId="37055"/>
    <cellStyle name="Currency 2 2 3 2 5 3 3" xfId="56197"/>
    <cellStyle name="Currency 2 2 3 2 5 4" xfId="12003"/>
    <cellStyle name="Currency 2 2 3 2 5 4 2" xfId="37056"/>
    <cellStyle name="Currency 2 2 3 2 5 4 3" xfId="56198"/>
    <cellStyle name="Currency 2 2 3 2 5 5" xfId="17786"/>
    <cellStyle name="Currency 2 2 3 2 5 5 2" xfId="37057"/>
    <cellStyle name="Currency 2 2 3 2 5 6" xfId="37058"/>
    <cellStyle name="Currency 2 2 3 2 5 7" xfId="56199"/>
    <cellStyle name="Currency 2 2 3 2 6" xfId="5173"/>
    <cellStyle name="Currency 2 2 3 2 6 2" xfId="13847"/>
    <cellStyle name="Currency 2 2 3 2 6 2 2" xfId="37059"/>
    <cellStyle name="Currency 2 2 3 2 6 2 3" xfId="56200"/>
    <cellStyle name="Currency 2 2 3 2 6 3" xfId="19630"/>
    <cellStyle name="Currency 2 2 3 2 6 3 2" xfId="37060"/>
    <cellStyle name="Currency 2 2 3 2 6 4" xfId="37061"/>
    <cellStyle name="Currency 2 2 3 2 6 5" xfId="56201"/>
    <cellStyle name="Currency 2 2 3 2 7" xfId="8065"/>
    <cellStyle name="Currency 2 2 3 2 7 2" xfId="37062"/>
    <cellStyle name="Currency 2 2 3 2 7 3" xfId="56202"/>
    <cellStyle name="Currency 2 2 3 2 7 4" xfId="56203"/>
    <cellStyle name="Currency 2 2 3 2 8" xfId="3329"/>
    <cellStyle name="Currency 2 2 3 2 8 2" xfId="37063"/>
    <cellStyle name="Currency 2 2 3 2 8 3" xfId="56204"/>
    <cellStyle name="Currency 2 2 3 2 9" xfId="10956"/>
    <cellStyle name="Currency 2 2 3 2 9 2" xfId="37064"/>
    <cellStyle name="Currency 2 2 3 2 9 3" xfId="56205"/>
    <cellStyle name="Currency 2 2 3 3" xfId="545"/>
    <cellStyle name="Currency 2 2 3 3 2" xfId="2283"/>
    <cellStyle name="Currency 2 2 3 3 2 2" xfId="9769"/>
    <cellStyle name="Currency 2 2 3 3 2 2 2" xfId="15551"/>
    <cellStyle name="Currency 2 2 3 3 2 2 2 2" xfId="37065"/>
    <cellStyle name="Currency 2 2 3 3 2 2 2 3" xfId="56206"/>
    <cellStyle name="Currency 2 2 3 3 2 2 3" xfId="21334"/>
    <cellStyle name="Currency 2 2 3 3 2 2 3 2" xfId="37066"/>
    <cellStyle name="Currency 2 2 3 3 2 2 4" xfId="37067"/>
    <cellStyle name="Currency 2 2 3 3 2 2 5" xfId="56207"/>
    <cellStyle name="Currency 2 2 3 3 2 3" xfId="6878"/>
    <cellStyle name="Currency 2 2 3 3 2 3 2" xfId="37068"/>
    <cellStyle name="Currency 2 2 3 3 2 3 3" xfId="56208"/>
    <cellStyle name="Currency 2 2 3 3 2 4" xfId="12660"/>
    <cellStyle name="Currency 2 2 3 3 2 4 2" xfId="37069"/>
    <cellStyle name="Currency 2 2 3 3 2 4 3" xfId="56209"/>
    <cellStyle name="Currency 2 2 3 3 2 5" xfId="18443"/>
    <cellStyle name="Currency 2 2 3 3 2 5 2" xfId="37070"/>
    <cellStyle name="Currency 2 2 3 3 2 6" xfId="37071"/>
    <cellStyle name="Currency 2 2 3 3 2 7" xfId="56210"/>
    <cellStyle name="Currency 2 2 3 3 3" xfId="5175"/>
    <cellStyle name="Currency 2 2 3 3 3 2" xfId="13849"/>
    <cellStyle name="Currency 2 2 3 3 3 2 2" xfId="37072"/>
    <cellStyle name="Currency 2 2 3 3 3 2 3" xfId="56211"/>
    <cellStyle name="Currency 2 2 3 3 3 3" xfId="19632"/>
    <cellStyle name="Currency 2 2 3 3 3 3 2" xfId="37073"/>
    <cellStyle name="Currency 2 2 3 3 3 4" xfId="37074"/>
    <cellStyle name="Currency 2 2 3 3 3 5" xfId="56212"/>
    <cellStyle name="Currency 2 2 3 3 4" xfId="8067"/>
    <cellStyle name="Currency 2 2 3 3 4 2" xfId="37075"/>
    <cellStyle name="Currency 2 2 3 3 4 3" xfId="56213"/>
    <cellStyle name="Currency 2 2 3 3 4 4" xfId="56214"/>
    <cellStyle name="Currency 2 2 3 3 5" xfId="3986"/>
    <cellStyle name="Currency 2 2 3 3 5 2" xfId="37076"/>
    <cellStyle name="Currency 2 2 3 3 5 3" xfId="56215"/>
    <cellStyle name="Currency 2 2 3 3 6" xfId="10958"/>
    <cellStyle name="Currency 2 2 3 3 6 2" xfId="37077"/>
    <cellStyle name="Currency 2 2 3 3 6 3" xfId="56216"/>
    <cellStyle name="Currency 2 2 3 3 7" xfId="16741"/>
    <cellStyle name="Currency 2 2 3 3 7 2" xfId="37078"/>
    <cellStyle name="Currency 2 2 3 3 8" xfId="37079"/>
    <cellStyle name="Currency 2 2 3 3 9" xfId="56217"/>
    <cellStyle name="Currency 2 2 3 4" xfId="1129"/>
    <cellStyle name="Currency 2 2 3 4 2" xfId="2833"/>
    <cellStyle name="Currency 2 2 3 4 2 2" xfId="10319"/>
    <cellStyle name="Currency 2 2 3 4 2 2 2" xfId="16101"/>
    <cellStyle name="Currency 2 2 3 4 2 2 2 2" xfId="37080"/>
    <cellStyle name="Currency 2 2 3 4 2 2 2 3" xfId="56218"/>
    <cellStyle name="Currency 2 2 3 4 2 2 3" xfId="21884"/>
    <cellStyle name="Currency 2 2 3 4 2 2 3 2" xfId="37081"/>
    <cellStyle name="Currency 2 2 3 4 2 2 4" xfId="37082"/>
    <cellStyle name="Currency 2 2 3 4 2 2 5" xfId="56219"/>
    <cellStyle name="Currency 2 2 3 4 2 3" xfId="7428"/>
    <cellStyle name="Currency 2 2 3 4 2 3 2" xfId="37083"/>
    <cellStyle name="Currency 2 2 3 4 2 3 3" xfId="56220"/>
    <cellStyle name="Currency 2 2 3 4 2 4" xfId="13210"/>
    <cellStyle name="Currency 2 2 3 4 2 4 2" xfId="37084"/>
    <cellStyle name="Currency 2 2 3 4 2 4 3" xfId="56221"/>
    <cellStyle name="Currency 2 2 3 4 2 5" xfId="18993"/>
    <cellStyle name="Currency 2 2 3 4 2 5 2" xfId="37085"/>
    <cellStyle name="Currency 2 2 3 4 2 6" xfId="37086"/>
    <cellStyle name="Currency 2 2 3 4 2 7" xfId="56222"/>
    <cellStyle name="Currency 2 2 3 4 3" xfId="5725"/>
    <cellStyle name="Currency 2 2 3 4 3 2" xfId="14399"/>
    <cellStyle name="Currency 2 2 3 4 3 2 2" xfId="37087"/>
    <cellStyle name="Currency 2 2 3 4 3 2 3" xfId="56223"/>
    <cellStyle name="Currency 2 2 3 4 3 3" xfId="20182"/>
    <cellStyle name="Currency 2 2 3 4 3 3 2" xfId="37088"/>
    <cellStyle name="Currency 2 2 3 4 3 4" xfId="37089"/>
    <cellStyle name="Currency 2 2 3 4 3 5" xfId="56224"/>
    <cellStyle name="Currency 2 2 3 4 4" xfId="8617"/>
    <cellStyle name="Currency 2 2 3 4 4 2" xfId="37090"/>
    <cellStyle name="Currency 2 2 3 4 4 3" xfId="56225"/>
    <cellStyle name="Currency 2 2 3 4 4 4" xfId="56226"/>
    <cellStyle name="Currency 2 2 3 4 5" xfId="4536"/>
    <cellStyle name="Currency 2 2 3 4 5 2" xfId="37091"/>
    <cellStyle name="Currency 2 2 3 4 5 3" xfId="56227"/>
    <cellStyle name="Currency 2 2 3 4 6" xfId="11508"/>
    <cellStyle name="Currency 2 2 3 4 6 2" xfId="37092"/>
    <cellStyle name="Currency 2 2 3 4 6 3" xfId="56228"/>
    <cellStyle name="Currency 2 2 3 4 7" xfId="17291"/>
    <cellStyle name="Currency 2 2 3 4 7 2" xfId="37093"/>
    <cellStyle name="Currency 2 2 3 4 8" xfId="37094"/>
    <cellStyle name="Currency 2 2 3 4 9" xfId="56229"/>
    <cellStyle name="Currency 2 2 3 5" xfId="2280"/>
    <cellStyle name="Currency 2 2 3 5 2" xfId="6875"/>
    <cellStyle name="Currency 2 2 3 5 2 2" xfId="15548"/>
    <cellStyle name="Currency 2 2 3 5 2 2 2" xfId="37095"/>
    <cellStyle name="Currency 2 2 3 5 2 2 3" xfId="56230"/>
    <cellStyle name="Currency 2 2 3 5 2 3" xfId="21331"/>
    <cellStyle name="Currency 2 2 3 5 2 3 2" xfId="37096"/>
    <cellStyle name="Currency 2 2 3 5 2 4" xfId="37097"/>
    <cellStyle name="Currency 2 2 3 5 2 5" xfId="56231"/>
    <cellStyle name="Currency 2 2 3 5 3" xfId="9766"/>
    <cellStyle name="Currency 2 2 3 5 3 2" xfId="37098"/>
    <cellStyle name="Currency 2 2 3 5 3 3" xfId="56232"/>
    <cellStyle name="Currency 2 2 3 5 3 4" xfId="56233"/>
    <cellStyle name="Currency 2 2 3 5 4" xfId="3983"/>
    <cellStyle name="Currency 2 2 3 5 4 2" xfId="37099"/>
    <cellStyle name="Currency 2 2 3 5 4 3" xfId="56234"/>
    <cellStyle name="Currency 2 2 3 5 5" xfId="12657"/>
    <cellStyle name="Currency 2 2 3 5 5 2" xfId="37100"/>
    <cellStyle name="Currency 2 2 3 5 5 3" xfId="56235"/>
    <cellStyle name="Currency 2 2 3 5 6" xfId="18440"/>
    <cellStyle name="Currency 2 2 3 5 6 2" xfId="37101"/>
    <cellStyle name="Currency 2 2 3 5 7" xfId="37102"/>
    <cellStyle name="Currency 2 2 3 5 8" xfId="56236"/>
    <cellStyle name="Currency 2 2 3 6" xfId="1625"/>
    <cellStyle name="Currency 2 2 3 6 2" xfId="9111"/>
    <cellStyle name="Currency 2 2 3 6 2 2" xfId="14893"/>
    <cellStyle name="Currency 2 2 3 6 2 2 2" xfId="37103"/>
    <cellStyle name="Currency 2 2 3 6 2 2 3" xfId="56237"/>
    <cellStyle name="Currency 2 2 3 6 2 3" xfId="20676"/>
    <cellStyle name="Currency 2 2 3 6 2 3 2" xfId="37104"/>
    <cellStyle name="Currency 2 2 3 6 2 4" xfId="37105"/>
    <cellStyle name="Currency 2 2 3 6 2 5" xfId="56238"/>
    <cellStyle name="Currency 2 2 3 6 3" xfId="6220"/>
    <cellStyle name="Currency 2 2 3 6 3 2" xfId="37106"/>
    <cellStyle name="Currency 2 2 3 6 3 3" xfId="56239"/>
    <cellStyle name="Currency 2 2 3 6 4" xfId="12002"/>
    <cellStyle name="Currency 2 2 3 6 4 2" xfId="37107"/>
    <cellStyle name="Currency 2 2 3 6 4 3" xfId="56240"/>
    <cellStyle name="Currency 2 2 3 6 5" xfId="17785"/>
    <cellStyle name="Currency 2 2 3 6 5 2" xfId="37108"/>
    <cellStyle name="Currency 2 2 3 6 6" xfId="37109"/>
    <cellStyle name="Currency 2 2 3 6 7" xfId="56241"/>
    <cellStyle name="Currency 2 2 3 7" xfId="5172"/>
    <cellStyle name="Currency 2 2 3 7 2" xfId="13846"/>
    <cellStyle name="Currency 2 2 3 7 2 2" xfId="37110"/>
    <cellStyle name="Currency 2 2 3 7 2 3" xfId="56242"/>
    <cellStyle name="Currency 2 2 3 7 3" xfId="19629"/>
    <cellStyle name="Currency 2 2 3 7 3 2" xfId="37111"/>
    <cellStyle name="Currency 2 2 3 7 4" xfId="37112"/>
    <cellStyle name="Currency 2 2 3 7 5" xfId="56243"/>
    <cellStyle name="Currency 2 2 3 8" xfId="8064"/>
    <cellStyle name="Currency 2 2 3 8 2" xfId="37113"/>
    <cellStyle name="Currency 2 2 3 8 3" xfId="56244"/>
    <cellStyle name="Currency 2 2 3 8 4" xfId="56245"/>
    <cellStyle name="Currency 2 2 3 9" xfId="3328"/>
    <cellStyle name="Currency 2 2 3 9 2" xfId="37114"/>
    <cellStyle name="Currency 2 2 3 9 3" xfId="56246"/>
    <cellStyle name="Currency 2 2 4" xfId="546"/>
    <cellStyle name="Currency 2 2 4 10" xfId="16742"/>
    <cellStyle name="Currency 2 2 4 10 2" xfId="37115"/>
    <cellStyle name="Currency 2 2 4 11" xfId="37116"/>
    <cellStyle name="Currency 2 2 4 12" xfId="56247"/>
    <cellStyle name="Currency 2 2 4 2" xfId="547"/>
    <cellStyle name="Currency 2 2 4 2 2" xfId="2285"/>
    <cellStyle name="Currency 2 2 4 2 2 2" xfId="9771"/>
    <cellStyle name="Currency 2 2 4 2 2 2 2" xfId="15553"/>
    <cellStyle name="Currency 2 2 4 2 2 2 2 2" xfId="37117"/>
    <cellStyle name="Currency 2 2 4 2 2 2 2 3" xfId="56248"/>
    <cellStyle name="Currency 2 2 4 2 2 2 3" xfId="21336"/>
    <cellStyle name="Currency 2 2 4 2 2 2 3 2" xfId="37118"/>
    <cellStyle name="Currency 2 2 4 2 2 2 4" xfId="37119"/>
    <cellStyle name="Currency 2 2 4 2 2 2 5" xfId="56249"/>
    <cellStyle name="Currency 2 2 4 2 2 3" xfId="6880"/>
    <cellStyle name="Currency 2 2 4 2 2 3 2" xfId="37120"/>
    <cellStyle name="Currency 2 2 4 2 2 3 3" xfId="56250"/>
    <cellStyle name="Currency 2 2 4 2 2 4" xfId="12662"/>
    <cellStyle name="Currency 2 2 4 2 2 4 2" xfId="37121"/>
    <cellStyle name="Currency 2 2 4 2 2 4 3" xfId="56251"/>
    <cellStyle name="Currency 2 2 4 2 2 5" xfId="18445"/>
    <cellStyle name="Currency 2 2 4 2 2 5 2" xfId="37122"/>
    <cellStyle name="Currency 2 2 4 2 2 6" xfId="37123"/>
    <cellStyle name="Currency 2 2 4 2 2 7" xfId="56252"/>
    <cellStyle name="Currency 2 2 4 2 3" xfId="5177"/>
    <cellStyle name="Currency 2 2 4 2 3 2" xfId="13851"/>
    <cellStyle name="Currency 2 2 4 2 3 2 2" xfId="37124"/>
    <cellStyle name="Currency 2 2 4 2 3 2 3" xfId="56253"/>
    <cellStyle name="Currency 2 2 4 2 3 3" xfId="19634"/>
    <cellStyle name="Currency 2 2 4 2 3 3 2" xfId="37125"/>
    <cellStyle name="Currency 2 2 4 2 3 4" xfId="37126"/>
    <cellStyle name="Currency 2 2 4 2 3 5" xfId="56254"/>
    <cellStyle name="Currency 2 2 4 2 4" xfId="8069"/>
    <cellStyle name="Currency 2 2 4 2 4 2" xfId="37127"/>
    <cellStyle name="Currency 2 2 4 2 4 3" xfId="56255"/>
    <cellStyle name="Currency 2 2 4 2 4 4" xfId="56256"/>
    <cellStyle name="Currency 2 2 4 2 5" xfId="3988"/>
    <cellStyle name="Currency 2 2 4 2 5 2" xfId="37128"/>
    <cellStyle name="Currency 2 2 4 2 5 3" xfId="56257"/>
    <cellStyle name="Currency 2 2 4 2 6" xfId="10960"/>
    <cellStyle name="Currency 2 2 4 2 6 2" xfId="37129"/>
    <cellStyle name="Currency 2 2 4 2 6 3" xfId="56258"/>
    <cellStyle name="Currency 2 2 4 2 7" xfId="16743"/>
    <cellStyle name="Currency 2 2 4 2 7 2" xfId="37130"/>
    <cellStyle name="Currency 2 2 4 2 8" xfId="37131"/>
    <cellStyle name="Currency 2 2 4 2 9" xfId="56259"/>
    <cellStyle name="Currency 2 2 4 3" xfId="1131"/>
    <cellStyle name="Currency 2 2 4 3 2" xfId="2835"/>
    <cellStyle name="Currency 2 2 4 3 2 2" xfId="10321"/>
    <cellStyle name="Currency 2 2 4 3 2 2 2" xfId="16103"/>
    <cellStyle name="Currency 2 2 4 3 2 2 2 2" xfId="37132"/>
    <cellStyle name="Currency 2 2 4 3 2 2 2 3" xfId="56260"/>
    <cellStyle name="Currency 2 2 4 3 2 2 3" xfId="21886"/>
    <cellStyle name="Currency 2 2 4 3 2 2 3 2" xfId="37133"/>
    <cellStyle name="Currency 2 2 4 3 2 2 4" xfId="37134"/>
    <cellStyle name="Currency 2 2 4 3 2 2 5" xfId="56261"/>
    <cellStyle name="Currency 2 2 4 3 2 3" xfId="7430"/>
    <cellStyle name="Currency 2 2 4 3 2 3 2" xfId="37135"/>
    <cellStyle name="Currency 2 2 4 3 2 3 3" xfId="56262"/>
    <cellStyle name="Currency 2 2 4 3 2 4" xfId="13212"/>
    <cellStyle name="Currency 2 2 4 3 2 4 2" xfId="37136"/>
    <cellStyle name="Currency 2 2 4 3 2 4 3" xfId="56263"/>
    <cellStyle name="Currency 2 2 4 3 2 5" xfId="18995"/>
    <cellStyle name="Currency 2 2 4 3 2 5 2" xfId="37137"/>
    <cellStyle name="Currency 2 2 4 3 2 6" xfId="37138"/>
    <cellStyle name="Currency 2 2 4 3 2 7" xfId="56264"/>
    <cellStyle name="Currency 2 2 4 3 3" xfId="5727"/>
    <cellStyle name="Currency 2 2 4 3 3 2" xfId="14401"/>
    <cellStyle name="Currency 2 2 4 3 3 2 2" xfId="37139"/>
    <cellStyle name="Currency 2 2 4 3 3 2 3" xfId="56265"/>
    <cellStyle name="Currency 2 2 4 3 3 3" xfId="20184"/>
    <cellStyle name="Currency 2 2 4 3 3 3 2" xfId="37140"/>
    <cellStyle name="Currency 2 2 4 3 3 4" xfId="37141"/>
    <cellStyle name="Currency 2 2 4 3 3 5" xfId="56266"/>
    <cellStyle name="Currency 2 2 4 3 4" xfId="8619"/>
    <cellStyle name="Currency 2 2 4 3 4 2" xfId="37142"/>
    <cellStyle name="Currency 2 2 4 3 4 3" xfId="56267"/>
    <cellStyle name="Currency 2 2 4 3 4 4" xfId="56268"/>
    <cellStyle name="Currency 2 2 4 3 5" xfId="4538"/>
    <cellStyle name="Currency 2 2 4 3 5 2" xfId="37143"/>
    <cellStyle name="Currency 2 2 4 3 5 3" xfId="56269"/>
    <cellStyle name="Currency 2 2 4 3 6" xfId="11510"/>
    <cellStyle name="Currency 2 2 4 3 6 2" xfId="37144"/>
    <cellStyle name="Currency 2 2 4 3 6 3" xfId="56270"/>
    <cellStyle name="Currency 2 2 4 3 7" xfId="17293"/>
    <cellStyle name="Currency 2 2 4 3 7 2" xfId="37145"/>
    <cellStyle name="Currency 2 2 4 3 8" xfId="37146"/>
    <cellStyle name="Currency 2 2 4 3 9" xfId="56271"/>
    <cellStyle name="Currency 2 2 4 4" xfId="2284"/>
    <cellStyle name="Currency 2 2 4 4 2" xfId="6879"/>
    <cellStyle name="Currency 2 2 4 4 2 2" xfId="15552"/>
    <cellStyle name="Currency 2 2 4 4 2 2 2" xfId="37147"/>
    <cellStyle name="Currency 2 2 4 4 2 2 3" xfId="56272"/>
    <cellStyle name="Currency 2 2 4 4 2 3" xfId="21335"/>
    <cellStyle name="Currency 2 2 4 4 2 3 2" xfId="37148"/>
    <cellStyle name="Currency 2 2 4 4 2 4" xfId="37149"/>
    <cellStyle name="Currency 2 2 4 4 2 5" xfId="56273"/>
    <cellStyle name="Currency 2 2 4 4 3" xfId="9770"/>
    <cellStyle name="Currency 2 2 4 4 3 2" xfId="37150"/>
    <cellStyle name="Currency 2 2 4 4 3 3" xfId="56274"/>
    <cellStyle name="Currency 2 2 4 4 3 4" xfId="56275"/>
    <cellStyle name="Currency 2 2 4 4 4" xfId="3987"/>
    <cellStyle name="Currency 2 2 4 4 4 2" xfId="37151"/>
    <cellStyle name="Currency 2 2 4 4 4 3" xfId="56276"/>
    <cellStyle name="Currency 2 2 4 4 5" xfId="12661"/>
    <cellStyle name="Currency 2 2 4 4 5 2" xfId="37152"/>
    <cellStyle name="Currency 2 2 4 4 5 3" xfId="56277"/>
    <cellStyle name="Currency 2 2 4 4 6" xfId="18444"/>
    <cellStyle name="Currency 2 2 4 4 6 2" xfId="37153"/>
    <cellStyle name="Currency 2 2 4 4 7" xfId="37154"/>
    <cellStyle name="Currency 2 2 4 4 8" xfId="56278"/>
    <cellStyle name="Currency 2 2 4 5" xfId="1627"/>
    <cellStyle name="Currency 2 2 4 5 2" xfId="9113"/>
    <cellStyle name="Currency 2 2 4 5 2 2" xfId="14895"/>
    <cellStyle name="Currency 2 2 4 5 2 2 2" xfId="37155"/>
    <cellStyle name="Currency 2 2 4 5 2 2 3" xfId="56279"/>
    <cellStyle name="Currency 2 2 4 5 2 3" xfId="20678"/>
    <cellStyle name="Currency 2 2 4 5 2 3 2" xfId="37156"/>
    <cellStyle name="Currency 2 2 4 5 2 4" xfId="37157"/>
    <cellStyle name="Currency 2 2 4 5 2 5" xfId="56280"/>
    <cellStyle name="Currency 2 2 4 5 3" xfId="6222"/>
    <cellStyle name="Currency 2 2 4 5 3 2" xfId="37158"/>
    <cellStyle name="Currency 2 2 4 5 3 3" xfId="56281"/>
    <cellStyle name="Currency 2 2 4 5 4" xfId="12004"/>
    <cellStyle name="Currency 2 2 4 5 4 2" xfId="37159"/>
    <cellStyle name="Currency 2 2 4 5 4 3" xfId="56282"/>
    <cellStyle name="Currency 2 2 4 5 5" xfId="17787"/>
    <cellStyle name="Currency 2 2 4 5 5 2" xfId="37160"/>
    <cellStyle name="Currency 2 2 4 5 6" xfId="37161"/>
    <cellStyle name="Currency 2 2 4 5 7" xfId="56283"/>
    <cellStyle name="Currency 2 2 4 6" xfId="5176"/>
    <cellStyle name="Currency 2 2 4 6 2" xfId="13850"/>
    <cellStyle name="Currency 2 2 4 6 2 2" xfId="37162"/>
    <cellStyle name="Currency 2 2 4 6 2 3" xfId="56284"/>
    <cellStyle name="Currency 2 2 4 6 3" xfId="19633"/>
    <cellStyle name="Currency 2 2 4 6 3 2" xfId="37163"/>
    <cellStyle name="Currency 2 2 4 6 4" xfId="37164"/>
    <cellStyle name="Currency 2 2 4 6 5" xfId="56285"/>
    <cellStyle name="Currency 2 2 4 7" xfId="8068"/>
    <cellStyle name="Currency 2 2 4 7 2" xfId="37165"/>
    <cellStyle name="Currency 2 2 4 7 3" xfId="56286"/>
    <cellStyle name="Currency 2 2 4 7 4" xfId="56287"/>
    <cellStyle name="Currency 2 2 4 8" xfId="3330"/>
    <cellStyle name="Currency 2 2 4 8 2" xfId="37166"/>
    <cellStyle name="Currency 2 2 4 8 3" xfId="56288"/>
    <cellStyle name="Currency 2 2 4 9" xfId="10959"/>
    <cellStyle name="Currency 2 2 4 9 2" xfId="37167"/>
    <cellStyle name="Currency 2 2 4 9 3" xfId="56289"/>
    <cellStyle name="Currency 2 2 5" xfId="548"/>
    <cellStyle name="Currency 2 2 5 10" xfId="16744"/>
    <cellStyle name="Currency 2 2 5 10 2" xfId="37168"/>
    <cellStyle name="Currency 2 2 5 11" xfId="37169"/>
    <cellStyle name="Currency 2 2 5 12" xfId="56290"/>
    <cellStyle name="Currency 2 2 5 2" xfId="549"/>
    <cellStyle name="Currency 2 2 5 2 2" xfId="2287"/>
    <cellStyle name="Currency 2 2 5 2 2 2" xfId="9773"/>
    <cellStyle name="Currency 2 2 5 2 2 2 2" xfId="15555"/>
    <cellStyle name="Currency 2 2 5 2 2 2 2 2" xfId="37170"/>
    <cellStyle name="Currency 2 2 5 2 2 2 2 3" xfId="56291"/>
    <cellStyle name="Currency 2 2 5 2 2 2 3" xfId="21338"/>
    <cellStyle name="Currency 2 2 5 2 2 2 3 2" xfId="37171"/>
    <cellStyle name="Currency 2 2 5 2 2 2 4" xfId="37172"/>
    <cellStyle name="Currency 2 2 5 2 2 2 5" xfId="56292"/>
    <cellStyle name="Currency 2 2 5 2 2 3" xfId="6882"/>
    <cellStyle name="Currency 2 2 5 2 2 3 2" xfId="37173"/>
    <cellStyle name="Currency 2 2 5 2 2 3 3" xfId="56293"/>
    <cellStyle name="Currency 2 2 5 2 2 4" xfId="12664"/>
    <cellStyle name="Currency 2 2 5 2 2 4 2" xfId="37174"/>
    <cellStyle name="Currency 2 2 5 2 2 4 3" xfId="56294"/>
    <cellStyle name="Currency 2 2 5 2 2 5" xfId="18447"/>
    <cellStyle name="Currency 2 2 5 2 2 5 2" xfId="37175"/>
    <cellStyle name="Currency 2 2 5 2 2 6" xfId="37176"/>
    <cellStyle name="Currency 2 2 5 2 2 7" xfId="56295"/>
    <cellStyle name="Currency 2 2 5 2 3" xfId="5179"/>
    <cellStyle name="Currency 2 2 5 2 3 2" xfId="13853"/>
    <cellStyle name="Currency 2 2 5 2 3 2 2" xfId="37177"/>
    <cellStyle name="Currency 2 2 5 2 3 2 3" xfId="56296"/>
    <cellStyle name="Currency 2 2 5 2 3 3" xfId="19636"/>
    <cellStyle name="Currency 2 2 5 2 3 3 2" xfId="37178"/>
    <cellStyle name="Currency 2 2 5 2 3 4" xfId="37179"/>
    <cellStyle name="Currency 2 2 5 2 3 5" xfId="56297"/>
    <cellStyle name="Currency 2 2 5 2 4" xfId="8071"/>
    <cellStyle name="Currency 2 2 5 2 4 2" xfId="37180"/>
    <cellStyle name="Currency 2 2 5 2 4 3" xfId="56298"/>
    <cellStyle name="Currency 2 2 5 2 4 4" xfId="56299"/>
    <cellStyle name="Currency 2 2 5 2 5" xfId="3990"/>
    <cellStyle name="Currency 2 2 5 2 5 2" xfId="37181"/>
    <cellStyle name="Currency 2 2 5 2 5 3" xfId="56300"/>
    <cellStyle name="Currency 2 2 5 2 6" xfId="10962"/>
    <cellStyle name="Currency 2 2 5 2 6 2" xfId="37182"/>
    <cellStyle name="Currency 2 2 5 2 6 3" xfId="56301"/>
    <cellStyle name="Currency 2 2 5 2 7" xfId="16745"/>
    <cellStyle name="Currency 2 2 5 2 7 2" xfId="37183"/>
    <cellStyle name="Currency 2 2 5 2 8" xfId="37184"/>
    <cellStyle name="Currency 2 2 5 2 9" xfId="56302"/>
    <cellStyle name="Currency 2 2 5 3" xfId="1132"/>
    <cellStyle name="Currency 2 2 5 3 2" xfId="2836"/>
    <cellStyle name="Currency 2 2 5 3 2 2" xfId="10322"/>
    <cellStyle name="Currency 2 2 5 3 2 2 2" xfId="16104"/>
    <cellStyle name="Currency 2 2 5 3 2 2 2 2" xfId="37185"/>
    <cellStyle name="Currency 2 2 5 3 2 2 2 3" xfId="56303"/>
    <cellStyle name="Currency 2 2 5 3 2 2 3" xfId="21887"/>
    <cellStyle name="Currency 2 2 5 3 2 2 3 2" xfId="37186"/>
    <cellStyle name="Currency 2 2 5 3 2 2 4" xfId="37187"/>
    <cellStyle name="Currency 2 2 5 3 2 2 5" xfId="56304"/>
    <cellStyle name="Currency 2 2 5 3 2 3" xfId="7431"/>
    <cellStyle name="Currency 2 2 5 3 2 3 2" xfId="37188"/>
    <cellStyle name="Currency 2 2 5 3 2 3 3" xfId="56305"/>
    <cellStyle name="Currency 2 2 5 3 2 4" xfId="13213"/>
    <cellStyle name="Currency 2 2 5 3 2 4 2" xfId="37189"/>
    <cellStyle name="Currency 2 2 5 3 2 4 3" xfId="56306"/>
    <cellStyle name="Currency 2 2 5 3 2 5" xfId="18996"/>
    <cellStyle name="Currency 2 2 5 3 2 5 2" xfId="37190"/>
    <cellStyle name="Currency 2 2 5 3 2 6" xfId="37191"/>
    <cellStyle name="Currency 2 2 5 3 2 7" xfId="56307"/>
    <cellStyle name="Currency 2 2 5 3 3" xfId="5728"/>
    <cellStyle name="Currency 2 2 5 3 3 2" xfId="14402"/>
    <cellStyle name="Currency 2 2 5 3 3 2 2" xfId="37192"/>
    <cellStyle name="Currency 2 2 5 3 3 2 3" xfId="56308"/>
    <cellStyle name="Currency 2 2 5 3 3 3" xfId="20185"/>
    <cellStyle name="Currency 2 2 5 3 3 3 2" xfId="37193"/>
    <cellStyle name="Currency 2 2 5 3 3 4" xfId="37194"/>
    <cellStyle name="Currency 2 2 5 3 3 5" xfId="56309"/>
    <cellStyle name="Currency 2 2 5 3 4" xfId="8620"/>
    <cellStyle name="Currency 2 2 5 3 4 2" xfId="37195"/>
    <cellStyle name="Currency 2 2 5 3 4 3" xfId="56310"/>
    <cellStyle name="Currency 2 2 5 3 4 4" xfId="56311"/>
    <cellStyle name="Currency 2 2 5 3 5" xfId="4539"/>
    <cellStyle name="Currency 2 2 5 3 5 2" xfId="37196"/>
    <cellStyle name="Currency 2 2 5 3 5 3" xfId="56312"/>
    <cellStyle name="Currency 2 2 5 3 6" xfId="11511"/>
    <cellStyle name="Currency 2 2 5 3 6 2" xfId="37197"/>
    <cellStyle name="Currency 2 2 5 3 6 3" xfId="56313"/>
    <cellStyle name="Currency 2 2 5 3 7" xfId="17294"/>
    <cellStyle name="Currency 2 2 5 3 7 2" xfId="37198"/>
    <cellStyle name="Currency 2 2 5 3 8" xfId="37199"/>
    <cellStyle name="Currency 2 2 5 3 9" xfId="56314"/>
    <cellStyle name="Currency 2 2 5 4" xfId="2286"/>
    <cellStyle name="Currency 2 2 5 4 2" xfId="6881"/>
    <cellStyle name="Currency 2 2 5 4 2 2" xfId="15554"/>
    <cellStyle name="Currency 2 2 5 4 2 2 2" xfId="37200"/>
    <cellStyle name="Currency 2 2 5 4 2 2 3" xfId="56315"/>
    <cellStyle name="Currency 2 2 5 4 2 3" xfId="21337"/>
    <cellStyle name="Currency 2 2 5 4 2 3 2" xfId="37201"/>
    <cellStyle name="Currency 2 2 5 4 2 4" xfId="37202"/>
    <cellStyle name="Currency 2 2 5 4 2 5" xfId="56316"/>
    <cellStyle name="Currency 2 2 5 4 3" xfId="9772"/>
    <cellStyle name="Currency 2 2 5 4 3 2" xfId="37203"/>
    <cellStyle name="Currency 2 2 5 4 3 3" xfId="56317"/>
    <cellStyle name="Currency 2 2 5 4 3 4" xfId="56318"/>
    <cellStyle name="Currency 2 2 5 4 4" xfId="3989"/>
    <cellStyle name="Currency 2 2 5 4 4 2" xfId="37204"/>
    <cellStyle name="Currency 2 2 5 4 4 3" xfId="56319"/>
    <cellStyle name="Currency 2 2 5 4 5" xfId="12663"/>
    <cellStyle name="Currency 2 2 5 4 5 2" xfId="37205"/>
    <cellStyle name="Currency 2 2 5 4 5 3" xfId="56320"/>
    <cellStyle name="Currency 2 2 5 4 6" xfId="18446"/>
    <cellStyle name="Currency 2 2 5 4 6 2" xfId="37206"/>
    <cellStyle name="Currency 2 2 5 4 7" xfId="37207"/>
    <cellStyle name="Currency 2 2 5 4 8" xfId="56321"/>
    <cellStyle name="Currency 2 2 5 5" xfId="1628"/>
    <cellStyle name="Currency 2 2 5 5 2" xfId="9114"/>
    <cellStyle name="Currency 2 2 5 5 2 2" xfId="14896"/>
    <cellStyle name="Currency 2 2 5 5 2 2 2" xfId="37208"/>
    <cellStyle name="Currency 2 2 5 5 2 2 3" xfId="56322"/>
    <cellStyle name="Currency 2 2 5 5 2 3" xfId="20679"/>
    <cellStyle name="Currency 2 2 5 5 2 3 2" xfId="37209"/>
    <cellStyle name="Currency 2 2 5 5 2 4" xfId="37210"/>
    <cellStyle name="Currency 2 2 5 5 2 5" xfId="56323"/>
    <cellStyle name="Currency 2 2 5 5 3" xfId="6223"/>
    <cellStyle name="Currency 2 2 5 5 3 2" xfId="37211"/>
    <cellStyle name="Currency 2 2 5 5 3 3" xfId="56324"/>
    <cellStyle name="Currency 2 2 5 5 4" xfId="12005"/>
    <cellStyle name="Currency 2 2 5 5 4 2" xfId="37212"/>
    <cellStyle name="Currency 2 2 5 5 4 3" xfId="56325"/>
    <cellStyle name="Currency 2 2 5 5 5" xfId="17788"/>
    <cellStyle name="Currency 2 2 5 5 5 2" xfId="37213"/>
    <cellStyle name="Currency 2 2 5 5 6" xfId="37214"/>
    <cellStyle name="Currency 2 2 5 5 7" xfId="56326"/>
    <cellStyle name="Currency 2 2 5 6" xfId="5178"/>
    <cellStyle name="Currency 2 2 5 6 2" xfId="13852"/>
    <cellStyle name="Currency 2 2 5 6 2 2" xfId="37215"/>
    <cellStyle name="Currency 2 2 5 6 2 3" xfId="56327"/>
    <cellStyle name="Currency 2 2 5 6 3" xfId="19635"/>
    <cellStyle name="Currency 2 2 5 6 3 2" xfId="37216"/>
    <cellStyle name="Currency 2 2 5 6 4" xfId="37217"/>
    <cellStyle name="Currency 2 2 5 6 5" xfId="56328"/>
    <cellStyle name="Currency 2 2 5 7" xfId="8070"/>
    <cellStyle name="Currency 2 2 5 7 2" xfId="37218"/>
    <cellStyle name="Currency 2 2 5 7 3" xfId="56329"/>
    <cellStyle name="Currency 2 2 5 7 4" xfId="56330"/>
    <cellStyle name="Currency 2 2 5 8" xfId="3331"/>
    <cellStyle name="Currency 2 2 5 8 2" xfId="37219"/>
    <cellStyle name="Currency 2 2 5 8 3" xfId="56331"/>
    <cellStyle name="Currency 2 2 5 9" xfId="10961"/>
    <cellStyle name="Currency 2 2 5 9 2" xfId="37220"/>
    <cellStyle name="Currency 2 2 5 9 3" xfId="56332"/>
    <cellStyle name="Currency 2 2 6" xfId="550"/>
    <cellStyle name="Currency 2 2 6 10" xfId="56333"/>
    <cellStyle name="Currency 2 2 6 2" xfId="2288"/>
    <cellStyle name="Currency 2 2 6 2 2" xfId="6883"/>
    <cellStyle name="Currency 2 2 6 2 2 2" xfId="15556"/>
    <cellStyle name="Currency 2 2 6 2 2 2 2" xfId="37221"/>
    <cellStyle name="Currency 2 2 6 2 2 2 3" xfId="56334"/>
    <cellStyle name="Currency 2 2 6 2 2 3" xfId="21339"/>
    <cellStyle name="Currency 2 2 6 2 2 3 2" xfId="37222"/>
    <cellStyle name="Currency 2 2 6 2 2 4" xfId="37223"/>
    <cellStyle name="Currency 2 2 6 2 2 5" xfId="56335"/>
    <cellStyle name="Currency 2 2 6 2 3" xfId="9774"/>
    <cellStyle name="Currency 2 2 6 2 3 2" xfId="37224"/>
    <cellStyle name="Currency 2 2 6 2 3 3" xfId="56336"/>
    <cellStyle name="Currency 2 2 6 2 3 4" xfId="56337"/>
    <cellStyle name="Currency 2 2 6 2 4" xfId="3991"/>
    <cellStyle name="Currency 2 2 6 2 4 2" xfId="37225"/>
    <cellStyle name="Currency 2 2 6 2 4 3" xfId="56338"/>
    <cellStyle name="Currency 2 2 6 2 5" xfId="12665"/>
    <cellStyle name="Currency 2 2 6 2 5 2" xfId="37226"/>
    <cellStyle name="Currency 2 2 6 2 5 3" xfId="56339"/>
    <cellStyle name="Currency 2 2 6 2 6" xfId="18448"/>
    <cellStyle name="Currency 2 2 6 2 6 2" xfId="37227"/>
    <cellStyle name="Currency 2 2 6 2 7" xfId="37228"/>
    <cellStyle name="Currency 2 2 6 2 8" xfId="56340"/>
    <cellStyle name="Currency 2 2 6 3" xfId="1619"/>
    <cellStyle name="Currency 2 2 6 3 2" xfId="9105"/>
    <cellStyle name="Currency 2 2 6 3 2 2" xfId="14887"/>
    <cellStyle name="Currency 2 2 6 3 2 2 2" xfId="37229"/>
    <cellStyle name="Currency 2 2 6 3 2 2 3" xfId="56341"/>
    <cellStyle name="Currency 2 2 6 3 2 3" xfId="20670"/>
    <cellStyle name="Currency 2 2 6 3 2 3 2" xfId="37230"/>
    <cellStyle name="Currency 2 2 6 3 2 4" xfId="37231"/>
    <cellStyle name="Currency 2 2 6 3 2 5" xfId="56342"/>
    <cellStyle name="Currency 2 2 6 3 3" xfId="6214"/>
    <cellStyle name="Currency 2 2 6 3 3 2" xfId="37232"/>
    <cellStyle name="Currency 2 2 6 3 3 3" xfId="56343"/>
    <cellStyle name="Currency 2 2 6 3 4" xfId="11996"/>
    <cellStyle name="Currency 2 2 6 3 4 2" xfId="37233"/>
    <cellStyle name="Currency 2 2 6 3 4 3" xfId="56344"/>
    <cellStyle name="Currency 2 2 6 3 5" xfId="17779"/>
    <cellStyle name="Currency 2 2 6 3 5 2" xfId="37234"/>
    <cellStyle name="Currency 2 2 6 3 6" xfId="37235"/>
    <cellStyle name="Currency 2 2 6 3 7" xfId="56345"/>
    <cellStyle name="Currency 2 2 6 4" xfId="5180"/>
    <cellStyle name="Currency 2 2 6 4 2" xfId="13854"/>
    <cellStyle name="Currency 2 2 6 4 2 2" xfId="37236"/>
    <cellStyle name="Currency 2 2 6 4 2 3" xfId="56346"/>
    <cellStyle name="Currency 2 2 6 4 3" xfId="19637"/>
    <cellStyle name="Currency 2 2 6 4 3 2" xfId="37237"/>
    <cellStyle name="Currency 2 2 6 4 4" xfId="37238"/>
    <cellStyle name="Currency 2 2 6 4 5" xfId="56347"/>
    <cellStyle name="Currency 2 2 6 5" xfId="8072"/>
    <cellStyle name="Currency 2 2 6 5 2" xfId="37239"/>
    <cellStyle name="Currency 2 2 6 5 3" xfId="56348"/>
    <cellStyle name="Currency 2 2 6 5 4" xfId="56349"/>
    <cellStyle name="Currency 2 2 6 6" xfId="3322"/>
    <cellStyle name="Currency 2 2 6 6 2" xfId="37240"/>
    <cellStyle name="Currency 2 2 6 6 3" xfId="56350"/>
    <cellStyle name="Currency 2 2 6 7" xfId="10963"/>
    <cellStyle name="Currency 2 2 6 7 2" xfId="37241"/>
    <cellStyle name="Currency 2 2 6 7 3" xfId="56351"/>
    <cellStyle name="Currency 2 2 6 8" xfId="16746"/>
    <cellStyle name="Currency 2 2 6 8 2" xfId="37242"/>
    <cellStyle name="Currency 2 2 6 9" xfId="37243"/>
    <cellStyle name="Currency 2 2 7" xfId="859"/>
    <cellStyle name="Currency 2 2 7 2" xfId="2565"/>
    <cellStyle name="Currency 2 2 7 2 2" xfId="10051"/>
    <cellStyle name="Currency 2 2 7 2 2 2" xfId="15833"/>
    <cellStyle name="Currency 2 2 7 2 2 2 2" xfId="37244"/>
    <cellStyle name="Currency 2 2 7 2 2 2 3" xfId="56352"/>
    <cellStyle name="Currency 2 2 7 2 2 3" xfId="21616"/>
    <cellStyle name="Currency 2 2 7 2 2 3 2" xfId="37245"/>
    <cellStyle name="Currency 2 2 7 2 2 4" xfId="37246"/>
    <cellStyle name="Currency 2 2 7 2 2 5" xfId="56353"/>
    <cellStyle name="Currency 2 2 7 2 3" xfId="7160"/>
    <cellStyle name="Currency 2 2 7 2 3 2" xfId="37247"/>
    <cellStyle name="Currency 2 2 7 2 3 3" xfId="56354"/>
    <cellStyle name="Currency 2 2 7 2 4" xfId="12942"/>
    <cellStyle name="Currency 2 2 7 2 4 2" xfId="37248"/>
    <cellStyle name="Currency 2 2 7 2 4 3" xfId="56355"/>
    <cellStyle name="Currency 2 2 7 2 5" xfId="18725"/>
    <cellStyle name="Currency 2 2 7 2 5 2" xfId="37249"/>
    <cellStyle name="Currency 2 2 7 2 6" xfId="37250"/>
    <cellStyle name="Currency 2 2 7 2 7" xfId="56356"/>
    <cellStyle name="Currency 2 2 7 3" xfId="5457"/>
    <cellStyle name="Currency 2 2 7 3 2" xfId="14131"/>
    <cellStyle name="Currency 2 2 7 3 2 2" xfId="37251"/>
    <cellStyle name="Currency 2 2 7 3 2 3" xfId="56357"/>
    <cellStyle name="Currency 2 2 7 3 3" xfId="19914"/>
    <cellStyle name="Currency 2 2 7 3 3 2" xfId="37252"/>
    <cellStyle name="Currency 2 2 7 3 4" xfId="37253"/>
    <cellStyle name="Currency 2 2 7 3 5" xfId="56358"/>
    <cellStyle name="Currency 2 2 7 4" xfId="8349"/>
    <cellStyle name="Currency 2 2 7 4 2" xfId="37254"/>
    <cellStyle name="Currency 2 2 7 4 3" xfId="56359"/>
    <cellStyle name="Currency 2 2 7 4 4" xfId="56360"/>
    <cellStyle name="Currency 2 2 7 5" xfId="4268"/>
    <cellStyle name="Currency 2 2 7 5 2" xfId="37255"/>
    <cellStyle name="Currency 2 2 7 5 3" xfId="56361"/>
    <cellStyle name="Currency 2 2 7 6" xfId="11240"/>
    <cellStyle name="Currency 2 2 7 6 2" xfId="37256"/>
    <cellStyle name="Currency 2 2 7 6 3" xfId="56362"/>
    <cellStyle name="Currency 2 2 7 7" xfId="17023"/>
    <cellStyle name="Currency 2 2 7 7 2" xfId="37257"/>
    <cellStyle name="Currency 2 2 7 8" xfId="37258"/>
    <cellStyle name="Currency 2 2 7 9" xfId="56363"/>
    <cellStyle name="Currency 2 2 8" xfId="2269"/>
    <cellStyle name="Currency 2 2 8 2" xfId="6864"/>
    <cellStyle name="Currency 2 2 8 2 2" xfId="15537"/>
    <cellStyle name="Currency 2 2 8 2 2 2" xfId="37259"/>
    <cellStyle name="Currency 2 2 8 2 2 3" xfId="56364"/>
    <cellStyle name="Currency 2 2 8 2 3" xfId="21320"/>
    <cellStyle name="Currency 2 2 8 2 3 2" xfId="37260"/>
    <cellStyle name="Currency 2 2 8 2 4" xfId="37261"/>
    <cellStyle name="Currency 2 2 8 2 5" xfId="56365"/>
    <cellStyle name="Currency 2 2 8 3" xfId="9755"/>
    <cellStyle name="Currency 2 2 8 3 2" xfId="37262"/>
    <cellStyle name="Currency 2 2 8 3 3" xfId="56366"/>
    <cellStyle name="Currency 2 2 8 3 4" xfId="56367"/>
    <cellStyle name="Currency 2 2 8 4" xfId="3972"/>
    <cellStyle name="Currency 2 2 8 4 2" xfId="37263"/>
    <cellStyle name="Currency 2 2 8 4 3" xfId="56368"/>
    <cellStyle name="Currency 2 2 8 5" xfId="12646"/>
    <cellStyle name="Currency 2 2 8 5 2" xfId="37264"/>
    <cellStyle name="Currency 2 2 8 5 3" xfId="56369"/>
    <cellStyle name="Currency 2 2 8 6" xfId="18429"/>
    <cellStyle name="Currency 2 2 8 6 2" xfId="37265"/>
    <cellStyle name="Currency 2 2 8 7" xfId="37266"/>
    <cellStyle name="Currency 2 2 8 8" xfId="56370"/>
    <cellStyle name="Currency 2 2 9" xfId="1333"/>
    <cellStyle name="Currency 2 2 9 2" xfId="8819"/>
    <cellStyle name="Currency 2 2 9 2 2" xfId="14601"/>
    <cellStyle name="Currency 2 2 9 2 2 2" xfId="37267"/>
    <cellStyle name="Currency 2 2 9 2 2 3" xfId="56371"/>
    <cellStyle name="Currency 2 2 9 2 3" xfId="20384"/>
    <cellStyle name="Currency 2 2 9 2 3 2" xfId="37268"/>
    <cellStyle name="Currency 2 2 9 2 4" xfId="37269"/>
    <cellStyle name="Currency 2 2 9 2 5" xfId="56372"/>
    <cellStyle name="Currency 2 2 9 3" xfId="5928"/>
    <cellStyle name="Currency 2 2 9 3 2" xfId="37270"/>
    <cellStyle name="Currency 2 2 9 3 3" xfId="56373"/>
    <cellStyle name="Currency 2 2 9 4" xfId="11710"/>
    <cellStyle name="Currency 2 2 9 4 2" xfId="37271"/>
    <cellStyle name="Currency 2 2 9 4 3" xfId="56374"/>
    <cellStyle name="Currency 2 2 9 5" xfId="17493"/>
    <cellStyle name="Currency 2 2 9 5 2" xfId="37272"/>
    <cellStyle name="Currency 2 2 9 6" xfId="37273"/>
    <cellStyle name="Currency 2 2 9 7" xfId="56375"/>
    <cellStyle name="Currency 2 3" xfId="551"/>
    <cellStyle name="Currency 2 3 10" xfId="8073"/>
    <cellStyle name="Currency 2 3 10 2" xfId="37274"/>
    <cellStyle name="Currency 2 3 10 3" xfId="56376"/>
    <cellStyle name="Currency 2 3 10 4" xfId="56377"/>
    <cellStyle name="Currency 2 3 11" xfId="3038"/>
    <cellStyle name="Currency 2 3 11 2" xfId="37275"/>
    <cellStyle name="Currency 2 3 11 3" xfId="56378"/>
    <cellStyle name="Currency 2 3 12" xfId="10964"/>
    <cellStyle name="Currency 2 3 12 2" xfId="37276"/>
    <cellStyle name="Currency 2 3 12 3" xfId="56379"/>
    <cellStyle name="Currency 2 3 13" xfId="16747"/>
    <cellStyle name="Currency 2 3 13 2" xfId="37277"/>
    <cellStyle name="Currency 2 3 14" xfId="37278"/>
    <cellStyle name="Currency 2 3 15" xfId="56380"/>
    <cellStyle name="Currency 2 3 2" xfId="552"/>
    <cellStyle name="Currency 2 3 2 10" xfId="10965"/>
    <cellStyle name="Currency 2 3 2 10 2" xfId="37279"/>
    <cellStyle name="Currency 2 3 2 10 3" xfId="56381"/>
    <cellStyle name="Currency 2 3 2 11" xfId="16748"/>
    <cellStyle name="Currency 2 3 2 11 2" xfId="37280"/>
    <cellStyle name="Currency 2 3 2 12" xfId="37281"/>
    <cellStyle name="Currency 2 3 2 13" xfId="56382"/>
    <cellStyle name="Currency 2 3 2 2" xfId="553"/>
    <cellStyle name="Currency 2 3 2 2 10" xfId="16749"/>
    <cellStyle name="Currency 2 3 2 2 10 2" xfId="37282"/>
    <cellStyle name="Currency 2 3 2 2 11" xfId="37283"/>
    <cellStyle name="Currency 2 3 2 2 12" xfId="56383"/>
    <cellStyle name="Currency 2 3 2 2 2" xfId="554"/>
    <cellStyle name="Currency 2 3 2 2 2 2" xfId="2292"/>
    <cellStyle name="Currency 2 3 2 2 2 2 2" xfId="9778"/>
    <cellStyle name="Currency 2 3 2 2 2 2 2 2" xfId="15560"/>
    <cellStyle name="Currency 2 3 2 2 2 2 2 2 2" xfId="37284"/>
    <cellStyle name="Currency 2 3 2 2 2 2 2 2 3" xfId="56384"/>
    <cellStyle name="Currency 2 3 2 2 2 2 2 3" xfId="21343"/>
    <cellStyle name="Currency 2 3 2 2 2 2 2 3 2" xfId="37285"/>
    <cellStyle name="Currency 2 3 2 2 2 2 2 4" xfId="37286"/>
    <cellStyle name="Currency 2 3 2 2 2 2 2 5" xfId="56385"/>
    <cellStyle name="Currency 2 3 2 2 2 2 3" xfId="6887"/>
    <cellStyle name="Currency 2 3 2 2 2 2 3 2" xfId="37287"/>
    <cellStyle name="Currency 2 3 2 2 2 2 3 3" xfId="56386"/>
    <cellStyle name="Currency 2 3 2 2 2 2 4" xfId="12669"/>
    <cellStyle name="Currency 2 3 2 2 2 2 4 2" xfId="37288"/>
    <cellStyle name="Currency 2 3 2 2 2 2 4 3" xfId="56387"/>
    <cellStyle name="Currency 2 3 2 2 2 2 5" xfId="18452"/>
    <cellStyle name="Currency 2 3 2 2 2 2 5 2" xfId="37289"/>
    <cellStyle name="Currency 2 3 2 2 2 2 6" xfId="37290"/>
    <cellStyle name="Currency 2 3 2 2 2 2 7" xfId="56388"/>
    <cellStyle name="Currency 2 3 2 2 2 3" xfId="5184"/>
    <cellStyle name="Currency 2 3 2 2 2 3 2" xfId="13858"/>
    <cellStyle name="Currency 2 3 2 2 2 3 2 2" xfId="37291"/>
    <cellStyle name="Currency 2 3 2 2 2 3 2 3" xfId="56389"/>
    <cellStyle name="Currency 2 3 2 2 2 3 3" xfId="19641"/>
    <cellStyle name="Currency 2 3 2 2 2 3 3 2" xfId="37292"/>
    <cellStyle name="Currency 2 3 2 2 2 3 4" xfId="37293"/>
    <cellStyle name="Currency 2 3 2 2 2 3 5" xfId="56390"/>
    <cellStyle name="Currency 2 3 2 2 2 4" xfId="8076"/>
    <cellStyle name="Currency 2 3 2 2 2 4 2" xfId="37294"/>
    <cellStyle name="Currency 2 3 2 2 2 4 3" xfId="56391"/>
    <cellStyle name="Currency 2 3 2 2 2 4 4" xfId="56392"/>
    <cellStyle name="Currency 2 3 2 2 2 5" xfId="3995"/>
    <cellStyle name="Currency 2 3 2 2 2 5 2" xfId="37295"/>
    <cellStyle name="Currency 2 3 2 2 2 5 3" xfId="56393"/>
    <cellStyle name="Currency 2 3 2 2 2 6" xfId="10967"/>
    <cellStyle name="Currency 2 3 2 2 2 6 2" xfId="37296"/>
    <cellStyle name="Currency 2 3 2 2 2 6 3" xfId="56394"/>
    <cellStyle name="Currency 2 3 2 2 2 7" xfId="16750"/>
    <cellStyle name="Currency 2 3 2 2 2 7 2" xfId="37297"/>
    <cellStyle name="Currency 2 3 2 2 2 8" xfId="37298"/>
    <cellStyle name="Currency 2 3 2 2 2 9" xfId="56395"/>
    <cellStyle name="Currency 2 3 2 2 3" xfId="1134"/>
    <cellStyle name="Currency 2 3 2 2 3 2" xfId="2838"/>
    <cellStyle name="Currency 2 3 2 2 3 2 2" xfId="10324"/>
    <cellStyle name="Currency 2 3 2 2 3 2 2 2" xfId="16106"/>
    <cellStyle name="Currency 2 3 2 2 3 2 2 2 2" xfId="37299"/>
    <cellStyle name="Currency 2 3 2 2 3 2 2 2 3" xfId="56396"/>
    <cellStyle name="Currency 2 3 2 2 3 2 2 3" xfId="21889"/>
    <cellStyle name="Currency 2 3 2 2 3 2 2 3 2" xfId="37300"/>
    <cellStyle name="Currency 2 3 2 2 3 2 2 4" xfId="37301"/>
    <cellStyle name="Currency 2 3 2 2 3 2 2 5" xfId="56397"/>
    <cellStyle name="Currency 2 3 2 2 3 2 3" xfId="7433"/>
    <cellStyle name="Currency 2 3 2 2 3 2 3 2" xfId="37302"/>
    <cellStyle name="Currency 2 3 2 2 3 2 3 3" xfId="56398"/>
    <cellStyle name="Currency 2 3 2 2 3 2 4" xfId="13215"/>
    <cellStyle name="Currency 2 3 2 2 3 2 4 2" xfId="37303"/>
    <cellStyle name="Currency 2 3 2 2 3 2 4 3" xfId="56399"/>
    <cellStyle name="Currency 2 3 2 2 3 2 5" xfId="18998"/>
    <cellStyle name="Currency 2 3 2 2 3 2 5 2" xfId="37304"/>
    <cellStyle name="Currency 2 3 2 2 3 2 6" xfId="37305"/>
    <cellStyle name="Currency 2 3 2 2 3 2 7" xfId="56400"/>
    <cellStyle name="Currency 2 3 2 2 3 3" xfId="5730"/>
    <cellStyle name="Currency 2 3 2 2 3 3 2" xfId="14404"/>
    <cellStyle name="Currency 2 3 2 2 3 3 2 2" xfId="37306"/>
    <cellStyle name="Currency 2 3 2 2 3 3 2 3" xfId="56401"/>
    <cellStyle name="Currency 2 3 2 2 3 3 3" xfId="20187"/>
    <cellStyle name="Currency 2 3 2 2 3 3 3 2" xfId="37307"/>
    <cellStyle name="Currency 2 3 2 2 3 3 4" xfId="37308"/>
    <cellStyle name="Currency 2 3 2 2 3 3 5" xfId="56402"/>
    <cellStyle name="Currency 2 3 2 2 3 4" xfId="8622"/>
    <cellStyle name="Currency 2 3 2 2 3 4 2" xfId="37309"/>
    <cellStyle name="Currency 2 3 2 2 3 4 3" xfId="56403"/>
    <cellStyle name="Currency 2 3 2 2 3 4 4" xfId="56404"/>
    <cellStyle name="Currency 2 3 2 2 3 5" xfId="4541"/>
    <cellStyle name="Currency 2 3 2 2 3 5 2" xfId="37310"/>
    <cellStyle name="Currency 2 3 2 2 3 5 3" xfId="56405"/>
    <cellStyle name="Currency 2 3 2 2 3 6" xfId="11513"/>
    <cellStyle name="Currency 2 3 2 2 3 6 2" xfId="37311"/>
    <cellStyle name="Currency 2 3 2 2 3 6 3" xfId="56406"/>
    <cellStyle name="Currency 2 3 2 2 3 7" xfId="17296"/>
    <cellStyle name="Currency 2 3 2 2 3 7 2" xfId="37312"/>
    <cellStyle name="Currency 2 3 2 2 3 8" xfId="37313"/>
    <cellStyle name="Currency 2 3 2 2 3 9" xfId="56407"/>
    <cellStyle name="Currency 2 3 2 2 4" xfId="2291"/>
    <cellStyle name="Currency 2 3 2 2 4 2" xfId="6886"/>
    <cellStyle name="Currency 2 3 2 2 4 2 2" xfId="15559"/>
    <cellStyle name="Currency 2 3 2 2 4 2 2 2" xfId="37314"/>
    <cellStyle name="Currency 2 3 2 2 4 2 2 3" xfId="56408"/>
    <cellStyle name="Currency 2 3 2 2 4 2 3" xfId="21342"/>
    <cellStyle name="Currency 2 3 2 2 4 2 3 2" xfId="37315"/>
    <cellStyle name="Currency 2 3 2 2 4 2 4" xfId="37316"/>
    <cellStyle name="Currency 2 3 2 2 4 2 5" xfId="56409"/>
    <cellStyle name="Currency 2 3 2 2 4 3" xfId="9777"/>
    <cellStyle name="Currency 2 3 2 2 4 3 2" xfId="37317"/>
    <cellStyle name="Currency 2 3 2 2 4 3 3" xfId="56410"/>
    <cellStyle name="Currency 2 3 2 2 4 3 4" xfId="56411"/>
    <cellStyle name="Currency 2 3 2 2 4 4" xfId="3994"/>
    <cellStyle name="Currency 2 3 2 2 4 4 2" xfId="37318"/>
    <cellStyle name="Currency 2 3 2 2 4 4 3" xfId="56412"/>
    <cellStyle name="Currency 2 3 2 2 4 5" xfId="12668"/>
    <cellStyle name="Currency 2 3 2 2 4 5 2" xfId="37319"/>
    <cellStyle name="Currency 2 3 2 2 4 5 3" xfId="56413"/>
    <cellStyle name="Currency 2 3 2 2 4 6" xfId="18451"/>
    <cellStyle name="Currency 2 3 2 2 4 6 2" xfId="37320"/>
    <cellStyle name="Currency 2 3 2 2 4 7" xfId="37321"/>
    <cellStyle name="Currency 2 3 2 2 4 8" xfId="56414"/>
    <cellStyle name="Currency 2 3 2 2 5" xfId="1631"/>
    <cellStyle name="Currency 2 3 2 2 5 2" xfId="9117"/>
    <cellStyle name="Currency 2 3 2 2 5 2 2" xfId="14899"/>
    <cellStyle name="Currency 2 3 2 2 5 2 2 2" xfId="37322"/>
    <cellStyle name="Currency 2 3 2 2 5 2 2 3" xfId="56415"/>
    <cellStyle name="Currency 2 3 2 2 5 2 3" xfId="20682"/>
    <cellStyle name="Currency 2 3 2 2 5 2 3 2" xfId="37323"/>
    <cellStyle name="Currency 2 3 2 2 5 2 4" xfId="37324"/>
    <cellStyle name="Currency 2 3 2 2 5 2 5" xfId="56416"/>
    <cellStyle name="Currency 2 3 2 2 5 3" xfId="6226"/>
    <cellStyle name="Currency 2 3 2 2 5 3 2" xfId="37325"/>
    <cellStyle name="Currency 2 3 2 2 5 3 3" xfId="56417"/>
    <cellStyle name="Currency 2 3 2 2 5 4" xfId="12008"/>
    <cellStyle name="Currency 2 3 2 2 5 4 2" xfId="37326"/>
    <cellStyle name="Currency 2 3 2 2 5 4 3" xfId="56418"/>
    <cellStyle name="Currency 2 3 2 2 5 5" xfId="17791"/>
    <cellStyle name="Currency 2 3 2 2 5 5 2" xfId="37327"/>
    <cellStyle name="Currency 2 3 2 2 5 6" xfId="37328"/>
    <cellStyle name="Currency 2 3 2 2 5 7" xfId="56419"/>
    <cellStyle name="Currency 2 3 2 2 6" xfId="5183"/>
    <cellStyle name="Currency 2 3 2 2 6 2" xfId="13857"/>
    <cellStyle name="Currency 2 3 2 2 6 2 2" xfId="37329"/>
    <cellStyle name="Currency 2 3 2 2 6 2 3" xfId="56420"/>
    <cellStyle name="Currency 2 3 2 2 6 3" xfId="19640"/>
    <cellStyle name="Currency 2 3 2 2 6 3 2" xfId="37330"/>
    <cellStyle name="Currency 2 3 2 2 6 4" xfId="37331"/>
    <cellStyle name="Currency 2 3 2 2 6 5" xfId="56421"/>
    <cellStyle name="Currency 2 3 2 2 7" xfId="8075"/>
    <cellStyle name="Currency 2 3 2 2 7 2" xfId="37332"/>
    <cellStyle name="Currency 2 3 2 2 7 3" xfId="56422"/>
    <cellStyle name="Currency 2 3 2 2 7 4" xfId="56423"/>
    <cellStyle name="Currency 2 3 2 2 8" xfId="3334"/>
    <cellStyle name="Currency 2 3 2 2 8 2" xfId="37333"/>
    <cellStyle name="Currency 2 3 2 2 8 3" xfId="56424"/>
    <cellStyle name="Currency 2 3 2 2 9" xfId="10966"/>
    <cellStyle name="Currency 2 3 2 2 9 2" xfId="37334"/>
    <cellStyle name="Currency 2 3 2 2 9 3" xfId="56425"/>
    <cellStyle name="Currency 2 3 2 3" xfId="555"/>
    <cellStyle name="Currency 2 3 2 3 2" xfId="2293"/>
    <cellStyle name="Currency 2 3 2 3 2 2" xfId="9779"/>
    <cellStyle name="Currency 2 3 2 3 2 2 2" xfId="15561"/>
    <cellStyle name="Currency 2 3 2 3 2 2 2 2" xfId="37335"/>
    <cellStyle name="Currency 2 3 2 3 2 2 2 3" xfId="56426"/>
    <cellStyle name="Currency 2 3 2 3 2 2 3" xfId="21344"/>
    <cellStyle name="Currency 2 3 2 3 2 2 3 2" xfId="37336"/>
    <cellStyle name="Currency 2 3 2 3 2 2 4" xfId="37337"/>
    <cellStyle name="Currency 2 3 2 3 2 2 5" xfId="56427"/>
    <cellStyle name="Currency 2 3 2 3 2 3" xfId="6888"/>
    <cellStyle name="Currency 2 3 2 3 2 3 2" xfId="37338"/>
    <cellStyle name="Currency 2 3 2 3 2 3 3" xfId="56428"/>
    <cellStyle name="Currency 2 3 2 3 2 4" xfId="12670"/>
    <cellStyle name="Currency 2 3 2 3 2 4 2" xfId="37339"/>
    <cellStyle name="Currency 2 3 2 3 2 4 3" xfId="56429"/>
    <cellStyle name="Currency 2 3 2 3 2 5" xfId="18453"/>
    <cellStyle name="Currency 2 3 2 3 2 5 2" xfId="37340"/>
    <cellStyle name="Currency 2 3 2 3 2 6" xfId="37341"/>
    <cellStyle name="Currency 2 3 2 3 2 7" xfId="56430"/>
    <cellStyle name="Currency 2 3 2 3 3" xfId="5185"/>
    <cellStyle name="Currency 2 3 2 3 3 2" xfId="13859"/>
    <cellStyle name="Currency 2 3 2 3 3 2 2" xfId="37342"/>
    <cellStyle name="Currency 2 3 2 3 3 2 3" xfId="56431"/>
    <cellStyle name="Currency 2 3 2 3 3 3" xfId="19642"/>
    <cellStyle name="Currency 2 3 2 3 3 3 2" xfId="37343"/>
    <cellStyle name="Currency 2 3 2 3 3 4" xfId="37344"/>
    <cellStyle name="Currency 2 3 2 3 3 5" xfId="56432"/>
    <cellStyle name="Currency 2 3 2 3 4" xfId="8077"/>
    <cellStyle name="Currency 2 3 2 3 4 2" xfId="37345"/>
    <cellStyle name="Currency 2 3 2 3 4 3" xfId="56433"/>
    <cellStyle name="Currency 2 3 2 3 4 4" xfId="56434"/>
    <cellStyle name="Currency 2 3 2 3 5" xfId="3996"/>
    <cellStyle name="Currency 2 3 2 3 5 2" xfId="37346"/>
    <cellStyle name="Currency 2 3 2 3 5 3" xfId="56435"/>
    <cellStyle name="Currency 2 3 2 3 6" xfId="10968"/>
    <cellStyle name="Currency 2 3 2 3 6 2" xfId="37347"/>
    <cellStyle name="Currency 2 3 2 3 6 3" xfId="56436"/>
    <cellStyle name="Currency 2 3 2 3 7" xfId="16751"/>
    <cellStyle name="Currency 2 3 2 3 7 2" xfId="37348"/>
    <cellStyle name="Currency 2 3 2 3 8" xfId="37349"/>
    <cellStyle name="Currency 2 3 2 3 9" xfId="56437"/>
    <cellStyle name="Currency 2 3 2 4" xfId="1133"/>
    <cellStyle name="Currency 2 3 2 4 2" xfId="2837"/>
    <cellStyle name="Currency 2 3 2 4 2 2" xfId="10323"/>
    <cellStyle name="Currency 2 3 2 4 2 2 2" xfId="16105"/>
    <cellStyle name="Currency 2 3 2 4 2 2 2 2" xfId="37350"/>
    <cellStyle name="Currency 2 3 2 4 2 2 2 3" xfId="56438"/>
    <cellStyle name="Currency 2 3 2 4 2 2 3" xfId="21888"/>
    <cellStyle name="Currency 2 3 2 4 2 2 3 2" xfId="37351"/>
    <cellStyle name="Currency 2 3 2 4 2 2 4" xfId="37352"/>
    <cellStyle name="Currency 2 3 2 4 2 2 5" xfId="56439"/>
    <cellStyle name="Currency 2 3 2 4 2 3" xfId="7432"/>
    <cellStyle name="Currency 2 3 2 4 2 3 2" xfId="37353"/>
    <cellStyle name="Currency 2 3 2 4 2 3 3" xfId="56440"/>
    <cellStyle name="Currency 2 3 2 4 2 4" xfId="13214"/>
    <cellStyle name="Currency 2 3 2 4 2 4 2" xfId="37354"/>
    <cellStyle name="Currency 2 3 2 4 2 4 3" xfId="56441"/>
    <cellStyle name="Currency 2 3 2 4 2 5" xfId="18997"/>
    <cellStyle name="Currency 2 3 2 4 2 5 2" xfId="37355"/>
    <cellStyle name="Currency 2 3 2 4 2 6" xfId="37356"/>
    <cellStyle name="Currency 2 3 2 4 2 7" xfId="56442"/>
    <cellStyle name="Currency 2 3 2 4 3" xfId="5729"/>
    <cellStyle name="Currency 2 3 2 4 3 2" xfId="14403"/>
    <cellStyle name="Currency 2 3 2 4 3 2 2" xfId="37357"/>
    <cellStyle name="Currency 2 3 2 4 3 2 3" xfId="56443"/>
    <cellStyle name="Currency 2 3 2 4 3 3" xfId="20186"/>
    <cellStyle name="Currency 2 3 2 4 3 3 2" xfId="37358"/>
    <cellStyle name="Currency 2 3 2 4 3 4" xfId="37359"/>
    <cellStyle name="Currency 2 3 2 4 3 5" xfId="56444"/>
    <cellStyle name="Currency 2 3 2 4 4" xfId="8621"/>
    <cellStyle name="Currency 2 3 2 4 4 2" xfId="37360"/>
    <cellStyle name="Currency 2 3 2 4 4 3" xfId="56445"/>
    <cellStyle name="Currency 2 3 2 4 4 4" xfId="56446"/>
    <cellStyle name="Currency 2 3 2 4 5" xfId="4540"/>
    <cellStyle name="Currency 2 3 2 4 5 2" xfId="37361"/>
    <cellStyle name="Currency 2 3 2 4 5 3" xfId="56447"/>
    <cellStyle name="Currency 2 3 2 4 6" xfId="11512"/>
    <cellStyle name="Currency 2 3 2 4 6 2" xfId="37362"/>
    <cellStyle name="Currency 2 3 2 4 6 3" xfId="56448"/>
    <cellStyle name="Currency 2 3 2 4 7" xfId="17295"/>
    <cellStyle name="Currency 2 3 2 4 7 2" xfId="37363"/>
    <cellStyle name="Currency 2 3 2 4 8" xfId="37364"/>
    <cellStyle name="Currency 2 3 2 4 9" xfId="56449"/>
    <cellStyle name="Currency 2 3 2 5" xfId="2290"/>
    <cellStyle name="Currency 2 3 2 5 2" xfId="6885"/>
    <cellStyle name="Currency 2 3 2 5 2 2" xfId="15558"/>
    <cellStyle name="Currency 2 3 2 5 2 2 2" xfId="37365"/>
    <cellStyle name="Currency 2 3 2 5 2 2 3" xfId="56450"/>
    <cellStyle name="Currency 2 3 2 5 2 3" xfId="21341"/>
    <cellStyle name="Currency 2 3 2 5 2 3 2" xfId="37366"/>
    <cellStyle name="Currency 2 3 2 5 2 4" xfId="37367"/>
    <cellStyle name="Currency 2 3 2 5 2 5" xfId="56451"/>
    <cellStyle name="Currency 2 3 2 5 3" xfId="9776"/>
    <cellStyle name="Currency 2 3 2 5 3 2" xfId="37368"/>
    <cellStyle name="Currency 2 3 2 5 3 3" xfId="56452"/>
    <cellStyle name="Currency 2 3 2 5 3 4" xfId="56453"/>
    <cellStyle name="Currency 2 3 2 5 4" xfId="3993"/>
    <cellStyle name="Currency 2 3 2 5 4 2" xfId="37369"/>
    <cellStyle name="Currency 2 3 2 5 4 3" xfId="56454"/>
    <cellStyle name="Currency 2 3 2 5 5" xfId="12667"/>
    <cellStyle name="Currency 2 3 2 5 5 2" xfId="37370"/>
    <cellStyle name="Currency 2 3 2 5 5 3" xfId="56455"/>
    <cellStyle name="Currency 2 3 2 5 6" xfId="18450"/>
    <cellStyle name="Currency 2 3 2 5 6 2" xfId="37371"/>
    <cellStyle name="Currency 2 3 2 5 7" xfId="37372"/>
    <cellStyle name="Currency 2 3 2 5 8" xfId="56456"/>
    <cellStyle name="Currency 2 3 2 6" xfId="1630"/>
    <cellStyle name="Currency 2 3 2 6 2" xfId="9116"/>
    <cellStyle name="Currency 2 3 2 6 2 2" xfId="14898"/>
    <cellStyle name="Currency 2 3 2 6 2 2 2" xfId="37373"/>
    <cellStyle name="Currency 2 3 2 6 2 2 3" xfId="56457"/>
    <cellStyle name="Currency 2 3 2 6 2 3" xfId="20681"/>
    <cellStyle name="Currency 2 3 2 6 2 3 2" xfId="37374"/>
    <cellStyle name="Currency 2 3 2 6 2 4" xfId="37375"/>
    <cellStyle name="Currency 2 3 2 6 2 5" xfId="56458"/>
    <cellStyle name="Currency 2 3 2 6 3" xfId="6225"/>
    <cellStyle name="Currency 2 3 2 6 3 2" xfId="37376"/>
    <cellStyle name="Currency 2 3 2 6 3 3" xfId="56459"/>
    <cellStyle name="Currency 2 3 2 6 4" xfId="12007"/>
    <cellStyle name="Currency 2 3 2 6 4 2" xfId="37377"/>
    <cellStyle name="Currency 2 3 2 6 4 3" xfId="56460"/>
    <cellStyle name="Currency 2 3 2 6 5" xfId="17790"/>
    <cellStyle name="Currency 2 3 2 6 5 2" xfId="37378"/>
    <cellStyle name="Currency 2 3 2 6 6" xfId="37379"/>
    <cellStyle name="Currency 2 3 2 6 7" xfId="56461"/>
    <cellStyle name="Currency 2 3 2 7" xfId="5182"/>
    <cellStyle name="Currency 2 3 2 7 2" xfId="13856"/>
    <cellStyle name="Currency 2 3 2 7 2 2" xfId="37380"/>
    <cellStyle name="Currency 2 3 2 7 2 3" xfId="56462"/>
    <cellStyle name="Currency 2 3 2 7 3" xfId="19639"/>
    <cellStyle name="Currency 2 3 2 7 3 2" xfId="37381"/>
    <cellStyle name="Currency 2 3 2 7 4" xfId="37382"/>
    <cellStyle name="Currency 2 3 2 7 5" xfId="56463"/>
    <cellStyle name="Currency 2 3 2 8" xfId="8074"/>
    <cellStyle name="Currency 2 3 2 8 2" xfId="37383"/>
    <cellStyle name="Currency 2 3 2 8 3" xfId="56464"/>
    <cellStyle name="Currency 2 3 2 8 4" xfId="56465"/>
    <cellStyle name="Currency 2 3 2 9" xfId="3333"/>
    <cellStyle name="Currency 2 3 2 9 2" xfId="37384"/>
    <cellStyle name="Currency 2 3 2 9 3" xfId="56466"/>
    <cellStyle name="Currency 2 3 3" xfId="556"/>
    <cellStyle name="Currency 2 3 3 10" xfId="16752"/>
    <cellStyle name="Currency 2 3 3 10 2" xfId="37385"/>
    <cellStyle name="Currency 2 3 3 11" xfId="37386"/>
    <cellStyle name="Currency 2 3 3 12" xfId="56467"/>
    <cellStyle name="Currency 2 3 3 2" xfId="557"/>
    <cellStyle name="Currency 2 3 3 2 2" xfId="2295"/>
    <cellStyle name="Currency 2 3 3 2 2 2" xfId="9781"/>
    <cellStyle name="Currency 2 3 3 2 2 2 2" xfId="15563"/>
    <cellStyle name="Currency 2 3 3 2 2 2 2 2" xfId="37387"/>
    <cellStyle name="Currency 2 3 3 2 2 2 2 3" xfId="56468"/>
    <cellStyle name="Currency 2 3 3 2 2 2 3" xfId="21346"/>
    <cellStyle name="Currency 2 3 3 2 2 2 3 2" xfId="37388"/>
    <cellStyle name="Currency 2 3 3 2 2 2 4" xfId="37389"/>
    <cellStyle name="Currency 2 3 3 2 2 2 5" xfId="56469"/>
    <cellStyle name="Currency 2 3 3 2 2 3" xfId="6890"/>
    <cellStyle name="Currency 2 3 3 2 2 3 2" xfId="37390"/>
    <cellStyle name="Currency 2 3 3 2 2 3 3" xfId="56470"/>
    <cellStyle name="Currency 2 3 3 2 2 4" xfId="12672"/>
    <cellStyle name="Currency 2 3 3 2 2 4 2" xfId="37391"/>
    <cellStyle name="Currency 2 3 3 2 2 4 3" xfId="56471"/>
    <cellStyle name="Currency 2 3 3 2 2 5" xfId="18455"/>
    <cellStyle name="Currency 2 3 3 2 2 5 2" xfId="37392"/>
    <cellStyle name="Currency 2 3 3 2 2 6" xfId="37393"/>
    <cellStyle name="Currency 2 3 3 2 2 7" xfId="56472"/>
    <cellStyle name="Currency 2 3 3 2 3" xfId="5187"/>
    <cellStyle name="Currency 2 3 3 2 3 2" xfId="13861"/>
    <cellStyle name="Currency 2 3 3 2 3 2 2" xfId="37394"/>
    <cellStyle name="Currency 2 3 3 2 3 2 3" xfId="56473"/>
    <cellStyle name="Currency 2 3 3 2 3 3" xfId="19644"/>
    <cellStyle name="Currency 2 3 3 2 3 3 2" xfId="37395"/>
    <cellStyle name="Currency 2 3 3 2 3 4" xfId="37396"/>
    <cellStyle name="Currency 2 3 3 2 3 5" xfId="56474"/>
    <cellStyle name="Currency 2 3 3 2 4" xfId="8079"/>
    <cellStyle name="Currency 2 3 3 2 4 2" xfId="37397"/>
    <cellStyle name="Currency 2 3 3 2 4 3" xfId="56475"/>
    <cellStyle name="Currency 2 3 3 2 4 4" xfId="56476"/>
    <cellStyle name="Currency 2 3 3 2 5" xfId="3998"/>
    <cellStyle name="Currency 2 3 3 2 5 2" xfId="37398"/>
    <cellStyle name="Currency 2 3 3 2 5 3" xfId="56477"/>
    <cellStyle name="Currency 2 3 3 2 6" xfId="10970"/>
    <cellStyle name="Currency 2 3 3 2 6 2" xfId="37399"/>
    <cellStyle name="Currency 2 3 3 2 6 3" xfId="56478"/>
    <cellStyle name="Currency 2 3 3 2 7" xfId="16753"/>
    <cellStyle name="Currency 2 3 3 2 7 2" xfId="37400"/>
    <cellStyle name="Currency 2 3 3 2 8" xfId="37401"/>
    <cellStyle name="Currency 2 3 3 2 9" xfId="56479"/>
    <cellStyle name="Currency 2 3 3 3" xfId="1135"/>
    <cellStyle name="Currency 2 3 3 3 2" xfId="2839"/>
    <cellStyle name="Currency 2 3 3 3 2 2" xfId="10325"/>
    <cellStyle name="Currency 2 3 3 3 2 2 2" xfId="16107"/>
    <cellStyle name="Currency 2 3 3 3 2 2 2 2" xfId="37402"/>
    <cellStyle name="Currency 2 3 3 3 2 2 2 3" xfId="56480"/>
    <cellStyle name="Currency 2 3 3 3 2 2 3" xfId="21890"/>
    <cellStyle name="Currency 2 3 3 3 2 2 3 2" xfId="37403"/>
    <cellStyle name="Currency 2 3 3 3 2 2 4" xfId="37404"/>
    <cellStyle name="Currency 2 3 3 3 2 2 5" xfId="56481"/>
    <cellStyle name="Currency 2 3 3 3 2 3" xfId="7434"/>
    <cellStyle name="Currency 2 3 3 3 2 3 2" xfId="37405"/>
    <cellStyle name="Currency 2 3 3 3 2 3 3" xfId="56482"/>
    <cellStyle name="Currency 2 3 3 3 2 4" xfId="13216"/>
    <cellStyle name="Currency 2 3 3 3 2 4 2" xfId="37406"/>
    <cellStyle name="Currency 2 3 3 3 2 4 3" xfId="56483"/>
    <cellStyle name="Currency 2 3 3 3 2 5" xfId="18999"/>
    <cellStyle name="Currency 2 3 3 3 2 5 2" xfId="37407"/>
    <cellStyle name="Currency 2 3 3 3 2 6" xfId="37408"/>
    <cellStyle name="Currency 2 3 3 3 2 7" xfId="56484"/>
    <cellStyle name="Currency 2 3 3 3 3" xfId="5731"/>
    <cellStyle name="Currency 2 3 3 3 3 2" xfId="14405"/>
    <cellStyle name="Currency 2 3 3 3 3 2 2" xfId="37409"/>
    <cellStyle name="Currency 2 3 3 3 3 2 3" xfId="56485"/>
    <cellStyle name="Currency 2 3 3 3 3 3" xfId="20188"/>
    <cellStyle name="Currency 2 3 3 3 3 3 2" xfId="37410"/>
    <cellStyle name="Currency 2 3 3 3 3 4" xfId="37411"/>
    <cellStyle name="Currency 2 3 3 3 3 5" xfId="56486"/>
    <cellStyle name="Currency 2 3 3 3 4" xfId="8623"/>
    <cellStyle name="Currency 2 3 3 3 4 2" xfId="37412"/>
    <cellStyle name="Currency 2 3 3 3 4 3" xfId="56487"/>
    <cellStyle name="Currency 2 3 3 3 4 4" xfId="56488"/>
    <cellStyle name="Currency 2 3 3 3 5" xfId="4542"/>
    <cellStyle name="Currency 2 3 3 3 5 2" xfId="37413"/>
    <cellStyle name="Currency 2 3 3 3 5 3" xfId="56489"/>
    <cellStyle name="Currency 2 3 3 3 6" xfId="11514"/>
    <cellStyle name="Currency 2 3 3 3 6 2" xfId="37414"/>
    <cellStyle name="Currency 2 3 3 3 6 3" xfId="56490"/>
    <cellStyle name="Currency 2 3 3 3 7" xfId="17297"/>
    <cellStyle name="Currency 2 3 3 3 7 2" xfId="37415"/>
    <cellStyle name="Currency 2 3 3 3 8" xfId="37416"/>
    <cellStyle name="Currency 2 3 3 3 9" xfId="56491"/>
    <cellStyle name="Currency 2 3 3 4" xfId="2294"/>
    <cellStyle name="Currency 2 3 3 4 2" xfId="6889"/>
    <cellStyle name="Currency 2 3 3 4 2 2" xfId="15562"/>
    <cellStyle name="Currency 2 3 3 4 2 2 2" xfId="37417"/>
    <cellStyle name="Currency 2 3 3 4 2 2 3" xfId="56492"/>
    <cellStyle name="Currency 2 3 3 4 2 3" xfId="21345"/>
    <cellStyle name="Currency 2 3 3 4 2 3 2" xfId="37418"/>
    <cellStyle name="Currency 2 3 3 4 2 4" xfId="37419"/>
    <cellStyle name="Currency 2 3 3 4 2 5" xfId="56493"/>
    <cellStyle name="Currency 2 3 3 4 3" xfId="9780"/>
    <cellStyle name="Currency 2 3 3 4 3 2" xfId="37420"/>
    <cellStyle name="Currency 2 3 3 4 3 3" xfId="56494"/>
    <cellStyle name="Currency 2 3 3 4 3 4" xfId="56495"/>
    <cellStyle name="Currency 2 3 3 4 4" xfId="3997"/>
    <cellStyle name="Currency 2 3 3 4 4 2" xfId="37421"/>
    <cellStyle name="Currency 2 3 3 4 4 3" xfId="56496"/>
    <cellStyle name="Currency 2 3 3 4 5" xfId="12671"/>
    <cellStyle name="Currency 2 3 3 4 5 2" xfId="37422"/>
    <cellStyle name="Currency 2 3 3 4 5 3" xfId="56497"/>
    <cellStyle name="Currency 2 3 3 4 6" xfId="18454"/>
    <cellStyle name="Currency 2 3 3 4 6 2" xfId="37423"/>
    <cellStyle name="Currency 2 3 3 4 7" xfId="37424"/>
    <cellStyle name="Currency 2 3 3 4 8" xfId="56498"/>
    <cellStyle name="Currency 2 3 3 5" xfId="1632"/>
    <cellStyle name="Currency 2 3 3 5 2" xfId="9118"/>
    <cellStyle name="Currency 2 3 3 5 2 2" xfId="14900"/>
    <cellStyle name="Currency 2 3 3 5 2 2 2" xfId="37425"/>
    <cellStyle name="Currency 2 3 3 5 2 2 3" xfId="56499"/>
    <cellStyle name="Currency 2 3 3 5 2 3" xfId="20683"/>
    <cellStyle name="Currency 2 3 3 5 2 3 2" xfId="37426"/>
    <cellStyle name="Currency 2 3 3 5 2 4" xfId="37427"/>
    <cellStyle name="Currency 2 3 3 5 2 5" xfId="56500"/>
    <cellStyle name="Currency 2 3 3 5 3" xfId="6227"/>
    <cellStyle name="Currency 2 3 3 5 3 2" xfId="37428"/>
    <cellStyle name="Currency 2 3 3 5 3 3" xfId="56501"/>
    <cellStyle name="Currency 2 3 3 5 4" xfId="12009"/>
    <cellStyle name="Currency 2 3 3 5 4 2" xfId="37429"/>
    <cellStyle name="Currency 2 3 3 5 4 3" xfId="56502"/>
    <cellStyle name="Currency 2 3 3 5 5" xfId="17792"/>
    <cellStyle name="Currency 2 3 3 5 5 2" xfId="37430"/>
    <cellStyle name="Currency 2 3 3 5 6" xfId="37431"/>
    <cellStyle name="Currency 2 3 3 5 7" xfId="56503"/>
    <cellStyle name="Currency 2 3 3 6" xfId="5186"/>
    <cellStyle name="Currency 2 3 3 6 2" xfId="13860"/>
    <cellStyle name="Currency 2 3 3 6 2 2" xfId="37432"/>
    <cellStyle name="Currency 2 3 3 6 2 3" xfId="56504"/>
    <cellStyle name="Currency 2 3 3 6 3" xfId="19643"/>
    <cellStyle name="Currency 2 3 3 6 3 2" xfId="37433"/>
    <cellStyle name="Currency 2 3 3 6 4" xfId="37434"/>
    <cellStyle name="Currency 2 3 3 6 5" xfId="56505"/>
    <cellStyle name="Currency 2 3 3 7" xfId="8078"/>
    <cellStyle name="Currency 2 3 3 7 2" xfId="37435"/>
    <cellStyle name="Currency 2 3 3 7 3" xfId="56506"/>
    <cellStyle name="Currency 2 3 3 7 4" xfId="56507"/>
    <cellStyle name="Currency 2 3 3 8" xfId="3335"/>
    <cellStyle name="Currency 2 3 3 8 2" xfId="37436"/>
    <cellStyle name="Currency 2 3 3 8 3" xfId="56508"/>
    <cellStyle name="Currency 2 3 3 9" xfId="10969"/>
    <cellStyle name="Currency 2 3 3 9 2" xfId="37437"/>
    <cellStyle name="Currency 2 3 3 9 3" xfId="56509"/>
    <cellStyle name="Currency 2 3 4" xfId="558"/>
    <cellStyle name="Currency 2 3 4 10" xfId="16754"/>
    <cellStyle name="Currency 2 3 4 10 2" xfId="37438"/>
    <cellStyle name="Currency 2 3 4 11" xfId="37439"/>
    <cellStyle name="Currency 2 3 4 12" xfId="56510"/>
    <cellStyle name="Currency 2 3 4 2" xfId="559"/>
    <cellStyle name="Currency 2 3 4 2 2" xfId="2297"/>
    <cellStyle name="Currency 2 3 4 2 2 2" xfId="9783"/>
    <cellStyle name="Currency 2 3 4 2 2 2 2" xfId="15565"/>
    <cellStyle name="Currency 2 3 4 2 2 2 2 2" xfId="37440"/>
    <cellStyle name="Currency 2 3 4 2 2 2 2 3" xfId="56511"/>
    <cellStyle name="Currency 2 3 4 2 2 2 3" xfId="21348"/>
    <cellStyle name="Currency 2 3 4 2 2 2 3 2" xfId="37441"/>
    <cellStyle name="Currency 2 3 4 2 2 2 4" xfId="37442"/>
    <cellStyle name="Currency 2 3 4 2 2 2 5" xfId="56512"/>
    <cellStyle name="Currency 2 3 4 2 2 3" xfId="6892"/>
    <cellStyle name="Currency 2 3 4 2 2 3 2" xfId="37443"/>
    <cellStyle name="Currency 2 3 4 2 2 3 3" xfId="56513"/>
    <cellStyle name="Currency 2 3 4 2 2 4" xfId="12674"/>
    <cellStyle name="Currency 2 3 4 2 2 4 2" xfId="37444"/>
    <cellStyle name="Currency 2 3 4 2 2 4 3" xfId="56514"/>
    <cellStyle name="Currency 2 3 4 2 2 5" xfId="18457"/>
    <cellStyle name="Currency 2 3 4 2 2 5 2" xfId="37445"/>
    <cellStyle name="Currency 2 3 4 2 2 6" xfId="37446"/>
    <cellStyle name="Currency 2 3 4 2 2 7" xfId="56515"/>
    <cellStyle name="Currency 2 3 4 2 3" xfId="5189"/>
    <cellStyle name="Currency 2 3 4 2 3 2" xfId="13863"/>
    <cellStyle name="Currency 2 3 4 2 3 2 2" xfId="37447"/>
    <cellStyle name="Currency 2 3 4 2 3 2 3" xfId="56516"/>
    <cellStyle name="Currency 2 3 4 2 3 3" xfId="19646"/>
    <cellStyle name="Currency 2 3 4 2 3 3 2" xfId="37448"/>
    <cellStyle name="Currency 2 3 4 2 3 4" xfId="37449"/>
    <cellStyle name="Currency 2 3 4 2 3 5" xfId="56517"/>
    <cellStyle name="Currency 2 3 4 2 4" xfId="8081"/>
    <cellStyle name="Currency 2 3 4 2 4 2" xfId="37450"/>
    <cellStyle name="Currency 2 3 4 2 4 3" xfId="56518"/>
    <cellStyle name="Currency 2 3 4 2 4 4" xfId="56519"/>
    <cellStyle name="Currency 2 3 4 2 5" xfId="4000"/>
    <cellStyle name="Currency 2 3 4 2 5 2" xfId="37451"/>
    <cellStyle name="Currency 2 3 4 2 5 3" xfId="56520"/>
    <cellStyle name="Currency 2 3 4 2 6" xfId="10972"/>
    <cellStyle name="Currency 2 3 4 2 6 2" xfId="37452"/>
    <cellStyle name="Currency 2 3 4 2 6 3" xfId="56521"/>
    <cellStyle name="Currency 2 3 4 2 7" xfId="16755"/>
    <cellStyle name="Currency 2 3 4 2 7 2" xfId="37453"/>
    <cellStyle name="Currency 2 3 4 2 8" xfId="37454"/>
    <cellStyle name="Currency 2 3 4 2 9" xfId="56522"/>
    <cellStyle name="Currency 2 3 4 3" xfId="1136"/>
    <cellStyle name="Currency 2 3 4 3 2" xfId="2840"/>
    <cellStyle name="Currency 2 3 4 3 2 2" xfId="10326"/>
    <cellStyle name="Currency 2 3 4 3 2 2 2" xfId="16108"/>
    <cellStyle name="Currency 2 3 4 3 2 2 2 2" xfId="37455"/>
    <cellStyle name="Currency 2 3 4 3 2 2 2 3" xfId="56523"/>
    <cellStyle name="Currency 2 3 4 3 2 2 3" xfId="21891"/>
    <cellStyle name="Currency 2 3 4 3 2 2 3 2" xfId="37456"/>
    <cellStyle name="Currency 2 3 4 3 2 2 4" xfId="37457"/>
    <cellStyle name="Currency 2 3 4 3 2 2 5" xfId="56524"/>
    <cellStyle name="Currency 2 3 4 3 2 3" xfId="7435"/>
    <cellStyle name="Currency 2 3 4 3 2 3 2" xfId="37458"/>
    <cellStyle name="Currency 2 3 4 3 2 3 3" xfId="56525"/>
    <cellStyle name="Currency 2 3 4 3 2 4" xfId="13217"/>
    <cellStyle name="Currency 2 3 4 3 2 4 2" xfId="37459"/>
    <cellStyle name="Currency 2 3 4 3 2 4 3" xfId="56526"/>
    <cellStyle name="Currency 2 3 4 3 2 5" xfId="19000"/>
    <cellStyle name="Currency 2 3 4 3 2 5 2" xfId="37460"/>
    <cellStyle name="Currency 2 3 4 3 2 6" xfId="37461"/>
    <cellStyle name="Currency 2 3 4 3 2 7" xfId="56527"/>
    <cellStyle name="Currency 2 3 4 3 3" xfId="5732"/>
    <cellStyle name="Currency 2 3 4 3 3 2" xfId="14406"/>
    <cellStyle name="Currency 2 3 4 3 3 2 2" xfId="37462"/>
    <cellStyle name="Currency 2 3 4 3 3 2 3" xfId="56528"/>
    <cellStyle name="Currency 2 3 4 3 3 3" xfId="20189"/>
    <cellStyle name="Currency 2 3 4 3 3 3 2" xfId="37463"/>
    <cellStyle name="Currency 2 3 4 3 3 4" xfId="37464"/>
    <cellStyle name="Currency 2 3 4 3 3 5" xfId="56529"/>
    <cellStyle name="Currency 2 3 4 3 4" xfId="8624"/>
    <cellStyle name="Currency 2 3 4 3 4 2" xfId="37465"/>
    <cellStyle name="Currency 2 3 4 3 4 3" xfId="56530"/>
    <cellStyle name="Currency 2 3 4 3 4 4" xfId="56531"/>
    <cellStyle name="Currency 2 3 4 3 5" xfId="4543"/>
    <cellStyle name="Currency 2 3 4 3 5 2" xfId="37466"/>
    <cellStyle name="Currency 2 3 4 3 5 3" xfId="56532"/>
    <cellStyle name="Currency 2 3 4 3 6" xfId="11515"/>
    <cellStyle name="Currency 2 3 4 3 6 2" xfId="37467"/>
    <cellStyle name="Currency 2 3 4 3 6 3" xfId="56533"/>
    <cellStyle name="Currency 2 3 4 3 7" xfId="17298"/>
    <cellStyle name="Currency 2 3 4 3 7 2" xfId="37468"/>
    <cellStyle name="Currency 2 3 4 3 8" xfId="37469"/>
    <cellStyle name="Currency 2 3 4 3 9" xfId="56534"/>
    <cellStyle name="Currency 2 3 4 4" xfId="2296"/>
    <cellStyle name="Currency 2 3 4 4 2" xfId="6891"/>
    <cellStyle name="Currency 2 3 4 4 2 2" xfId="15564"/>
    <cellStyle name="Currency 2 3 4 4 2 2 2" xfId="37470"/>
    <cellStyle name="Currency 2 3 4 4 2 2 3" xfId="56535"/>
    <cellStyle name="Currency 2 3 4 4 2 3" xfId="21347"/>
    <cellStyle name="Currency 2 3 4 4 2 3 2" xfId="37471"/>
    <cellStyle name="Currency 2 3 4 4 2 4" xfId="37472"/>
    <cellStyle name="Currency 2 3 4 4 2 5" xfId="56536"/>
    <cellStyle name="Currency 2 3 4 4 3" xfId="9782"/>
    <cellStyle name="Currency 2 3 4 4 3 2" xfId="37473"/>
    <cellStyle name="Currency 2 3 4 4 3 3" xfId="56537"/>
    <cellStyle name="Currency 2 3 4 4 3 4" xfId="56538"/>
    <cellStyle name="Currency 2 3 4 4 4" xfId="3999"/>
    <cellStyle name="Currency 2 3 4 4 4 2" xfId="37474"/>
    <cellStyle name="Currency 2 3 4 4 4 3" xfId="56539"/>
    <cellStyle name="Currency 2 3 4 4 5" xfId="12673"/>
    <cellStyle name="Currency 2 3 4 4 5 2" xfId="37475"/>
    <cellStyle name="Currency 2 3 4 4 5 3" xfId="56540"/>
    <cellStyle name="Currency 2 3 4 4 6" xfId="18456"/>
    <cellStyle name="Currency 2 3 4 4 6 2" xfId="37476"/>
    <cellStyle name="Currency 2 3 4 4 7" xfId="37477"/>
    <cellStyle name="Currency 2 3 4 4 8" xfId="56541"/>
    <cellStyle name="Currency 2 3 4 5" xfId="1633"/>
    <cellStyle name="Currency 2 3 4 5 2" xfId="9119"/>
    <cellStyle name="Currency 2 3 4 5 2 2" xfId="14901"/>
    <cellStyle name="Currency 2 3 4 5 2 2 2" xfId="37478"/>
    <cellStyle name="Currency 2 3 4 5 2 2 3" xfId="56542"/>
    <cellStyle name="Currency 2 3 4 5 2 3" xfId="20684"/>
    <cellStyle name="Currency 2 3 4 5 2 3 2" xfId="37479"/>
    <cellStyle name="Currency 2 3 4 5 2 4" xfId="37480"/>
    <cellStyle name="Currency 2 3 4 5 2 5" xfId="56543"/>
    <cellStyle name="Currency 2 3 4 5 3" xfId="6228"/>
    <cellStyle name="Currency 2 3 4 5 3 2" xfId="37481"/>
    <cellStyle name="Currency 2 3 4 5 3 3" xfId="56544"/>
    <cellStyle name="Currency 2 3 4 5 4" xfId="12010"/>
    <cellStyle name="Currency 2 3 4 5 4 2" xfId="37482"/>
    <cellStyle name="Currency 2 3 4 5 4 3" xfId="56545"/>
    <cellStyle name="Currency 2 3 4 5 5" xfId="17793"/>
    <cellStyle name="Currency 2 3 4 5 5 2" xfId="37483"/>
    <cellStyle name="Currency 2 3 4 5 6" xfId="37484"/>
    <cellStyle name="Currency 2 3 4 5 7" xfId="56546"/>
    <cellStyle name="Currency 2 3 4 6" xfId="5188"/>
    <cellStyle name="Currency 2 3 4 6 2" xfId="13862"/>
    <cellStyle name="Currency 2 3 4 6 2 2" xfId="37485"/>
    <cellStyle name="Currency 2 3 4 6 2 3" xfId="56547"/>
    <cellStyle name="Currency 2 3 4 6 3" xfId="19645"/>
    <cellStyle name="Currency 2 3 4 6 3 2" xfId="37486"/>
    <cellStyle name="Currency 2 3 4 6 4" xfId="37487"/>
    <cellStyle name="Currency 2 3 4 6 5" xfId="56548"/>
    <cellStyle name="Currency 2 3 4 7" xfId="8080"/>
    <cellStyle name="Currency 2 3 4 7 2" xfId="37488"/>
    <cellStyle name="Currency 2 3 4 7 3" xfId="56549"/>
    <cellStyle name="Currency 2 3 4 7 4" xfId="56550"/>
    <cellStyle name="Currency 2 3 4 8" xfId="3336"/>
    <cellStyle name="Currency 2 3 4 8 2" xfId="37489"/>
    <cellStyle name="Currency 2 3 4 8 3" xfId="56551"/>
    <cellStyle name="Currency 2 3 4 9" xfId="10971"/>
    <cellStyle name="Currency 2 3 4 9 2" xfId="37490"/>
    <cellStyle name="Currency 2 3 4 9 3" xfId="56552"/>
    <cellStyle name="Currency 2 3 5" xfId="560"/>
    <cellStyle name="Currency 2 3 5 10" xfId="56553"/>
    <cellStyle name="Currency 2 3 5 2" xfId="2298"/>
    <cellStyle name="Currency 2 3 5 2 2" xfId="6893"/>
    <cellStyle name="Currency 2 3 5 2 2 2" xfId="15566"/>
    <cellStyle name="Currency 2 3 5 2 2 2 2" xfId="37491"/>
    <cellStyle name="Currency 2 3 5 2 2 2 3" xfId="56554"/>
    <cellStyle name="Currency 2 3 5 2 2 3" xfId="21349"/>
    <cellStyle name="Currency 2 3 5 2 2 3 2" xfId="37492"/>
    <cellStyle name="Currency 2 3 5 2 2 4" xfId="37493"/>
    <cellStyle name="Currency 2 3 5 2 2 5" xfId="56555"/>
    <cellStyle name="Currency 2 3 5 2 3" xfId="9784"/>
    <cellStyle name="Currency 2 3 5 2 3 2" xfId="37494"/>
    <cellStyle name="Currency 2 3 5 2 3 3" xfId="56556"/>
    <cellStyle name="Currency 2 3 5 2 3 4" xfId="56557"/>
    <cellStyle name="Currency 2 3 5 2 4" xfId="4001"/>
    <cellStyle name="Currency 2 3 5 2 4 2" xfId="37495"/>
    <cellStyle name="Currency 2 3 5 2 4 3" xfId="56558"/>
    <cellStyle name="Currency 2 3 5 2 5" xfId="12675"/>
    <cellStyle name="Currency 2 3 5 2 5 2" xfId="37496"/>
    <cellStyle name="Currency 2 3 5 2 5 3" xfId="56559"/>
    <cellStyle name="Currency 2 3 5 2 6" xfId="18458"/>
    <cellStyle name="Currency 2 3 5 2 6 2" xfId="37497"/>
    <cellStyle name="Currency 2 3 5 2 7" xfId="37498"/>
    <cellStyle name="Currency 2 3 5 2 8" xfId="56560"/>
    <cellStyle name="Currency 2 3 5 3" xfId="1629"/>
    <cellStyle name="Currency 2 3 5 3 2" xfId="9115"/>
    <cellStyle name="Currency 2 3 5 3 2 2" xfId="14897"/>
    <cellStyle name="Currency 2 3 5 3 2 2 2" xfId="37499"/>
    <cellStyle name="Currency 2 3 5 3 2 2 3" xfId="56561"/>
    <cellStyle name="Currency 2 3 5 3 2 3" xfId="20680"/>
    <cellStyle name="Currency 2 3 5 3 2 3 2" xfId="37500"/>
    <cellStyle name="Currency 2 3 5 3 2 4" xfId="37501"/>
    <cellStyle name="Currency 2 3 5 3 2 5" xfId="56562"/>
    <cellStyle name="Currency 2 3 5 3 3" xfId="6224"/>
    <cellStyle name="Currency 2 3 5 3 3 2" xfId="37502"/>
    <cellStyle name="Currency 2 3 5 3 3 3" xfId="56563"/>
    <cellStyle name="Currency 2 3 5 3 4" xfId="12006"/>
    <cellStyle name="Currency 2 3 5 3 4 2" xfId="37503"/>
    <cellStyle name="Currency 2 3 5 3 4 3" xfId="56564"/>
    <cellStyle name="Currency 2 3 5 3 5" xfId="17789"/>
    <cellStyle name="Currency 2 3 5 3 5 2" xfId="37504"/>
    <cellStyle name="Currency 2 3 5 3 6" xfId="37505"/>
    <cellStyle name="Currency 2 3 5 3 7" xfId="56565"/>
    <cellStyle name="Currency 2 3 5 4" xfId="5190"/>
    <cellStyle name="Currency 2 3 5 4 2" xfId="13864"/>
    <cellStyle name="Currency 2 3 5 4 2 2" xfId="37506"/>
    <cellStyle name="Currency 2 3 5 4 2 3" xfId="56566"/>
    <cellStyle name="Currency 2 3 5 4 3" xfId="19647"/>
    <cellStyle name="Currency 2 3 5 4 3 2" xfId="37507"/>
    <cellStyle name="Currency 2 3 5 4 4" xfId="37508"/>
    <cellStyle name="Currency 2 3 5 4 5" xfId="56567"/>
    <cellStyle name="Currency 2 3 5 5" xfId="8082"/>
    <cellStyle name="Currency 2 3 5 5 2" xfId="37509"/>
    <cellStyle name="Currency 2 3 5 5 3" xfId="56568"/>
    <cellStyle name="Currency 2 3 5 5 4" xfId="56569"/>
    <cellStyle name="Currency 2 3 5 6" xfId="3332"/>
    <cellStyle name="Currency 2 3 5 6 2" xfId="37510"/>
    <cellStyle name="Currency 2 3 5 6 3" xfId="56570"/>
    <cellStyle name="Currency 2 3 5 7" xfId="10973"/>
    <cellStyle name="Currency 2 3 5 7 2" xfId="37511"/>
    <cellStyle name="Currency 2 3 5 7 3" xfId="56571"/>
    <cellStyle name="Currency 2 3 5 8" xfId="16756"/>
    <cellStyle name="Currency 2 3 5 8 2" xfId="37512"/>
    <cellStyle name="Currency 2 3 5 9" xfId="37513"/>
    <cellStyle name="Currency 2 3 6" xfId="878"/>
    <cellStyle name="Currency 2 3 6 2" xfId="2584"/>
    <cellStyle name="Currency 2 3 6 2 2" xfId="10070"/>
    <cellStyle name="Currency 2 3 6 2 2 2" xfId="15852"/>
    <cellStyle name="Currency 2 3 6 2 2 2 2" xfId="37514"/>
    <cellStyle name="Currency 2 3 6 2 2 2 3" xfId="56572"/>
    <cellStyle name="Currency 2 3 6 2 2 3" xfId="21635"/>
    <cellStyle name="Currency 2 3 6 2 2 3 2" xfId="37515"/>
    <cellStyle name="Currency 2 3 6 2 2 4" xfId="37516"/>
    <cellStyle name="Currency 2 3 6 2 2 5" xfId="56573"/>
    <cellStyle name="Currency 2 3 6 2 3" xfId="7179"/>
    <cellStyle name="Currency 2 3 6 2 3 2" xfId="37517"/>
    <cellStyle name="Currency 2 3 6 2 3 3" xfId="56574"/>
    <cellStyle name="Currency 2 3 6 2 4" xfId="12961"/>
    <cellStyle name="Currency 2 3 6 2 4 2" xfId="37518"/>
    <cellStyle name="Currency 2 3 6 2 4 3" xfId="56575"/>
    <cellStyle name="Currency 2 3 6 2 5" xfId="18744"/>
    <cellStyle name="Currency 2 3 6 2 5 2" xfId="37519"/>
    <cellStyle name="Currency 2 3 6 2 6" xfId="37520"/>
    <cellStyle name="Currency 2 3 6 2 7" xfId="56576"/>
    <cellStyle name="Currency 2 3 6 3" xfId="5476"/>
    <cellStyle name="Currency 2 3 6 3 2" xfId="14150"/>
    <cellStyle name="Currency 2 3 6 3 2 2" xfId="37521"/>
    <cellStyle name="Currency 2 3 6 3 2 3" xfId="56577"/>
    <cellStyle name="Currency 2 3 6 3 3" xfId="19933"/>
    <cellStyle name="Currency 2 3 6 3 3 2" xfId="37522"/>
    <cellStyle name="Currency 2 3 6 3 4" xfId="37523"/>
    <cellStyle name="Currency 2 3 6 3 5" xfId="56578"/>
    <cellStyle name="Currency 2 3 6 4" xfId="8368"/>
    <cellStyle name="Currency 2 3 6 4 2" xfId="37524"/>
    <cellStyle name="Currency 2 3 6 4 3" xfId="56579"/>
    <cellStyle name="Currency 2 3 6 4 4" xfId="56580"/>
    <cellStyle name="Currency 2 3 6 5" xfId="4287"/>
    <cellStyle name="Currency 2 3 6 5 2" xfId="37525"/>
    <cellStyle name="Currency 2 3 6 5 3" xfId="56581"/>
    <cellStyle name="Currency 2 3 6 6" xfId="11259"/>
    <cellStyle name="Currency 2 3 6 6 2" xfId="37526"/>
    <cellStyle name="Currency 2 3 6 6 3" xfId="56582"/>
    <cellStyle name="Currency 2 3 6 7" xfId="17042"/>
    <cellStyle name="Currency 2 3 6 7 2" xfId="37527"/>
    <cellStyle name="Currency 2 3 6 8" xfId="37528"/>
    <cellStyle name="Currency 2 3 6 9" xfId="56583"/>
    <cellStyle name="Currency 2 3 7" xfId="2289"/>
    <cellStyle name="Currency 2 3 7 2" xfId="6884"/>
    <cellStyle name="Currency 2 3 7 2 2" xfId="15557"/>
    <cellStyle name="Currency 2 3 7 2 2 2" xfId="37529"/>
    <cellStyle name="Currency 2 3 7 2 2 3" xfId="56584"/>
    <cellStyle name="Currency 2 3 7 2 3" xfId="21340"/>
    <cellStyle name="Currency 2 3 7 2 3 2" xfId="37530"/>
    <cellStyle name="Currency 2 3 7 2 4" xfId="37531"/>
    <cellStyle name="Currency 2 3 7 2 5" xfId="56585"/>
    <cellStyle name="Currency 2 3 7 3" xfId="9775"/>
    <cellStyle name="Currency 2 3 7 3 2" xfId="37532"/>
    <cellStyle name="Currency 2 3 7 3 3" xfId="56586"/>
    <cellStyle name="Currency 2 3 7 3 4" xfId="56587"/>
    <cellStyle name="Currency 2 3 7 4" xfId="3992"/>
    <cellStyle name="Currency 2 3 7 4 2" xfId="37533"/>
    <cellStyle name="Currency 2 3 7 4 3" xfId="56588"/>
    <cellStyle name="Currency 2 3 7 5" xfId="12666"/>
    <cellStyle name="Currency 2 3 7 5 2" xfId="37534"/>
    <cellStyle name="Currency 2 3 7 5 3" xfId="56589"/>
    <cellStyle name="Currency 2 3 7 6" xfId="18449"/>
    <cellStyle name="Currency 2 3 7 6 2" xfId="37535"/>
    <cellStyle name="Currency 2 3 7 7" xfId="37536"/>
    <cellStyle name="Currency 2 3 7 8" xfId="56590"/>
    <cellStyle name="Currency 2 3 8" xfId="1335"/>
    <cellStyle name="Currency 2 3 8 2" xfId="8821"/>
    <cellStyle name="Currency 2 3 8 2 2" xfId="14603"/>
    <cellStyle name="Currency 2 3 8 2 2 2" xfId="37537"/>
    <cellStyle name="Currency 2 3 8 2 2 3" xfId="56591"/>
    <cellStyle name="Currency 2 3 8 2 3" xfId="20386"/>
    <cellStyle name="Currency 2 3 8 2 3 2" xfId="37538"/>
    <cellStyle name="Currency 2 3 8 2 4" xfId="37539"/>
    <cellStyle name="Currency 2 3 8 2 5" xfId="56592"/>
    <cellStyle name="Currency 2 3 8 3" xfId="5930"/>
    <cellStyle name="Currency 2 3 8 3 2" xfId="37540"/>
    <cellStyle name="Currency 2 3 8 3 3" xfId="56593"/>
    <cellStyle name="Currency 2 3 8 4" xfId="11712"/>
    <cellStyle name="Currency 2 3 8 4 2" xfId="37541"/>
    <cellStyle name="Currency 2 3 8 4 3" xfId="56594"/>
    <cellStyle name="Currency 2 3 8 5" xfId="17495"/>
    <cellStyle name="Currency 2 3 8 5 2" xfId="37542"/>
    <cellStyle name="Currency 2 3 8 6" xfId="37543"/>
    <cellStyle name="Currency 2 3 8 7" xfId="56595"/>
    <cellStyle name="Currency 2 3 9" xfId="5181"/>
    <cellStyle name="Currency 2 3 9 2" xfId="13855"/>
    <cellStyle name="Currency 2 3 9 2 2" xfId="37544"/>
    <cellStyle name="Currency 2 3 9 2 3" xfId="56596"/>
    <cellStyle name="Currency 2 3 9 3" xfId="19638"/>
    <cellStyle name="Currency 2 3 9 3 2" xfId="37545"/>
    <cellStyle name="Currency 2 3 9 4" xfId="37546"/>
    <cellStyle name="Currency 2 3 9 5" xfId="56597"/>
    <cellStyle name="Currency 2 4" xfId="561"/>
    <cellStyle name="Currency 2 4 10" xfId="10974"/>
    <cellStyle name="Currency 2 4 10 2" xfId="37547"/>
    <cellStyle name="Currency 2 4 10 3" xfId="56598"/>
    <cellStyle name="Currency 2 4 11" xfId="16757"/>
    <cellStyle name="Currency 2 4 11 2" xfId="37548"/>
    <cellStyle name="Currency 2 4 12" xfId="37549"/>
    <cellStyle name="Currency 2 4 13" xfId="56599"/>
    <cellStyle name="Currency 2 4 2" xfId="562"/>
    <cellStyle name="Currency 2 4 2 10" xfId="16758"/>
    <cellStyle name="Currency 2 4 2 10 2" xfId="37550"/>
    <cellStyle name="Currency 2 4 2 11" xfId="37551"/>
    <cellStyle name="Currency 2 4 2 12" xfId="56600"/>
    <cellStyle name="Currency 2 4 2 2" xfId="563"/>
    <cellStyle name="Currency 2 4 2 2 2" xfId="2301"/>
    <cellStyle name="Currency 2 4 2 2 2 2" xfId="9787"/>
    <cellStyle name="Currency 2 4 2 2 2 2 2" xfId="15569"/>
    <cellStyle name="Currency 2 4 2 2 2 2 2 2" xfId="37552"/>
    <cellStyle name="Currency 2 4 2 2 2 2 2 3" xfId="56601"/>
    <cellStyle name="Currency 2 4 2 2 2 2 3" xfId="21352"/>
    <cellStyle name="Currency 2 4 2 2 2 2 3 2" xfId="37553"/>
    <cellStyle name="Currency 2 4 2 2 2 2 4" xfId="37554"/>
    <cellStyle name="Currency 2 4 2 2 2 2 5" xfId="56602"/>
    <cellStyle name="Currency 2 4 2 2 2 3" xfId="6896"/>
    <cellStyle name="Currency 2 4 2 2 2 3 2" xfId="37555"/>
    <cellStyle name="Currency 2 4 2 2 2 3 3" xfId="56603"/>
    <cellStyle name="Currency 2 4 2 2 2 4" xfId="12678"/>
    <cellStyle name="Currency 2 4 2 2 2 4 2" xfId="37556"/>
    <cellStyle name="Currency 2 4 2 2 2 4 3" xfId="56604"/>
    <cellStyle name="Currency 2 4 2 2 2 5" xfId="18461"/>
    <cellStyle name="Currency 2 4 2 2 2 5 2" xfId="37557"/>
    <cellStyle name="Currency 2 4 2 2 2 6" xfId="37558"/>
    <cellStyle name="Currency 2 4 2 2 2 7" xfId="56605"/>
    <cellStyle name="Currency 2 4 2 2 3" xfId="5193"/>
    <cellStyle name="Currency 2 4 2 2 3 2" xfId="13867"/>
    <cellStyle name="Currency 2 4 2 2 3 2 2" xfId="37559"/>
    <cellStyle name="Currency 2 4 2 2 3 2 3" xfId="56606"/>
    <cellStyle name="Currency 2 4 2 2 3 3" xfId="19650"/>
    <cellStyle name="Currency 2 4 2 2 3 3 2" xfId="37560"/>
    <cellStyle name="Currency 2 4 2 2 3 4" xfId="37561"/>
    <cellStyle name="Currency 2 4 2 2 3 5" xfId="56607"/>
    <cellStyle name="Currency 2 4 2 2 4" xfId="8085"/>
    <cellStyle name="Currency 2 4 2 2 4 2" xfId="37562"/>
    <cellStyle name="Currency 2 4 2 2 4 3" xfId="56608"/>
    <cellStyle name="Currency 2 4 2 2 4 4" xfId="56609"/>
    <cellStyle name="Currency 2 4 2 2 5" xfId="4004"/>
    <cellStyle name="Currency 2 4 2 2 5 2" xfId="37563"/>
    <cellStyle name="Currency 2 4 2 2 5 3" xfId="56610"/>
    <cellStyle name="Currency 2 4 2 2 6" xfId="10976"/>
    <cellStyle name="Currency 2 4 2 2 6 2" xfId="37564"/>
    <cellStyle name="Currency 2 4 2 2 6 3" xfId="56611"/>
    <cellStyle name="Currency 2 4 2 2 7" xfId="16759"/>
    <cellStyle name="Currency 2 4 2 2 7 2" xfId="37565"/>
    <cellStyle name="Currency 2 4 2 2 8" xfId="37566"/>
    <cellStyle name="Currency 2 4 2 2 9" xfId="56612"/>
    <cellStyle name="Currency 2 4 2 3" xfId="1138"/>
    <cellStyle name="Currency 2 4 2 3 2" xfId="2842"/>
    <cellStyle name="Currency 2 4 2 3 2 2" xfId="10328"/>
    <cellStyle name="Currency 2 4 2 3 2 2 2" xfId="16110"/>
    <cellStyle name="Currency 2 4 2 3 2 2 2 2" xfId="37567"/>
    <cellStyle name="Currency 2 4 2 3 2 2 2 3" xfId="56613"/>
    <cellStyle name="Currency 2 4 2 3 2 2 3" xfId="21893"/>
    <cellStyle name="Currency 2 4 2 3 2 2 3 2" xfId="37568"/>
    <cellStyle name="Currency 2 4 2 3 2 2 4" xfId="37569"/>
    <cellStyle name="Currency 2 4 2 3 2 2 5" xfId="56614"/>
    <cellStyle name="Currency 2 4 2 3 2 3" xfId="7437"/>
    <cellStyle name="Currency 2 4 2 3 2 3 2" xfId="37570"/>
    <cellStyle name="Currency 2 4 2 3 2 3 3" xfId="56615"/>
    <cellStyle name="Currency 2 4 2 3 2 4" xfId="13219"/>
    <cellStyle name="Currency 2 4 2 3 2 4 2" xfId="37571"/>
    <cellStyle name="Currency 2 4 2 3 2 4 3" xfId="56616"/>
    <cellStyle name="Currency 2 4 2 3 2 5" xfId="19002"/>
    <cellStyle name="Currency 2 4 2 3 2 5 2" xfId="37572"/>
    <cellStyle name="Currency 2 4 2 3 2 6" xfId="37573"/>
    <cellStyle name="Currency 2 4 2 3 2 7" xfId="56617"/>
    <cellStyle name="Currency 2 4 2 3 3" xfId="5734"/>
    <cellStyle name="Currency 2 4 2 3 3 2" xfId="14408"/>
    <cellStyle name="Currency 2 4 2 3 3 2 2" xfId="37574"/>
    <cellStyle name="Currency 2 4 2 3 3 2 3" xfId="56618"/>
    <cellStyle name="Currency 2 4 2 3 3 3" xfId="20191"/>
    <cellStyle name="Currency 2 4 2 3 3 3 2" xfId="37575"/>
    <cellStyle name="Currency 2 4 2 3 3 4" xfId="37576"/>
    <cellStyle name="Currency 2 4 2 3 3 5" xfId="56619"/>
    <cellStyle name="Currency 2 4 2 3 4" xfId="8626"/>
    <cellStyle name="Currency 2 4 2 3 4 2" xfId="37577"/>
    <cellStyle name="Currency 2 4 2 3 4 3" xfId="56620"/>
    <cellStyle name="Currency 2 4 2 3 4 4" xfId="56621"/>
    <cellStyle name="Currency 2 4 2 3 5" xfId="4545"/>
    <cellStyle name="Currency 2 4 2 3 5 2" xfId="37578"/>
    <cellStyle name="Currency 2 4 2 3 5 3" xfId="56622"/>
    <cellStyle name="Currency 2 4 2 3 6" xfId="11517"/>
    <cellStyle name="Currency 2 4 2 3 6 2" xfId="37579"/>
    <cellStyle name="Currency 2 4 2 3 6 3" xfId="56623"/>
    <cellStyle name="Currency 2 4 2 3 7" xfId="17300"/>
    <cellStyle name="Currency 2 4 2 3 7 2" xfId="37580"/>
    <cellStyle name="Currency 2 4 2 3 8" xfId="37581"/>
    <cellStyle name="Currency 2 4 2 3 9" xfId="56624"/>
    <cellStyle name="Currency 2 4 2 4" xfId="2300"/>
    <cellStyle name="Currency 2 4 2 4 2" xfId="6895"/>
    <cellStyle name="Currency 2 4 2 4 2 2" xfId="15568"/>
    <cellStyle name="Currency 2 4 2 4 2 2 2" xfId="37582"/>
    <cellStyle name="Currency 2 4 2 4 2 2 3" xfId="56625"/>
    <cellStyle name="Currency 2 4 2 4 2 3" xfId="21351"/>
    <cellStyle name="Currency 2 4 2 4 2 3 2" xfId="37583"/>
    <cellStyle name="Currency 2 4 2 4 2 4" xfId="37584"/>
    <cellStyle name="Currency 2 4 2 4 2 5" xfId="56626"/>
    <cellStyle name="Currency 2 4 2 4 3" xfId="9786"/>
    <cellStyle name="Currency 2 4 2 4 3 2" xfId="37585"/>
    <cellStyle name="Currency 2 4 2 4 3 3" xfId="56627"/>
    <cellStyle name="Currency 2 4 2 4 3 4" xfId="56628"/>
    <cellStyle name="Currency 2 4 2 4 4" xfId="4003"/>
    <cellStyle name="Currency 2 4 2 4 4 2" xfId="37586"/>
    <cellStyle name="Currency 2 4 2 4 4 3" xfId="56629"/>
    <cellStyle name="Currency 2 4 2 4 5" xfId="12677"/>
    <cellStyle name="Currency 2 4 2 4 5 2" xfId="37587"/>
    <cellStyle name="Currency 2 4 2 4 5 3" xfId="56630"/>
    <cellStyle name="Currency 2 4 2 4 6" xfId="18460"/>
    <cellStyle name="Currency 2 4 2 4 6 2" xfId="37588"/>
    <cellStyle name="Currency 2 4 2 4 7" xfId="37589"/>
    <cellStyle name="Currency 2 4 2 4 8" xfId="56631"/>
    <cellStyle name="Currency 2 4 2 5" xfId="1635"/>
    <cellStyle name="Currency 2 4 2 5 2" xfId="9121"/>
    <cellStyle name="Currency 2 4 2 5 2 2" xfId="14903"/>
    <cellStyle name="Currency 2 4 2 5 2 2 2" xfId="37590"/>
    <cellStyle name="Currency 2 4 2 5 2 2 3" xfId="56632"/>
    <cellStyle name="Currency 2 4 2 5 2 3" xfId="20686"/>
    <cellStyle name="Currency 2 4 2 5 2 3 2" xfId="37591"/>
    <cellStyle name="Currency 2 4 2 5 2 4" xfId="37592"/>
    <cellStyle name="Currency 2 4 2 5 2 5" xfId="56633"/>
    <cellStyle name="Currency 2 4 2 5 3" xfId="6230"/>
    <cellStyle name="Currency 2 4 2 5 3 2" xfId="37593"/>
    <cellStyle name="Currency 2 4 2 5 3 3" xfId="56634"/>
    <cellStyle name="Currency 2 4 2 5 4" xfId="12012"/>
    <cellStyle name="Currency 2 4 2 5 4 2" xfId="37594"/>
    <cellStyle name="Currency 2 4 2 5 4 3" xfId="56635"/>
    <cellStyle name="Currency 2 4 2 5 5" xfId="17795"/>
    <cellStyle name="Currency 2 4 2 5 5 2" xfId="37595"/>
    <cellStyle name="Currency 2 4 2 5 6" xfId="37596"/>
    <cellStyle name="Currency 2 4 2 5 7" xfId="56636"/>
    <cellStyle name="Currency 2 4 2 6" xfId="5192"/>
    <cellStyle name="Currency 2 4 2 6 2" xfId="13866"/>
    <cellStyle name="Currency 2 4 2 6 2 2" xfId="37597"/>
    <cellStyle name="Currency 2 4 2 6 2 3" xfId="56637"/>
    <cellStyle name="Currency 2 4 2 6 3" xfId="19649"/>
    <cellStyle name="Currency 2 4 2 6 3 2" xfId="37598"/>
    <cellStyle name="Currency 2 4 2 6 4" xfId="37599"/>
    <cellStyle name="Currency 2 4 2 6 5" xfId="56638"/>
    <cellStyle name="Currency 2 4 2 7" xfId="8084"/>
    <cellStyle name="Currency 2 4 2 7 2" xfId="37600"/>
    <cellStyle name="Currency 2 4 2 7 3" xfId="56639"/>
    <cellStyle name="Currency 2 4 2 7 4" xfId="56640"/>
    <cellStyle name="Currency 2 4 2 8" xfId="3338"/>
    <cellStyle name="Currency 2 4 2 8 2" xfId="37601"/>
    <cellStyle name="Currency 2 4 2 8 3" xfId="56641"/>
    <cellStyle name="Currency 2 4 2 9" xfId="10975"/>
    <cellStyle name="Currency 2 4 2 9 2" xfId="37602"/>
    <cellStyle name="Currency 2 4 2 9 3" xfId="56642"/>
    <cellStyle name="Currency 2 4 3" xfId="564"/>
    <cellStyle name="Currency 2 4 3 2" xfId="2302"/>
    <cellStyle name="Currency 2 4 3 2 2" xfId="9788"/>
    <cellStyle name="Currency 2 4 3 2 2 2" xfId="15570"/>
    <cellStyle name="Currency 2 4 3 2 2 2 2" xfId="37603"/>
    <cellStyle name="Currency 2 4 3 2 2 2 3" xfId="56643"/>
    <cellStyle name="Currency 2 4 3 2 2 3" xfId="21353"/>
    <cellStyle name="Currency 2 4 3 2 2 3 2" xfId="37604"/>
    <cellStyle name="Currency 2 4 3 2 2 4" xfId="37605"/>
    <cellStyle name="Currency 2 4 3 2 2 5" xfId="56644"/>
    <cellStyle name="Currency 2 4 3 2 3" xfId="6897"/>
    <cellStyle name="Currency 2 4 3 2 3 2" xfId="37606"/>
    <cellStyle name="Currency 2 4 3 2 3 3" xfId="56645"/>
    <cellStyle name="Currency 2 4 3 2 4" xfId="12679"/>
    <cellStyle name="Currency 2 4 3 2 4 2" xfId="37607"/>
    <cellStyle name="Currency 2 4 3 2 4 3" xfId="56646"/>
    <cellStyle name="Currency 2 4 3 2 5" xfId="18462"/>
    <cellStyle name="Currency 2 4 3 2 5 2" xfId="37608"/>
    <cellStyle name="Currency 2 4 3 2 6" xfId="37609"/>
    <cellStyle name="Currency 2 4 3 2 7" xfId="56647"/>
    <cellStyle name="Currency 2 4 3 3" xfId="5194"/>
    <cellStyle name="Currency 2 4 3 3 2" xfId="13868"/>
    <cellStyle name="Currency 2 4 3 3 2 2" xfId="37610"/>
    <cellStyle name="Currency 2 4 3 3 2 3" xfId="56648"/>
    <cellStyle name="Currency 2 4 3 3 3" xfId="19651"/>
    <cellStyle name="Currency 2 4 3 3 3 2" xfId="37611"/>
    <cellStyle name="Currency 2 4 3 3 4" xfId="37612"/>
    <cellStyle name="Currency 2 4 3 3 5" xfId="56649"/>
    <cellStyle name="Currency 2 4 3 4" xfId="8086"/>
    <cellStyle name="Currency 2 4 3 4 2" xfId="37613"/>
    <cellStyle name="Currency 2 4 3 4 3" xfId="56650"/>
    <cellStyle name="Currency 2 4 3 4 4" xfId="56651"/>
    <cellStyle name="Currency 2 4 3 5" xfId="4005"/>
    <cellStyle name="Currency 2 4 3 5 2" xfId="37614"/>
    <cellStyle name="Currency 2 4 3 5 3" xfId="56652"/>
    <cellStyle name="Currency 2 4 3 6" xfId="10977"/>
    <cellStyle name="Currency 2 4 3 6 2" xfId="37615"/>
    <cellStyle name="Currency 2 4 3 6 3" xfId="56653"/>
    <cellStyle name="Currency 2 4 3 7" xfId="16760"/>
    <cellStyle name="Currency 2 4 3 7 2" xfId="37616"/>
    <cellStyle name="Currency 2 4 3 8" xfId="37617"/>
    <cellStyle name="Currency 2 4 3 9" xfId="56654"/>
    <cellStyle name="Currency 2 4 4" xfId="1137"/>
    <cellStyle name="Currency 2 4 4 2" xfId="2841"/>
    <cellStyle name="Currency 2 4 4 2 2" xfId="10327"/>
    <cellStyle name="Currency 2 4 4 2 2 2" xfId="16109"/>
    <cellStyle name="Currency 2 4 4 2 2 2 2" xfId="37618"/>
    <cellStyle name="Currency 2 4 4 2 2 2 3" xfId="56655"/>
    <cellStyle name="Currency 2 4 4 2 2 3" xfId="21892"/>
    <cellStyle name="Currency 2 4 4 2 2 3 2" xfId="37619"/>
    <cellStyle name="Currency 2 4 4 2 2 4" xfId="37620"/>
    <cellStyle name="Currency 2 4 4 2 2 5" xfId="56656"/>
    <cellStyle name="Currency 2 4 4 2 3" xfId="7436"/>
    <cellStyle name="Currency 2 4 4 2 3 2" xfId="37621"/>
    <cellStyle name="Currency 2 4 4 2 3 3" xfId="56657"/>
    <cellStyle name="Currency 2 4 4 2 4" xfId="13218"/>
    <cellStyle name="Currency 2 4 4 2 4 2" xfId="37622"/>
    <cellStyle name="Currency 2 4 4 2 4 3" xfId="56658"/>
    <cellStyle name="Currency 2 4 4 2 5" xfId="19001"/>
    <cellStyle name="Currency 2 4 4 2 5 2" xfId="37623"/>
    <cellStyle name="Currency 2 4 4 2 6" xfId="37624"/>
    <cellStyle name="Currency 2 4 4 2 7" xfId="56659"/>
    <cellStyle name="Currency 2 4 4 3" xfId="5733"/>
    <cellStyle name="Currency 2 4 4 3 2" xfId="14407"/>
    <cellStyle name="Currency 2 4 4 3 2 2" xfId="37625"/>
    <cellStyle name="Currency 2 4 4 3 2 3" xfId="56660"/>
    <cellStyle name="Currency 2 4 4 3 3" xfId="20190"/>
    <cellStyle name="Currency 2 4 4 3 3 2" xfId="37626"/>
    <cellStyle name="Currency 2 4 4 3 4" xfId="37627"/>
    <cellStyle name="Currency 2 4 4 3 5" xfId="56661"/>
    <cellStyle name="Currency 2 4 4 4" xfId="8625"/>
    <cellStyle name="Currency 2 4 4 4 2" xfId="37628"/>
    <cellStyle name="Currency 2 4 4 4 3" xfId="56662"/>
    <cellStyle name="Currency 2 4 4 4 4" xfId="56663"/>
    <cellStyle name="Currency 2 4 4 5" xfId="4544"/>
    <cellStyle name="Currency 2 4 4 5 2" xfId="37629"/>
    <cellStyle name="Currency 2 4 4 5 3" xfId="56664"/>
    <cellStyle name="Currency 2 4 4 6" xfId="11516"/>
    <cellStyle name="Currency 2 4 4 6 2" xfId="37630"/>
    <cellStyle name="Currency 2 4 4 6 3" xfId="56665"/>
    <cellStyle name="Currency 2 4 4 7" xfId="17299"/>
    <cellStyle name="Currency 2 4 4 7 2" xfId="37631"/>
    <cellStyle name="Currency 2 4 4 8" xfId="37632"/>
    <cellStyle name="Currency 2 4 4 9" xfId="56666"/>
    <cellStyle name="Currency 2 4 5" xfId="2299"/>
    <cellStyle name="Currency 2 4 5 2" xfId="6894"/>
    <cellStyle name="Currency 2 4 5 2 2" xfId="15567"/>
    <cellStyle name="Currency 2 4 5 2 2 2" xfId="37633"/>
    <cellStyle name="Currency 2 4 5 2 2 3" xfId="56667"/>
    <cellStyle name="Currency 2 4 5 2 3" xfId="21350"/>
    <cellStyle name="Currency 2 4 5 2 3 2" xfId="37634"/>
    <cellStyle name="Currency 2 4 5 2 4" xfId="37635"/>
    <cellStyle name="Currency 2 4 5 2 5" xfId="56668"/>
    <cellStyle name="Currency 2 4 5 3" xfId="9785"/>
    <cellStyle name="Currency 2 4 5 3 2" xfId="37636"/>
    <cellStyle name="Currency 2 4 5 3 3" xfId="56669"/>
    <cellStyle name="Currency 2 4 5 3 4" xfId="56670"/>
    <cellStyle name="Currency 2 4 5 4" xfId="4002"/>
    <cellStyle name="Currency 2 4 5 4 2" xfId="37637"/>
    <cellStyle name="Currency 2 4 5 4 3" xfId="56671"/>
    <cellStyle name="Currency 2 4 5 5" xfId="12676"/>
    <cellStyle name="Currency 2 4 5 5 2" xfId="37638"/>
    <cellStyle name="Currency 2 4 5 5 3" xfId="56672"/>
    <cellStyle name="Currency 2 4 5 6" xfId="18459"/>
    <cellStyle name="Currency 2 4 5 6 2" xfId="37639"/>
    <cellStyle name="Currency 2 4 5 7" xfId="37640"/>
    <cellStyle name="Currency 2 4 5 8" xfId="56673"/>
    <cellStyle name="Currency 2 4 6" xfId="1634"/>
    <cellStyle name="Currency 2 4 6 2" xfId="9120"/>
    <cellStyle name="Currency 2 4 6 2 2" xfId="14902"/>
    <cellStyle name="Currency 2 4 6 2 2 2" xfId="37641"/>
    <cellStyle name="Currency 2 4 6 2 2 3" xfId="56674"/>
    <cellStyle name="Currency 2 4 6 2 3" xfId="20685"/>
    <cellStyle name="Currency 2 4 6 2 3 2" xfId="37642"/>
    <cellStyle name="Currency 2 4 6 2 4" xfId="37643"/>
    <cellStyle name="Currency 2 4 6 2 5" xfId="56675"/>
    <cellStyle name="Currency 2 4 6 3" xfId="6229"/>
    <cellStyle name="Currency 2 4 6 3 2" xfId="37644"/>
    <cellStyle name="Currency 2 4 6 3 3" xfId="56676"/>
    <cellStyle name="Currency 2 4 6 4" xfId="12011"/>
    <cellStyle name="Currency 2 4 6 4 2" xfId="37645"/>
    <cellStyle name="Currency 2 4 6 4 3" xfId="56677"/>
    <cellStyle name="Currency 2 4 6 5" xfId="17794"/>
    <cellStyle name="Currency 2 4 6 5 2" xfId="37646"/>
    <cellStyle name="Currency 2 4 6 6" xfId="37647"/>
    <cellStyle name="Currency 2 4 6 7" xfId="56678"/>
    <cellStyle name="Currency 2 4 7" xfId="5191"/>
    <cellStyle name="Currency 2 4 7 2" xfId="13865"/>
    <cellStyle name="Currency 2 4 7 2 2" xfId="37648"/>
    <cellStyle name="Currency 2 4 7 2 3" xfId="56679"/>
    <cellStyle name="Currency 2 4 7 3" xfId="19648"/>
    <cellStyle name="Currency 2 4 7 3 2" xfId="37649"/>
    <cellStyle name="Currency 2 4 7 4" xfId="37650"/>
    <cellStyle name="Currency 2 4 7 5" xfId="56680"/>
    <cellStyle name="Currency 2 4 8" xfId="8083"/>
    <cellStyle name="Currency 2 4 8 2" xfId="37651"/>
    <cellStyle name="Currency 2 4 8 3" xfId="56681"/>
    <cellStyle name="Currency 2 4 8 4" xfId="56682"/>
    <cellStyle name="Currency 2 4 9" xfId="3337"/>
    <cellStyle name="Currency 2 4 9 2" xfId="37652"/>
    <cellStyle name="Currency 2 4 9 3" xfId="56683"/>
    <cellStyle name="Currency 2 5" xfId="565"/>
    <cellStyle name="Currency 2 5 10" xfId="16761"/>
    <cellStyle name="Currency 2 5 10 2" xfId="37653"/>
    <cellStyle name="Currency 2 5 11" xfId="37654"/>
    <cellStyle name="Currency 2 5 12" xfId="56684"/>
    <cellStyle name="Currency 2 5 2" xfId="566"/>
    <cellStyle name="Currency 2 5 2 2" xfId="2304"/>
    <cellStyle name="Currency 2 5 2 2 2" xfId="9790"/>
    <cellStyle name="Currency 2 5 2 2 2 2" xfId="15572"/>
    <cellStyle name="Currency 2 5 2 2 2 2 2" xfId="37655"/>
    <cellStyle name="Currency 2 5 2 2 2 2 3" xfId="56685"/>
    <cellStyle name="Currency 2 5 2 2 2 3" xfId="21355"/>
    <cellStyle name="Currency 2 5 2 2 2 3 2" xfId="37656"/>
    <cellStyle name="Currency 2 5 2 2 2 4" xfId="37657"/>
    <cellStyle name="Currency 2 5 2 2 2 5" xfId="56686"/>
    <cellStyle name="Currency 2 5 2 2 3" xfId="6899"/>
    <cellStyle name="Currency 2 5 2 2 3 2" xfId="37658"/>
    <cellStyle name="Currency 2 5 2 2 3 3" xfId="56687"/>
    <cellStyle name="Currency 2 5 2 2 4" xfId="12681"/>
    <cellStyle name="Currency 2 5 2 2 4 2" xfId="37659"/>
    <cellStyle name="Currency 2 5 2 2 4 3" xfId="56688"/>
    <cellStyle name="Currency 2 5 2 2 5" xfId="18464"/>
    <cellStyle name="Currency 2 5 2 2 5 2" xfId="37660"/>
    <cellStyle name="Currency 2 5 2 2 6" xfId="37661"/>
    <cellStyle name="Currency 2 5 2 2 7" xfId="56689"/>
    <cellStyle name="Currency 2 5 2 3" xfId="5196"/>
    <cellStyle name="Currency 2 5 2 3 2" xfId="13870"/>
    <cellStyle name="Currency 2 5 2 3 2 2" xfId="37662"/>
    <cellStyle name="Currency 2 5 2 3 2 3" xfId="56690"/>
    <cellStyle name="Currency 2 5 2 3 3" xfId="19653"/>
    <cellStyle name="Currency 2 5 2 3 3 2" xfId="37663"/>
    <cellStyle name="Currency 2 5 2 3 4" xfId="37664"/>
    <cellStyle name="Currency 2 5 2 3 5" xfId="56691"/>
    <cellStyle name="Currency 2 5 2 4" xfId="8088"/>
    <cellStyle name="Currency 2 5 2 4 2" xfId="37665"/>
    <cellStyle name="Currency 2 5 2 4 3" xfId="56692"/>
    <cellStyle name="Currency 2 5 2 4 4" xfId="56693"/>
    <cellStyle name="Currency 2 5 2 5" xfId="4007"/>
    <cellStyle name="Currency 2 5 2 5 2" xfId="37666"/>
    <cellStyle name="Currency 2 5 2 5 3" xfId="56694"/>
    <cellStyle name="Currency 2 5 2 6" xfId="10979"/>
    <cellStyle name="Currency 2 5 2 6 2" xfId="37667"/>
    <cellStyle name="Currency 2 5 2 6 3" xfId="56695"/>
    <cellStyle name="Currency 2 5 2 7" xfId="16762"/>
    <cellStyle name="Currency 2 5 2 7 2" xfId="37668"/>
    <cellStyle name="Currency 2 5 2 8" xfId="37669"/>
    <cellStyle name="Currency 2 5 2 9" xfId="56696"/>
    <cellStyle name="Currency 2 5 3" xfId="1139"/>
    <cellStyle name="Currency 2 5 3 2" xfId="2843"/>
    <cellStyle name="Currency 2 5 3 2 2" xfId="10329"/>
    <cellStyle name="Currency 2 5 3 2 2 2" xfId="16111"/>
    <cellStyle name="Currency 2 5 3 2 2 2 2" xfId="37670"/>
    <cellStyle name="Currency 2 5 3 2 2 2 3" xfId="56697"/>
    <cellStyle name="Currency 2 5 3 2 2 3" xfId="21894"/>
    <cellStyle name="Currency 2 5 3 2 2 3 2" xfId="37671"/>
    <cellStyle name="Currency 2 5 3 2 2 4" xfId="37672"/>
    <cellStyle name="Currency 2 5 3 2 2 5" xfId="56698"/>
    <cellStyle name="Currency 2 5 3 2 3" xfId="7438"/>
    <cellStyle name="Currency 2 5 3 2 3 2" xfId="37673"/>
    <cellStyle name="Currency 2 5 3 2 3 3" xfId="56699"/>
    <cellStyle name="Currency 2 5 3 2 4" xfId="13220"/>
    <cellStyle name="Currency 2 5 3 2 4 2" xfId="37674"/>
    <cellStyle name="Currency 2 5 3 2 4 3" xfId="56700"/>
    <cellStyle name="Currency 2 5 3 2 5" xfId="19003"/>
    <cellStyle name="Currency 2 5 3 2 5 2" xfId="37675"/>
    <cellStyle name="Currency 2 5 3 2 6" xfId="37676"/>
    <cellStyle name="Currency 2 5 3 2 7" xfId="56701"/>
    <cellStyle name="Currency 2 5 3 3" xfId="5735"/>
    <cellStyle name="Currency 2 5 3 3 2" xfId="14409"/>
    <cellStyle name="Currency 2 5 3 3 2 2" xfId="37677"/>
    <cellStyle name="Currency 2 5 3 3 2 3" xfId="56702"/>
    <cellStyle name="Currency 2 5 3 3 3" xfId="20192"/>
    <cellStyle name="Currency 2 5 3 3 3 2" xfId="37678"/>
    <cellStyle name="Currency 2 5 3 3 4" xfId="37679"/>
    <cellStyle name="Currency 2 5 3 3 5" xfId="56703"/>
    <cellStyle name="Currency 2 5 3 4" xfId="8627"/>
    <cellStyle name="Currency 2 5 3 4 2" xfId="37680"/>
    <cellStyle name="Currency 2 5 3 4 3" xfId="56704"/>
    <cellStyle name="Currency 2 5 3 4 4" xfId="56705"/>
    <cellStyle name="Currency 2 5 3 5" xfId="4546"/>
    <cellStyle name="Currency 2 5 3 5 2" xfId="37681"/>
    <cellStyle name="Currency 2 5 3 5 3" xfId="56706"/>
    <cellStyle name="Currency 2 5 3 6" xfId="11518"/>
    <cellStyle name="Currency 2 5 3 6 2" xfId="37682"/>
    <cellStyle name="Currency 2 5 3 6 3" xfId="56707"/>
    <cellStyle name="Currency 2 5 3 7" xfId="17301"/>
    <cellStyle name="Currency 2 5 3 7 2" xfId="37683"/>
    <cellStyle name="Currency 2 5 3 8" xfId="37684"/>
    <cellStyle name="Currency 2 5 3 9" xfId="56708"/>
    <cellStyle name="Currency 2 5 4" xfId="2303"/>
    <cellStyle name="Currency 2 5 4 2" xfId="6898"/>
    <cellStyle name="Currency 2 5 4 2 2" xfId="15571"/>
    <cellStyle name="Currency 2 5 4 2 2 2" xfId="37685"/>
    <cellStyle name="Currency 2 5 4 2 2 3" xfId="56709"/>
    <cellStyle name="Currency 2 5 4 2 3" xfId="21354"/>
    <cellStyle name="Currency 2 5 4 2 3 2" xfId="37686"/>
    <cellStyle name="Currency 2 5 4 2 4" xfId="37687"/>
    <cellStyle name="Currency 2 5 4 2 5" xfId="56710"/>
    <cellStyle name="Currency 2 5 4 3" xfId="9789"/>
    <cellStyle name="Currency 2 5 4 3 2" xfId="37688"/>
    <cellStyle name="Currency 2 5 4 3 3" xfId="56711"/>
    <cellStyle name="Currency 2 5 4 3 4" xfId="56712"/>
    <cellStyle name="Currency 2 5 4 4" xfId="4006"/>
    <cellStyle name="Currency 2 5 4 4 2" xfId="37689"/>
    <cellStyle name="Currency 2 5 4 4 3" xfId="56713"/>
    <cellStyle name="Currency 2 5 4 5" xfId="12680"/>
    <cellStyle name="Currency 2 5 4 5 2" xfId="37690"/>
    <cellStyle name="Currency 2 5 4 5 3" xfId="56714"/>
    <cellStyle name="Currency 2 5 4 6" xfId="18463"/>
    <cellStyle name="Currency 2 5 4 6 2" xfId="37691"/>
    <cellStyle name="Currency 2 5 4 7" xfId="37692"/>
    <cellStyle name="Currency 2 5 4 8" xfId="56715"/>
    <cellStyle name="Currency 2 5 5" xfId="1636"/>
    <cellStyle name="Currency 2 5 5 2" xfId="9122"/>
    <cellStyle name="Currency 2 5 5 2 2" xfId="14904"/>
    <cellStyle name="Currency 2 5 5 2 2 2" xfId="37693"/>
    <cellStyle name="Currency 2 5 5 2 2 3" xfId="56716"/>
    <cellStyle name="Currency 2 5 5 2 3" xfId="20687"/>
    <cellStyle name="Currency 2 5 5 2 3 2" xfId="37694"/>
    <cellStyle name="Currency 2 5 5 2 4" xfId="37695"/>
    <cellStyle name="Currency 2 5 5 2 5" xfId="56717"/>
    <cellStyle name="Currency 2 5 5 3" xfId="6231"/>
    <cellStyle name="Currency 2 5 5 3 2" xfId="37696"/>
    <cellStyle name="Currency 2 5 5 3 3" xfId="56718"/>
    <cellStyle name="Currency 2 5 5 4" xfId="12013"/>
    <cellStyle name="Currency 2 5 5 4 2" xfId="37697"/>
    <cellStyle name="Currency 2 5 5 4 3" xfId="56719"/>
    <cellStyle name="Currency 2 5 5 5" xfId="17796"/>
    <cellStyle name="Currency 2 5 5 5 2" xfId="37698"/>
    <cellStyle name="Currency 2 5 5 6" xfId="37699"/>
    <cellStyle name="Currency 2 5 5 7" xfId="56720"/>
    <cellStyle name="Currency 2 5 6" xfId="5195"/>
    <cellStyle name="Currency 2 5 6 2" xfId="13869"/>
    <cellStyle name="Currency 2 5 6 2 2" xfId="37700"/>
    <cellStyle name="Currency 2 5 6 2 3" xfId="56721"/>
    <cellStyle name="Currency 2 5 6 3" xfId="19652"/>
    <cellStyle name="Currency 2 5 6 3 2" xfId="37701"/>
    <cellStyle name="Currency 2 5 6 4" xfId="37702"/>
    <cellStyle name="Currency 2 5 6 5" xfId="56722"/>
    <cellStyle name="Currency 2 5 7" xfId="8087"/>
    <cellStyle name="Currency 2 5 7 2" xfId="37703"/>
    <cellStyle name="Currency 2 5 7 3" xfId="56723"/>
    <cellStyle name="Currency 2 5 7 4" xfId="56724"/>
    <cellStyle name="Currency 2 5 8" xfId="3339"/>
    <cellStyle name="Currency 2 5 8 2" xfId="37704"/>
    <cellStyle name="Currency 2 5 8 3" xfId="56725"/>
    <cellStyle name="Currency 2 5 9" xfId="10978"/>
    <cellStyle name="Currency 2 5 9 2" xfId="37705"/>
    <cellStyle name="Currency 2 5 9 3" xfId="56726"/>
    <cellStyle name="Currency 2 6" xfId="567"/>
    <cellStyle name="Currency 2 6 10" xfId="16763"/>
    <cellStyle name="Currency 2 6 10 2" xfId="37706"/>
    <cellStyle name="Currency 2 6 11" xfId="37707"/>
    <cellStyle name="Currency 2 6 12" xfId="56727"/>
    <cellStyle name="Currency 2 6 2" xfId="568"/>
    <cellStyle name="Currency 2 6 2 2" xfId="2306"/>
    <cellStyle name="Currency 2 6 2 2 2" xfId="9792"/>
    <cellStyle name="Currency 2 6 2 2 2 2" xfId="15574"/>
    <cellStyle name="Currency 2 6 2 2 2 2 2" xfId="37708"/>
    <cellStyle name="Currency 2 6 2 2 2 2 3" xfId="56728"/>
    <cellStyle name="Currency 2 6 2 2 2 3" xfId="21357"/>
    <cellStyle name="Currency 2 6 2 2 2 3 2" xfId="37709"/>
    <cellStyle name="Currency 2 6 2 2 2 4" xfId="37710"/>
    <cellStyle name="Currency 2 6 2 2 2 5" xfId="56729"/>
    <cellStyle name="Currency 2 6 2 2 3" xfId="6901"/>
    <cellStyle name="Currency 2 6 2 2 3 2" xfId="37711"/>
    <cellStyle name="Currency 2 6 2 2 3 3" xfId="56730"/>
    <cellStyle name="Currency 2 6 2 2 4" xfId="12683"/>
    <cellStyle name="Currency 2 6 2 2 4 2" xfId="37712"/>
    <cellStyle name="Currency 2 6 2 2 4 3" xfId="56731"/>
    <cellStyle name="Currency 2 6 2 2 5" xfId="18466"/>
    <cellStyle name="Currency 2 6 2 2 5 2" xfId="37713"/>
    <cellStyle name="Currency 2 6 2 2 6" xfId="37714"/>
    <cellStyle name="Currency 2 6 2 2 7" xfId="56732"/>
    <cellStyle name="Currency 2 6 2 3" xfId="5198"/>
    <cellStyle name="Currency 2 6 2 3 2" xfId="13872"/>
    <cellStyle name="Currency 2 6 2 3 2 2" xfId="37715"/>
    <cellStyle name="Currency 2 6 2 3 2 3" xfId="56733"/>
    <cellStyle name="Currency 2 6 2 3 3" xfId="19655"/>
    <cellStyle name="Currency 2 6 2 3 3 2" xfId="37716"/>
    <cellStyle name="Currency 2 6 2 3 4" xfId="37717"/>
    <cellStyle name="Currency 2 6 2 3 5" xfId="56734"/>
    <cellStyle name="Currency 2 6 2 4" xfId="8090"/>
    <cellStyle name="Currency 2 6 2 4 2" xfId="37718"/>
    <cellStyle name="Currency 2 6 2 4 3" xfId="56735"/>
    <cellStyle name="Currency 2 6 2 4 4" xfId="56736"/>
    <cellStyle name="Currency 2 6 2 5" xfId="4009"/>
    <cellStyle name="Currency 2 6 2 5 2" xfId="37719"/>
    <cellStyle name="Currency 2 6 2 5 3" xfId="56737"/>
    <cellStyle name="Currency 2 6 2 6" xfId="10981"/>
    <cellStyle name="Currency 2 6 2 6 2" xfId="37720"/>
    <cellStyle name="Currency 2 6 2 6 3" xfId="56738"/>
    <cellStyle name="Currency 2 6 2 7" xfId="16764"/>
    <cellStyle name="Currency 2 6 2 7 2" xfId="37721"/>
    <cellStyle name="Currency 2 6 2 8" xfId="37722"/>
    <cellStyle name="Currency 2 6 2 9" xfId="56739"/>
    <cellStyle name="Currency 2 6 3" xfId="1140"/>
    <cellStyle name="Currency 2 6 3 2" xfId="2844"/>
    <cellStyle name="Currency 2 6 3 2 2" xfId="10330"/>
    <cellStyle name="Currency 2 6 3 2 2 2" xfId="16112"/>
    <cellStyle name="Currency 2 6 3 2 2 2 2" xfId="37723"/>
    <cellStyle name="Currency 2 6 3 2 2 2 3" xfId="56740"/>
    <cellStyle name="Currency 2 6 3 2 2 3" xfId="21895"/>
    <cellStyle name="Currency 2 6 3 2 2 3 2" xfId="37724"/>
    <cellStyle name="Currency 2 6 3 2 2 4" xfId="37725"/>
    <cellStyle name="Currency 2 6 3 2 2 5" xfId="56741"/>
    <cellStyle name="Currency 2 6 3 2 3" xfId="7439"/>
    <cellStyle name="Currency 2 6 3 2 3 2" xfId="37726"/>
    <cellStyle name="Currency 2 6 3 2 3 3" xfId="56742"/>
    <cellStyle name="Currency 2 6 3 2 4" xfId="13221"/>
    <cellStyle name="Currency 2 6 3 2 4 2" xfId="37727"/>
    <cellStyle name="Currency 2 6 3 2 4 3" xfId="56743"/>
    <cellStyle name="Currency 2 6 3 2 5" xfId="19004"/>
    <cellStyle name="Currency 2 6 3 2 5 2" xfId="37728"/>
    <cellStyle name="Currency 2 6 3 2 6" xfId="37729"/>
    <cellStyle name="Currency 2 6 3 2 7" xfId="56744"/>
    <cellStyle name="Currency 2 6 3 3" xfId="5736"/>
    <cellStyle name="Currency 2 6 3 3 2" xfId="14410"/>
    <cellStyle name="Currency 2 6 3 3 2 2" xfId="37730"/>
    <cellStyle name="Currency 2 6 3 3 2 3" xfId="56745"/>
    <cellStyle name="Currency 2 6 3 3 3" xfId="20193"/>
    <cellStyle name="Currency 2 6 3 3 3 2" xfId="37731"/>
    <cellStyle name="Currency 2 6 3 3 4" xfId="37732"/>
    <cellStyle name="Currency 2 6 3 3 5" xfId="56746"/>
    <cellStyle name="Currency 2 6 3 4" xfId="8628"/>
    <cellStyle name="Currency 2 6 3 4 2" xfId="37733"/>
    <cellStyle name="Currency 2 6 3 4 3" xfId="56747"/>
    <cellStyle name="Currency 2 6 3 4 4" xfId="56748"/>
    <cellStyle name="Currency 2 6 3 5" xfId="4547"/>
    <cellStyle name="Currency 2 6 3 5 2" xfId="37734"/>
    <cellStyle name="Currency 2 6 3 5 3" xfId="56749"/>
    <cellStyle name="Currency 2 6 3 6" xfId="11519"/>
    <cellStyle name="Currency 2 6 3 6 2" xfId="37735"/>
    <cellStyle name="Currency 2 6 3 6 3" xfId="56750"/>
    <cellStyle name="Currency 2 6 3 7" xfId="17302"/>
    <cellStyle name="Currency 2 6 3 7 2" xfId="37736"/>
    <cellStyle name="Currency 2 6 3 8" xfId="37737"/>
    <cellStyle name="Currency 2 6 3 9" xfId="56751"/>
    <cellStyle name="Currency 2 6 4" xfId="2305"/>
    <cellStyle name="Currency 2 6 4 2" xfId="6900"/>
    <cellStyle name="Currency 2 6 4 2 2" xfId="15573"/>
    <cellStyle name="Currency 2 6 4 2 2 2" xfId="37738"/>
    <cellStyle name="Currency 2 6 4 2 2 3" xfId="56752"/>
    <cellStyle name="Currency 2 6 4 2 3" xfId="21356"/>
    <cellStyle name="Currency 2 6 4 2 3 2" xfId="37739"/>
    <cellStyle name="Currency 2 6 4 2 4" xfId="37740"/>
    <cellStyle name="Currency 2 6 4 2 5" xfId="56753"/>
    <cellStyle name="Currency 2 6 4 3" xfId="9791"/>
    <cellStyle name="Currency 2 6 4 3 2" xfId="37741"/>
    <cellStyle name="Currency 2 6 4 3 3" xfId="56754"/>
    <cellStyle name="Currency 2 6 4 3 4" xfId="56755"/>
    <cellStyle name="Currency 2 6 4 4" xfId="4008"/>
    <cellStyle name="Currency 2 6 4 4 2" xfId="37742"/>
    <cellStyle name="Currency 2 6 4 4 3" xfId="56756"/>
    <cellStyle name="Currency 2 6 4 5" xfId="12682"/>
    <cellStyle name="Currency 2 6 4 5 2" xfId="37743"/>
    <cellStyle name="Currency 2 6 4 5 3" xfId="56757"/>
    <cellStyle name="Currency 2 6 4 6" xfId="18465"/>
    <cellStyle name="Currency 2 6 4 6 2" xfId="37744"/>
    <cellStyle name="Currency 2 6 4 7" xfId="37745"/>
    <cellStyle name="Currency 2 6 4 8" xfId="56758"/>
    <cellStyle name="Currency 2 6 5" xfId="1637"/>
    <cellStyle name="Currency 2 6 5 2" xfId="9123"/>
    <cellStyle name="Currency 2 6 5 2 2" xfId="14905"/>
    <cellStyle name="Currency 2 6 5 2 2 2" xfId="37746"/>
    <cellStyle name="Currency 2 6 5 2 2 3" xfId="56759"/>
    <cellStyle name="Currency 2 6 5 2 3" xfId="20688"/>
    <cellStyle name="Currency 2 6 5 2 3 2" xfId="37747"/>
    <cellStyle name="Currency 2 6 5 2 4" xfId="37748"/>
    <cellStyle name="Currency 2 6 5 2 5" xfId="56760"/>
    <cellStyle name="Currency 2 6 5 3" xfId="6232"/>
    <cellStyle name="Currency 2 6 5 3 2" xfId="37749"/>
    <cellStyle name="Currency 2 6 5 3 3" xfId="56761"/>
    <cellStyle name="Currency 2 6 5 4" xfId="12014"/>
    <cellStyle name="Currency 2 6 5 4 2" xfId="37750"/>
    <cellStyle name="Currency 2 6 5 4 3" xfId="56762"/>
    <cellStyle name="Currency 2 6 5 5" xfId="17797"/>
    <cellStyle name="Currency 2 6 5 5 2" xfId="37751"/>
    <cellStyle name="Currency 2 6 5 6" xfId="37752"/>
    <cellStyle name="Currency 2 6 5 7" xfId="56763"/>
    <cellStyle name="Currency 2 6 6" xfId="5197"/>
    <cellStyle name="Currency 2 6 6 2" xfId="13871"/>
    <cellStyle name="Currency 2 6 6 2 2" xfId="37753"/>
    <cellStyle name="Currency 2 6 6 2 3" xfId="56764"/>
    <cellStyle name="Currency 2 6 6 3" xfId="19654"/>
    <cellStyle name="Currency 2 6 6 3 2" xfId="37754"/>
    <cellStyle name="Currency 2 6 6 4" xfId="37755"/>
    <cellStyle name="Currency 2 6 6 5" xfId="56765"/>
    <cellStyle name="Currency 2 6 7" xfId="8089"/>
    <cellStyle name="Currency 2 6 7 2" xfId="37756"/>
    <cellStyle name="Currency 2 6 7 3" xfId="56766"/>
    <cellStyle name="Currency 2 6 7 4" xfId="56767"/>
    <cellStyle name="Currency 2 6 8" xfId="3340"/>
    <cellStyle name="Currency 2 6 8 2" xfId="37757"/>
    <cellStyle name="Currency 2 6 8 3" xfId="56768"/>
    <cellStyle name="Currency 2 6 9" xfId="10980"/>
    <cellStyle name="Currency 2 6 9 2" xfId="37758"/>
    <cellStyle name="Currency 2 6 9 3" xfId="56769"/>
    <cellStyle name="Currency 2 7" xfId="569"/>
    <cellStyle name="Currency 2 7 10" xfId="56770"/>
    <cellStyle name="Currency 2 7 2" xfId="2307"/>
    <cellStyle name="Currency 2 7 2 2" xfId="6902"/>
    <cellStyle name="Currency 2 7 2 2 2" xfId="15575"/>
    <cellStyle name="Currency 2 7 2 2 2 2" xfId="37759"/>
    <cellStyle name="Currency 2 7 2 2 2 3" xfId="56771"/>
    <cellStyle name="Currency 2 7 2 2 3" xfId="21358"/>
    <cellStyle name="Currency 2 7 2 2 3 2" xfId="37760"/>
    <cellStyle name="Currency 2 7 2 2 4" xfId="37761"/>
    <cellStyle name="Currency 2 7 2 2 5" xfId="56772"/>
    <cellStyle name="Currency 2 7 2 3" xfId="9793"/>
    <cellStyle name="Currency 2 7 2 3 2" xfId="37762"/>
    <cellStyle name="Currency 2 7 2 3 3" xfId="56773"/>
    <cellStyle name="Currency 2 7 2 3 4" xfId="56774"/>
    <cellStyle name="Currency 2 7 2 4" xfId="4010"/>
    <cellStyle name="Currency 2 7 2 4 2" xfId="37763"/>
    <cellStyle name="Currency 2 7 2 4 3" xfId="56775"/>
    <cellStyle name="Currency 2 7 2 5" xfId="12684"/>
    <cellStyle name="Currency 2 7 2 5 2" xfId="37764"/>
    <cellStyle name="Currency 2 7 2 5 3" xfId="56776"/>
    <cellStyle name="Currency 2 7 2 6" xfId="18467"/>
    <cellStyle name="Currency 2 7 2 6 2" xfId="37765"/>
    <cellStyle name="Currency 2 7 2 7" xfId="37766"/>
    <cellStyle name="Currency 2 7 2 8" xfId="56777"/>
    <cellStyle name="Currency 2 7 3" xfId="1357"/>
    <cellStyle name="Currency 2 7 3 2" xfId="8843"/>
    <cellStyle name="Currency 2 7 3 2 2" xfId="14625"/>
    <cellStyle name="Currency 2 7 3 2 2 2" xfId="37767"/>
    <cellStyle name="Currency 2 7 3 2 2 3" xfId="56778"/>
    <cellStyle name="Currency 2 7 3 2 3" xfId="20408"/>
    <cellStyle name="Currency 2 7 3 2 3 2" xfId="37768"/>
    <cellStyle name="Currency 2 7 3 2 4" xfId="37769"/>
    <cellStyle name="Currency 2 7 3 2 5" xfId="56779"/>
    <cellStyle name="Currency 2 7 3 3" xfId="5952"/>
    <cellStyle name="Currency 2 7 3 3 2" xfId="37770"/>
    <cellStyle name="Currency 2 7 3 3 3" xfId="56780"/>
    <cellStyle name="Currency 2 7 3 4" xfId="11734"/>
    <cellStyle name="Currency 2 7 3 4 2" xfId="37771"/>
    <cellStyle name="Currency 2 7 3 4 3" xfId="56781"/>
    <cellStyle name="Currency 2 7 3 5" xfId="17517"/>
    <cellStyle name="Currency 2 7 3 5 2" xfId="37772"/>
    <cellStyle name="Currency 2 7 3 6" xfId="37773"/>
    <cellStyle name="Currency 2 7 3 7" xfId="56782"/>
    <cellStyle name="Currency 2 7 4" xfId="5199"/>
    <cellStyle name="Currency 2 7 4 2" xfId="13873"/>
    <cellStyle name="Currency 2 7 4 2 2" xfId="37774"/>
    <cellStyle name="Currency 2 7 4 2 3" xfId="56783"/>
    <cellStyle name="Currency 2 7 4 3" xfId="19656"/>
    <cellStyle name="Currency 2 7 4 3 2" xfId="37775"/>
    <cellStyle name="Currency 2 7 4 4" xfId="37776"/>
    <cellStyle name="Currency 2 7 4 5" xfId="56784"/>
    <cellStyle name="Currency 2 7 5" xfId="8091"/>
    <cellStyle name="Currency 2 7 5 2" xfId="37777"/>
    <cellStyle name="Currency 2 7 5 3" xfId="56785"/>
    <cellStyle name="Currency 2 7 5 4" xfId="56786"/>
    <cellStyle name="Currency 2 7 6" xfId="3060"/>
    <cellStyle name="Currency 2 7 6 2" xfId="37778"/>
    <cellStyle name="Currency 2 7 6 3" xfId="56787"/>
    <cellStyle name="Currency 2 7 7" xfId="10982"/>
    <cellStyle name="Currency 2 7 7 2" xfId="37779"/>
    <cellStyle name="Currency 2 7 7 3" xfId="56788"/>
    <cellStyle name="Currency 2 7 8" xfId="16765"/>
    <cellStyle name="Currency 2 7 8 2" xfId="37780"/>
    <cellStyle name="Currency 2 7 9" xfId="37781"/>
    <cellStyle name="Currency 2 8" xfId="791"/>
    <cellStyle name="Currency 2 8 2" xfId="2527"/>
    <cellStyle name="Currency 2 8 2 2" xfId="10013"/>
    <cellStyle name="Currency 2 8 2 2 2" xfId="15795"/>
    <cellStyle name="Currency 2 8 2 2 2 2" xfId="37782"/>
    <cellStyle name="Currency 2 8 2 2 2 3" xfId="56789"/>
    <cellStyle name="Currency 2 8 2 2 3" xfId="21578"/>
    <cellStyle name="Currency 2 8 2 2 3 2" xfId="37783"/>
    <cellStyle name="Currency 2 8 2 2 4" xfId="37784"/>
    <cellStyle name="Currency 2 8 2 2 5" xfId="56790"/>
    <cellStyle name="Currency 2 8 2 3" xfId="7122"/>
    <cellStyle name="Currency 2 8 2 3 2" xfId="37785"/>
    <cellStyle name="Currency 2 8 2 3 3" xfId="56791"/>
    <cellStyle name="Currency 2 8 2 4" xfId="12904"/>
    <cellStyle name="Currency 2 8 2 4 2" xfId="37786"/>
    <cellStyle name="Currency 2 8 2 4 3" xfId="56792"/>
    <cellStyle name="Currency 2 8 2 5" xfId="18687"/>
    <cellStyle name="Currency 2 8 2 5 2" xfId="37787"/>
    <cellStyle name="Currency 2 8 2 6" xfId="37788"/>
    <cellStyle name="Currency 2 8 2 7" xfId="56793"/>
    <cellStyle name="Currency 2 8 3" xfId="5419"/>
    <cellStyle name="Currency 2 8 3 2" xfId="14093"/>
    <cellStyle name="Currency 2 8 3 2 2" xfId="37789"/>
    <cellStyle name="Currency 2 8 3 2 3" xfId="56794"/>
    <cellStyle name="Currency 2 8 3 3" xfId="19876"/>
    <cellStyle name="Currency 2 8 3 3 2" xfId="37790"/>
    <cellStyle name="Currency 2 8 3 4" xfId="37791"/>
    <cellStyle name="Currency 2 8 3 5" xfId="56795"/>
    <cellStyle name="Currency 2 8 4" xfId="8311"/>
    <cellStyle name="Currency 2 8 4 2" xfId="37792"/>
    <cellStyle name="Currency 2 8 4 3" xfId="56796"/>
    <cellStyle name="Currency 2 8 4 4" xfId="56797"/>
    <cellStyle name="Currency 2 8 5" xfId="4230"/>
    <cellStyle name="Currency 2 8 5 2" xfId="37793"/>
    <cellStyle name="Currency 2 8 5 3" xfId="56798"/>
    <cellStyle name="Currency 2 8 6" xfId="11202"/>
    <cellStyle name="Currency 2 8 6 2" xfId="37794"/>
    <cellStyle name="Currency 2 8 6 3" xfId="56799"/>
    <cellStyle name="Currency 2 8 7" xfId="16985"/>
    <cellStyle name="Currency 2 8 7 2" xfId="37795"/>
    <cellStyle name="Currency 2 8 8" xfId="37796"/>
    <cellStyle name="Currency 2 8 9" xfId="37797"/>
    <cellStyle name="Currency 2 9" xfId="840"/>
    <cellStyle name="Currency 2 9 2" xfId="2546"/>
    <cellStyle name="Currency 2 9 2 2" xfId="10032"/>
    <cellStyle name="Currency 2 9 2 2 2" xfId="15814"/>
    <cellStyle name="Currency 2 9 2 2 2 2" xfId="37798"/>
    <cellStyle name="Currency 2 9 2 2 2 3" xfId="56800"/>
    <cellStyle name="Currency 2 9 2 2 3" xfId="21597"/>
    <cellStyle name="Currency 2 9 2 2 3 2" xfId="37799"/>
    <cellStyle name="Currency 2 9 2 2 4" xfId="37800"/>
    <cellStyle name="Currency 2 9 2 2 5" xfId="56801"/>
    <cellStyle name="Currency 2 9 2 3" xfId="7141"/>
    <cellStyle name="Currency 2 9 2 3 2" xfId="37801"/>
    <cellStyle name="Currency 2 9 2 3 3" xfId="56802"/>
    <cellStyle name="Currency 2 9 2 4" xfId="12923"/>
    <cellStyle name="Currency 2 9 2 4 2" xfId="37802"/>
    <cellStyle name="Currency 2 9 2 4 3" xfId="56803"/>
    <cellStyle name="Currency 2 9 2 5" xfId="18706"/>
    <cellStyle name="Currency 2 9 2 5 2" xfId="37803"/>
    <cellStyle name="Currency 2 9 2 6" xfId="37804"/>
    <cellStyle name="Currency 2 9 2 7" xfId="56804"/>
    <cellStyle name="Currency 2 9 3" xfId="5438"/>
    <cellStyle name="Currency 2 9 3 2" xfId="14112"/>
    <cellStyle name="Currency 2 9 3 2 2" xfId="37805"/>
    <cellStyle name="Currency 2 9 3 2 3" xfId="56805"/>
    <cellStyle name="Currency 2 9 3 3" xfId="19895"/>
    <cellStyle name="Currency 2 9 3 3 2" xfId="37806"/>
    <cellStyle name="Currency 2 9 3 4" xfId="37807"/>
    <cellStyle name="Currency 2 9 3 5" xfId="56806"/>
    <cellStyle name="Currency 2 9 4" xfId="8330"/>
    <cellStyle name="Currency 2 9 4 2" xfId="37808"/>
    <cellStyle name="Currency 2 9 4 3" xfId="56807"/>
    <cellStyle name="Currency 2 9 4 4" xfId="56808"/>
    <cellStyle name="Currency 2 9 5" xfId="4249"/>
    <cellStyle name="Currency 2 9 5 2" xfId="37809"/>
    <cellStyle name="Currency 2 9 5 3" xfId="56809"/>
    <cellStyle name="Currency 2 9 6" xfId="11221"/>
    <cellStyle name="Currency 2 9 6 2" xfId="37810"/>
    <cellStyle name="Currency 2 9 6 3" xfId="56810"/>
    <cellStyle name="Currency 2 9 7" xfId="17004"/>
    <cellStyle name="Currency 2 9 7 2" xfId="37811"/>
    <cellStyle name="Currency 2 9 8" xfId="37812"/>
    <cellStyle name="Currency 2 9 9" xfId="56811"/>
    <cellStyle name="Currency 3" xfId="570"/>
    <cellStyle name="Currency 4" xfId="571"/>
    <cellStyle name="Currency 4 10" xfId="8092"/>
    <cellStyle name="Currency 4 10 2" xfId="37813"/>
    <cellStyle name="Currency 4 10 3" xfId="56812"/>
    <cellStyle name="Currency 4 10 4" xfId="56813"/>
    <cellStyle name="Currency 4 11" xfId="3058"/>
    <cellStyle name="Currency 4 11 2" xfId="37814"/>
    <cellStyle name="Currency 4 11 3" xfId="56814"/>
    <cellStyle name="Currency 4 12" xfId="10983"/>
    <cellStyle name="Currency 4 12 2" xfId="37815"/>
    <cellStyle name="Currency 4 12 3" xfId="56815"/>
    <cellStyle name="Currency 4 13" xfId="16766"/>
    <cellStyle name="Currency 4 13 2" xfId="37816"/>
    <cellStyle name="Currency 4 14" xfId="37817"/>
    <cellStyle name="Currency 4 15" xfId="56816"/>
    <cellStyle name="Currency 4 2" xfId="572"/>
    <cellStyle name="Currency 4 2 10" xfId="10984"/>
    <cellStyle name="Currency 4 2 10 2" xfId="37818"/>
    <cellStyle name="Currency 4 2 10 3" xfId="56817"/>
    <cellStyle name="Currency 4 2 11" xfId="16767"/>
    <cellStyle name="Currency 4 2 11 2" xfId="37819"/>
    <cellStyle name="Currency 4 2 12" xfId="37820"/>
    <cellStyle name="Currency 4 2 13" xfId="56818"/>
    <cellStyle name="Currency 4 2 2" xfId="573"/>
    <cellStyle name="Currency 4 2 2 10" xfId="16768"/>
    <cellStyle name="Currency 4 2 2 10 2" xfId="37821"/>
    <cellStyle name="Currency 4 2 2 11" xfId="37822"/>
    <cellStyle name="Currency 4 2 2 12" xfId="56819"/>
    <cellStyle name="Currency 4 2 2 2" xfId="574"/>
    <cellStyle name="Currency 4 2 2 2 2" xfId="2311"/>
    <cellStyle name="Currency 4 2 2 2 2 2" xfId="9797"/>
    <cellStyle name="Currency 4 2 2 2 2 2 2" xfId="15579"/>
    <cellStyle name="Currency 4 2 2 2 2 2 2 2" xfId="37823"/>
    <cellStyle name="Currency 4 2 2 2 2 2 2 3" xfId="56820"/>
    <cellStyle name="Currency 4 2 2 2 2 2 3" xfId="21362"/>
    <cellStyle name="Currency 4 2 2 2 2 2 3 2" xfId="37824"/>
    <cellStyle name="Currency 4 2 2 2 2 2 4" xfId="37825"/>
    <cellStyle name="Currency 4 2 2 2 2 2 5" xfId="56821"/>
    <cellStyle name="Currency 4 2 2 2 2 3" xfId="6906"/>
    <cellStyle name="Currency 4 2 2 2 2 3 2" xfId="37826"/>
    <cellStyle name="Currency 4 2 2 2 2 3 3" xfId="56822"/>
    <cellStyle name="Currency 4 2 2 2 2 4" xfId="12688"/>
    <cellStyle name="Currency 4 2 2 2 2 4 2" xfId="37827"/>
    <cellStyle name="Currency 4 2 2 2 2 4 3" xfId="56823"/>
    <cellStyle name="Currency 4 2 2 2 2 5" xfId="18471"/>
    <cellStyle name="Currency 4 2 2 2 2 5 2" xfId="37828"/>
    <cellStyle name="Currency 4 2 2 2 2 6" xfId="37829"/>
    <cellStyle name="Currency 4 2 2 2 2 7" xfId="56824"/>
    <cellStyle name="Currency 4 2 2 2 3" xfId="5203"/>
    <cellStyle name="Currency 4 2 2 2 3 2" xfId="13877"/>
    <cellStyle name="Currency 4 2 2 2 3 2 2" xfId="37830"/>
    <cellStyle name="Currency 4 2 2 2 3 2 3" xfId="56825"/>
    <cellStyle name="Currency 4 2 2 2 3 3" xfId="19660"/>
    <cellStyle name="Currency 4 2 2 2 3 3 2" xfId="37831"/>
    <cellStyle name="Currency 4 2 2 2 3 4" xfId="37832"/>
    <cellStyle name="Currency 4 2 2 2 3 5" xfId="56826"/>
    <cellStyle name="Currency 4 2 2 2 4" xfId="8095"/>
    <cellStyle name="Currency 4 2 2 2 4 2" xfId="37833"/>
    <cellStyle name="Currency 4 2 2 2 4 3" xfId="56827"/>
    <cellStyle name="Currency 4 2 2 2 4 4" xfId="56828"/>
    <cellStyle name="Currency 4 2 2 2 5" xfId="4014"/>
    <cellStyle name="Currency 4 2 2 2 5 2" xfId="37834"/>
    <cellStyle name="Currency 4 2 2 2 5 3" xfId="56829"/>
    <cellStyle name="Currency 4 2 2 2 6" xfId="10986"/>
    <cellStyle name="Currency 4 2 2 2 6 2" xfId="37835"/>
    <cellStyle name="Currency 4 2 2 2 6 3" xfId="56830"/>
    <cellStyle name="Currency 4 2 2 2 7" xfId="16769"/>
    <cellStyle name="Currency 4 2 2 2 7 2" xfId="37836"/>
    <cellStyle name="Currency 4 2 2 2 8" xfId="37837"/>
    <cellStyle name="Currency 4 2 2 2 9" xfId="56831"/>
    <cellStyle name="Currency 4 2 2 3" xfId="1143"/>
    <cellStyle name="Currency 4 2 2 3 2" xfId="2847"/>
    <cellStyle name="Currency 4 2 2 3 2 2" xfId="10333"/>
    <cellStyle name="Currency 4 2 2 3 2 2 2" xfId="16115"/>
    <cellStyle name="Currency 4 2 2 3 2 2 2 2" xfId="37838"/>
    <cellStyle name="Currency 4 2 2 3 2 2 2 3" xfId="56832"/>
    <cellStyle name="Currency 4 2 2 3 2 2 3" xfId="21898"/>
    <cellStyle name="Currency 4 2 2 3 2 2 3 2" xfId="37839"/>
    <cellStyle name="Currency 4 2 2 3 2 2 4" xfId="37840"/>
    <cellStyle name="Currency 4 2 2 3 2 2 5" xfId="56833"/>
    <cellStyle name="Currency 4 2 2 3 2 3" xfId="7442"/>
    <cellStyle name="Currency 4 2 2 3 2 3 2" xfId="37841"/>
    <cellStyle name="Currency 4 2 2 3 2 3 3" xfId="56834"/>
    <cellStyle name="Currency 4 2 2 3 2 4" xfId="13224"/>
    <cellStyle name="Currency 4 2 2 3 2 4 2" xfId="37842"/>
    <cellStyle name="Currency 4 2 2 3 2 4 3" xfId="56835"/>
    <cellStyle name="Currency 4 2 2 3 2 5" xfId="19007"/>
    <cellStyle name="Currency 4 2 2 3 2 5 2" xfId="37843"/>
    <cellStyle name="Currency 4 2 2 3 2 6" xfId="37844"/>
    <cellStyle name="Currency 4 2 2 3 2 7" xfId="56836"/>
    <cellStyle name="Currency 4 2 2 3 3" xfId="5739"/>
    <cellStyle name="Currency 4 2 2 3 3 2" xfId="14413"/>
    <cellStyle name="Currency 4 2 2 3 3 2 2" xfId="37845"/>
    <cellStyle name="Currency 4 2 2 3 3 2 3" xfId="56837"/>
    <cellStyle name="Currency 4 2 2 3 3 3" xfId="20196"/>
    <cellStyle name="Currency 4 2 2 3 3 3 2" xfId="37846"/>
    <cellStyle name="Currency 4 2 2 3 3 4" xfId="37847"/>
    <cellStyle name="Currency 4 2 2 3 3 5" xfId="56838"/>
    <cellStyle name="Currency 4 2 2 3 4" xfId="8631"/>
    <cellStyle name="Currency 4 2 2 3 4 2" xfId="37848"/>
    <cellStyle name="Currency 4 2 2 3 4 3" xfId="56839"/>
    <cellStyle name="Currency 4 2 2 3 4 4" xfId="56840"/>
    <cellStyle name="Currency 4 2 2 3 5" xfId="4550"/>
    <cellStyle name="Currency 4 2 2 3 5 2" xfId="37849"/>
    <cellStyle name="Currency 4 2 2 3 5 3" xfId="56841"/>
    <cellStyle name="Currency 4 2 2 3 6" xfId="11522"/>
    <cellStyle name="Currency 4 2 2 3 6 2" xfId="37850"/>
    <cellStyle name="Currency 4 2 2 3 6 3" xfId="56842"/>
    <cellStyle name="Currency 4 2 2 3 7" xfId="17305"/>
    <cellStyle name="Currency 4 2 2 3 7 2" xfId="37851"/>
    <cellStyle name="Currency 4 2 2 3 8" xfId="37852"/>
    <cellStyle name="Currency 4 2 2 3 9" xfId="56843"/>
    <cellStyle name="Currency 4 2 2 4" xfId="2310"/>
    <cellStyle name="Currency 4 2 2 4 2" xfId="6905"/>
    <cellStyle name="Currency 4 2 2 4 2 2" xfId="15578"/>
    <cellStyle name="Currency 4 2 2 4 2 2 2" xfId="37853"/>
    <cellStyle name="Currency 4 2 2 4 2 2 3" xfId="56844"/>
    <cellStyle name="Currency 4 2 2 4 2 3" xfId="21361"/>
    <cellStyle name="Currency 4 2 2 4 2 3 2" xfId="37854"/>
    <cellStyle name="Currency 4 2 2 4 2 4" xfId="37855"/>
    <cellStyle name="Currency 4 2 2 4 2 5" xfId="56845"/>
    <cellStyle name="Currency 4 2 2 4 3" xfId="9796"/>
    <cellStyle name="Currency 4 2 2 4 3 2" xfId="37856"/>
    <cellStyle name="Currency 4 2 2 4 3 3" xfId="56846"/>
    <cellStyle name="Currency 4 2 2 4 3 4" xfId="56847"/>
    <cellStyle name="Currency 4 2 2 4 4" xfId="4013"/>
    <cellStyle name="Currency 4 2 2 4 4 2" xfId="37857"/>
    <cellStyle name="Currency 4 2 2 4 4 3" xfId="56848"/>
    <cellStyle name="Currency 4 2 2 4 5" xfId="12687"/>
    <cellStyle name="Currency 4 2 2 4 5 2" xfId="37858"/>
    <cellStyle name="Currency 4 2 2 4 5 3" xfId="56849"/>
    <cellStyle name="Currency 4 2 2 4 6" xfId="18470"/>
    <cellStyle name="Currency 4 2 2 4 6 2" xfId="37859"/>
    <cellStyle name="Currency 4 2 2 4 7" xfId="37860"/>
    <cellStyle name="Currency 4 2 2 4 8" xfId="56850"/>
    <cellStyle name="Currency 4 2 2 5" xfId="1640"/>
    <cellStyle name="Currency 4 2 2 5 2" xfId="9126"/>
    <cellStyle name="Currency 4 2 2 5 2 2" xfId="14908"/>
    <cellStyle name="Currency 4 2 2 5 2 2 2" xfId="37861"/>
    <cellStyle name="Currency 4 2 2 5 2 2 3" xfId="56851"/>
    <cellStyle name="Currency 4 2 2 5 2 3" xfId="20691"/>
    <cellStyle name="Currency 4 2 2 5 2 3 2" xfId="37862"/>
    <cellStyle name="Currency 4 2 2 5 2 4" xfId="37863"/>
    <cellStyle name="Currency 4 2 2 5 2 5" xfId="56852"/>
    <cellStyle name="Currency 4 2 2 5 3" xfId="6235"/>
    <cellStyle name="Currency 4 2 2 5 3 2" xfId="37864"/>
    <cellStyle name="Currency 4 2 2 5 3 3" xfId="56853"/>
    <cellStyle name="Currency 4 2 2 5 4" xfId="12017"/>
    <cellStyle name="Currency 4 2 2 5 4 2" xfId="37865"/>
    <cellStyle name="Currency 4 2 2 5 4 3" xfId="56854"/>
    <cellStyle name="Currency 4 2 2 5 5" xfId="17800"/>
    <cellStyle name="Currency 4 2 2 5 5 2" xfId="37866"/>
    <cellStyle name="Currency 4 2 2 5 6" xfId="37867"/>
    <cellStyle name="Currency 4 2 2 5 7" xfId="56855"/>
    <cellStyle name="Currency 4 2 2 6" xfId="5202"/>
    <cellStyle name="Currency 4 2 2 6 2" xfId="13876"/>
    <cellStyle name="Currency 4 2 2 6 2 2" xfId="37868"/>
    <cellStyle name="Currency 4 2 2 6 2 3" xfId="56856"/>
    <cellStyle name="Currency 4 2 2 6 3" xfId="19659"/>
    <cellStyle name="Currency 4 2 2 6 3 2" xfId="37869"/>
    <cellStyle name="Currency 4 2 2 6 4" xfId="37870"/>
    <cellStyle name="Currency 4 2 2 6 5" xfId="56857"/>
    <cellStyle name="Currency 4 2 2 7" xfId="8094"/>
    <cellStyle name="Currency 4 2 2 7 2" xfId="37871"/>
    <cellStyle name="Currency 4 2 2 7 3" xfId="56858"/>
    <cellStyle name="Currency 4 2 2 7 4" xfId="56859"/>
    <cellStyle name="Currency 4 2 2 8" xfId="3343"/>
    <cellStyle name="Currency 4 2 2 8 2" xfId="37872"/>
    <cellStyle name="Currency 4 2 2 8 3" xfId="56860"/>
    <cellStyle name="Currency 4 2 2 9" xfId="10985"/>
    <cellStyle name="Currency 4 2 2 9 2" xfId="37873"/>
    <cellStyle name="Currency 4 2 2 9 3" xfId="56861"/>
    <cellStyle name="Currency 4 2 3" xfId="575"/>
    <cellStyle name="Currency 4 2 3 2" xfId="2312"/>
    <cellStyle name="Currency 4 2 3 2 2" xfId="9798"/>
    <cellStyle name="Currency 4 2 3 2 2 2" xfId="15580"/>
    <cellStyle name="Currency 4 2 3 2 2 2 2" xfId="37874"/>
    <cellStyle name="Currency 4 2 3 2 2 2 3" xfId="56862"/>
    <cellStyle name="Currency 4 2 3 2 2 3" xfId="21363"/>
    <cellStyle name="Currency 4 2 3 2 2 3 2" xfId="37875"/>
    <cellStyle name="Currency 4 2 3 2 2 4" xfId="37876"/>
    <cellStyle name="Currency 4 2 3 2 2 5" xfId="56863"/>
    <cellStyle name="Currency 4 2 3 2 3" xfId="6907"/>
    <cellStyle name="Currency 4 2 3 2 3 2" xfId="37877"/>
    <cellStyle name="Currency 4 2 3 2 3 3" xfId="56864"/>
    <cellStyle name="Currency 4 2 3 2 4" xfId="12689"/>
    <cellStyle name="Currency 4 2 3 2 4 2" xfId="37878"/>
    <cellStyle name="Currency 4 2 3 2 4 3" xfId="56865"/>
    <cellStyle name="Currency 4 2 3 2 5" xfId="18472"/>
    <cellStyle name="Currency 4 2 3 2 5 2" xfId="37879"/>
    <cellStyle name="Currency 4 2 3 2 6" xfId="37880"/>
    <cellStyle name="Currency 4 2 3 2 7" xfId="56866"/>
    <cellStyle name="Currency 4 2 3 3" xfId="5204"/>
    <cellStyle name="Currency 4 2 3 3 2" xfId="13878"/>
    <cellStyle name="Currency 4 2 3 3 2 2" xfId="37881"/>
    <cellStyle name="Currency 4 2 3 3 2 3" xfId="56867"/>
    <cellStyle name="Currency 4 2 3 3 3" xfId="19661"/>
    <cellStyle name="Currency 4 2 3 3 3 2" xfId="37882"/>
    <cellStyle name="Currency 4 2 3 3 4" xfId="37883"/>
    <cellStyle name="Currency 4 2 3 3 5" xfId="56868"/>
    <cellStyle name="Currency 4 2 3 4" xfId="8096"/>
    <cellStyle name="Currency 4 2 3 4 2" xfId="37884"/>
    <cellStyle name="Currency 4 2 3 4 3" xfId="56869"/>
    <cellStyle name="Currency 4 2 3 4 4" xfId="56870"/>
    <cellStyle name="Currency 4 2 3 5" xfId="4015"/>
    <cellStyle name="Currency 4 2 3 5 2" xfId="37885"/>
    <cellStyle name="Currency 4 2 3 5 3" xfId="56871"/>
    <cellStyle name="Currency 4 2 3 6" xfId="10987"/>
    <cellStyle name="Currency 4 2 3 6 2" xfId="37886"/>
    <cellStyle name="Currency 4 2 3 6 3" xfId="56872"/>
    <cellStyle name="Currency 4 2 3 7" xfId="16770"/>
    <cellStyle name="Currency 4 2 3 7 2" xfId="37887"/>
    <cellStyle name="Currency 4 2 3 8" xfId="37888"/>
    <cellStyle name="Currency 4 2 3 9" xfId="56873"/>
    <cellStyle name="Currency 4 2 4" xfId="1142"/>
    <cellStyle name="Currency 4 2 4 2" xfId="2846"/>
    <cellStyle name="Currency 4 2 4 2 2" xfId="10332"/>
    <cellStyle name="Currency 4 2 4 2 2 2" xfId="16114"/>
    <cellStyle name="Currency 4 2 4 2 2 2 2" xfId="37889"/>
    <cellStyle name="Currency 4 2 4 2 2 2 3" xfId="56874"/>
    <cellStyle name="Currency 4 2 4 2 2 3" xfId="21897"/>
    <cellStyle name="Currency 4 2 4 2 2 3 2" xfId="37890"/>
    <cellStyle name="Currency 4 2 4 2 2 4" xfId="37891"/>
    <cellStyle name="Currency 4 2 4 2 2 5" xfId="56875"/>
    <cellStyle name="Currency 4 2 4 2 3" xfId="7441"/>
    <cellStyle name="Currency 4 2 4 2 3 2" xfId="37892"/>
    <cellStyle name="Currency 4 2 4 2 3 3" xfId="56876"/>
    <cellStyle name="Currency 4 2 4 2 4" xfId="13223"/>
    <cellStyle name="Currency 4 2 4 2 4 2" xfId="37893"/>
    <cellStyle name="Currency 4 2 4 2 4 3" xfId="56877"/>
    <cellStyle name="Currency 4 2 4 2 5" xfId="19006"/>
    <cellStyle name="Currency 4 2 4 2 5 2" xfId="37894"/>
    <cellStyle name="Currency 4 2 4 2 6" xfId="37895"/>
    <cellStyle name="Currency 4 2 4 2 7" xfId="56878"/>
    <cellStyle name="Currency 4 2 4 3" xfId="5738"/>
    <cellStyle name="Currency 4 2 4 3 2" xfId="14412"/>
    <cellStyle name="Currency 4 2 4 3 2 2" xfId="37896"/>
    <cellStyle name="Currency 4 2 4 3 2 3" xfId="56879"/>
    <cellStyle name="Currency 4 2 4 3 3" xfId="20195"/>
    <cellStyle name="Currency 4 2 4 3 3 2" xfId="37897"/>
    <cellStyle name="Currency 4 2 4 3 4" xfId="37898"/>
    <cellStyle name="Currency 4 2 4 3 5" xfId="56880"/>
    <cellStyle name="Currency 4 2 4 4" xfId="8630"/>
    <cellStyle name="Currency 4 2 4 4 2" xfId="37899"/>
    <cellStyle name="Currency 4 2 4 4 3" xfId="56881"/>
    <cellStyle name="Currency 4 2 4 4 4" xfId="56882"/>
    <cellStyle name="Currency 4 2 4 5" xfId="4549"/>
    <cellStyle name="Currency 4 2 4 5 2" xfId="37900"/>
    <cellStyle name="Currency 4 2 4 5 3" xfId="56883"/>
    <cellStyle name="Currency 4 2 4 6" xfId="11521"/>
    <cellStyle name="Currency 4 2 4 6 2" xfId="37901"/>
    <cellStyle name="Currency 4 2 4 6 3" xfId="56884"/>
    <cellStyle name="Currency 4 2 4 7" xfId="17304"/>
    <cellStyle name="Currency 4 2 4 7 2" xfId="37902"/>
    <cellStyle name="Currency 4 2 4 8" xfId="37903"/>
    <cellStyle name="Currency 4 2 4 9" xfId="56885"/>
    <cellStyle name="Currency 4 2 5" xfId="2309"/>
    <cellStyle name="Currency 4 2 5 2" xfId="6904"/>
    <cellStyle name="Currency 4 2 5 2 2" xfId="15577"/>
    <cellStyle name="Currency 4 2 5 2 2 2" xfId="37904"/>
    <cellStyle name="Currency 4 2 5 2 2 3" xfId="56886"/>
    <cellStyle name="Currency 4 2 5 2 3" xfId="21360"/>
    <cellStyle name="Currency 4 2 5 2 3 2" xfId="37905"/>
    <cellStyle name="Currency 4 2 5 2 4" xfId="37906"/>
    <cellStyle name="Currency 4 2 5 2 5" xfId="56887"/>
    <cellStyle name="Currency 4 2 5 3" xfId="9795"/>
    <cellStyle name="Currency 4 2 5 3 2" xfId="37907"/>
    <cellStyle name="Currency 4 2 5 3 3" xfId="56888"/>
    <cellStyle name="Currency 4 2 5 3 4" xfId="56889"/>
    <cellStyle name="Currency 4 2 5 4" xfId="4012"/>
    <cellStyle name="Currency 4 2 5 4 2" xfId="37908"/>
    <cellStyle name="Currency 4 2 5 4 3" xfId="56890"/>
    <cellStyle name="Currency 4 2 5 5" xfId="12686"/>
    <cellStyle name="Currency 4 2 5 5 2" xfId="37909"/>
    <cellStyle name="Currency 4 2 5 5 3" xfId="56891"/>
    <cellStyle name="Currency 4 2 5 6" xfId="18469"/>
    <cellStyle name="Currency 4 2 5 6 2" xfId="37910"/>
    <cellStyle name="Currency 4 2 5 7" xfId="37911"/>
    <cellStyle name="Currency 4 2 5 8" xfId="56892"/>
    <cellStyle name="Currency 4 2 6" xfId="1639"/>
    <cellStyle name="Currency 4 2 6 2" xfId="9125"/>
    <cellStyle name="Currency 4 2 6 2 2" xfId="14907"/>
    <cellStyle name="Currency 4 2 6 2 2 2" xfId="37912"/>
    <cellStyle name="Currency 4 2 6 2 2 3" xfId="56893"/>
    <cellStyle name="Currency 4 2 6 2 3" xfId="20690"/>
    <cellStyle name="Currency 4 2 6 2 3 2" xfId="37913"/>
    <cellStyle name="Currency 4 2 6 2 4" xfId="37914"/>
    <cellStyle name="Currency 4 2 6 2 5" xfId="56894"/>
    <cellStyle name="Currency 4 2 6 3" xfId="6234"/>
    <cellStyle name="Currency 4 2 6 3 2" xfId="37915"/>
    <cellStyle name="Currency 4 2 6 3 3" xfId="56895"/>
    <cellStyle name="Currency 4 2 6 4" xfId="12016"/>
    <cellStyle name="Currency 4 2 6 4 2" xfId="37916"/>
    <cellStyle name="Currency 4 2 6 4 3" xfId="56896"/>
    <cellStyle name="Currency 4 2 6 5" xfId="17799"/>
    <cellStyle name="Currency 4 2 6 5 2" xfId="37917"/>
    <cellStyle name="Currency 4 2 6 6" xfId="37918"/>
    <cellStyle name="Currency 4 2 6 7" xfId="56897"/>
    <cellStyle name="Currency 4 2 7" xfId="5201"/>
    <cellStyle name="Currency 4 2 7 2" xfId="13875"/>
    <cellStyle name="Currency 4 2 7 2 2" xfId="37919"/>
    <cellStyle name="Currency 4 2 7 2 3" xfId="56898"/>
    <cellStyle name="Currency 4 2 7 3" xfId="19658"/>
    <cellStyle name="Currency 4 2 7 3 2" xfId="37920"/>
    <cellStyle name="Currency 4 2 7 4" xfId="37921"/>
    <cellStyle name="Currency 4 2 7 5" xfId="56899"/>
    <cellStyle name="Currency 4 2 8" xfId="8093"/>
    <cellStyle name="Currency 4 2 8 2" xfId="37922"/>
    <cellStyle name="Currency 4 2 8 3" xfId="56900"/>
    <cellStyle name="Currency 4 2 8 4" xfId="56901"/>
    <cellStyle name="Currency 4 2 9" xfId="3342"/>
    <cellStyle name="Currency 4 2 9 2" xfId="37923"/>
    <cellStyle name="Currency 4 2 9 3" xfId="56902"/>
    <cellStyle name="Currency 4 3" xfId="576"/>
    <cellStyle name="Currency 4 3 10" xfId="16771"/>
    <cellStyle name="Currency 4 3 10 2" xfId="37924"/>
    <cellStyle name="Currency 4 3 11" xfId="37925"/>
    <cellStyle name="Currency 4 3 12" xfId="56903"/>
    <cellStyle name="Currency 4 3 2" xfId="577"/>
    <cellStyle name="Currency 4 3 2 2" xfId="2314"/>
    <cellStyle name="Currency 4 3 2 2 2" xfId="9800"/>
    <cellStyle name="Currency 4 3 2 2 2 2" xfId="15582"/>
    <cellStyle name="Currency 4 3 2 2 2 2 2" xfId="37926"/>
    <cellStyle name="Currency 4 3 2 2 2 2 3" xfId="56904"/>
    <cellStyle name="Currency 4 3 2 2 2 3" xfId="21365"/>
    <cellStyle name="Currency 4 3 2 2 2 3 2" xfId="37927"/>
    <cellStyle name="Currency 4 3 2 2 2 4" xfId="37928"/>
    <cellStyle name="Currency 4 3 2 2 2 5" xfId="56905"/>
    <cellStyle name="Currency 4 3 2 2 3" xfId="6909"/>
    <cellStyle name="Currency 4 3 2 2 3 2" xfId="37929"/>
    <cellStyle name="Currency 4 3 2 2 3 3" xfId="56906"/>
    <cellStyle name="Currency 4 3 2 2 4" xfId="12691"/>
    <cellStyle name="Currency 4 3 2 2 4 2" xfId="37930"/>
    <cellStyle name="Currency 4 3 2 2 4 3" xfId="56907"/>
    <cellStyle name="Currency 4 3 2 2 5" xfId="18474"/>
    <cellStyle name="Currency 4 3 2 2 5 2" xfId="37931"/>
    <cellStyle name="Currency 4 3 2 2 6" xfId="37932"/>
    <cellStyle name="Currency 4 3 2 2 7" xfId="56908"/>
    <cellStyle name="Currency 4 3 2 3" xfId="5206"/>
    <cellStyle name="Currency 4 3 2 3 2" xfId="13880"/>
    <cellStyle name="Currency 4 3 2 3 2 2" xfId="37933"/>
    <cellStyle name="Currency 4 3 2 3 2 3" xfId="56909"/>
    <cellStyle name="Currency 4 3 2 3 3" xfId="19663"/>
    <cellStyle name="Currency 4 3 2 3 3 2" xfId="37934"/>
    <cellStyle name="Currency 4 3 2 3 4" xfId="37935"/>
    <cellStyle name="Currency 4 3 2 3 5" xfId="56910"/>
    <cellStyle name="Currency 4 3 2 4" xfId="8098"/>
    <cellStyle name="Currency 4 3 2 4 2" xfId="37936"/>
    <cellStyle name="Currency 4 3 2 4 3" xfId="56911"/>
    <cellStyle name="Currency 4 3 2 4 4" xfId="56912"/>
    <cellStyle name="Currency 4 3 2 5" xfId="4017"/>
    <cellStyle name="Currency 4 3 2 5 2" xfId="37937"/>
    <cellStyle name="Currency 4 3 2 5 3" xfId="56913"/>
    <cellStyle name="Currency 4 3 2 6" xfId="10989"/>
    <cellStyle name="Currency 4 3 2 6 2" xfId="37938"/>
    <cellStyle name="Currency 4 3 2 6 3" xfId="56914"/>
    <cellStyle name="Currency 4 3 2 7" xfId="16772"/>
    <cellStyle name="Currency 4 3 2 7 2" xfId="37939"/>
    <cellStyle name="Currency 4 3 2 8" xfId="37940"/>
    <cellStyle name="Currency 4 3 2 9" xfId="56915"/>
    <cellStyle name="Currency 4 3 3" xfId="1144"/>
    <cellStyle name="Currency 4 3 3 2" xfId="2848"/>
    <cellStyle name="Currency 4 3 3 2 2" xfId="10334"/>
    <cellStyle name="Currency 4 3 3 2 2 2" xfId="16116"/>
    <cellStyle name="Currency 4 3 3 2 2 2 2" xfId="37941"/>
    <cellStyle name="Currency 4 3 3 2 2 2 3" xfId="56916"/>
    <cellStyle name="Currency 4 3 3 2 2 3" xfId="21899"/>
    <cellStyle name="Currency 4 3 3 2 2 3 2" xfId="37942"/>
    <cellStyle name="Currency 4 3 3 2 2 4" xfId="37943"/>
    <cellStyle name="Currency 4 3 3 2 2 5" xfId="56917"/>
    <cellStyle name="Currency 4 3 3 2 3" xfId="7443"/>
    <cellStyle name="Currency 4 3 3 2 3 2" xfId="37944"/>
    <cellStyle name="Currency 4 3 3 2 3 3" xfId="56918"/>
    <cellStyle name="Currency 4 3 3 2 4" xfId="13225"/>
    <cellStyle name="Currency 4 3 3 2 4 2" xfId="37945"/>
    <cellStyle name="Currency 4 3 3 2 4 3" xfId="56919"/>
    <cellStyle name="Currency 4 3 3 2 5" xfId="19008"/>
    <cellStyle name="Currency 4 3 3 2 5 2" xfId="37946"/>
    <cellStyle name="Currency 4 3 3 2 6" xfId="37947"/>
    <cellStyle name="Currency 4 3 3 2 7" xfId="56920"/>
    <cellStyle name="Currency 4 3 3 3" xfId="5740"/>
    <cellStyle name="Currency 4 3 3 3 2" xfId="14414"/>
    <cellStyle name="Currency 4 3 3 3 2 2" xfId="37948"/>
    <cellStyle name="Currency 4 3 3 3 2 3" xfId="56921"/>
    <cellStyle name="Currency 4 3 3 3 3" xfId="20197"/>
    <cellStyle name="Currency 4 3 3 3 3 2" xfId="37949"/>
    <cellStyle name="Currency 4 3 3 3 4" xfId="37950"/>
    <cellStyle name="Currency 4 3 3 3 5" xfId="56922"/>
    <cellStyle name="Currency 4 3 3 4" xfId="8632"/>
    <cellStyle name="Currency 4 3 3 4 2" xfId="37951"/>
    <cellStyle name="Currency 4 3 3 4 3" xfId="56923"/>
    <cellStyle name="Currency 4 3 3 4 4" xfId="56924"/>
    <cellStyle name="Currency 4 3 3 5" xfId="4551"/>
    <cellStyle name="Currency 4 3 3 5 2" xfId="37952"/>
    <cellStyle name="Currency 4 3 3 5 3" xfId="56925"/>
    <cellStyle name="Currency 4 3 3 6" xfId="11523"/>
    <cellStyle name="Currency 4 3 3 6 2" xfId="37953"/>
    <cellStyle name="Currency 4 3 3 6 3" xfId="56926"/>
    <cellStyle name="Currency 4 3 3 7" xfId="17306"/>
    <cellStyle name="Currency 4 3 3 7 2" xfId="37954"/>
    <cellStyle name="Currency 4 3 3 8" xfId="37955"/>
    <cellStyle name="Currency 4 3 3 9" xfId="56927"/>
    <cellStyle name="Currency 4 3 4" xfId="2313"/>
    <cellStyle name="Currency 4 3 4 2" xfId="6908"/>
    <cellStyle name="Currency 4 3 4 2 2" xfId="15581"/>
    <cellStyle name="Currency 4 3 4 2 2 2" xfId="37956"/>
    <cellStyle name="Currency 4 3 4 2 2 3" xfId="56928"/>
    <cellStyle name="Currency 4 3 4 2 3" xfId="21364"/>
    <cellStyle name="Currency 4 3 4 2 3 2" xfId="37957"/>
    <cellStyle name="Currency 4 3 4 2 4" xfId="37958"/>
    <cellStyle name="Currency 4 3 4 2 5" xfId="56929"/>
    <cellStyle name="Currency 4 3 4 3" xfId="9799"/>
    <cellStyle name="Currency 4 3 4 3 2" xfId="37959"/>
    <cellStyle name="Currency 4 3 4 3 3" xfId="56930"/>
    <cellStyle name="Currency 4 3 4 3 4" xfId="56931"/>
    <cellStyle name="Currency 4 3 4 4" xfId="4016"/>
    <cellStyle name="Currency 4 3 4 4 2" xfId="37960"/>
    <cellStyle name="Currency 4 3 4 4 3" xfId="56932"/>
    <cellStyle name="Currency 4 3 4 5" xfId="12690"/>
    <cellStyle name="Currency 4 3 4 5 2" xfId="37961"/>
    <cellStyle name="Currency 4 3 4 5 3" xfId="56933"/>
    <cellStyle name="Currency 4 3 4 6" xfId="18473"/>
    <cellStyle name="Currency 4 3 4 6 2" xfId="37962"/>
    <cellStyle name="Currency 4 3 4 7" xfId="37963"/>
    <cellStyle name="Currency 4 3 4 8" xfId="56934"/>
    <cellStyle name="Currency 4 3 5" xfId="1641"/>
    <cellStyle name="Currency 4 3 5 2" xfId="9127"/>
    <cellStyle name="Currency 4 3 5 2 2" xfId="14909"/>
    <cellStyle name="Currency 4 3 5 2 2 2" xfId="37964"/>
    <cellStyle name="Currency 4 3 5 2 2 3" xfId="56935"/>
    <cellStyle name="Currency 4 3 5 2 3" xfId="20692"/>
    <cellStyle name="Currency 4 3 5 2 3 2" xfId="37965"/>
    <cellStyle name="Currency 4 3 5 2 4" xfId="37966"/>
    <cellStyle name="Currency 4 3 5 2 5" xfId="56936"/>
    <cellStyle name="Currency 4 3 5 3" xfId="6236"/>
    <cellStyle name="Currency 4 3 5 3 2" xfId="37967"/>
    <cellStyle name="Currency 4 3 5 3 3" xfId="56937"/>
    <cellStyle name="Currency 4 3 5 4" xfId="12018"/>
    <cellStyle name="Currency 4 3 5 4 2" xfId="37968"/>
    <cellStyle name="Currency 4 3 5 4 3" xfId="56938"/>
    <cellStyle name="Currency 4 3 5 5" xfId="17801"/>
    <cellStyle name="Currency 4 3 5 5 2" xfId="37969"/>
    <cellStyle name="Currency 4 3 5 6" xfId="37970"/>
    <cellStyle name="Currency 4 3 5 7" xfId="56939"/>
    <cellStyle name="Currency 4 3 6" xfId="5205"/>
    <cellStyle name="Currency 4 3 6 2" xfId="13879"/>
    <cellStyle name="Currency 4 3 6 2 2" xfId="37971"/>
    <cellStyle name="Currency 4 3 6 2 3" xfId="56940"/>
    <cellStyle name="Currency 4 3 6 3" xfId="19662"/>
    <cellStyle name="Currency 4 3 6 3 2" xfId="37972"/>
    <cellStyle name="Currency 4 3 6 4" xfId="37973"/>
    <cellStyle name="Currency 4 3 6 5" xfId="56941"/>
    <cellStyle name="Currency 4 3 7" xfId="8097"/>
    <cellStyle name="Currency 4 3 7 2" xfId="37974"/>
    <cellStyle name="Currency 4 3 7 3" xfId="56942"/>
    <cellStyle name="Currency 4 3 7 4" xfId="56943"/>
    <cellStyle name="Currency 4 3 8" xfId="3344"/>
    <cellStyle name="Currency 4 3 8 2" xfId="37975"/>
    <cellStyle name="Currency 4 3 8 3" xfId="56944"/>
    <cellStyle name="Currency 4 3 9" xfId="10988"/>
    <cellStyle name="Currency 4 3 9 2" xfId="37976"/>
    <cellStyle name="Currency 4 3 9 3" xfId="56945"/>
    <cellStyle name="Currency 4 4" xfId="578"/>
    <cellStyle name="Currency 4 4 10" xfId="16773"/>
    <cellStyle name="Currency 4 4 10 2" xfId="37977"/>
    <cellStyle name="Currency 4 4 11" xfId="37978"/>
    <cellStyle name="Currency 4 4 12" xfId="56946"/>
    <cellStyle name="Currency 4 4 2" xfId="579"/>
    <cellStyle name="Currency 4 4 2 2" xfId="2316"/>
    <cellStyle name="Currency 4 4 2 2 2" xfId="9802"/>
    <cellStyle name="Currency 4 4 2 2 2 2" xfId="15584"/>
    <cellStyle name="Currency 4 4 2 2 2 2 2" xfId="37979"/>
    <cellStyle name="Currency 4 4 2 2 2 2 3" xfId="56947"/>
    <cellStyle name="Currency 4 4 2 2 2 3" xfId="21367"/>
    <cellStyle name="Currency 4 4 2 2 2 3 2" xfId="37980"/>
    <cellStyle name="Currency 4 4 2 2 2 4" xfId="37981"/>
    <cellStyle name="Currency 4 4 2 2 2 5" xfId="56948"/>
    <cellStyle name="Currency 4 4 2 2 3" xfId="6911"/>
    <cellStyle name="Currency 4 4 2 2 3 2" xfId="37982"/>
    <cellStyle name="Currency 4 4 2 2 3 3" xfId="56949"/>
    <cellStyle name="Currency 4 4 2 2 4" xfId="12693"/>
    <cellStyle name="Currency 4 4 2 2 4 2" xfId="37983"/>
    <cellStyle name="Currency 4 4 2 2 4 3" xfId="56950"/>
    <cellStyle name="Currency 4 4 2 2 5" xfId="18476"/>
    <cellStyle name="Currency 4 4 2 2 5 2" xfId="37984"/>
    <cellStyle name="Currency 4 4 2 2 6" xfId="37985"/>
    <cellStyle name="Currency 4 4 2 2 7" xfId="56951"/>
    <cellStyle name="Currency 4 4 2 3" xfId="5208"/>
    <cellStyle name="Currency 4 4 2 3 2" xfId="13882"/>
    <cellStyle name="Currency 4 4 2 3 2 2" xfId="37986"/>
    <cellStyle name="Currency 4 4 2 3 2 3" xfId="56952"/>
    <cellStyle name="Currency 4 4 2 3 3" xfId="19665"/>
    <cellStyle name="Currency 4 4 2 3 3 2" xfId="37987"/>
    <cellStyle name="Currency 4 4 2 3 4" xfId="37988"/>
    <cellStyle name="Currency 4 4 2 3 5" xfId="56953"/>
    <cellStyle name="Currency 4 4 2 4" xfId="8100"/>
    <cellStyle name="Currency 4 4 2 4 2" xfId="37989"/>
    <cellStyle name="Currency 4 4 2 4 3" xfId="56954"/>
    <cellStyle name="Currency 4 4 2 4 4" xfId="56955"/>
    <cellStyle name="Currency 4 4 2 5" xfId="4019"/>
    <cellStyle name="Currency 4 4 2 5 2" xfId="37990"/>
    <cellStyle name="Currency 4 4 2 5 3" xfId="56956"/>
    <cellStyle name="Currency 4 4 2 6" xfId="10991"/>
    <cellStyle name="Currency 4 4 2 6 2" xfId="37991"/>
    <cellStyle name="Currency 4 4 2 6 3" xfId="56957"/>
    <cellStyle name="Currency 4 4 2 7" xfId="16774"/>
    <cellStyle name="Currency 4 4 2 7 2" xfId="37992"/>
    <cellStyle name="Currency 4 4 2 8" xfId="37993"/>
    <cellStyle name="Currency 4 4 2 9" xfId="56958"/>
    <cellStyle name="Currency 4 4 3" xfId="1145"/>
    <cellStyle name="Currency 4 4 3 2" xfId="2849"/>
    <cellStyle name="Currency 4 4 3 2 2" xfId="10335"/>
    <cellStyle name="Currency 4 4 3 2 2 2" xfId="16117"/>
    <cellStyle name="Currency 4 4 3 2 2 2 2" xfId="37994"/>
    <cellStyle name="Currency 4 4 3 2 2 2 3" xfId="56959"/>
    <cellStyle name="Currency 4 4 3 2 2 3" xfId="21900"/>
    <cellStyle name="Currency 4 4 3 2 2 3 2" xfId="37995"/>
    <cellStyle name="Currency 4 4 3 2 2 4" xfId="37996"/>
    <cellStyle name="Currency 4 4 3 2 2 5" xfId="56960"/>
    <cellStyle name="Currency 4 4 3 2 3" xfId="7444"/>
    <cellStyle name="Currency 4 4 3 2 3 2" xfId="37997"/>
    <cellStyle name="Currency 4 4 3 2 3 3" xfId="56961"/>
    <cellStyle name="Currency 4 4 3 2 4" xfId="13226"/>
    <cellStyle name="Currency 4 4 3 2 4 2" xfId="37998"/>
    <cellStyle name="Currency 4 4 3 2 4 3" xfId="56962"/>
    <cellStyle name="Currency 4 4 3 2 5" xfId="19009"/>
    <cellStyle name="Currency 4 4 3 2 5 2" xfId="37999"/>
    <cellStyle name="Currency 4 4 3 2 6" xfId="38000"/>
    <cellStyle name="Currency 4 4 3 2 7" xfId="56963"/>
    <cellStyle name="Currency 4 4 3 3" xfId="5741"/>
    <cellStyle name="Currency 4 4 3 3 2" xfId="14415"/>
    <cellStyle name="Currency 4 4 3 3 2 2" xfId="38001"/>
    <cellStyle name="Currency 4 4 3 3 2 3" xfId="56964"/>
    <cellStyle name="Currency 4 4 3 3 3" xfId="20198"/>
    <cellStyle name="Currency 4 4 3 3 3 2" xfId="38002"/>
    <cellStyle name="Currency 4 4 3 3 4" xfId="38003"/>
    <cellStyle name="Currency 4 4 3 3 5" xfId="56965"/>
    <cellStyle name="Currency 4 4 3 4" xfId="8633"/>
    <cellStyle name="Currency 4 4 3 4 2" xfId="38004"/>
    <cellStyle name="Currency 4 4 3 4 3" xfId="56966"/>
    <cellStyle name="Currency 4 4 3 4 4" xfId="56967"/>
    <cellStyle name="Currency 4 4 3 5" xfId="4552"/>
    <cellStyle name="Currency 4 4 3 5 2" xfId="38005"/>
    <cellStyle name="Currency 4 4 3 5 3" xfId="56968"/>
    <cellStyle name="Currency 4 4 3 6" xfId="11524"/>
    <cellStyle name="Currency 4 4 3 6 2" xfId="38006"/>
    <cellStyle name="Currency 4 4 3 6 3" xfId="56969"/>
    <cellStyle name="Currency 4 4 3 7" xfId="17307"/>
    <cellStyle name="Currency 4 4 3 7 2" xfId="38007"/>
    <cellStyle name="Currency 4 4 3 8" xfId="38008"/>
    <cellStyle name="Currency 4 4 3 9" xfId="56970"/>
    <cellStyle name="Currency 4 4 4" xfId="2315"/>
    <cellStyle name="Currency 4 4 4 2" xfId="6910"/>
    <cellStyle name="Currency 4 4 4 2 2" xfId="15583"/>
    <cellStyle name="Currency 4 4 4 2 2 2" xfId="38009"/>
    <cellStyle name="Currency 4 4 4 2 2 3" xfId="56971"/>
    <cellStyle name="Currency 4 4 4 2 3" xfId="21366"/>
    <cellStyle name="Currency 4 4 4 2 3 2" xfId="38010"/>
    <cellStyle name="Currency 4 4 4 2 4" xfId="38011"/>
    <cellStyle name="Currency 4 4 4 2 5" xfId="56972"/>
    <cellStyle name="Currency 4 4 4 3" xfId="9801"/>
    <cellStyle name="Currency 4 4 4 3 2" xfId="38012"/>
    <cellStyle name="Currency 4 4 4 3 3" xfId="56973"/>
    <cellStyle name="Currency 4 4 4 3 4" xfId="56974"/>
    <cellStyle name="Currency 4 4 4 4" xfId="4018"/>
    <cellStyle name="Currency 4 4 4 4 2" xfId="38013"/>
    <cellStyle name="Currency 4 4 4 4 3" xfId="56975"/>
    <cellStyle name="Currency 4 4 4 5" xfId="12692"/>
    <cellStyle name="Currency 4 4 4 5 2" xfId="38014"/>
    <cellStyle name="Currency 4 4 4 5 3" xfId="56976"/>
    <cellStyle name="Currency 4 4 4 6" xfId="18475"/>
    <cellStyle name="Currency 4 4 4 6 2" xfId="38015"/>
    <cellStyle name="Currency 4 4 4 7" xfId="38016"/>
    <cellStyle name="Currency 4 4 4 8" xfId="56977"/>
    <cellStyle name="Currency 4 4 5" xfId="1642"/>
    <cellStyle name="Currency 4 4 5 2" xfId="9128"/>
    <cellStyle name="Currency 4 4 5 2 2" xfId="14910"/>
    <cellStyle name="Currency 4 4 5 2 2 2" xfId="38017"/>
    <cellStyle name="Currency 4 4 5 2 2 3" xfId="56978"/>
    <cellStyle name="Currency 4 4 5 2 3" xfId="20693"/>
    <cellStyle name="Currency 4 4 5 2 3 2" xfId="38018"/>
    <cellStyle name="Currency 4 4 5 2 4" xfId="38019"/>
    <cellStyle name="Currency 4 4 5 2 5" xfId="56979"/>
    <cellStyle name="Currency 4 4 5 3" xfId="6237"/>
    <cellStyle name="Currency 4 4 5 3 2" xfId="38020"/>
    <cellStyle name="Currency 4 4 5 3 3" xfId="56980"/>
    <cellStyle name="Currency 4 4 5 4" xfId="12019"/>
    <cellStyle name="Currency 4 4 5 4 2" xfId="38021"/>
    <cellStyle name="Currency 4 4 5 4 3" xfId="56981"/>
    <cellStyle name="Currency 4 4 5 5" xfId="17802"/>
    <cellStyle name="Currency 4 4 5 5 2" xfId="38022"/>
    <cellStyle name="Currency 4 4 5 6" xfId="38023"/>
    <cellStyle name="Currency 4 4 5 7" xfId="56982"/>
    <cellStyle name="Currency 4 4 6" xfId="5207"/>
    <cellStyle name="Currency 4 4 6 2" xfId="13881"/>
    <cellStyle name="Currency 4 4 6 2 2" xfId="38024"/>
    <cellStyle name="Currency 4 4 6 2 3" xfId="56983"/>
    <cellStyle name="Currency 4 4 6 3" xfId="19664"/>
    <cellStyle name="Currency 4 4 6 3 2" xfId="38025"/>
    <cellStyle name="Currency 4 4 6 4" xfId="38026"/>
    <cellStyle name="Currency 4 4 6 5" xfId="56984"/>
    <cellStyle name="Currency 4 4 7" xfId="8099"/>
    <cellStyle name="Currency 4 4 7 2" xfId="38027"/>
    <cellStyle name="Currency 4 4 7 3" xfId="56985"/>
    <cellStyle name="Currency 4 4 7 4" xfId="56986"/>
    <cellStyle name="Currency 4 4 8" xfId="3345"/>
    <cellStyle name="Currency 4 4 8 2" xfId="38028"/>
    <cellStyle name="Currency 4 4 8 3" xfId="56987"/>
    <cellStyle name="Currency 4 4 9" xfId="10990"/>
    <cellStyle name="Currency 4 4 9 2" xfId="38029"/>
    <cellStyle name="Currency 4 4 9 3" xfId="56988"/>
    <cellStyle name="Currency 4 5" xfId="580"/>
    <cellStyle name="Currency 4 5 10" xfId="56989"/>
    <cellStyle name="Currency 4 5 2" xfId="2317"/>
    <cellStyle name="Currency 4 5 2 2" xfId="6912"/>
    <cellStyle name="Currency 4 5 2 2 2" xfId="15585"/>
    <cellStyle name="Currency 4 5 2 2 2 2" xfId="38030"/>
    <cellStyle name="Currency 4 5 2 2 2 3" xfId="56990"/>
    <cellStyle name="Currency 4 5 2 2 3" xfId="21368"/>
    <cellStyle name="Currency 4 5 2 2 3 2" xfId="38031"/>
    <cellStyle name="Currency 4 5 2 2 4" xfId="38032"/>
    <cellStyle name="Currency 4 5 2 2 5" xfId="56991"/>
    <cellStyle name="Currency 4 5 2 3" xfId="9803"/>
    <cellStyle name="Currency 4 5 2 3 2" xfId="38033"/>
    <cellStyle name="Currency 4 5 2 3 3" xfId="56992"/>
    <cellStyle name="Currency 4 5 2 3 4" xfId="56993"/>
    <cellStyle name="Currency 4 5 2 4" xfId="4020"/>
    <cellStyle name="Currency 4 5 2 4 2" xfId="38034"/>
    <cellStyle name="Currency 4 5 2 4 3" xfId="56994"/>
    <cellStyle name="Currency 4 5 2 5" xfId="12694"/>
    <cellStyle name="Currency 4 5 2 5 2" xfId="38035"/>
    <cellStyle name="Currency 4 5 2 5 3" xfId="56995"/>
    <cellStyle name="Currency 4 5 2 6" xfId="18477"/>
    <cellStyle name="Currency 4 5 2 6 2" xfId="38036"/>
    <cellStyle name="Currency 4 5 2 7" xfId="38037"/>
    <cellStyle name="Currency 4 5 2 8" xfId="56996"/>
    <cellStyle name="Currency 4 5 3" xfId="1638"/>
    <cellStyle name="Currency 4 5 3 2" xfId="9124"/>
    <cellStyle name="Currency 4 5 3 2 2" xfId="14906"/>
    <cellStyle name="Currency 4 5 3 2 2 2" xfId="38038"/>
    <cellStyle name="Currency 4 5 3 2 2 3" xfId="56997"/>
    <cellStyle name="Currency 4 5 3 2 3" xfId="20689"/>
    <cellStyle name="Currency 4 5 3 2 3 2" xfId="38039"/>
    <cellStyle name="Currency 4 5 3 2 4" xfId="38040"/>
    <cellStyle name="Currency 4 5 3 2 5" xfId="56998"/>
    <cellStyle name="Currency 4 5 3 3" xfId="6233"/>
    <cellStyle name="Currency 4 5 3 3 2" xfId="38041"/>
    <cellStyle name="Currency 4 5 3 3 3" xfId="56999"/>
    <cellStyle name="Currency 4 5 3 4" xfId="12015"/>
    <cellStyle name="Currency 4 5 3 4 2" xfId="38042"/>
    <cellStyle name="Currency 4 5 3 4 3" xfId="57000"/>
    <cellStyle name="Currency 4 5 3 5" xfId="17798"/>
    <cellStyle name="Currency 4 5 3 5 2" xfId="38043"/>
    <cellStyle name="Currency 4 5 3 6" xfId="38044"/>
    <cellStyle name="Currency 4 5 3 7" xfId="57001"/>
    <cellStyle name="Currency 4 5 4" xfId="5209"/>
    <cellStyle name="Currency 4 5 4 2" xfId="13883"/>
    <cellStyle name="Currency 4 5 4 2 2" xfId="38045"/>
    <cellStyle name="Currency 4 5 4 2 3" xfId="57002"/>
    <cellStyle name="Currency 4 5 4 3" xfId="19666"/>
    <cellStyle name="Currency 4 5 4 3 2" xfId="38046"/>
    <cellStyle name="Currency 4 5 4 4" xfId="38047"/>
    <cellStyle name="Currency 4 5 4 5" xfId="57003"/>
    <cellStyle name="Currency 4 5 5" xfId="8101"/>
    <cellStyle name="Currency 4 5 5 2" xfId="38048"/>
    <cellStyle name="Currency 4 5 5 3" xfId="57004"/>
    <cellStyle name="Currency 4 5 5 4" xfId="57005"/>
    <cellStyle name="Currency 4 5 6" xfId="3341"/>
    <cellStyle name="Currency 4 5 6 2" xfId="38049"/>
    <cellStyle name="Currency 4 5 6 3" xfId="57006"/>
    <cellStyle name="Currency 4 5 7" xfId="10992"/>
    <cellStyle name="Currency 4 5 7 2" xfId="38050"/>
    <cellStyle name="Currency 4 5 7 3" xfId="57007"/>
    <cellStyle name="Currency 4 5 8" xfId="16775"/>
    <cellStyle name="Currency 4 5 8 2" xfId="38051"/>
    <cellStyle name="Currency 4 5 9" xfId="38052"/>
    <cellStyle name="Currency 4 6" xfId="1141"/>
    <cellStyle name="Currency 4 6 2" xfId="2845"/>
    <cellStyle name="Currency 4 6 2 2" xfId="10331"/>
    <cellStyle name="Currency 4 6 2 2 2" xfId="16113"/>
    <cellStyle name="Currency 4 6 2 2 2 2" xfId="38053"/>
    <cellStyle name="Currency 4 6 2 2 2 3" xfId="57008"/>
    <cellStyle name="Currency 4 6 2 2 3" xfId="21896"/>
    <cellStyle name="Currency 4 6 2 2 3 2" xfId="38054"/>
    <cellStyle name="Currency 4 6 2 2 4" xfId="38055"/>
    <cellStyle name="Currency 4 6 2 2 5" xfId="57009"/>
    <cellStyle name="Currency 4 6 2 3" xfId="7440"/>
    <cellStyle name="Currency 4 6 2 3 2" xfId="38056"/>
    <cellStyle name="Currency 4 6 2 3 3" xfId="57010"/>
    <cellStyle name="Currency 4 6 2 4" xfId="13222"/>
    <cellStyle name="Currency 4 6 2 4 2" xfId="38057"/>
    <cellStyle name="Currency 4 6 2 4 3" xfId="57011"/>
    <cellStyle name="Currency 4 6 2 5" xfId="19005"/>
    <cellStyle name="Currency 4 6 2 5 2" xfId="38058"/>
    <cellStyle name="Currency 4 6 2 6" xfId="38059"/>
    <cellStyle name="Currency 4 6 2 7" xfId="57012"/>
    <cellStyle name="Currency 4 6 3" xfId="5737"/>
    <cellStyle name="Currency 4 6 3 2" xfId="14411"/>
    <cellStyle name="Currency 4 6 3 2 2" xfId="38060"/>
    <cellStyle name="Currency 4 6 3 2 3" xfId="57013"/>
    <cellStyle name="Currency 4 6 3 3" xfId="20194"/>
    <cellStyle name="Currency 4 6 3 3 2" xfId="38061"/>
    <cellStyle name="Currency 4 6 3 4" xfId="38062"/>
    <cellStyle name="Currency 4 6 3 5" xfId="57014"/>
    <cellStyle name="Currency 4 6 4" xfId="8629"/>
    <cellStyle name="Currency 4 6 4 2" xfId="38063"/>
    <cellStyle name="Currency 4 6 4 3" xfId="57015"/>
    <cellStyle name="Currency 4 6 4 4" xfId="57016"/>
    <cellStyle name="Currency 4 6 5" xfId="4548"/>
    <cellStyle name="Currency 4 6 5 2" xfId="38064"/>
    <cellStyle name="Currency 4 6 5 3" xfId="57017"/>
    <cellStyle name="Currency 4 6 6" xfId="11520"/>
    <cellStyle name="Currency 4 6 6 2" xfId="38065"/>
    <cellStyle name="Currency 4 6 6 3" xfId="57018"/>
    <cellStyle name="Currency 4 6 7" xfId="17303"/>
    <cellStyle name="Currency 4 6 7 2" xfId="38066"/>
    <cellStyle name="Currency 4 6 8" xfId="38067"/>
    <cellStyle name="Currency 4 6 9" xfId="57019"/>
    <cellStyle name="Currency 4 7" xfId="2308"/>
    <cellStyle name="Currency 4 7 2" xfId="6903"/>
    <cellStyle name="Currency 4 7 2 2" xfId="15576"/>
    <cellStyle name="Currency 4 7 2 2 2" xfId="38068"/>
    <cellStyle name="Currency 4 7 2 2 3" xfId="57020"/>
    <cellStyle name="Currency 4 7 2 3" xfId="21359"/>
    <cellStyle name="Currency 4 7 2 3 2" xfId="38069"/>
    <cellStyle name="Currency 4 7 2 4" xfId="38070"/>
    <cellStyle name="Currency 4 7 2 5" xfId="57021"/>
    <cellStyle name="Currency 4 7 3" xfId="9794"/>
    <cellStyle name="Currency 4 7 3 2" xfId="38071"/>
    <cellStyle name="Currency 4 7 3 3" xfId="57022"/>
    <cellStyle name="Currency 4 7 3 4" xfId="57023"/>
    <cellStyle name="Currency 4 7 4" xfId="4011"/>
    <cellStyle name="Currency 4 7 4 2" xfId="38072"/>
    <cellStyle name="Currency 4 7 4 3" xfId="57024"/>
    <cellStyle name="Currency 4 7 5" xfId="12685"/>
    <cellStyle name="Currency 4 7 5 2" xfId="38073"/>
    <cellStyle name="Currency 4 7 5 3" xfId="57025"/>
    <cellStyle name="Currency 4 7 6" xfId="18468"/>
    <cellStyle name="Currency 4 7 6 2" xfId="38074"/>
    <cellStyle name="Currency 4 7 7" xfId="38075"/>
    <cellStyle name="Currency 4 7 8" xfId="57026"/>
    <cellStyle name="Currency 4 8" xfId="1355"/>
    <cellStyle name="Currency 4 8 2" xfId="8841"/>
    <cellStyle name="Currency 4 8 2 2" xfId="14623"/>
    <cellStyle name="Currency 4 8 2 2 2" xfId="38076"/>
    <cellStyle name="Currency 4 8 2 2 3" xfId="57027"/>
    <cellStyle name="Currency 4 8 2 3" xfId="20406"/>
    <cellStyle name="Currency 4 8 2 3 2" xfId="38077"/>
    <cellStyle name="Currency 4 8 2 4" xfId="38078"/>
    <cellStyle name="Currency 4 8 2 5" xfId="57028"/>
    <cellStyle name="Currency 4 8 3" xfId="5950"/>
    <cellStyle name="Currency 4 8 3 2" xfId="38079"/>
    <cellStyle name="Currency 4 8 3 3" xfId="57029"/>
    <cellStyle name="Currency 4 8 4" xfId="11732"/>
    <cellStyle name="Currency 4 8 4 2" xfId="38080"/>
    <cellStyle name="Currency 4 8 4 3" xfId="57030"/>
    <cellStyle name="Currency 4 8 5" xfId="17515"/>
    <cellStyle name="Currency 4 8 5 2" xfId="38081"/>
    <cellStyle name="Currency 4 8 6" xfId="38082"/>
    <cellStyle name="Currency 4 8 7" xfId="57031"/>
    <cellStyle name="Currency 4 9" xfId="5200"/>
    <cellStyle name="Currency 4 9 2" xfId="13874"/>
    <cellStyle name="Currency 4 9 2 2" xfId="38083"/>
    <cellStyle name="Currency 4 9 2 3" xfId="57032"/>
    <cellStyle name="Currency 4 9 3" xfId="19657"/>
    <cellStyle name="Currency 4 9 3 2" xfId="38084"/>
    <cellStyle name="Currency 4 9 4" xfId="38085"/>
    <cellStyle name="Currency 4 9 5" xfId="57033"/>
    <cellStyle name="Currency_charter school revenue frame" xfId="5"/>
    <cellStyle name="Explanatory Text" xfId="809" builtinId="53" customBuiltin="1"/>
    <cellStyle name="Good" xfId="800" builtinId="26" customBuiltin="1"/>
    <cellStyle name="Heading 1" xfId="796" builtinId="16" customBuiltin="1"/>
    <cellStyle name="Heading 2" xfId="797" builtinId="17" customBuiltin="1"/>
    <cellStyle name="Heading 3" xfId="798" builtinId="18" customBuiltin="1"/>
    <cellStyle name="Heading 4" xfId="799" builtinId="19" customBuiltin="1"/>
    <cellStyle name="Input" xfId="803" builtinId="20" customBuiltin="1"/>
    <cellStyle name="Linked Cell" xfId="806" builtinId="24" customBuiltin="1"/>
    <cellStyle name="n_nvision1" xfId="1"/>
    <cellStyle name="Neutral" xfId="802" builtinId="28" customBuiltin="1"/>
    <cellStyle name="Normal" xfId="0" builtinId="0"/>
    <cellStyle name="Normal 2" xfId="2"/>
    <cellStyle name="Normal 3" xfId="8"/>
    <cellStyle name="Normal 3 10" xfId="1746"/>
    <cellStyle name="Normal 3 10 2" xfId="6341"/>
    <cellStyle name="Normal 3 10 2 2" xfId="15014"/>
    <cellStyle name="Normal 3 10 2 2 2" xfId="38086"/>
    <cellStyle name="Normal 3 10 2 2 3" xfId="57034"/>
    <cellStyle name="Normal 3 10 2 3" xfId="20797"/>
    <cellStyle name="Normal 3 10 2 3 2" xfId="38087"/>
    <cellStyle name="Normal 3 10 2 4" xfId="38088"/>
    <cellStyle name="Normal 3 10 2 5" xfId="57035"/>
    <cellStyle name="Normal 3 10 3" xfId="9232"/>
    <cellStyle name="Normal 3 10 3 2" xfId="38089"/>
    <cellStyle name="Normal 3 10 3 3" xfId="57036"/>
    <cellStyle name="Normal 3 10 3 4" xfId="57037"/>
    <cellStyle name="Normal 3 10 4" xfId="3449"/>
    <cellStyle name="Normal 3 10 4 2" xfId="38090"/>
    <cellStyle name="Normal 3 10 4 3" xfId="57038"/>
    <cellStyle name="Normal 3 10 5" xfId="12123"/>
    <cellStyle name="Normal 3 10 5 2" xfId="38091"/>
    <cellStyle name="Normal 3 10 5 3" xfId="57039"/>
    <cellStyle name="Normal 3 10 6" xfId="17906"/>
    <cellStyle name="Normal 3 10 6 2" xfId="38092"/>
    <cellStyle name="Normal 3 10 7" xfId="38093"/>
    <cellStyle name="Normal 3 10 8" xfId="57040"/>
    <cellStyle name="Normal 3 11" xfId="1244"/>
    <cellStyle name="Normal 3 11 2" xfId="8731"/>
    <cellStyle name="Normal 3 11 2 2" xfId="14513"/>
    <cellStyle name="Normal 3 11 2 2 2" xfId="38094"/>
    <cellStyle name="Normal 3 11 2 2 3" xfId="57041"/>
    <cellStyle name="Normal 3 11 2 3" xfId="20296"/>
    <cellStyle name="Normal 3 11 2 3 2" xfId="38095"/>
    <cellStyle name="Normal 3 11 2 4" xfId="38096"/>
    <cellStyle name="Normal 3 11 2 5" xfId="57042"/>
    <cellStyle name="Normal 3 11 3" xfId="5840"/>
    <cellStyle name="Normal 3 11 3 2" xfId="38097"/>
    <cellStyle name="Normal 3 11 3 3" xfId="57043"/>
    <cellStyle name="Normal 3 11 4" xfId="11622"/>
    <cellStyle name="Normal 3 11 4 2" xfId="38098"/>
    <cellStyle name="Normal 3 11 4 3" xfId="57044"/>
    <cellStyle name="Normal 3 11 5" xfId="17405"/>
    <cellStyle name="Normal 3 11 5 2" xfId="38099"/>
    <cellStyle name="Normal 3 11 6" xfId="38100"/>
    <cellStyle name="Normal 3 11 7" xfId="57045"/>
    <cellStyle name="Normal 3 12" xfId="4638"/>
    <cellStyle name="Normal 3 12 2" xfId="13312"/>
    <cellStyle name="Normal 3 12 2 2" xfId="38101"/>
    <cellStyle name="Normal 3 12 2 3" xfId="57046"/>
    <cellStyle name="Normal 3 12 3" xfId="19095"/>
    <cellStyle name="Normal 3 12 3 2" xfId="38102"/>
    <cellStyle name="Normal 3 12 4" xfId="38103"/>
    <cellStyle name="Normal 3 12 5" xfId="57047"/>
    <cellStyle name="Normal 3 13" xfId="7530"/>
    <cellStyle name="Normal 3 13 2" xfId="38104"/>
    <cellStyle name="Normal 3 13 3" xfId="57048"/>
    <cellStyle name="Normal 3 13 4" xfId="57049"/>
    <cellStyle name="Normal 3 14" xfId="2948"/>
    <cellStyle name="Normal 3 14 2" xfId="38105"/>
    <cellStyle name="Normal 3 14 3" xfId="57050"/>
    <cellStyle name="Normal 3 15" xfId="10421"/>
    <cellStyle name="Normal 3 15 2" xfId="38106"/>
    <cellStyle name="Normal 3 15 3" xfId="57051"/>
    <cellStyle name="Normal 3 16" xfId="16204"/>
    <cellStyle name="Normal 3 16 2" xfId="38107"/>
    <cellStyle name="Normal 3 17" xfId="38108"/>
    <cellStyle name="Normal 3 18" xfId="57052"/>
    <cellStyle name="Normal 3 2" xfId="581"/>
    <cellStyle name="Normal 3 2 10" xfId="5210"/>
    <cellStyle name="Normal 3 2 10 2" xfId="13884"/>
    <cellStyle name="Normal 3 2 10 2 2" xfId="38109"/>
    <cellStyle name="Normal 3 2 10 2 3" xfId="57053"/>
    <cellStyle name="Normal 3 2 10 3" xfId="19667"/>
    <cellStyle name="Normal 3 2 10 3 2" xfId="38110"/>
    <cellStyle name="Normal 3 2 10 4" xfId="38111"/>
    <cellStyle name="Normal 3 2 10 5" xfId="57054"/>
    <cellStyle name="Normal 3 2 11" xfId="8102"/>
    <cellStyle name="Normal 3 2 11 2" xfId="38112"/>
    <cellStyle name="Normal 3 2 11 3" xfId="57055"/>
    <cellStyle name="Normal 3 2 11 4" xfId="57056"/>
    <cellStyle name="Normal 3 2 12" xfId="2978"/>
    <cellStyle name="Normal 3 2 12 2" xfId="38113"/>
    <cellStyle name="Normal 3 2 12 3" xfId="57057"/>
    <cellStyle name="Normal 3 2 13" xfId="10993"/>
    <cellStyle name="Normal 3 2 13 2" xfId="38114"/>
    <cellStyle name="Normal 3 2 13 3" xfId="57058"/>
    <cellStyle name="Normal 3 2 14" xfId="16776"/>
    <cellStyle name="Normal 3 2 14 2" xfId="38115"/>
    <cellStyle name="Normal 3 2 15" xfId="38116"/>
    <cellStyle name="Normal 3 2 16" xfId="57059"/>
    <cellStyle name="Normal 3 2 2" xfId="582"/>
    <cellStyle name="Normal 3 2 2 10" xfId="8103"/>
    <cellStyle name="Normal 3 2 2 10 2" xfId="38117"/>
    <cellStyle name="Normal 3 2 2 10 3" xfId="57060"/>
    <cellStyle name="Normal 3 2 2 10 4" xfId="57061"/>
    <cellStyle name="Normal 3 2 2 11" xfId="3040"/>
    <cellStyle name="Normal 3 2 2 11 2" xfId="38118"/>
    <cellStyle name="Normal 3 2 2 11 3" xfId="57062"/>
    <cellStyle name="Normal 3 2 2 12" xfId="10994"/>
    <cellStyle name="Normal 3 2 2 12 2" xfId="38119"/>
    <cellStyle name="Normal 3 2 2 12 3" xfId="57063"/>
    <cellStyle name="Normal 3 2 2 13" xfId="16777"/>
    <cellStyle name="Normal 3 2 2 13 2" xfId="38120"/>
    <cellStyle name="Normal 3 2 2 14" xfId="38121"/>
    <cellStyle name="Normal 3 2 2 15" xfId="57064"/>
    <cellStyle name="Normal 3 2 2 2" xfId="583"/>
    <cellStyle name="Normal 3 2 2 2 10" xfId="10995"/>
    <cellStyle name="Normal 3 2 2 2 10 2" xfId="38122"/>
    <cellStyle name="Normal 3 2 2 2 10 3" xfId="57065"/>
    <cellStyle name="Normal 3 2 2 2 11" xfId="16778"/>
    <cellStyle name="Normal 3 2 2 2 11 2" xfId="38123"/>
    <cellStyle name="Normal 3 2 2 2 12" xfId="38124"/>
    <cellStyle name="Normal 3 2 2 2 13" xfId="57066"/>
    <cellStyle name="Normal 3 2 2 2 2" xfId="584"/>
    <cellStyle name="Normal 3 2 2 2 2 10" xfId="16779"/>
    <cellStyle name="Normal 3 2 2 2 2 10 2" xfId="38125"/>
    <cellStyle name="Normal 3 2 2 2 2 11" xfId="38126"/>
    <cellStyle name="Normal 3 2 2 2 2 12" xfId="57067"/>
    <cellStyle name="Normal 3 2 2 2 2 2" xfId="585"/>
    <cellStyle name="Normal 3 2 2 2 2 2 2" xfId="2322"/>
    <cellStyle name="Normal 3 2 2 2 2 2 2 2" xfId="9808"/>
    <cellStyle name="Normal 3 2 2 2 2 2 2 2 2" xfId="15590"/>
    <cellStyle name="Normal 3 2 2 2 2 2 2 2 2 2" xfId="38127"/>
    <cellStyle name="Normal 3 2 2 2 2 2 2 2 2 3" xfId="57068"/>
    <cellStyle name="Normal 3 2 2 2 2 2 2 2 3" xfId="21373"/>
    <cellStyle name="Normal 3 2 2 2 2 2 2 2 3 2" xfId="38128"/>
    <cellStyle name="Normal 3 2 2 2 2 2 2 2 4" xfId="38129"/>
    <cellStyle name="Normal 3 2 2 2 2 2 2 2 5" xfId="57069"/>
    <cellStyle name="Normal 3 2 2 2 2 2 2 3" xfId="6917"/>
    <cellStyle name="Normal 3 2 2 2 2 2 2 3 2" xfId="38130"/>
    <cellStyle name="Normal 3 2 2 2 2 2 2 3 3" xfId="57070"/>
    <cellStyle name="Normal 3 2 2 2 2 2 2 4" xfId="12699"/>
    <cellStyle name="Normal 3 2 2 2 2 2 2 4 2" xfId="38131"/>
    <cellStyle name="Normal 3 2 2 2 2 2 2 4 3" xfId="57071"/>
    <cellStyle name="Normal 3 2 2 2 2 2 2 5" xfId="18482"/>
    <cellStyle name="Normal 3 2 2 2 2 2 2 5 2" xfId="38132"/>
    <cellStyle name="Normal 3 2 2 2 2 2 2 6" xfId="38133"/>
    <cellStyle name="Normal 3 2 2 2 2 2 2 7" xfId="57072"/>
    <cellStyle name="Normal 3 2 2 2 2 2 3" xfId="5214"/>
    <cellStyle name="Normal 3 2 2 2 2 2 3 2" xfId="13888"/>
    <cellStyle name="Normal 3 2 2 2 2 2 3 2 2" xfId="38134"/>
    <cellStyle name="Normal 3 2 2 2 2 2 3 2 3" xfId="57073"/>
    <cellStyle name="Normal 3 2 2 2 2 2 3 3" xfId="19671"/>
    <cellStyle name="Normal 3 2 2 2 2 2 3 3 2" xfId="38135"/>
    <cellStyle name="Normal 3 2 2 2 2 2 3 4" xfId="38136"/>
    <cellStyle name="Normal 3 2 2 2 2 2 3 5" xfId="57074"/>
    <cellStyle name="Normal 3 2 2 2 2 2 4" xfId="8106"/>
    <cellStyle name="Normal 3 2 2 2 2 2 4 2" xfId="38137"/>
    <cellStyle name="Normal 3 2 2 2 2 2 4 3" xfId="57075"/>
    <cellStyle name="Normal 3 2 2 2 2 2 4 4" xfId="57076"/>
    <cellStyle name="Normal 3 2 2 2 2 2 5" xfId="4025"/>
    <cellStyle name="Normal 3 2 2 2 2 2 5 2" xfId="38138"/>
    <cellStyle name="Normal 3 2 2 2 2 2 5 3" xfId="57077"/>
    <cellStyle name="Normal 3 2 2 2 2 2 6" xfId="10997"/>
    <cellStyle name="Normal 3 2 2 2 2 2 6 2" xfId="38139"/>
    <cellStyle name="Normal 3 2 2 2 2 2 6 3" xfId="57078"/>
    <cellStyle name="Normal 3 2 2 2 2 2 7" xfId="16780"/>
    <cellStyle name="Normal 3 2 2 2 2 2 7 2" xfId="38140"/>
    <cellStyle name="Normal 3 2 2 2 2 2 8" xfId="38141"/>
    <cellStyle name="Normal 3 2 2 2 2 2 9" xfId="57079"/>
    <cellStyle name="Normal 3 2 2 2 2 3" xfId="1147"/>
    <cellStyle name="Normal 3 2 2 2 2 3 2" xfId="2851"/>
    <cellStyle name="Normal 3 2 2 2 2 3 2 2" xfId="10337"/>
    <cellStyle name="Normal 3 2 2 2 2 3 2 2 2" xfId="16119"/>
    <cellStyle name="Normal 3 2 2 2 2 3 2 2 2 2" xfId="38142"/>
    <cellStyle name="Normal 3 2 2 2 2 3 2 2 2 3" xfId="57080"/>
    <cellStyle name="Normal 3 2 2 2 2 3 2 2 3" xfId="21902"/>
    <cellStyle name="Normal 3 2 2 2 2 3 2 2 3 2" xfId="38143"/>
    <cellStyle name="Normal 3 2 2 2 2 3 2 2 4" xfId="38144"/>
    <cellStyle name="Normal 3 2 2 2 2 3 2 2 5" xfId="57081"/>
    <cellStyle name="Normal 3 2 2 2 2 3 2 3" xfId="7446"/>
    <cellStyle name="Normal 3 2 2 2 2 3 2 3 2" xfId="38145"/>
    <cellStyle name="Normal 3 2 2 2 2 3 2 3 3" xfId="57082"/>
    <cellStyle name="Normal 3 2 2 2 2 3 2 4" xfId="13228"/>
    <cellStyle name="Normal 3 2 2 2 2 3 2 4 2" xfId="38146"/>
    <cellStyle name="Normal 3 2 2 2 2 3 2 4 3" xfId="57083"/>
    <cellStyle name="Normal 3 2 2 2 2 3 2 5" xfId="19011"/>
    <cellStyle name="Normal 3 2 2 2 2 3 2 5 2" xfId="38147"/>
    <cellStyle name="Normal 3 2 2 2 2 3 2 6" xfId="38148"/>
    <cellStyle name="Normal 3 2 2 2 2 3 2 7" xfId="57084"/>
    <cellStyle name="Normal 3 2 2 2 2 3 3" xfId="5743"/>
    <cellStyle name="Normal 3 2 2 2 2 3 3 2" xfId="14417"/>
    <cellStyle name="Normal 3 2 2 2 2 3 3 2 2" xfId="38149"/>
    <cellStyle name="Normal 3 2 2 2 2 3 3 2 3" xfId="57085"/>
    <cellStyle name="Normal 3 2 2 2 2 3 3 3" xfId="20200"/>
    <cellStyle name="Normal 3 2 2 2 2 3 3 3 2" xfId="38150"/>
    <cellStyle name="Normal 3 2 2 2 2 3 3 4" xfId="38151"/>
    <cellStyle name="Normal 3 2 2 2 2 3 3 5" xfId="57086"/>
    <cellStyle name="Normal 3 2 2 2 2 3 4" xfId="8635"/>
    <cellStyle name="Normal 3 2 2 2 2 3 4 2" xfId="38152"/>
    <cellStyle name="Normal 3 2 2 2 2 3 4 3" xfId="57087"/>
    <cellStyle name="Normal 3 2 2 2 2 3 4 4" xfId="57088"/>
    <cellStyle name="Normal 3 2 2 2 2 3 5" xfId="4554"/>
    <cellStyle name="Normal 3 2 2 2 2 3 5 2" xfId="38153"/>
    <cellStyle name="Normal 3 2 2 2 2 3 5 3" xfId="57089"/>
    <cellStyle name="Normal 3 2 2 2 2 3 6" xfId="11526"/>
    <cellStyle name="Normal 3 2 2 2 2 3 6 2" xfId="38154"/>
    <cellStyle name="Normal 3 2 2 2 2 3 6 3" xfId="57090"/>
    <cellStyle name="Normal 3 2 2 2 2 3 7" xfId="17309"/>
    <cellStyle name="Normal 3 2 2 2 2 3 7 2" xfId="38155"/>
    <cellStyle name="Normal 3 2 2 2 2 3 8" xfId="38156"/>
    <cellStyle name="Normal 3 2 2 2 2 3 9" xfId="57091"/>
    <cellStyle name="Normal 3 2 2 2 2 4" xfId="2321"/>
    <cellStyle name="Normal 3 2 2 2 2 4 2" xfId="6916"/>
    <cellStyle name="Normal 3 2 2 2 2 4 2 2" xfId="15589"/>
    <cellStyle name="Normal 3 2 2 2 2 4 2 2 2" xfId="38157"/>
    <cellStyle name="Normal 3 2 2 2 2 4 2 2 3" xfId="57092"/>
    <cellStyle name="Normal 3 2 2 2 2 4 2 3" xfId="21372"/>
    <cellStyle name="Normal 3 2 2 2 2 4 2 3 2" xfId="38158"/>
    <cellStyle name="Normal 3 2 2 2 2 4 2 4" xfId="38159"/>
    <cellStyle name="Normal 3 2 2 2 2 4 2 5" xfId="57093"/>
    <cellStyle name="Normal 3 2 2 2 2 4 3" xfId="9807"/>
    <cellStyle name="Normal 3 2 2 2 2 4 3 2" xfId="38160"/>
    <cellStyle name="Normal 3 2 2 2 2 4 3 3" xfId="57094"/>
    <cellStyle name="Normal 3 2 2 2 2 4 3 4" xfId="57095"/>
    <cellStyle name="Normal 3 2 2 2 2 4 4" xfId="4024"/>
    <cellStyle name="Normal 3 2 2 2 2 4 4 2" xfId="38161"/>
    <cellStyle name="Normal 3 2 2 2 2 4 4 3" xfId="57096"/>
    <cellStyle name="Normal 3 2 2 2 2 4 5" xfId="12698"/>
    <cellStyle name="Normal 3 2 2 2 2 4 5 2" xfId="38162"/>
    <cellStyle name="Normal 3 2 2 2 2 4 5 3" xfId="57097"/>
    <cellStyle name="Normal 3 2 2 2 2 4 6" xfId="18481"/>
    <cellStyle name="Normal 3 2 2 2 2 4 6 2" xfId="38163"/>
    <cellStyle name="Normal 3 2 2 2 2 4 7" xfId="38164"/>
    <cellStyle name="Normal 3 2 2 2 2 4 8" xfId="57098"/>
    <cellStyle name="Normal 3 2 2 2 2 5" xfId="1646"/>
    <cellStyle name="Normal 3 2 2 2 2 5 2" xfId="9132"/>
    <cellStyle name="Normal 3 2 2 2 2 5 2 2" xfId="14914"/>
    <cellStyle name="Normal 3 2 2 2 2 5 2 2 2" xfId="38165"/>
    <cellStyle name="Normal 3 2 2 2 2 5 2 2 3" xfId="57099"/>
    <cellStyle name="Normal 3 2 2 2 2 5 2 3" xfId="20697"/>
    <cellStyle name="Normal 3 2 2 2 2 5 2 3 2" xfId="38166"/>
    <cellStyle name="Normal 3 2 2 2 2 5 2 4" xfId="38167"/>
    <cellStyle name="Normal 3 2 2 2 2 5 2 5" xfId="57100"/>
    <cellStyle name="Normal 3 2 2 2 2 5 3" xfId="6241"/>
    <cellStyle name="Normal 3 2 2 2 2 5 3 2" xfId="38168"/>
    <cellStyle name="Normal 3 2 2 2 2 5 3 3" xfId="57101"/>
    <cellStyle name="Normal 3 2 2 2 2 5 4" xfId="12023"/>
    <cellStyle name="Normal 3 2 2 2 2 5 4 2" xfId="38169"/>
    <cellStyle name="Normal 3 2 2 2 2 5 4 3" xfId="57102"/>
    <cellStyle name="Normal 3 2 2 2 2 5 5" xfId="17806"/>
    <cellStyle name="Normal 3 2 2 2 2 5 5 2" xfId="38170"/>
    <cellStyle name="Normal 3 2 2 2 2 5 6" xfId="38171"/>
    <cellStyle name="Normal 3 2 2 2 2 5 7" xfId="57103"/>
    <cellStyle name="Normal 3 2 2 2 2 6" xfId="5213"/>
    <cellStyle name="Normal 3 2 2 2 2 6 2" xfId="13887"/>
    <cellStyle name="Normal 3 2 2 2 2 6 2 2" xfId="38172"/>
    <cellStyle name="Normal 3 2 2 2 2 6 2 3" xfId="57104"/>
    <cellStyle name="Normal 3 2 2 2 2 6 3" xfId="19670"/>
    <cellStyle name="Normal 3 2 2 2 2 6 3 2" xfId="38173"/>
    <cellStyle name="Normal 3 2 2 2 2 6 4" xfId="38174"/>
    <cellStyle name="Normal 3 2 2 2 2 6 5" xfId="57105"/>
    <cellStyle name="Normal 3 2 2 2 2 7" xfId="8105"/>
    <cellStyle name="Normal 3 2 2 2 2 7 2" xfId="38175"/>
    <cellStyle name="Normal 3 2 2 2 2 7 3" xfId="57106"/>
    <cellStyle name="Normal 3 2 2 2 2 7 4" xfId="57107"/>
    <cellStyle name="Normal 3 2 2 2 2 8" xfId="3349"/>
    <cellStyle name="Normal 3 2 2 2 2 8 2" xfId="38176"/>
    <cellStyle name="Normal 3 2 2 2 2 8 3" xfId="57108"/>
    <cellStyle name="Normal 3 2 2 2 2 9" xfId="10996"/>
    <cellStyle name="Normal 3 2 2 2 2 9 2" xfId="38177"/>
    <cellStyle name="Normal 3 2 2 2 2 9 3" xfId="57109"/>
    <cellStyle name="Normal 3 2 2 2 3" xfId="586"/>
    <cellStyle name="Normal 3 2 2 2 3 2" xfId="2323"/>
    <cellStyle name="Normal 3 2 2 2 3 2 2" xfId="9809"/>
    <cellStyle name="Normal 3 2 2 2 3 2 2 2" xfId="15591"/>
    <cellStyle name="Normal 3 2 2 2 3 2 2 2 2" xfId="38178"/>
    <cellStyle name="Normal 3 2 2 2 3 2 2 2 3" xfId="57110"/>
    <cellStyle name="Normal 3 2 2 2 3 2 2 3" xfId="21374"/>
    <cellStyle name="Normal 3 2 2 2 3 2 2 3 2" xfId="38179"/>
    <cellStyle name="Normal 3 2 2 2 3 2 2 4" xfId="38180"/>
    <cellStyle name="Normal 3 2 2 2 3 2 2 5" xfId="57111"/>
    <cellStyle name="Normal 3 2 2 2 3 2 3" xfId="6918"/>
    <cellStyle name="Normal 3 2 2 2 3 2 3 2" xfId="38181"/>
    <cellStyle name="Normal 3 2 2 2 3 2 3 3" xfId="57112"/>
    <cellStyle name="Normal 3 2 2 2 3 2 4" xfId="12700"/>
    <cellStyle name="Normal 3 2 2 2 3 2 4 2" xfId="38182"/>
    <cellStyle name="Normal 3 2 2 2 3 2 4 3" xfId="57113"/>
    <cellStyle name="Normal 3 2 2 2 3 2 5" xfId="18483"/>
    <cellStyle name="Normal 3 2 2 2 3 2 5 2" xfId="38183"/>
    <cellStyle name="Normal 3 2 2 2 3 2 6" xfId="38184"/>
    <cellStyle name="Normal 3 2 2 2 3 2 7" xfId="57114"/>
    <cellStyle name="Normal 3 2 2 2 3 3" xfId="5215"/>
    <cellStyle name="Normal 3 2 2 2 3 3 2" xfId="13889"/>
    <cellStyle name="Normal 3 2 2 2 3 3 2 2" xfId="38185"/>
    <cellStyle name="Normal 3 2 2 2 3 3 2 3" xfId="57115"/>
    <cellStyle name="Normal 3 2 2 2 3 3 3" xfId="19672"/>
    <cellStyle name="Normal 3 2 2 2 3 3 3 2" xfId="38186"/>
    <cellStyle name="Normal 3 2 2 2 3 3 4" xfId="38187"/>
    <cellStyle name="Normal 3 2 2 2 3 3 5" xfId="57116"/>
    <cellStyle name="Normal 3 2 2 2 3 4" xfId="8107"/>
    <cellStyle name="Normal 3 2 2 2 3 4 2" xfId="38188"/>
    <cellStyle name="Normal 3 2 2 2 3 4 3" xfId="57117"/>
    <cellStyle name="Normal 3 2 2 2 3 4 4" xfId="57118"/>
    <cellStyle name="Normal 3 2 2 2 3 5" xfId="4026"/>
    <cellStyle name="Normal 3 2 2 2 3 5 2" xfId="38189"/>
    <cellStyle name="Normal 3 2 2 2 3 5 3" xfId="57119"/>
    <cellStyle name="Normal 3 2 2 2 3 6" xfId="10998"/>
    <cellStyle name="Normal 3 2 2 2 3 6 2" xfId="38190"/>
    <cellStyle name="Normal 3 2 2 2 3 6 3" xfId="57120"/>
    <cellStyle name="Normal 3 2 2 2 3 7" xfId="16781"/>
    <cellStyle name="Normal 3 2 2 2 3 7 2" xfId="38191"/>
    <cellStyle name="Normal 3 2 2 2 3 8" xfId="38192"/>
    <cellStyle name="Normal 3 2 2 2 3 9" xfId="57121"/>
    <cellStyle name="Normal 3 2 2 2 4" xfId="1146"/>
    <cellStyle name="Normal 3 2 2 2 4 2" xfId="2850"/>
    <cellStyle name="Normal 3 2 2 2 4 2 2" xfId="10336"/>
    <cellStyle name="Normal 3 2 2 2 4 2 2 2" xfId="16118"/>
    <cellStyle name="Normal 3 2 2 2 4 2 2 2 2" xfId="38193"/>
    <cellStyle name="Normal 3 2 2 2 4 2 2 2 3" xfId="57122"/>
    <cellStyle name="Normal 3 2 2 2 4 2 2 3" xfId="21901"/>
    <cellStyle name="Normal 3 2 2 2 4 2 2 3 2" xfId="38194"/>
    <cellStyle name="Normal 3 2 2 2 4 2 2 4" xfId="38195"/>
    <cellStyle name="Normal 3 2 2 2 4 2 2 5" xfId="57123"/>
    <cellStyle name="Normal 3 2 2 2 4 2 3" xfId="7445"/>
    <cellStyle name="Normal 3 2 2 2 4 2 3 2" xfId="38196"/>
    <cellStyle name="Normal 3 2 2 2 4 2 3 3" xfId="57124"/>
    <cellStyle name="Normal 3 2 2 2 4 2 4" xfId="13227"/>
    <cellStyle name="Normal 3 2 2 2 4 2 4 2" xfId="38197"/>
    <cellStyle name="Normal 3 2 2 2 4 2 4 3" xfId="57125"/>
    <cellStyle name="Normal 3 2 2 2 4 2 5" xfId="19010"/>
    <cellStyle name="Normal 3 2 2 2 4 2 5 2" xfId="38198"/>
    <cellStyle name="Normal 3 2 2 2 4 2 6" xfId="38199"/>
    <cellStyle name="Normal 3 2 2 2 4 2 7" xfId="57126"/>
    <cellStyle name="Normal 3 2 2 2 4 3" xfId="5742"/>
    <cellStyle name="Normal 3 2 2 2 4 3 2" xfId="14416"/>
    <cellStyle name="Normal 3 2 2 2 4 3 2 2" xfId="38200"/>
    <cellStyle name="Normal 3 2 2 2 4 3 2 3" xfId="57127"/>
    <cellStyle name="Normal 3 2 2 2 4 3 3" xfId="20199"/>
    <cellStyle name="Normal 3 2 2 2 4 3 3 2" xfId="38201"/>
    <cellStyle name="Normal 3 2 2 2 4 3 4" xfId="38202"/>
    <cellStyle name="Normal 3 2 2 2 4 3 5" xfId="57128"/>
    <cellStyle name="Normal 3 2 2 2 4 4" xfId="8634"/>
    <cellStyle name="Normal 3 2 2 2 4 4 2" xfId="38203"/>
    <cellStyle name="Normal 3 2 2 2 4 4 3" xfId="57129"/>
    <cellStyle name="Normal 3 2 2 2 4 4 4" xfId="57130"/>
    <cellStyle name="Normal 3 2 2 2 4 5" xfId="4553"/>
    <cellStyle name="Normal 3 2 2 2 4 5 2" xfId="38204"/>
    <cellStyle name="Normal 3 2 2 2 4 5 3" xfId="57131"/>
    <cellStyle name="Normal 3 2 2 2 4 6" xfId="11525"/>
    <cellStyle name="Normal 3 2 2 2 4 6 2" xfId="38205"/>
    <cellStyle name="Normal 3 2 2 2 4 6 3" xfId="57132"/>
    <cellStyle name="Normal 3 2 2 2 4 7" xfId="17308"/>
    <cellStyle name="Normal 3 2 2 2 4 7 2" xfId="38206"/>
    <cellStyle name="Normal 3 2 2 2 4 8" xfId="38207"/>
    <cellStyle name="Normal 3 2 2 2 4 9" xfId="57133"/>
    <cellStyle name="Normal 3 2 2 2 5" xfId="2320"/>
    <cellStyle name="Normal 3 2 2 2 5 2" xfId="6915"/>
    <cellStyle name="Normal 3 2 2 2 5 2 2" xfId="15588"/>
    <cellStyle name="Normal 3 2 2 2 5 2 2 2" xfId="38208"/>
    <cellStyle name="Normal 3 2 2 2 5 2 2 3" xfId="57134"/>
    <cellStyle name="Normal 3 2 2 2 5 2 3" xfId="21371"/>
    <cellStyle name="Normal 3 2 2 2 5 2 3 2" xfId="38209"/>
    <cellStyle name="Normal 3 2 2 2 5 2 4" xfId="38210"/>
    <cellStyle name="Normal 3 2 2 2 5 2 5" xfId="57135"/>
    <cellStyle name="Normal 3 2 2 2 5 3" xfId="9806"/>
    <cellStyle name="Normal 3 2 2 2 5 3 2" xfId="38211"/>
    <cellStyle name="Normal 3 2 2 2 5 3 3" xfId="57136"/>
    <cellStyle name="Normal 3 2 2 2 5 3 4" xfId="57137"/>
    <cellStyle name="Normal 3 2 2 2 5 4" xfId="4023"/>
    <cellStyle name="Normal 3 2 2 2 5 4 2" xfId="38212"/>
    <cellStyle name="Normal 3 2 2 2 5 4 3" xfId="57138"/>
    <cellStyle name="Normal 3 2 2 2 5 5" xfId="12697"/>
    <cellStyle name="Normal 3 2 2 2 5 5 2" xfId="38213"/>
    <cellStyle name="Normal 3 2 2 2 5 5 3" xfId="57139"/>
    <cellStyle name="Normal 3 2 2 2 5 6" xfId="18480"/>
    <cellStyle name="Normal 3 2 2 2 5 6 2" xfId="38214"/>
    <cellStyle name="Normal 3 2 2 2 5 7" xfId="38215"/>
    <cellStyle name="Normal 3 2 2 2 5 8" xfId="57140"/>
    <cellStyle name="Normal 3 2 2 2 6" xfId="1645"/>
    <cellStyle name="Normal 3 2 2 2 6 2" xfId="9131"/>
    <cellStyle name="Normal 3 2 2 2 6 2 2" xfId="14913"/>
    <cellStyle name="Normal 3 2 2 2 6 2 2 2" xfId="38216"/>
    <cellStyle name="Normal 3 2 2 2 6 2 2 3" xfId="57141"/>
    <cellStyle name="Normal 3 2 2 2 6 2 3" xfId="20696"/>
    <cellStyle name="Normal 3 2 2 2 6 2 3 2" xfId="38217"/>
    <cellStyle name="Normal 3 2 2 2 6 2 4" xfId="38218"/>
    <cellStyle name="Normal 3 2 2 2 6 2 5" xfId="57142"/>
    <cellStyle name="Normal 3 2 2 2 6 3" xfId="6240"/>
    <cellStyle name="Normal 3 2 2 2 6 3 2" xfId="38219"/>
    <cellStyle name="Normal 3 2 2 2 6 3 3" xfId="57143"/>
    <cellStyle name="Normal 3 2 2 2 6 4" xfId="12022"/>
    <cellStyle name="Normal 3 2 2 2 6 4 2" xfId="38220"/>
    <cellStyle name="Normal 3 2 2 2 6 4 3" xfId="57144"/>
    <cellStyle name="Normal 3 2 2 2 6 5" xfId="17805"/>
    <cellStyle name="Normal 3 2 2 2 6 5 2" xfId="38221"/>
    <cellStyle name="Normal 3 2 2 2 6 6" xfId="38222"/>
    <cellStyle name="Normal 3 2 2 2 6 7" xfId="57145"/>
    <cellStyle name="Normal 3 2 2 2 7" xfId="5212"/>
    <cellStyle name="Normal 3 2 2 2 7 2" xfId="13886"/>
    <cellStyle name="Normal 3 2 2 2 7 2 2" xfId="38223"/>
    <cellStyle name="Normal 3 2 2 2 7 2 3" xfId="57146"/>
    <cellStyle name="Normal 3 2 2 2 7 3" xfId="19669"/>
    <cellStyle name="Normal 3 2 2 2 7 3 2" xfId="38224"/>
    <cellStyle name="Normal 3 2 2 2 7 4" xfId="38225"/>
    <cellStyle name="Normal 3 2 2 2 7 5" xfId="57147"/>
    <cellStyle name="Normal 3 2 2 2 8" xfId="8104"/>
    <cellStyle name="Normal 3 2 2 2 8 2" xfId="38226"/>
    <cellStyle name="Normal 3 2 2 2 8 3" xfId="57148"/>
    <cellStyle name="Normal 3 2 2 2 8 4" xfId="57149"/>
    <cellStyle name="Normal 3 2 2 2 9" xfId="3348"/>
    <cellStyle name="Normal 3 2 2 2 9 2" xfId="38227"/>
    <cellStyle name="Normal 3 2 2 2 9 3" xfId="57150"/>
    <cellStyle name="Normal 3 2 2 3" xfId="587"/>
    <cellStyle name="Normal 3 2 2 3 10" xfId="16782"/>
    <cellStyle name="Normal 3 2 2 3 10 2" xfId="38228"/>
    <cellStyle name="Normal 3 2 2 3 11" xfId="38229"/>
    <cellStyle name="Normal 3 2 2 3 12" xfId="57151"/>
    <cellStyle name="Normal 3 2 2 3 2" xfId="588"/>
    <cellStyle name="Normal 3 2 2 3 2 2" xfId="2325"/>
    <cellStyle name="Normal 3 2 2 3 2 2 2" xfId="9811"/>
    <cellStyle name="Normal 3 2 2 3 2 2 2 2" xfId="15593"/>
    <cellStyle name="Normal 3 2 2 3 2 2 2 2 2" xfId="38230"/>
    <cellStyle name="Normal 3 2 2 3 2 2 2 2 3" xfId="57152"/>
    <cellStyle name="Normal 3 2 2 3 2 2 2 3" xfId="21376"/>
    <cellStyle name="Normal 3 2 2 3 2 2 2 3 2" xfId="38231"/>
    <cellStyle name="Normal 3 2 2 3 2 2 2 4" xfId="38232"/>
    <cellStyle name="Normal 3 2 2 3 2 2 2 5" xfId="57153"/>
    <cellStyle name="Normal 3 2 2 3 2 2 3" xfId="6920"/>
    <cellStyle name="Normal 3 2 2 3 2 2 3 2" xfId="38233"/>
    <cellStyle name="Normal 3 2 2 3 2 2 3 3" xfId="57154"/>
    <cellStyle name="Normal 3 2 2 3 2 2 4" xfId="12702"/>
    <cellStyle name="Normal 3 2 2 3 2 2 4 2" xfId="38234"/>
    <cellStyle name="Normal 3 2 2 3 2 2 4 3" xfId="57155"/>
    <cellStyle name="Normal 3 2 2 3 2 2 5" xfId="18485"/>
    <cellStyle name="Normal 3 2 2 3 2 2 5 2" xfId="38235"/>
    <cellStyle name="Normal 3 2 2 3 2 2 6" xfId="38236"/>
    <cellStyle name="Normal 3 2 2 3 2 2 7" xfId="57156"/>
    <cellStyle name="Normal 3 2 2 3 2 3" xfId="5217"/>
    <cellStyle name="Normal 3 2 2 3 2 3 2" xfId="13891"/>
    <cellStyle name="Normal 3 2 2 3 2 3 2 2" xfId="38237"/>
    <cellStyle name="Normal 3 2 2 3 2 3 2 3" xfId="57157"/>
    <cellStyle name="Normal 3 2 2 3 2 3 3" xfId="19674"/>
    <cellStyle name="Normal 3 2 2 3 2 3 3 2" xfId="38238"/>
    <cellStyle name="Normal 3 2 2 3 2 3 4" xfId="38239"/>
    <cellStyle name="Normal 3 2 2 3 2 3 5" xfId="57158"/>
    <cellStyle name="Normal 3 2 2 3 2 4" xfId="8109"/>
    <cellStyle name="Normal 3 2 2 3 2 4 2" xfId="38240"/>
    <cellStyle name="Normal 3 2 2 3 2 4 3" xfId="57159"/>
    <cellStyle name="Normal 3 2 2 3 2 4 4" xfId="57160"/>
    <cellStyle name="Normal 3 2 2 3 2 5" xfId="4028"/>
    <cellStyle name="Normal 3 2 2 3 2 5 2" xfId="38241"/>
    <cellStyle name="Normal 3 2 2 3 2 5 3" xfId="57161"/>
    <cellStyle name="Normal 3 2 2 3 2 6" xfId="11000"/>
    <cellStyle name="Normal 3 2 2 3 2 6 2" xfId="38242"/>
    <cellStyle name="Normal 3 2 2 3 2 6 3" xfId="57162"/>
    <cellStyle name="Normal 3 2 2 3 2 7" xfId="16783"/>
    <cellStyle name="Normal 3 2 2 3 2 7 2" xfId="38243"/>
    <cellStyle name="Normal 3 2 2 3 2 8" xfId="38244"/>
    <cellStyle name="Normal 3 2 2 3 2 9" xfId="57163"/>
    <cellStyle name="Normal 3 2 2 3 3" xfId="1148"/>
    <cellStyle name="Normal 3 2 2 3 3 2" xfId="2852"/>
    <cellStyle name="Normal 3 2 2 3 3 2 2" xfId="10338"/>
    <cellStyle name="Normal 3 2 2 3 3 2 2 2" xfId="16120"/>
    <cellStyle name="Normal 3 2 2 3 3 2 2 2 2" xfId="38245"/>
    <cellStyle name="Normal 3 2 2 3 3 2 2 2 3" xfId="57164"/>
    <cellStyle name="Normal 3 2 2 3 3 2 2 3" xfId="21903"/>
    <cellStyle name="Normal 3 2 2 3 3 2 2 3 2" xfId="38246"/>
    <cellStyle name="Normal 3 2 2 3 3 2 2 4" xfId="38247"/>
    <cellStyle name="Normal 3 2 2 3 3 2 2 5" xfId="57165"/>
    <cellStyle name="Normal 3 2 2 3 3 2 3" xfId="7447"/>
    <cellStyle name="Normal 3 2 2 3 3 2 3 2" xfId="38248"/>
    <cellStyle name="Normal 3 2 2 3 3 2 3 3" xfId="57166"/>
    <cellStyle name="Normal 3 2 2 3 3 2 4" xfId="13229"/>
    <cellStyle name="Normal 3 2 2 3 3 2 4 2" xfId="38249"/>
    <cellStyle name="Normal 3 2 2 3 3 2 4 3" xfId="57167"/>
    <cellStyle name="Normal 3 2 2 3 3 2 5" xfId="19012"/>
    <cellStyle name="Normal 3 2 2 3 3 2 5 2" xfId="38250"/>
    <cellStyle name="Normal 3 2 2 3 3 2 6" xfId="38251"/>
    <cellStyle name="Normal 3 2 2 3 3 2 7" xfId="57168"/>
    <cellStyle name="Normal 3 2 2 3 3 3" xfId="5744"/>
    <cellStyle name="Normal 3 2 2 3 3 3 2" xfId="14418"/>
    <cellStyle name="Normal 3 2 2 3 3 3 2 2" xfId="38252"/>
    <cellStyle name="Normal 3 2 2 3 3 3 2 3" xfId="57169"/>
    <cellStyle name="Normal 3 2 2 3 3 3 3" xfId="20201"/>
    <cellStyle name="Normal 3 2 2 3 3 3 3 2" xfId="38253"/>
    <cellStyle name="Normal 3 2 2 3 3 3 4" xfId="38254"/>
    <cellStyle name="Normal 3 2 2 3 3 3 5" xfId="57170"/>
    <cellStyle name="Normal 3 2 2 3 3 4" xfId="8636"/>
    <cellStyle name="Normal 3 2 2 3 3 4 2" xfId="38255"/>
    <cellStyle name="Normal 3 2 2 3 3 4 3" xfId="57171"/>
    <cellStyle name="Normal 3 2 2 3 3 4 4" xfId="57172"/>
    <cellStyle name="Normal 3 2 2 3 3 5" xfId="4555"/>
    <cellStyle name="Normal 3 2 2 3 3 5 2" xfId="38256"/>
    <cellStyle name="Normal 3 2 2 3 3 5 3" xfId="57173"/>
    <cellStyle name="Normal 3 2 2 3 3 6" xfId="11527"/>
    <cellStyle name="Normal 3 2 2 3 3 6 2" xfId="38257"/>
    <cellStyle name="Normal 3 2 2 3 3 6 3" xfId="57174"/>
    <cellStyle name="Normal 3 2 2 3 3 7" xfId="17310"/>
    <cellStyle name="Normal 3 2 2 3 3 7 2" xfId="38258"/>
    <cellStyle name="Normal 3 2 2 3 3 8" xfId="38259"/>
    <cellStyle name="Normal 3 2 2 3 3 9" xfId="57175"/>
    <cellStyle name="Normal 3 2 2 3 4" xfId="2324"/>
    <cellStyle name="Normal 3 2 2 3 4 2" xfId="6919"/>
    <cellStyle name="Normal 3 2 2 3 4 2 2" xfId="15592"/>
    <cellStyle name="Normal 3 2 2 3 4 2 2 2" xfId="38260"/>
    <cellStyle name="Normal 3 2 2 3 4 2 2 3" xfId="57176"/>
    <cellStyle name="Normal 3 2 2 3 4 2 3" xfId="21375"/>
    <cellStyle name="Normal 3 2 2 3 4 2 3 2" xfId="38261"/>
    <cellStyle name="Normal 3 2 2 3 4 2 4" xfId="38262"/>
    <cellStyle name="Normal 3 2 2 3 4 2 5" xfId="57177"/>
    <cellStyle name="Normal 3 2 2 3 4 3" xfId="9810"/>
    <cellStyle name="Normal 3 2 2 3 4 3 2" xfId="38263"/>
    <cellStyle name="Normal 3 2 2 3 4 3 3" xfId="57178"/>
    <cellStyle name="Normal 3 2 2 3 4 3 4" xfId="57179"/>
    <cellStyle name="Normal 3 2 2 3 4 4" xfId="4027"/>
    <cellStyle name="Normal 3 2 2 3 4 4 2" xfId="38264"/>
    <cellStyle name="Normal 3 2 2 3 4 4 3" xfId="57180"/>
    <cellStyle name="Normal 3 2 2 3 4 5" xfId="12701"/>
    <cellStyle name="Normal 3 2 2 3 4 5 2" xfId="38265"/>
    <cellStyle name="Normal 3 2 2 3 4 5 3" xfId="57181"/>
    <cellStyle name="Normal 3 2 2 3 4 6" xfId="18484"/>
    <cellStyle name="Normal 3 2 2 3 4 6 2" xfId="38266"/>
    <cellStyle name="Normal 3 2 2 3 4 7" xfId="38267"/>
    <cellStyle name="Normal 3 2 2 3 4 8" xfId="57182"/>
    <cellStyle name="Normal 3 2 2 3 5" xfId="1647"/>
    <cellStyle name="Normal 3 2 2 3 5 2" xfId="9133"/>
    <cellStyle name="Normal 3 2 2 3 5 2 2" xfId="14915"/>
    <cellStyle name="Normal 3 2 2 3 5 2 2 2" xfId="38268"/>
    <cellStyle name="Normal 3 2 2 3 5 2 2 3" xfId="57183"/>
    <cellStyle name="Normal 3 2 2 3 5 2 3" xfId="20698"/>
    <cellStyle name="Normal 3 2 2 3 5 2 3 2" xfId="38269"/>
    <cellStyle name="Normal 3 2 2 3 5 2 4" xfId="38270"/>
    <cellStyle name="Normal 3 2 2 3 5 2 5" xfId="57184"/>
    <cellStyle name="Normal 3 2 2 3 5 3" xfId="6242"/>
    <cellStyle name="Normal 3 2 2 3 5 3 2" xfId="38271"/>
    <cellStyle name="Normal 3 2 2 3 5 3 3" xfId="57185"/>
    <cellStyle name="Normal 3 2 2 3 5 4" xfId="12024"/>
    <cellStyle name="Normal 3 2 2 3 5 4 2" xfId="38272"/>
    <cellStyle name="Normal 3 2 2 3 5 4 3" xfId="57186"/>
    <cellStyle name="Normal 3 2 2 3 5 5" xfId="17807"/>
    <cellStyle name="Normal 3 2 2 3 5 5 2" xfId="38273"/>
    <cellStyle name="Normal 3 2 2 3 5 6" xfId="38274"/>
    <cellStyle name="Normal 3 2 2 3 5 7" xfId="57187"/>
    <cellStyle name="Normal 3 2 2 3 6" xfId="5216"/>
    <cellStyle name="Normal 3 2 2 3 6 2" xfId="13890"/>
    <cellStyle name="Normal 3 2 2 3 6 2 2" xfId="38275"/>
    <cellStyle name="Normal 3 2 2 3 6 2 3" xfId="57188"/>
    <cellStyle name="Normal 3 2 2 3 6 3" xfId="19673"/>
    <cellStyle name="Normal 3 2 2 3 6 3 2" xfId="38276"/>
    <cellStyle name="Normal 3 2 2 3 6 4" xfId="38277"/>
    <cellStyle name="Normal 3 2 2 3 6 5" xfId="57189"/>
    <cellStyle name="Normal 3 2 2 3 7" xfId="8108"/>
    <cellStyle name="Normal 3 2 2 3 7 2" xfId="38278"/>
    <cellStyle name="Normal 3 2 2 3 7 3" xfId="57190"/>
    <cellStyle name="Normal 3 2 2 3 7 4" xfId="57191"/>
    <cellStyle name="Normal 3 2 2 3 8" xfId="3350"/>
    <cellStyle name="Normal 3 2 2 3 8 2" xfId="38279"/>
    <cellStyle name="Normal 3 2 2 3 8 3" xfId="57192"/>
    <cellStyle name="Normal 3 2 2 3 9" xfId="10999"/>
    <cellStyle name="Normal 3 2 2 3 9 2" xfId="38280"/>
    <cellStyle name="Normal 3 2 2 3 9 3" xfId="57193"/>
    <cellStyle name="Normal 3 2 2 4" xfId="589"/>
    <cellStyle name="Normal 3 2 2 4 10" xfId="16784"/>
    <cellStyle name="Normal 3 2 2 4 10 2" xfId="38281"/>
    <cellStyle name="Normal 3 2 2 4 11" xfId="38282"/>
    <cellStyle name="Normal 3 2 2 4 12" xfId="57194"/>
    <cellStyle name="Normal 3 2 2 4 2" xfId="590"/>
    <cellStyle name="Normal 3 2 2 4 2 2" xfId="2327"/>
    <cellStyle name="Normal 3 2 2 4 2 2 2" xfId="9813"/>
    <cellStyle name="Normal 3 2 2 4 2 2 2 2" xfId="15595"/>
    <cellStyle name="Normal 3 2 2 4 2 2 2 2 2" xfId="38283"/>
    <cellStyle name="Normal 3 2 2 4 2 2 2 2 3" xfId="57195"/>
    <cellStyle name="Normal 3 2 2 4 2 2 2 3" xfId="21378"/>
    <cellStyle name="Normal 3 2 2 4 2 2 2 3 2" xfId="38284"/>
    <cellStyle name="Normal 3 2 2 4 2 2 2 4" xfId="38285"/>
    <cellStyle name="Normal 3 2 2 4 2 2 2 5" xfId="57196"/>
    <cellStyle name="Normal 3 2 2 4 2 2 3" xfId="6922"/>
    <cellStyle name="Normal 3 2 2 4 2 2 3 2" xfId="38286"/>
    <cellStyle name="Normal 3 2 2 4 2 2 3 3" xfId="57197"/>
    <cellStyle name="Normal 3 2 2 4 2 2 4" xfId="12704"/>
    <cellStyle name="Normal 3 2 2 4 2 2 4 2" xfId="38287"/>
    <cellStyle name="Normal 3 2 2 4 2 2 4 3" xfId="57198"/>
    <cellStyle name="Normal 3 2 2 4 2 2 5" xfId="18487"/>
    <cellStyle name="Normal 3 2 2 4 2 2 5 2" xfId="38288"/>
    <cellStyle name="Normal 3 2 2 4 2 2 6" xfId="38289"/>
    <cellStyle name="Normal 3 2 2 4 2 2 7" xfId="57199"/>
    <cellStyle name="Normal 3 2 2 4 2 3" xfId="5219"/>
    <cellStyle name="Normal 3 2 2 4 2 3 2" xfId="13893"/>
    <cellStyle name="Normal 3 2 2 4 2 3 2 2" xfId="38290"/>
    <cellStyle name="Normal 3 2 2 4 2 3 2 3" xfId="57200"/>
    <cellStyle name="Normal 3 2 2 4 2 3 3" xfId="19676"/>
    <cellStyle name="Normal 3 2 2 4 2 3 3 2" xfId="38291"/>
    <cellStyle name="Normal 3 2 2 4 2 3 4" xfId="38292"/>
    <cellStyle name="Normal 3 2 2 4 2 3 5" xfId="57201"/>
    <cellStyle name="Normal 3 2 2 4 2 4" xfId="8111"/>
    <cellStyle name="Normal 3 2 2 4 2 4 2" xfId="38293"/>
    <cellStyle name="Normal 3 2 2 4 2 4 3" xfId="57202"/>
    <cellStyle name="Normal 3 2 2 4 2 4 4" xfId="57203"/>
    <cellStyle name="Normal 3 2 2 4 2 5" xfId="4030"/>
    <cellStyle name="Normal 3 2 2 4 2 5 2" xfId="38294"/>
    <cellStyle name="Normal 3 2 2 4 2 5 3" xfId="57204"/>
    <cellStyle name="Normal 3 2 2 4 2 6" xfId="11002"/>
    <cellStyle name="Normal 3 2 2 4 2 6 2" xfId="38295"/>
    <cellStyle name="Normal 3 2 2 4 2 6 3" xfId="57205"/>
    <cellStyle name="Normal 3 2 2 4 2 7" xfId="16785"/>
    <cellStyle name="Normal 3 2 2 4 2 7 2" xfId="38296"/>
    <cellStyle name="Normal 3 2 2 4 2 8" xfId="38297"/>
    <cellStyle name="Normal 3 2 2 4 2 9" xfId="57206"/>
    <cellStyle name="Normal 3 2 2 4 3" xfId="1149"/>
    <cellStyle name="Normal 3 2 2 4 3 2" xfId="2853"/>
    <cellStyle name="Normal 3 2 2 4 3 2 2" xfId="10339"/>
    <cellStyle name="Normal 3 2 2 4 3 2 2 2" xfId="16121"/>
    <cellStyle name="Normal 3 2 2 4 3 2 2 2 2" xfId="38298"/>
    <cellStyle name="Normal 3 2 2 4 3 2 2 2 3" xfId="57207"/>
    <cellStyle name="Normal 3 2 2 4 3 2 2 3" xfId="21904"/>
    <cellStyle name="Normal 3 2 2 4 3 2 2 3 2" xfId="38299"/>
    <cellStyle name="Normal 3 2 2 4 3 2 2 4" xfId="38300"/>
    <cellStyle name="Normal 3 2 2 4 3 2 2 5" xfId="57208"/>
    <cellStyle name="Normal 3 2 2 4 3 2 3" xfId="7448"/>
    <cellStyle name="Normal 3 2 2 4 3 2 3 2" xfId="38301"/>
    <cellStyle name="Normal 3 2 2 4 3 2 3 3" xfId="57209"/>
    <cellStyle name="Normal 3 2 2 4 3 2 4" xfId="13230"/>
    <cellStyle name="Normal 3 2 2 4 3 2 4 2" xfId="38302"/>
    <cellStyle name="Normal 3 2 2 4 3 2 4 3" xfId="57210"/>
    <cellStyle name="Normal 3 2 2 4 3 2 5" xfId="19013"/>
    <cellStyle name="Normal 3 2 2 4 3 2 5 2" xfId="38303"/>
    <cellStyle name="Normal 3 2 2 4 3 2 6" xfId="38304"/>
    <cellStyle name="Normal 3 2 2 4 3 2 7" xfId="57211"/>
    <cellStyle name="Normal 3 2 2 4 3 3" xfId="5745"/>
    <cellStyle name="Normal 3 2 2 4 3 3 2" xfId="14419"/>
    <cellStyle name="Normal 3 2 2 4 3 3 2 2" xfId="38305"/>
    <cellStyle name="Normal 3 2 2 4 3 3 2 3" xfId="57212"/>
    <cellStyle name="Normal 3 2 2 4 3 3 3" xfId="20202"/>
    <cellStyle name="Normal 3 2 2 4 3 3 3 2" xfId="38306"/>
    <cellStyle name="Normal 3 2 2 4 3 3 4" xfId="38307"/>
    <cellStyle name="Normal 3 2 2 4 3 3 5" xfId="57213"/>
    <cellStyle name="Normal 3 2 2 4 3 4" xfId="8637"/>
    <cellStyle name="Normal 3 2 2 4 3 4 2" xfId="38308"/>
    <cellStyle name="Normal 3 2 2 4 3 4 3" xfId="57214"/>
    <cellStyle name="Normal 3 2 2 4 3 4 4" xfId="57215"/>
    <cellStyle name="Normal 3 2 2 4 3 5" xfId="4556"/>
    <cellStyle name="Normal 3 2 2 4 3 5 2" xfId="38309"/>
    <cellStyle name="Normal 3 2 2 4 3 5 3" xfId="57216"/>
    <cellStyle name="Normal 3 2 2 4 3 6" xfId="11528"/>
    <cellStyle name="Normal 3 2 2 4 3 6 2" xfId="38310"/>
    <cellStyle name="Normal 3 2 2 4 3 6 3" xfId="57217"/>
    <cellStyle name="Normal 3 2 2 4 3 7" xfId="17311"/>
    <cellStyle name="Normal 3 2 2 4 3 7 2" xfId="38311"/>
    <cellStyle name="Normal 3 2 2 4 3 8" xfId="38312"/>
    <cellStyle name="Normal 3 2 2 4 3 9" xfId="57218"/>
    <cellStyle name="Normal 3 2 2 4 4" xfId="2326"/>
    <cellStyle name="Normal 3 2 2 4 4 2" xfId="6921"/>
    <cellStyle name="Normal 3 2 2 4 4 2 2" xfId="15594"/>
    <cellStyle name="Normal 3 2 2 4 4 2 2 2" xfId="38313"/>
    <cellStyle name="Normal 3 2 2 4 4 2 2 3" xfId="57219"/>
    <cellStyle name="Normal 3 2 2 4 4 2 3" xfId="21377"/>
    <cellStyle name="Normal 3 2 2 4 4 2 3 2" xfId="38314"/>
    <cellStyle name="Normal 3 2 2 4 4 2 4" xfId="38315"/>
    <cellStyle name="Normal 3 2 2 4 4 2 5" xfId="57220"/>
    <cellStyle name="Normal 3 2 2 4 4 3" xfId="9812"/>
    <cellStyle name="Normal 3 2 2 4 4 3 2" xfId="38316"/>
    <cellStyle name="Normal 3 2 2 4 4 3 3" xfId="57221"/>
    <cellStyle name="Normal 3 2 2 4 4 3 4" xfId="57222"/>
    <cellStyle name="Normal 3 2 2 4 4 4" xfId="4029"/>
    <cellStyle name="Normal 3 2 2 4 4 4 2" xfId="38317"/>
    <cellStyle name="Normal 3 2 2 4 4 4 3" xfId="57223"/>
    <cellStyle name="Normal 3 2 2 4 4 5" xfId="12703"/>
    <cellStyle name="Normal 3 2 2 4 4 5 2" xfId="38318"/>
    <cellStyle name="Normal 3 2 2 4 4 5 3" xfId="57224"/>
    <cellStyle name="Normal 3 2 2 4 4 6" xfId="18486"/>
    <cellStyle name="Normal 3 2 2 4 4 6 2" xfId="38319"/>
    <cellStyle name="Normal 3 2 2 4 4 7" xfId="38320"/>
    <cellStyle name="Normal 3 2 2 4 4 8" xfId="57225"/>
    <cellStyle name="Normal 3 2 2 4 5" xfId="1648"/>
    <cellStyle name="Normal 3 2 2 4 5 2" xfId="9134"/>
    <cellStyle name="Normal 3 2 2 4 5 2 2" xfId="14916"/>
    <cellStyle name="Normal 3 2 2 4 5 2 2 2" xfId="38321"/>
    <cellStyle name="Normal 3 2 2 4 5 2 2 3" xfId="57226"/>
    <cellStyle name="Normal 3 2 2 4 5 2 3" xfId="20699"/>
    <cellStyle name="Normal 3 2 2 4 5 2 3 2" xfId="38322"/>
    <cellStyle name="Normal 3 2 2 4 5 2 4" xfId="38323"/>
    <cellStyle name="Normal 3 2 2 4 5 2 5" xfId="57227"/>
    <cellStyle name="Normal 3 2 2 4 5 3" xfId="6243"/>
    <cellStyle name="Normal 3 2 2 4 5 3 2" xfId="38324"/>
    <cellStyle name="Normal 3 2 2 4 5 3 3" xfId="57228"/>
    <cellStyle name="Normal 3 2 2 4 5 4" xfId="12025"/>
    <cellStyle name="Normal 3 2 2 4 5 4 2" xfId="38325"/>
    <cellStyle name="Normal 3 2 2 4 5 4 3" xfId="57229"/>
    <cellStyle name="Normal 3 2 2 4 5 5" xfId="17808"/>
    <cellStyle name="Normal 3 2 2 4 5 5 2" xfId="38326"/>
    <cellStyle name="Normal 3 2 2 4 5 6" xfId="38327"/>
    <cellStyle name="Normal 3 2 2 4 5 7" xfId="57230"/>
    <cellStyle name="Normal 3 2 2 4 6" xfId="5218"/>
    <cellStyle name="Normal 3 2 2 4 6 2" xfId="13892"/>
    <cellStyle name="Normal 3 2 2 4 6 2 2" xfId="38328"/>
    <cellStyle name="Normal 3 2 2 4 6 2 3" xfId="57231"/>
    <cellStyle name="Normal 3 2 2 4 6 3" xfId="19675"/>
    <cellStyle name="Normal 3 2 2 4 6 3 2" xfId="38329"/>
    <cellStyle name="Normal 3 2 2 4 6 4" xfId="38330"/>
    <cellStyle name="Normal 3 2 2 4 6 5" xfId="57232"/>
    <cellStyle name="Normal 3 2 2 4 7" xfId="8110"/>
    <cellStyle name="Normal 3 2 2 4 7 2" xfId="38331"/>
    <cellStyle name="Normal 3 2 2 4 7 3" xfId="57233"/>
    <cellStyle name="Normal 3 2 2 4 7 4" xfId="57234"/>
    <cellStyle name="Normal 3 2 2 4 8" xfId="3351"/>
    <cellStyle name="Normal 3 2 2 4 8 2" xfId="38332"/>
    <cellStyle name="Normal 3 2 2 4 8 3" xfId="57235"/>
    <cellStyle name="Normal 3 2 2 4 9" xfId="11001"/>
    <cellStyle name="Normal 3 2 2 4 9 2" xfId="38333"/>
    <cellStyle name="Normal 3 2 2 4 9 3" xfId="57236"/>
    <cellStyle name="Normal 3 2 2 5" xfId="591"/>
    <cellStyle name="Normal 3 2 2 5 10" xfId="57237"/>
    <cellStyle name="Normal 3 2 2 5 2" xfId="2328"/>
    <cellStyle name="Normal 3 2 2 5 2 2" xfId="6923"/>
    <cellStyle name="Normal 3 2 2 5 2 2 2" xfId="15596"/>
    <cellStyle name="Normal 3 2 2 5 2 2 2 2" xfId="38334"/>
    <cellStyle name="Normal 3 2 2 5 2 2 2 3" xfId="57238"/>
    <cellStyle name="Normal 3 2 2 5 2 2 3" xfId="21379"/>
    <cellStyle name="Normal 3 2 2 5 2 2 3 2" xfId="38335"/>
    <cellStyle name="Normal 3 2 2 5 2 2 4" xfId="38336"/>
    <cellStyle name="Normal 3 2 2 5 2 2 5" xfId="57239"/>
    <cellStyle name="Normal 3 2 2 5 2 3" xfId="9814"/>
    <cellStyle name="Normal 3 2 2 5 2 3 2" xfId="38337"/>
    <cellStyle name="Normal 3 2 2 5 2 3 3" xfId="57240"/>
    <cellStyle name="Normal 3 2 2 5 2 3 4" xfId="57241"/>
    <cellStyle name="Normal 3 2 2 5 2 4" xfId="4031"/>
    <cellStyle name="Normal 3 2 2 5 2 4 2" xfId="38338"/>
    <cellStyle name="Normal 3 2 2 5 2 4 3" xfId="57242"/>
    <cellStyle name="Normal 3 2 2 5 2 5" xfId="12705"/>
    <cellStyle name="Normal 3 2 2 5 2 5 2" xfId="38339"/>
    <cellStyle name="Normal 3 2 2 5 2 5 3" xfId="57243"/>
    <cellStyle name="Normal 3 2 2 5 2 6" xfId="18488"/>
    <cellStyle name="Normal 3 2 2 5 2 6 2" xfId="38340"/>
    <cellStyle name="Normal 3 2 2 5 2 7" xfId="38341"/>
    <cellStyle name="Normal 3 2 2 5 2 8" xfId="57244"/>
    <cellStyle name="Normal 3 2 2 5 3" xfId="1644"/>
    <cellStyle name="Normal 3 2 2 5 3 2" xfId="9130"/>
    <cellStyle name="Normal 3 2 2 5 3 2 2" xfId="14912"/>
    <cellStyle name="Normal 3 2 2 5 3 2 2 2" xfId="38342"/>
    <cellStyle name="Normal 3 2 2 5 3 2 2 3" xfId="57245"/>
    <cellStyle name="Normal 3 2 2 5 3 2 3" xfId="20695"/>
    <cellStyle name="Normal 3 2 2 5 3 2 3 2" xfId="38343"/>
    <cellStyle name="Normal 3 2 2 5 3 2 4" xfId="38344"/>
    <cellStyle name="Normal 3 2 2 5 3 2 5" xfId="57246"/>
    <cellStyle name="Normal 3 2 2 5 3 3" xfId="6239"/>
    <cellStyle name="Normal 3 2 2 5 3 3 2" xfId="38345"/>
    <cellStyle name="Normal 3 2 2 5 3 3 3" xfId="57247"/>
    <cellStyle name="Normal 3 2 2 5 3 4" xfId="12021"/>
    <cellStyle name="Normal 3 2 2 5 3 4 2" xfId="38346"/>
    <cellStyle name="Normal 3 2 2 5 3 4 3" xfId="57248"/>
    <cellStyle name="Normal 3 2 2 5 3 5" xfId="17804"/>
    <cellStyle name="Normal 3 2 2 5 3 5 2" xfId="38347"/>
    <cellStyle name="Normal 3 2 2 5 3 6" xfId="38348"/>
    <cellStyle name="Normal 3 2 2 5 3 7" xfId="57249"/>
    <cellStyle name="Normal 3 2 2 5 4" xfId="5220"/>
    <cellStyle name="Normal 3 2 2 5 4 2" xfId="13894"/>
    <cellStyle name="Normal 3 2 2 5 4 2 2" xfId="38349"/>
    <cellStyle name="Normal 3 2 2 5 4 2 3" xfId="57250"/>
    <cellStyle name="Normal 3 2 2 5 4 3" xfId="19677"/>
    <cellStyle name="Normal 3 2 2 5 4 3 2" xfId="38350"/>
    <cellStyle name="Normal 3 2 2 5 4 4" xfId="38351"/>
    <cellStyle name="Normal 3 2 2 5 4 5" xfId="57251"/>
    <cellStyle name="Normal 3 2 2 5 5" xfId="8112"/>
    <cellStyle name="Normal 3 2 2 5 5 2" xfId="38352"/>
    <cellStyle name="Normal 3 2 2 5 5 3" xfId="57252"/>
    <cellStyle name="Normal 3 2 2 5 5 4" xfId="57253"/>
    <cellStyle name="Normal 3 2 2 5 6" xfId="3347"/>
    <cellStyle name="Normal 3 2 2 5 6 2" xfId="38353"/>
    <cellStyle name="Normal 3 2 2 5 6 3" xfId="57254"/>
    <cellStyle name="Normal 3 2 2 5 7" xfId="11003"/>
    <cellStyle name="Normal 3 2 2 5 7 2" xfId="38354"/>
    <cellStyle name="Normal 3 2 2 5 7 3" xfId="57255"/>
    <cellStyle name="Normal 3 2 2 5 8" xfId="16786"/>
    <cellStyle name="Normal 3 2 2 5 8 2" xfId="38355"/>
    <cellStyle name="Normal 3 2 2 5 9" xfId="38356"/>
    <cellStyle name="Normal 3 2 2 6" xfId="896"/>
    <cellStyle name="Normal 3 2 2 6 2" xfId="2602"/>
    <cellStyle name="Normal 3 2 2 6 2 2" xfId="10088"/>
    <cellStyle name="Normal 3 2 2 6 2 2 2" xfId="15870"/>
    <cellStyle name="Normal 3 2 2 6 2 2 2 2" xfId="38357"/>
    <cellStyle name="Normal 3 2 2 6 2 2 2 3" xfId="57256"/>
    <cellStyle name="Normal 3 2 2 6 2 2 3" xfId="21653"/>
    <cellStyle name="Normal 3 2 2 6 2 2 3 2" xfId="38358"/>
    <cellStyle name="Normal 3 2 2 6 2 2 4" xfId="38359"/>
    <cellStyle name="Normal 3 2 2 6 2 2 5" xfId="57257"/>
    <cellStyle name="Normal 3 2 2 6 2 3" xfId="7197"/>
    <cellStyle name="Normal 3 2 2 6 2 3 2" xfId="38360"/>
    <cellStyle name="Normal 3 2 2 6 2 3 3" xfId="57258"/>
    <cellStyle name="Normal 3 2 2 6 2 4" xfId="12979"/>
    <cellStyle name="Normal 3 2 2 6 2 4 2" xfId="38361"/>
    <cellStyle name="Normal 3 2 2 6 2 4 3" xfId="57259"/>
    <cellStyle name="Normal 3 2 2 6 2 5" xfId="18762"/>
    <cellStyle name="Normal 3 2 2 6 2 5 2" xfId="38362"/>
    <cellStyle name="Normal 3 2 2 6 2 6" xfId="38363"/>
    <cellStyle name="Normal 3 2 2 6 2 7" xfId="57260"/>
    <cellStyle name="Normal 3 2 2 6 3" xfId="5494"/>
    <cellStyle name="Normal 3 2 2 6 3 2" xfId="14168"/>
    <cellStyle name="Normal 3 2 2 6 3 2 2" xfId="38364"/>
    <cellStyle name="Normal 3 2 2 6 3 2 3" xfId="57261"/>
    <cellStyle name="Normal 3 2 2 6 3 3" xfId="19951"/>
    <cellStyle name="Normal 3 2 2 6 3 3 2" xfId="38365"/>
    <cellStyle name="Normal 3 2 2 6 3 4" xfId="38366"/>
    <cellStyle name="Normal 3 2 2 6 3 5" xfId="57262"/>
    <cellStyle name="Normal 3 2 2 6 4" xfId="8386"/>
    <cellStyle name="Normal 3 2 2 6 4 2" xfId="38367"/>
    <cellStyle name="Normal 3 2 2 6 4 3" xfId="57263"/>
    <cellStyle name="Normal 3 2 2 6 4 4" xfId="57264"/>
    <cellStyle name="Normal 3 2 2 6 5" xfId="4305"/>
    <cellStyle name="Normal 3 2 2 6 5 2" xfId="38368"/>
    <cellStyle name="Normal 3 2 2 6 5 3" xfId="57265"/>
    <cellStyle name="Normal 3 2 2 6 6" xfId="11277"/>
    <cellStyle name="Normal 3 2 2 6 6 2" xfId="38369"/>
    <cellStyle name="Normal 3 2 2 6 6 3" xfId="57266"/>
    <cellStyle name="Normal 3 2 2 6 7" xfId="17060"/>
    <cellStyle name="Normal 3 2 2 6 7 2" xfId="38370"/>
    <cellStyle name="Normal 3 2 2 6 8" xfId="38371"/>
    <cellStyle name="Normal 3 2 2 6 9" xfId="57267"/>
    <cellStyle name="Normal 3 2 2 7" xfId="2319"/>
    <cellStyle name="Normal 3 2 2 7 2" xfId="6914"/>
    <cellStyle name="Normal 3 2 2 7 2 2" xfId="15587"/>
    <cellStyle name="Normal 3 2 2 7 2 2 2" xfId="38372"/>
    <cellStyle name="Normal 3 2 2 7 2 2 3" xfId="57268"/>
    <cellStyle name="Normal 3 2 2 7 2 3" xfId="21370"/>
    <cellStyle name="Normal 3 2 2 7 2 3 2" xfId="38373"/>
    <cellStyle name="Normal 3 2 2 7 2 4" xfId="38374"/>
    <cellStyle name="Normal 3 2 2 7 2 5" xfId="57269"/>
    <cellStyle name="Normal 3 2 2 7 3" xfId="9805"/>
    <cellStyle name="Normal 3 2 2 7 3 2" xfId="38375"/>
    <cellStyle name="Normal 3 2 2 7 3 3" xfId="57270"/>
    <cellStyle name="Normal 3 2 2 7 3 4" xfId="57271"/>
    <cellStyle name="Normal 3 2 2 7 4" xfId="4022"/>
    <cellStyle name="Normal 3 2 2 7 4 2" xfId="38376"/>
    <cellStyle name="Normal 3 2 2 7 4 3" xfId="57272"/>
    <cellStyle name="Normal 3 2 2 7 5" xfId="12696"/>
    <cellStyle name="Normal 3 2 2 7 5 2" xfId="38377"/>
    <cellStyle name="Normal 3 2 2 7 5 3" xfId="57273"/>
    <cellStyle name="Normal 3 2 2 7 6" xfId="18479"/>
    <cellStyle name="Normal 3 2 2 7 6 2" xfId="38378"/>
    <cellStyle name="Normal 3 2 2 7 7" xfId="38379"/>
    <cellStyle name="Normal 3 2 2 7 8" xfId="57274"/>
    <cellStyle name="Normal 3 2 2 8" xfId="1337"/>
    <cellStyle name="Normal 3 2 2 8 2" xfId="8823"/>
    <cellStyle name="Normal 3 2 2 8 2 2" xfId="14605"/>
    <cellStyle name="Normal 3 2 2 8 2 2 2" xfId="38380"/>
    <cellStyle name="Normal 3 2 2 8 2 2 3" xfId="57275"/>
    <cellStyle name="Normal 3 2 2 8 2 3" xfId="20388"/>
    <cellStyle name="Normal 3 2 2 8 2 3 2" xfId="38381"/>
    <cellStyle name="Normal 3 2 2 8 2 4" xfId="38382"/>
    <cellStyle name="Normal 3 2 2 8 2 5" xfId="57276"/>
    <cellStyle name="Normal 3 2 2 8 3" xfId="5932"/>
    <cellStyle name="Normal 3 2 2 8 3 2" xfId="38383"/>
    <cellStyle name="Normal 3 2 2 8 3 3" xfId="57277"/>
    <cellStyle name="Normal 3 2 2 8 4" xfId="11714"/>
    <cellStyle name="Normal 3 2 2 8 4 2" xfId="38384"/>
    <cellStyle name="Normal 3 2 2 8 4 3" xfId="57278"/>
    <cellStyle name="Normal 3 2 2 8 5" xfId="17497"/>
    <cellStyle name="Normal 3 2 2 8 5 2" xfId="38385"/>
    <cellStyle name="Normal 3 2 2 8 6" xfId="38386"/>
    <cellStyle name="Normal 3 2 2 8 7" xfId="57279"/>
    <cellStyle name="Normal 3 2 2 9" xfId="5211"/>
    <cellStyle name="Normal 3 2 2 9 2" xfId="13885"/>
    <cellStyle name="Normal 3 2 2 9 2 2" xfId="38387"/>
    <cellStyle name="Normal 3 2 2 9 2 3" xfId="57280"/>
    <cellStyle name="Normal 3 2 2 9 3" xfId="19668"/>
    <cellStyle name="Normal 3 2 2 9 3 2" xfId="38388"/>
    <cellStyle name="Normal 3 2 2 9 4" xfId="38389"/>
    <cellStyle name="Normal 3 2 2 9 5" xfId="57281"/>
    <cellStyle name="Normal 3 2 3" xfId="592"/>
    <cellStyle name="Normal 3 2 3 10" xfId="11004"/>
    <cellStyle name="Normal 3 2 3 10 2" xfId="38390"/>
    <cellStyle name="Normal 3 2 3 10 3" xfId="57282"/>
    <cellStyle name="Normal 3 2 3 11" xfId="16787"/>
    <cellStyle name="Normal 3 2 3 11 2" xfId="38391"/>
    <cellStyle name="Normal 3 2 3 12" xfId="38392"/>
    <cellStyle name="Normal 3 2 3 13" xfId="57283"/>
    <cellStyle name="Normal 3 2 3 2" xfId="593"/>
    <cellStyle name="Normal 3 2 3 2 10" xfId="16788"/>
    <cellStyle name="Normal 3 2 3 2 10 2" xfId="38393"/>
    <cellStyle name="Normal 3 2 3 2 11" xfId="38394"/>
    <cellStyle name="Normal 3 2 3 2 12" xfId="57284"/>
    <cellStyle name="Normal 3 2 3 2 2" xfId="594"/>
    <cellStyle name="Normal 3 2 3 2 2 2" xfId="2331"/>
    <cellStyle name="Normal 3 2 3 2 2 2 2" xfId="9817"/>
    <cellStyle name="Normal 3 2 3 2 2 2 2 2" xfId="15599"/>
    <cellStyle name="Normal 3 2 3 2 2 2 2 2 2" xfId="38395"/>
    <cellStyle name="Normal 3 2 3 2 2 2 2 2 3" xfId="57285"/>
    <cellStyle name="Normal 3 2 3 2 2 2 2 3" xfId="21382"/>
    <cellStyle name="Normal 3 2 3 2 2 2 2 3 2" xfId="38396"/>
    <cellStyle name="Normal 3 2 3 2 2 2 2 4" xfId="38397"/>
    <cellStyle name="Normal 3 2 3 2 2 2 2 5" xfId="57286"/>
    <cellStyle name="Normal 3 2 3 2 2 2 3" xfId="6926"/>
    <cellStyle name="Normal 3 2 3 2 2 2 3 2" xfId="38398"/>
    <cellStyle name="Normal 3 2 3 2 2 2 3 3" xfId="57287"/>
    <cellStyle name="Normal 3 2 3 2 2 2 4" xfId="12708"/>
    <cellStyle name="Normal 3 2 3 2 2 2 4 2" xfId="38399"/>
    <cellStyle name="Normal 3 2 3 2 2 2 4 3" xfId="57288"/>
    <cellStyle name="Normal 3 2 3 2 2 2 5" xfId="18491"/>
    <cellStyle name="Normal 3 2 3 2 2 2 5 2" xfId="38400"/>
    <cellStyle name="Normal 3 2 3 2 2 2 6" xfId="38401"/>
    <cellStyle name="Normal 3 2 3 2 2 2 7" xfId="57289"/>
    <cellStyle name="Normal 3 2 3 2 2 3" xfId="5223"/>
    <cellStyle name="Normal 3 2 3 2 2 3 2" xfId="13897"/>
    <cellStyle name="Normal 3 2 3 2 2 3 2 2" xfId="38402"/>
    <cellStyle name="Normal 3 2 3 2 2 3 2 3" xfId="57290"/>
    <cellStyle name="Normal 3 2 3 2 2 3 3" xfId="19680"/>
    <cellStyle name="Normal 3 2 3 2 2 3 3 2" xfId="38403"/>
    <cellStyle name="Normal 3 2 3 2 2 3 4" xfId="38404"/>
    <cellStyle name="Normal 3 2 3 2 2 3 5" xfId="57291"/>
    <cellStyle name="Normal 3 2 3 2 2 4" xfId="8115"/>
    <cellStyle name="Normal 3 2 3 2 2 4 2" xfId="38405"/>
    <cellStyle name="Normal 3 2 3 2 2 4 3" xfId="57292"/>
    <cellStyle name="Normal 3 2 3 2 2 4 4" xfId="57293"/>
    <cellStyle name="Normal 3 2 3 2 2 5" xfId="4034"/>
    <cellStyle name="Normal 3 2 3 2 2 5 2" xfId="38406"/>
    <cellStyle name="Normal 3 2 3 2 2 5 3" xfId="57294"/>
    <cellStyle name="Normal 3 2 3 2 2 6" xfId="11006"/>
    <cellStyle name="Normal 3 2 3 2 2 6 2" xfId="38407"/>
    <cellStyle name="Normal 3 2 3 2 2 6 3" xfId="57295"/>
    <cellStyle name="Normal 3 2 3 2 2 7" xfId="16789"/>
    <cellStyle name="Normal 3 2 3 2 2 7 2" xfId="38408"/>
    <cellStyle name="Normal 3 2 3 2 2 8" xfId="38409"/>
    <cellStyle name="Normal 3 2 3 2 2 9" xfId="57296"/>
    <cellStyle name="Normal 3 2 3 2 3" xfId="1151"/>
    <cellStyle name="Normal 3 2 3 2 3 2" xfId="2855"/>
    <cellStyle name="Normal 3 2 3 2 3 2 2" xfId="10341"/>
    <cellStyle name="Normal 3 2 3 2 3 2 2 2" xfId="16123"/>
    <cellStyle name="Normal 3 2 3 2 3 2 2 2 2" xfId="38410"/>
    <cellStyle name="Normal 3 2 3 2 3 2 2 2 3" xfId="57297"/>
    <cellStyle name="Normal 3 2 3 2 3 2 2 3" xfId="21906"/>
    <cellStyle name="Normal 3 2 3 2 3 2 2 3 2" xfId="38411"/>
    <cellStyle name="Normal 3 2 3 2 3 2 2 4" xfId="38412"/>
    <cellStyle name="Normal 3 2 3 2 3 2 2 5" xfId="57298"/>
    <cellStyle name="Normal 3 2 3 2 3 2 3" xfId="7450"/>
    <cellStyle name="Normal 3 2 3 2 3 2 3 2" xfId="38413"/>
    <cellStyle name="Normal 3 2 3 2 3 2 3 3" xfId="57299"/>
    <cellStyle name="Normal 3 2 3 2 3 2 4" xfId="13232"/>
    <cellStyle name="Normal 3 2 3 2 3 2 4 2" xfId="38414"/>
    <cellStyle name="Normal 3 2 3 2 3 2 4 3" xfId="57300"/>
    <cellStyle name="Normal 3 2 3 2 3 2 5" xfId="19015"/>
    <cellStyle name="Normal 3 2 3 2 3 2 5 2" xfId="38415"/>
    <cellStyle name="Normal 3 2 3 2 3 2 6" xfId="38416"/>
    <cellStyle name="Normal 3 2 3 2 3 2 7" xfId="57301"/>
    <cellStyle name="Normal 3 2 3 2 3 3" xfId="5747"/>
    <cellStyle name="Normal 3 2 3 2 3 3 2" xfId="14421"/>
    <cellStyle name="Normal 3 2 3 2 3 3 2 2" xfId="38417"/>
    <cellStyle name="Normal 3 2 3 2 3 3 2 3" xfId="57302"/>
    <cellStyle name="Normal 3 2 3 2 3 3 3" xfId="20204"/>
    <cellStyle name="Normal 3 2 3 2 3 3 3 2" xfId="38418"/>
    <cellStyle name="Normal 3 2 3 2 3 3 4" xfId="38419"/>
    <cellStyle name="Normal 3 2 3 2 3 3 5" xfId="57303"/>
    <cellStyle name="Normal 3 2 3 2 3 4" xfId="8639"/>
    <cellStyle name="Normal 3 2 3 2 3 4 2" xfId="38420"/>
    <cellStyle name="Normal 3 2 3 2 3 4 3" xfId="57304"/>
    <cellStyle name="Normal 3 2 3 2 3 4 4" xfId="57305"/>
    <cellStyle name="Normal 3 2 3 2 3 5" xfId="4558"/>
    <cellStyle name="Normal 3 2 3 2 3 5 2" xfId="38421"/>
    <cellStyle name="Normal 3 2 3 2 3 5 3" xfId="57306"/>
    <cellStyle name="Normal 3 2 3 2 3 6" xfId="11530"/>
    <cellStyle name="Normal 3 2 3 2 3 6 2" xfId="38422"/>
    <cellStyle name="Normal 3 2 3 2 3 6 3" xfId="57307"/>
    <cellStyle name="Normal 3 2 3 2 3 7" xfId="17313"/>
    <cellStyle name="Normal 3 2 3 2 3 7 2" xfId="38423"/>
    <cellStyle name="Normal 3 2 3 2 3 8" xfId="38424"/>
    <cellStyle name="Normal 3 2 3 2 3 9" xfId="57308"/>
    <cellStyle name="Normal 3 2 3 2 4" xfId="2330"/>
    <cellStyle name="Normal 3 2 3 2 4 2" xfId="6925"/>
    <cellStyle name="Normal 3 2 3 2 4 2 2" xfId="15598"/>
    <cellStyle name="Normal 3 2 3 2 4 2 2 2" xfId="38425"/>
    <cellStyle name="Normal 3 2 3 2 4 2 2 3" xfId="57309"/>
    <cellStyle name="Normal 3 2 3 2 4 2 3" xfId="21381"/>
    <cellStyle name="Normal 3 2 3 2 4 2 3 2" xfId="38426"/>
    <cellStyle name="Normal 3 2 3 2 4 2 4" xfId="38427"/>
    <cellStyle name="Normal 3 2 3 2 4 2 5" xfId="57310"/>
    <cellStyle name="Normal 3 2 3 2 4 3" xfId="9816"/>
    <cellStyle name="Normal 3 2 3 2 4 3 2" xfId="38428"/>
    <cellStyle name="Normal 3 2 3 2 4 3 3" xfId="57311"/>
    <cellStyle name="Normal 3 2 3 2 4 3 4" xfId="57312"/>
    <cellStyle name="Normal 3 2 3 2 4 4" xfId="4033"/>
    <cellStyle name="Normal 3 2 3 2 4 4 2" xfId="38429"/>
    <cellStyle name="Normal 3 2 3 2 4 4 3" xfId="57313"/>
    <cellStyle name="Normal 3 2 3 2 4 5" xfId="12707"/>
    <cellStyle name="Normal 3 2 3 2 4 5 2" xfId="38430"/>
    <cellStyle name="Normal 3 2 3 2 4 5 3" xfId="57314"/>
    <cellStyle name="Normal 3 2 3 2 4 6" xfId="18490"/>
    <cellStyle name="Normal 3 2 3 2 4 6 2" xfId="38431"/>
    <cellStyle name="Normal 3 2 3 2 4 7" xfId="38432"/>
    <cellStyle name="Normal 3 2 3 2 4 8" xfId="57315"/>
    <cellStyle name="Normal 3 2 3 2 5" xfId="1650"/>
    <cellStyle name="Normal 3 2 3 2 5 2" xfId="9136"/>
    <cellStyle name="Normal 3 2 3 2 5 2 2" xfId="14918"/>
    <cellStyle name="Normal 3 2 3 2 5 2 2 2" xfId="38433"/>
    <cellStyle name="Normal 3 2 3 2 5 2 2 3" xfId="57316"/>
    <cellStyle name="Normal 3 2 3 2 5 2 3" xfId="20701"/>
    <cellStyle name="Normal 3 2 3 2 5 2 3 2" xfId="38434"/>
    <cellStyle name="Normal 3 2 3 2 5 2 4" xfId="38435"/>
    <cellStyle name="Normal 3 2 3 2 5 2 5" xfId="57317"/>
    <cellStyle name="Normal 3 2 3 2 5 3" xfId="6245"/>
    <cellStyle name="Normal 3 2 3 2 5 3 2" xfId="38436"/>
    <cellStyle name="Normal 3 2 3 2 5 3 3" xfId="57318"/>
    <cellStyle name="Normal 3 2 3 2 5 4" xfId="12027"/>
    <cellStyle name="Normal 3 2 3 2 5 4 2" xfId="38437"/>
    <cellStyle name="Normal 3 2 3 2 5 4 3" xfId="57319"/>
    <cellStyle name="Normal 3 2 3 2 5 5" xfId="17810"/>
    <cellStyle name="Normal 3 2 3 2 5 5 2" xfId="38438"/>
    <cellStyle name="Normal 3 2 3 2 5 6" xfId="38439"/>
    <cellStyle name="Normal 3 2 3 2 5 7" xfId="57320"/>
    <cellStyle name="Normal 3 2 3 2 6" xfId="5222"/>
    <cellStyle name="Normal 3 2 3 2 6 2" xfId="13896"/>
    <cellStyle name="Normal 3 2 3 2 6 2 2" xfId="38440"/>
    <cellStyle name="Normal 3 2 3 2 6 2 3" xfId="57321"/>
    <cellStyle name="Normal 3 2 3 2 6 3" xfId="19679"/>
    <cellStyle name="Normal 3 2 3 2 6 3 2" xfId="38441"/>
    <cellStyle name="Normal 3 2 3 2 6 4" xfId="38442"/>
    <cellStyle name="Normal 3 2 3 2 6 5" xfId="57322"/>
    <cellStyle name="Normal 3 2 3 2 7" xfId="8114"/>
    <cellStyle name="Normal 3 2 3 2 7 2" xfId="38443"/>
    <cellStyle name="Normal 3 2 3 2 7 3" xfId="57323"/>
    <cellStyle name="Normal 3 2 3 2 7 4" xfId="57324"/>
    <cellStyle name="Normal 3 2 3 2 8" xfId="3353"/>
    <cellStyle name="Normal 3 2 3 2 8 2" xfId="38444"/>
    <cellStyle name="Normal 3 2 3 2 8 3" xfId="57325"/>
    <cellStyle name="Normal 3 2 3 2 9" xfId="11005"/>
    <cellStyle name="Normal 3 2 3 2 9 2" xfId="38445"/>
    <cellStyle name="Normal 3 2 3 2 9 3" xfId="57326"/>
    <cellStyle name="Normal 3 2 3 3" xfId="595"/>
    <cellStyle name="Normal 3 2 3 3 10" xfId="57327"/>
    <cellStyle name="Normal 3 2 3 3 2" xfId="2332"/>
    <cellStyle name="Normal 3 2 3 3 2 2" xfId="6927"/>
    <cellStyle name="Normal 3 2 3 3 2 2 2" xfId="15600"/>
    <cellStyle name="Normal 3 2 3 3 2 2 2 2" xfId="38446"/>
    <cellStyle name="Normal 3 2 3 3 2 2 2 3" xfId="57328"/>
    <cellStyle name="Normal 3 2 3 3 2 2 3" xfId="21383"/>
    <cellStyle name="Normal 3 2 3 3 2 2 3 2" xfId="38447"/>
    <cellStyle name="Normal 3 2 3 3 2 2 4" xfId="38448"/>
    <cellStyle name="Normal 3 2 3 3 2 2 5" xfId="57329"/>
    <cellStyle name="Normal 3 2 3 3 2 3" xfId="9818"/>
    <cellStyle name="Normal 3 2 3 3 2 3 2" xfId="38449"/>
    <cellStyle name="Normal 3 2 3 3 2 3 3" xfId="57330"/>
    <cellStyle name="Normal 3 2 3 3 2 3 4" xfId="57331"/>
    <cellStyle name="Normal 3 2 3 3 2 4" xfId="4035"/>
    <cellStyle name="Normal 3 2 3 3 2 4 2" xfId="38450"/>
    <cellStyle name="Normal 3 2 3 3 2 4 3" xfId="57332"/>
    <cellStyle name="Normal 3 2 3 3 2 5" xfId="12709"/>
    <cellStyle name="Normal 3 2 3 3 2 5 2" xfId="38451"/>
    <cellStyle name="Normal 3 2 3 3 2 5 3" xfId="57333"/>
    <cellStyle name="Normal 3 2 3 3 2 6" xfId="18492"/>
    <cellStyle name="Normal 3 2 3 3 2 6 2" xfId="38452"/>
    <cellStyle name="Normal 3 2 3 3 2 7" xfId="38453"/>
    <cellStyle name="Normal 3 2 3 3 2 8" xfId="57334"/>
    <cellStyle name="Normal 3 2 3 3 3" xfId="1649"/>
    <cellStyle name="Normal 3 2 3 3 3 2" xfId="9135"/>
    <cellStyle name="Normal 3 2 3 3 3 2 2" xfId="14917"/>
    <cellStyle name="Normal 3 2 3 3 3 2 2 2" xfId="38454"/>
    <cellStyle name="Normal 3 2 3 3 3 2 2 3" xfId="57335"/>
    <cellStyle name="Normal 3 2 3 3 3 2 3" xfId="20700"/>
    <cellStyle name="Normal 3 2 3 3 3 2 3 2" xfId="38455"/>
    <cellStyle name="Normal 3 2 3 3 3 2 4" xfId="38456"/>
    <cellStyle name="Normal 3 2 3 3 3 2 5" xfId="57336"/>
    <cellStyle name="Normal 3 2 3 3 3 3" xfId="6244"/>
    <cellStyle name="Normal 3 2 3 3 3 3 2" xfId="38457"/>
    <cellStyle name="Normal 3 2 3 3 3 3 3" xfId="57337"/>
    <cellStyle name="Normal 3 2 3 3 3 4" xfId="12026"/>
    <cellStyle name="Normal 3 2 3 3 3 4 2" xfId="38458"/>
    <cellStyle name="Normal 3 2 3 3 3 4 3" xfId="57338"/>
    <cellStyle name="Normal 3 2 3 3 3 5" xfId="17809"/>
    <cellStyle name="Normal 3 2 3 3 3 5 2" xfId="38459"/>
    <cellStyle name="Normal 3 2 3 3 3 6" xfId="38460"/>
    <cellStyle name="Normal 3 2 3 3 3 7" xfId="57339"/>
    <cellStyle name="Normal 3 2 3 3 4" xfId="5224"/>
    <cellStyle name="Normal 3 2 3 3 4 2" xfId="13898"/>
    <cellStyle name="Normal 3 2 3 3 4 2 2" xfId="38461"/>
    <cellStyle name="Normal 3 2 3 3 4 2 3" xfId="57340"/>
    <cellStyle name="Normal 3 2 3 3 4 3" xfId="19681"/>
    <cellStyle name="Normal 3 2 3 3 4 3 2" xfId="38462"/>
    <cellStyle name="Normal 3 2 3 3 4 4" xfId="38463"/>
    <cellStyle name="Normal 3 2 3 3 4 5" xfId="57341"/>
    <cellStyle name="Normal 3 2 3 3 5" xfId="8116"/>
    <cellStyle name="Normal 3 2 3 3 5 2" xfId="38464"/>
    <cellStyle name="Normal 3 2 3 3 5 3" xfId="57342"/>
    <cellStyle name="Normal 3 2 3 3 5 4" xfId="57343"/>
    <cellStyle name="Normal 3 2 3 3 6" xfId="3352"/>
    <cellStyle name="Normal 3 2 3 3 6 2" xfId="38465"/>
    <cellStyle name="Normal 3 2 3 3 6 3" xfId="57344"/>
    <cellStyle name="Normal 3 2 3 3 7" xfId="11007"/>
    <cellStyle name="Normal 3 2 3 3 7 2" xfId="38466"/>
    <cellStyle name="Normal 3 2 3 3 7 3" xfId="57345"/>
    <cellStyle name="Normal 3 2 3 3 8" xfId="16790"/>
    <cellStyle name="Normal 3 2 3 3 8 2" xfId="38467"/>
    <cellStyle name="Normal 3 2 3 3 9" xfId="38468"/>
    <cellStyle name="Normal 3 2 3 4" xfId="1150"/>
    <cellStyle name="Normal 3 2 3 4 2" xfId="2854"/>
    <cellStyle name="Normal 3 2 3 4 2 2" xfId="10340"/>
    <cellStyle name="Normal 3 2 3 4 2 2 2" xfId="16122"/>
    <cellStyle name="Normal 3 2 3 4 2 2 2 2" xfId="38469"/>
    <cellStyle name="Normal 3 2 3 4 2 2 2 3" xfId="57346"/>
    <cellStyle name="Normal 3 2 3 4 2 2 3" xfId="21905"/>
    <cellStyle name="Normal 3 2 3 4 2 2 3 2" xfId="38470"/>
    <cellStyle name="Normal 3 2 3 4 2 2 4" xfId="38471"/>
    <cellStyle name="Normal 3 2 3 4 2 2 5" xfId="57347"/>
    <cellStyle name="Normal 3 2 3 4 2 3" xfId="7449"/>
    <cellStyle name="Normal 3 2 3 4 2 3 2" xfId="38472"/>
    <cellStyle name="Normal 3 2 3 4 2 3 3" xfId="57348"/>
    <cellStyle name="Normal 3 2 3 4 2 4" xfId="13231"/>
    <cellStyle name="Normal 3 2 3 4 2 4 2" xfId="38473"/>
    <cellStyle name="Normal 3 2 3 4 2 4 3" xfId="57349"/>
    <cellStyle name="Normal 3 2 3 4 2 5" xfId="19014"/>
    <cellStyle name="Normal 3 2 3 4 2 5 2" xfId="38474"/>
    <cellStyle name="Normal 3 2 3 4 2 6" xfId="38475"/>
    <cellStyle name="Normal 3 2 3 4 2 7" xfId="57350"/>
    <cellStyle name="Normal 3 2 3 4 3" xfId="5746"/>
    <cellStyle name="Normal 3 2 3 4 3 2" xfId="14420"/>
    <cellStyle name="Normal 3 2 3 4 3 2 2" xfId="38476"/>
    <cellStyle name="Normal 3 2 3 4 3 2 3" xfId="57351"/>
    <cellStyle name="Normal 3 2 3 4 3 3" xfId="20203"/>
    <cellStyle name="Normal 3 2 3 4 3 3 2" xfId="38477"/>
    <cellStyle name="Normal 3 2 3 4 3 4" xfId="38478"/>
    <cellStyle name="Normal 3 2 3 4 3 5" xfId="57352"/>
    <cellStyle name="Normal 3 2 3 4 4" xfId="8638"/>
    <cellStyle name="Normal 3 2 3 4 4 2" xfId="38479"/>
    <cellStyle name="Normal 3 2 3 4 4 3" xfId="57353"/>
    <cellStyle name="Normal 3 2 3 4 4 4" xfId="57354"/>
    <cellStyle name="Normal 3 2 3 4 5" xfId="4557"/>
    <cellStyle name="Normal 3 2 3 4 5 2" xfId="38480"/>
    <cellStyle name="Normal 3 2 3 4 5 3" xfId="57355"/>
    <cellStyle name="Normal 3 2 3 4 6" xfId="11529"/>
    <cellStyle name="Normal 3 2 3 4 6 2" xfId="38481"/>
    <cellStyle name="Normal 3 2 3 4 6 3" xfId="57356"/>
    <cellStyle name="Normal 3 2 3 4 7" xfId="17312"/>
    <cellStyle name="Normal 3 2 3 4 7 2" xfId="38482"/>
    <cellStyle name="Normal 3 2 3 4 8" xfId="38483"/>
    <cellStyle name="Normal 3 2 3 4 9" xfId="57357"/>
    <cellStyle name="Normal 3 2 3 5" xfId="2329"/>
    <cellStyle name="Normal 3 2 3 5 2" xfId="6924"/>
    <cellStyle name="Normal 3 2 3 5 2 2" xfId="15597"/>
    <cellStyle name="Normal 3 2 3 5 2 2 2" xfId="38484"/>
    <cellStyle name="Normal 3 2 3 5 2 2 3" xfId="57358"/>
    <cellStyle name="Normal 3 2 3 5 2 3" xfId="21380"/>
    <cellStyle name="Normal 3 2 3 5 2 3 2" xfId="38485"/>
    <cellStyle name="Normal 3 2 3 5 2 4" xfId="38486"/>
    <cellStyle name="Normal 3 2 3 5 2 5" xfId="57359"/>
    <cellStyle name="Normal 3 2 3 5 3" xfId="9815"/>
    <cellStyle name="Normal 3 2 3 5 3 2" xfId="38487"/>
    <cellStyle name="Normal 3 2 3 5 3 3" xfId="57360"/>
    <cellStyle name="Normal 3 2 3 5 3 4" xfId="57361"/>
    <cellStyle name="Normal 3 2 3 5 4" xfId="4032"/>
    <cellStyle name="Normal 3 2 3 5 4 2" xfId="38488"/>
    <cellStyle name="Normal 3 2 3 5 4 3" xfId="57362"/>
    <cellStyle name="Normal 3 2 3 5 5" xfId="12706"/>
    <cellStyle name="Normal 3 2 3 5 5 2" xfId="38489"/>
    <cellStyle name="Normal 3 2 3 5 5 3" xfId="57363"/>
    <cellStyle name="Normal 3 2 3 5 6" xfId="18489"/>
    <cellStyle name="Normal 3 2 3 5 6 2" xfId="38490"/>
    <cellStyle name="Normal 3 2 3 5 7" xfId="38491"/>
    <cellStyle name="Normal 3 2 3 5 8" xfId="57364"/>
    <cellStyle name="Normal 3 2 3 6" xfId="1336"/>
    <cellStyle name="Normal 3 2 3 6 2" xfId="8822"/>
    <cellStyle name="Normal 3 2 3 6 2 2" xfId="14604"/>
    <cellStyle name="Normal 3 2 3 6 2 2 2" xfId="38492"/>
    <cellStyle name="Normal 3 2 3 6 2 2 3" xfId="57365"/>
    <cellStyle name="Normal 3 2 3 6 2 3" xfId="20387"/>
    <cellStyle name="Normal 3 2 3 6 2 3 2" xfId="38493"/>
    <cellStyle name="Normal 3 2 3 6 2 4" xfId="38494"/>
    <cellStyle name="Normal 3 2 3 6 2 5" xfId="57366"/>
    <cellStyle name="Normal 3 2 3 6 3" xfId="5931"/>
    <cellStyle name="Normal 3 2 3 6 3 2" xfId="38495"/>
    <cellStyle name="Normal 3 2 3 6 3 3" xfId="57367"/>
    <cellStyle name="Normal 3 2 3 6 4" xfId="11713"/>
    <cellStyle name="Normal 3 2 3 6 4 2" xfId="38496"/>
    <cellStyle name="Normal 3 2 3 6 4 3" xfId="57368"/>
    <cellStyle name="Normal 3 2 3 6 5" xfId="17496"/>
    <cellStyle name="Normal 3 2 3 6 5 2" xfId="38497"/>
    <cellStyle name="Normal 3 2 3 6 6" xfId="38498"/>
    <cellStyle name="Normal 3 2 3 6 7" xfId="57369"/>
    <cellStyle name="Normal 3 2 3 7" xfId="5221"/>
    <cellStyle name="Normal 3 2 3 7 2" xfId="13895"/>
    <cellStyle name="Normal 3 2 3 7 2 2" xfId="38499"/>
    <cellStyle name="Normal 3 2 3 7 2 3" xfId="57370"/>
    <cellStyle name="Normal 3 2 3 7 3" xfId="19678"/>
    <cellStyle name="Normal 3 2 3 7 3 2" xfId="38500"/>
    <cellStyle name="Normal 3 2 3 7 4" xfId="38501"/>
    <cellStyle name="Normal 3 2 3 7 5" xfId="57371"/>
    <cellStyle name="Normal 3 2 3 8" xfId="8113"/>
    <cellStyle name="Normal 3 2 3 8 2" xfId="38502"/>
    <cellStyle name="Normal 3 2 3 8 3" xfId="57372"/>
    <cellStyle name="Normal 3 2 3 8 4" xfId="57373"/>
    <cellStyle name="Normal 3 2 3 9" xfId="3039"/>
    <cellStyle name="Normal 3 2 3 9 2" xfId="38503"/>
    <cellStyle name="Normal 3 2 3 9 3" xfId="57374"/>
    <cellStyle name="Normal 3 2 4" xfId="596"/>
    <cellStyle name="Normal 3 2 4 10" xfId="16791"/>
    <cellStyle name="Normal 3 2 4 10 2" xfId="38504"/>
    <cellStyle name="Normal 3 2 4 11" xfId="38505"/>
    <cellStyle name="Normal 3 2 4 12" xfId="57375"/>
    <cellStyle name="Normal 3 2 4 2" xfId="597"/>
    <cellStyle name="Normal 3 2 4 2 2" xfId="2334"/>
    <cellStyle name="Normal 3 2 4 2 2 2" xfId="9820"/>
    <cellStyle name="Normal 3 2 4 2 2 2 2" xfId="15602"/>
    <cellStyle name="Normal 3 2 4 2 2 2 2 2" xfId="38506"/>
    <cellStyle name="Normal 3 2 4 2 2 2 2 3" xfId="57376"/>
    <cellStyle name="Normal 3 2 4 2 2 2 3" xfId="21385"/>
    <cellStyle name="Normal 3 2 4 2 2 2 3 2" xfId="38507"/>
    <cellStyle name="Normal 3 2 4 2 2 2 4" xfId="38508"/>
    <cellStyle name="Normal 3 2 4 2 2 2 5" xfId="57377"/>
    <cellStyle name="Normal 3 2 4 2 2 3" xfId="6929"/>
    <cellStyle name="Normal 3 2 4 2 2 3 2" xfId="38509"/>
    <cellStyle name="Normal 3 2 4 2 2 3 3" xfId="57378"/>
    <cellStyle name="Normal 3 2 4 2 2 4" xfId="12711"/>
    <cellStyle name="Normal 3 2 4 2 2 4 2" xfId="38510"/>
    <cellStyle name="Normal 3 2 4 2 2 4 3" xfId="57379"/>
    <cellStyle name="Normal 3 2 4 2 2 5" xfId="18494"/>
    <cellStyle name="Normal 3 2 4 2 2 5 2" xfId="38511"/>
    <cellStyle name="Normal 3 2 4 2 2 6" xfId="38512"/>
    <cellStyle name="Normal 3 2 4 2 2 7" xfId="57380"/>
    <cellStyle name="Normal 3 2 4 2 3" xfId="5226"/>
    <cellStyle name="Normal 3 2 4 2 3 2" xfId="13900"/>
    <cellStyle name="Normal 3 2 4 2 3 2 2" xfId="38513"/>
    <cellStyle name="Normal 3 2 4 2 3 2 3" xfId="57381"/>
    <cellStyle name="Normal 3 2 4 2 3 3" xfId="19683"/>
    <cellStyle name="Normal 3 2 4 2 3 3 2" xfId="38514"/>
    <cellStyle name="Normal 3 2 4 2 3 4" xfId="38515"/>
    <cellStyle name="Normal 3 2 4 2 3 5" xfId="57382"/>
    <cellStyle name="Normal 3 2 4 2 4" xfId="8118"/>
    <cellStyle name="Normal 3 2 4 2 4 2" xfId="38516"/>
    <cellStyle name="Normal 3 2 4 2 4 3" xfId="57383"/>
    <cellStyle name="Normal 3 2 4 2 4 4" xfId="57384"/>
    <cellStyle name="Normal 3 2 4 2 5" xfId="4037"/>
    <cellStyle name="Normal 3 2 4 2 5 2" xfId="38517"/>
    <cellStyle name="Normal 3 2 4 2 5 3" xfId="57385"/>
    <cellStyle name="Normal 3 2 4 2 6" xfId="11009"/>
    <cellStyle name="Normal 3 2 4 2 6 2" xfId="38518"/>
    <cellStyle name="Normal 3 2 4 2 6 3" xfId="57386"/>
    <cellStyle name="Normal 3 2 4 2 7" xfId="16792"/>
    <cellStyle name="Normal 3 2 4 2 7 2" xfId="38519"/>
    <cellStyle name="Normal 3 2 4 2 8" xfId="38520"/>
    <cellStyle name="Normal 3 2 4 2 9" xfId="57387"/>
    <cellStyle name="Normal 3 2 4 3" xfId="1152"/>
    <cellStyle name="Normal 3 2 4 3 2" xfId="2856"/>
    <cellStyle name="Normal 3 2 4 3 2 2" xfId="10342"/>
    <cellStyle name="Normal 3 2 4 3 2 2 2" xfId="16124"/>
    <cellStyle name="Normal 3 2 4 3 2 2 2 2" xfId="38521"/>
    <cellStyle name="Normal 3 2 4 3 2 2 2 3" xfId="57388"/>
    <cellStyle name="Normal 3 2 4 3 2 2 3" xfId="21907"/>
    <cellStyle name="Normal 3 2 4 3 2 2 3 2" xfId="38522"/>
    <cellStyle name="Normal 3 2 4 3 2 2 4" xfId="38523"/>
    <cellStyle name="Normal 3 2 4 3 2 2 5" xfId="57389"/>
    <cellStyle name="Normal 3 2 4 3 2 3" xfId="7451"/>
    <cellStyle name="Normal 3 2 4 3 2 3 2" xfId="38524"/>
    <cellStyle name="Normal 3 2 4 3 2 3 3" xfId="57390"/>
    <cellStyle name="Normal 3 2 4 3 2 4" xfId="13233"/>
    <cellStyle name="Normal 3 2 4 3 2 4 2" xfId="38525"/>
    <cellStyle name="Normal 3 2 4 3 2 4 3" xfId="57391"/>
    <cellStyle name="Normal 3 2 4 3 2 5" xfId="19016"/>
    <cellStyle name="Normal 3 2 4 3 2 5 2" xfId="38526"/>
    <cellStyle name="Normal 3 2 4 3 2 6" xfId="38527"/>
    <cellStyle name="Normal 3 2 4 3 2 7" xfId="57392"/>
    <cellStyle name="Normal 3 2 4 3 3" xfId="5748"/>
    <cellStyle name="Normal 3 2 4 3 3 2" xfId="14422"/>
    <cellStyle name="Normal 3 2 4 3 3 2 2" xfId="38528"/>
    <cellStyle name="Normal 3 2 4 3 3 2 3" xfId="57393"/>
    <cellStyle name="Normal 3 2 4 3 3 3" xfId="20205"/>
    <cellStyle name="Normal 3 2 4 3 3 3 2" xfId="38529"/>
    <cellStyle name="Normal 3 2 4 3 3 4" xfId="38530"/>
    <cellStyle name="Normal 3 2 4 3 3 5" xfId="57394"/>
    <cellStyle name="Normal 3 2 4 3 4" xfId="8640"/>
    <cellStyle name="Normal 3 2 4 3 4 2" xfId="38531"/>
    <cellStyle name="Normal 3 2 4 3 4 3" xfId="57395"/>
    <cellStyle name="Normal 3 2 4 3 4 4" xfId="57396"/>
    <cellStyle name="Normal 3 2 4 3 5" xfId="4559"/>
    <cellStyle name="Normal 3 2 4 3 5 2" xfId="38532"/>
    <cellStyle name="Normal 3 2 4 3 5 3" xfId="57397"/>
    <cellStyle name="Normal 3 2 4 3 6" xfId="11531"/>
    <cellStyle name="Normal 3 2 4 3 6 2" xfId="38533"/>
    <cellStyle name="Normal 3 2 4 3 6 3" xfId="57398"/>
    <cellStyle name="Normal 3 2 4 3 7" xfId="17314"/>
    <cellStyle name="Normal 3 2 4 3 7 2" xfId="38534"/>
    <cellStyle name="Normal 3 2 4 3 8" xfId="38535"/>
    <cellStyle name="Normal 3 2 4 3 9" xfId="57399"/>
    <cellStyle name="Normal 3 2 4 4" xfId="2333"/>
    <cellStyle name="Normal 3 2 4 4 2" xfId="6928"/>
    <cellStyle name="Normal 3 2 4 4 2 2" xfId="15601"/>
    <cellStyle name="Normal 3 2 4 4 2 2 2" xfId="38536"/>
    <cellStyle name="Normal 3 2 4 4 2 2 3" xfId="57400"/>
    <cellStyle name="Normal 3 2 4 4 2 3" xfId="21384"/>
    <cellStyle name="Normal 3 2 4 4 2 3 2" xfId="38537"/>
    <cellStyle name="Normal 3 2 4 4 2 4" xfId="38538"/>
    <cellStyle name="Normal 3 2 4 4 2 5" xfId="57401"/>
    <cellStyle name="Normal 3 2 4 4 3" xfId="9819"/>
    <cellStyle name="Normal 3 2 4 4 3 2" xfId="38539"/>
    <cellStyle name="Normal 3 2 4 4 3 3" xfId="57402"/>
    <cellStyle name="Normal 3 2 4 4 3 4" xfId="57403"/>
    <cellStyle name="Normal 3 2 4 4 4" xfId="4036"/>
    <cellStyle name="Normal 3 2 4 4 4 2" xfId="38540"/>
    <cellStyle name="Normal 3 2 4 4 4 3" xfId="57404"/>
    <cellStyle name="Normal 3 2 4 4 5" xfId="12710"/>
    <cellStyle name="Normal 3 2 4 4 5 2" xfId="38541"/>
    <cellStyle name="Normal 3 2 4 4 5 3" xfId="57405"/>
    <cellStyle name="Normal 3 2 4 4 6" xfId="18493"/>
    <cellStyle name="Normal 3 2 4 4 6 2" xfId="38542"/>
    <cellStyle name="Normal 3 2 4 4 7" xfId="38543"/>
    <cellStyle name="Normal 3 2 4 4 8" xfId="57406"/>
    <cellStyle name="Normal 3 2 4 5" xfId="1651"/>
    <cellStyle name="Normal 3 2 4 5 2" xfId="9137"/>
    <cellStyle name="Normal 3 2 4 5 2 2" xfId="14919"/>
    <cellStyle name="Normal 3 2 4 5 2 2 2" xfId="38544"/>
    <cellStyle name="Normal 3 2 4 5 2 2 3" xfId="57407"/>
    <cellStyle name="Normal 3 2 4 5 2 3" xfId="20702"/>
    <cellStyle name="Normal 3 2 4 5 2 3 2" xfId="38545"/>
    <cellStyle name="Normal 3 2 4 5 2 4" xfId="38546"/>
    <cellStyle name="Normal 3 2 4 5 2 5" xfId="57408"/>
    <cellStyle name="Normal 3 2 4 5 3" xfId="6246"/>
    <cellStyle name="Normal 3 2 4 5 3 2" xfId="38547"/>
    <cellStyle name="Normal 3 2 4 5 3 3" xfId="57409"/>
    <cellStyle name="Normal 3 2 4 5 4" xfId="12028"/>
    <cellStyle name="Normal 3 2 4 5 4 2" xfId="38548"/>
    <cellStyle name="Normal 3 2 4 5 4 3" xfId="57410"/>
    <cellStyle name="Normal 3 2 4 5 5" xfId="17811"/>
    <cellStyle name="Normal 3 2 4 5 5 2" xfId="38549"/>
    <cellStyle name="Normal 3 2 4 5 6" xfId="38550"/>
    <cellStyle name="Normal 3 2 4 5 7" xfId="57411"/>
    <cellStyle name="Normal 3 2 4 6" xfId="5225"/>
    <cellStyle name="Normal 3 2 4 6 2" xfId="13899"/>
    <cellStyle name="Normal 3 2 4 6 2 2" xfId="38551"/>
    <cellStyle name="Normal 3 2 4 6 2 3" xfId="57412"/>
    <cellStyle name="Normal 3 2 4 6 3" xfId="19682"/>
    <cellStyle name="Normal 3 2 4 6 3 2" xfId="38552"/>
    <cellStyle name="Normal 3 2 4 6 4" xfId="38553"/>
    <cellStyle name="Normal 3 2 4 6 5" xfId="57413"/>
    <cellStyle name="Normal 3 2 4 7" xfId="8117"/>
    <cellStyle name="Normal 3 2 4 7 2" xfId="38554"/>
    <cellStyle name="Normal 3 2 4 7 3" xfId="57414"/>
    <cellStyle name="Normal 3 2 4 7 4" xfId="57415"/>
    <cellStyle name="Normal 3 2 4 8" xfId="3354"/>
    <cellStyle name="Normal 3 2 4 8 2" xfId="38555"/>
    <cellStyle name="Normal 3 2 4 8 3" xfId="57416"/>
    <cellStyle name="Normal 3 2 4 9" xfId="11008"/>
    <cellStyle name="Normal 3 2 4 9 2" xfId="38556"/>
    <cellStyle name="Normal 3 2 4 9 3" xfId="57417"/>
    <cellStyle name="Normal 3 2 5" xfId="598"/>
    <cellStyle name="Normal 3 2 5 10" xfId="16793"/>
    <cellStyle name="Normal 3 2 5 10 2" xfId="38557"/>
    <cellStyle name="Normal 3 2 5 11" xfId="38558"/>
    <cellStyle name="Normal 3 2 5 12" xfId="57418"/>
    <cellStyle name="Normal 3 2 5 2" xfId="599"/>
    <cellStyle name="Normal 3 2 5 2 2" xfId="2336"/>
    <cellStyle name="Normal 3 2 5 2 2 2" xfId="9822"/>
    <cellStyle name="Normal 3 2 5 2 2 2 2" xfId="15604"/>
    <cellStyle name="Normal 3 2 5 2 2 2 2 2" xfId="38559"/>
    <cellStyle name="Normal 3 2 5 2 2 2 2 3" xfId="57419"/>
    <cellStyle name="Normal 3 2 5 2 2 2 3" xfId="21387"/>
    <cellStyle name="Normal 3 2 5 2 2 2 3 2" xfId="38560"/>
    <cellStyle name="Normal 3 2 5 2 2 2 4" xfId="38561"/>
    <cellStyle name="Normal 3 2 5 2 2 2 5" xfId="57420"/>
    <cellStyle name="Normal 3 2 5 2 2 3" xfId="6931"/>
    <cellStyle name="Normal 3 2 5 2 2 3 2" xfId="38562"/>
    <cellStyle name="Normal 3 2 5 2 2 3 3" xfId="57421"/>
    <cellStyle name="Normal 3 2 5 2 2 4" xfId="12713"/>
    <cellStyle name="Normal 3 2 5 2 2 4 2" xfId="38563"/>
    <cellStyle name="Normal 3 2 5 2 2 4 3" xfId="57422"/>
    <cellStyle name="Normal 3 2 5 2 2 5" xfId="18496"/>
    <cellStyle name="Normal 3 2 5 2 2 5 2" xfId="38564"/>
    <cellStyle name="Normal 3 2 5 2 2 6" xfId="38565"/>
    <cellStyle name="Normal 3 2 5 2 2 7" xfId="57423"/>
    <cellStyle name="Normal 3 2 5 2 3" xfId="5228"/>
    <cellStyle name="Normal 3 2 5 2 3 2" xfId="13902"/>
    <cellStyle name="Normal 3 2 5 2 3 2 2" xfId="38566"/>
    <cellStyle name="Normal 3 2 5 2 3 2 3" xfId="57424"/>
    <cellStyle name="Normal 3 2 5 2 3 3" xfId="19685"/>
    <cellStyle name="Normal 3 2 5 2 3 3 2" xfId="38567"/>
    <cellStyle name="Normal 3 2 5 2 3 4" xfId="38568"/>
    <cellStyle name="Normal 3 2 5 2 3 5" xfId="57425"/>
    <cellStyle name="Normal 3 2 5 2 4" xfId="8120"/>
    <cellStyle name="Normal 3 2 5 2 4 2" xfId="38569"/>
    <cellStyle name="Normal 3 2 5 2 4 3" xfId="57426"/>
    <cellStyle name="Normal 3 2 5 2 4 4" xfId="57427"/>
    <cellStyle name="Normal 3 2 5 2 5" xfId="4039"/>
    <cellStyle name="Normal 3 2 5 2 5 2" xfId="38570"/>
    <cellStyle name="Normal 3 2 5 2 5 3" xfId="57428"/>
    <cellStyle name="Normal 3 2 5 2 6" xfId="11011"/>
    <cellStyle name="Normal 3 2 5 2 6 2" xfId="38571"/>
    <cellStyle name="Normal 3 2 5 2 6 3" xfId="57429"/>
    <cellStyle name="Normal 3 2 5 2 7" xfId="16794"/>
    <cellStyle name="Normal 3 2 5 2 7 2" xfId="38572"/>
    <cellStyle name="Normal 3 2 5 2 8" xfId="38573"/>
    <cellStyle name="Normal 3 2 5 2 9" xfId="57430"/>
    <cellStyle name="Normal 3 2 5 3" xfId="1153"/>
    <cellStyle name="Normal 3 2 5 3 2" xfId="2857"/>
    <cellStyle name="Normal 3 2 5 3 2 2" xfId="10343"/>
    <cellStyle name="Normal 3 2 5 3 2 2 2" xfId="16125"/>
    <cellStyle name="Normal 3 2 5 3 2 2 2 2" xfId="38574"/>
    <cellStyle name="Normal 3 2 5 3 2 2 2 3" xfId="57431"/>
    <cellStyle name="Normal 3 2 5 3 2 2 3" xfId="21908"/>
    <cellStyle name="Normal 3 2 5 3 2 2 3 2" xfId="38575"/>
    <cellStyle name="Normal 3 2 5 3 2 2 4" xfId="38576"/>
    <cellStyle name="Normal 3 2 5 3 2 2 5" xfId="57432"/>
    <cellStyle name="Normal 3 2 5 3 2 3" xfId="7452"/>
    <cellStyle name="Normal 3 2 5 3 2 3 2" xfId="38577"/>
    <cellStyle name="Normal 3 2 5 3 2 3 3" xfId="57433"/>
    <cellStyle name="Normal 3 2 5 3 2 4" xfId="13234"/>
    <cellStyle name="Normal 3 2 5 3 2 4 2" xfId="38578"/>
    <cellStyle name="Normal 3 2 5 3 2 4 3" xfId="57434"/>
    <cellStyle name="Normal 3 2 5 3 2 5" xfId="19017"/>
    <cellStyle name="Normal 3 2 5 3 2 5 2" xfId="38579"/>
    <cellStyle name="Normal 3 2 5 3 2 6" xfId="38580"/>
    <cellStyle name="Normal 3 2 5 3 2 7" xfId="57435"/>
    <cellStyle name="Normal 3 2 5 3 3" xfId="5749"/>
    <cellStyle name="Normal 3 2 5 3 3 2" xfId="14423"/>
    <cellStyle name="Normal 3 2 5 3 3 2 2" xfId="38581"/>
    <cellStyle name="Normal 3 2 5 3 3 2 3" xfId="57436"/>
    <cellStyle name="Normal 3 2 5 3 3 3" xfId="20206"/>
    <cellStyle name="Normal 3 2 5 3 3 3 2" xfId="38582"/>
    <cellStyle name="Normal 3 2 5 3 3 4" xfId="38583"/>
    <cellStyle name="Normal 3 2 5 3 3 5" xfId="57437"/>
    <cellStyle name="Normal 3 2 5 3 4" xfId="8641"/>
    <cellStyle name="Normal 3 2 5 3 4 2" xfId="38584"/>
    <cellStyle name="Normal 3 2 5 3 4 3" xfId="57438"/>
    <cellStyle name="Normal 3 2 5 3 4 4" xfId="57439"/>
    <cellStyle name="Normal 3 2 5 3 5" xfId="4560"/>
    <cellStyle name="Normal 3 2 5 3 5 2" xfId="38585"/>
    <cellStyle name="Normal 3 2 5 3 5 3" xfId="57440"/>
    <cellStyle name="Normal 3 2 5 3 6" xfId="11532"/>
    <cellStyle name="Normal 3 2 5 3 6 2" xfId="38586"/>
    <cellStyle name="Normal 3 2 5 3 6 3" xfId="57441"/>
    <cellStyle name="Normal 3 2 5 3 7" xfId="17315"/>
    <cellStyle name="Normal 3 2 5 3 7 2" xfId="38587"/>
    <cellStyle name="Normal 3 2 5 3 8" xfId="38588"/>
    <cellStyle name="Normal 3 2 5 3 9" xfId="57442"/>
    <cellStyle name="Normal 3 2 5 4" xfId="2335"/>
    <cellStyle name="Normal 3 2 5 4 2" xfId="6930"/>
    <cellStyle name="Normal 3 2 5 4 2 2" xfId="15603"/>
    <cellStyle name="Normal 3 2 5 4 2 2 2" xfId="38589"/>
    <cellStyle name="Normal 3 2 5 4 2 2 3" xfId="57443"/>
    <cellStyle name="Normal 3 2 5 4 2 3" xfId="21386"/>
    <cellStyle name="Normal 3 2 5 4 2 3 2" xfId="38590"/>
    <cellStyle name="Normal 3 2 5 4 2 4" xfId="38591"/>
    <cellStyle name="Normal 3 2 5 4 2 5" xfId="57444"/>
    <cellStyle name="Normal 3 2 5 4 3" xfId="9821"/>
    <cellStyle name="Normal 3 2 5 4 3 2" xfId="38592"/>
    <cellStyle name="Normal 3 2 5 4 3 3" xfId="57445"/>
    <cellStyle name="Normal 3 2 5 4 3 4" xfId="57446"/>
    <cellStyle name="Normal 3 2 5 4 4" xfId="4038"/>
    <cellStyle name="Normal 3 2 5 4 4 2" xfId="38593"/>
    <cellStyle name="Normal 3 2 5 4 4 3" xfId="57447"/>
    <cellStyle name="Normal 3 2 5 4 5" xfId="12712"/>
    <cellStyle name="Normal 3 2 5 4 5 2" xfId="38594"/>
    <cellStyle name="Normal 3 2 5 4 5 3" xfId="57448"/>
    <cellStyle name="Normal 3 2 5 4 6" xfId="18495"/>
    <cellStyle name="Normal 3 2 5 4 6 2" xfId="38595"/>
    <cellStyle name="Normal 3 2 5 4 7" xfId="38596"/>
    <cellStyle name="Normal 3 2 5 4 8" xfId="57449"/>
    <cellStyle name="Normal 3 2 5 5" xfId="1652"/>
    <cellStyle name="Normal 3 2 5 5 2" xfId="9138"/>
    <cellStyle name="Normal 3 2 5 5 2 2" xfId="14920"/>
    <cellStyle name="Normal 3 2 5 5 2 2 2" xfId="38597"/>
    <cellStyle name="Normal 3 2 5 5 2 2 3" xfId="57450"/>
    <cellStyle name="Normal 3 2 5 5 2 3" xfId="20703"/>
    <cellStyle name="Normal 3 2 5 5 2 3 2" xfId="38598"/>
    <cellStyle name="Normal 3 2 5 5 2 4" xfId="38599"/>
    <cellStyle name="Normal 3 2 5 5 2 5" xfId="57451"/>
    <cellStyle name="Normal 3 2 5 5 3" xfId="6247"/>
    <cellStyle name="Normal 3 2 5 5 3 2" xfId="38600"/>
    <cellStyle name="Normal 3 2 5 5 3 3" xfId="57452"/>
    <cellStyle name="Normal 3 2 5 5 4" xfId="12029"/>
    <cellStyle name="Normal 3 2 5 5 4 2" xfId="38601"/>
    <cellStyle name="Normal 3 2 5 5 4 3" xfId="57453"/>
    <cellStyle name="Normal 3 2 5 5 5" xfId="17812"/>
    <cellStyle name="Normal 3 2 5 5 5 2" xfId="38602"/>
    <cellStyle name="Normal 3 2 5 5 6" xfId="38603"/>
    <cellStyle name="Normal 3 2 5 5 7" xfId="57454"/>
    <cellStyle name="Normal 3 2 5 6" xfId="5227"/>
    <cellStyle name="Normal 3 2 5 6 2" xfId="13901"/>
    <cellStyle name="Normal 3 2 5 6 2 2" xfId="38604"/>
    <cellStyle name="Normal 3 2 5 6 2 3" xfId="57455"/>
    <cellStyle name="Normal 3 2 5 6 3" xfId="19684"/>
    <cellStyle name="Normal 3 2 5 6 3 2" xfId="38605"/>
    <cellStyle name="Normal 3 2 5 6 4" xfId="38606"/>
    <cellStyle name="Normal 3 2 5 6 5" xfId="57456"/>
    <cellStyle name="Normal 3 2 5 7" xfId="8119"/>
    <cellStyle name="Normal 3 2 5 7 2" xfId="38607"/>
    <cellStyle name="Normal 3 2 5 7 3" xfId="57457"/>
    <cellStyle name="Normal 3 2 5 7 4" xfId="57458"/>
    <cellStyle name="Normal 3 2 5 8" xfId="3355"/>
    <cellStyle name="Normal 3 2 5 8 2" xfId="38608"/>
    <cellStyle name="Normal 3 2 5 8 3" xfId="57459"/>
    <cellStyle name="Normal 3 2 5 9" xfId="11010"/>
    <cellStyle name="Normal 3 2 5 9 2" xfId="38609"/>
    <cellStyle name="Normal 3 2 5 9 3" xfId="57460"/>
    <cellStyle name="Normal 3 2 6" xfId="600"/>
    <cellStyle name="Normal 3 2 6 10" xfId="57461"/>
    <cellStyle name="Normal 3 2 6 2" xfId="2337"/>
    <cellStyle name="Normal 3 2 6 2 2" xfId="6932"/>
    <cellStyle name="Normal 3 2 6 2 2 2" xfId="15605"/>
    <cellStyle name="Normal 3 2 6 2 2 2 2" xfId="38610"/>
    <cellStyle name="Normal 3 2 6 2 2 2 3" xfId="57462"/>
    <cellStyle name="Normal 3 2 6 2 2 3" xfId="21388"/>
    <cellStyle name="Normal 3 2 6 2 2 3 2" xfId="38611"/>
    <cellStyle name="Normal 3 2 6 2 2 4" xfId="38612"/>
    <cellStyle name="Normal 3 2 6 2 2 5" xfId="57463"/>
    <cellStyle name="Normal 3 2 6 2 3" xfId="9823"/>
    <cellStyle name="Normal 3 2 6 2 3 2" xfId="38613"/>
    <cellStyle name="Normal 3 2 6 2 3 3" xfId="57464"/>
    <cellStyle name="Normal 3 2 6 2 3 4" xfId="57465"/>
    <cellStyle name="Normal 3 2 6 2 4" xfId="4040"/>
    <cellStyle name="Normal 3 2 6 2 4 2" xfId="38614"/>
    <cellStyle name="Normal 3 2 6 2 4 3" xfId="57466"/>
    <cellStyle name="Normal 3 2 6 2 5" xfId="12714"/>
    <cellStyle name="Normal 3 2 6 2 5 2" xfId="38615"/>
    <cellStyle name="Normal 3 2 6 2 5 3" xfId="57467"/>
    <cellStyle name="Normal 3 2 6 2 6" xfId="18497"/>
    <cellStyle name="Normal 3 2 6 2 6 2" xfId="38616"/>
    <cellStyle name="Normal 3 2 6 2 7" xfId="38617"/>
    <cellStyle name="Normal 3 2 6 2 8" xfId="57468"/>
    <cellStyle name="Normal 3 2 6 3" xfId="1643"/>
    <cellStyle name="Normal 3 2 6 3 2" xfId="9129"/>
    <cellStyle name="Normal 3 2 6 3 2 2" xfId="14911"/>
    <cellStyle name="Normal 3 2 6 3 2 2 2" xfId="38618"/>
    <cellStyle name="Normal 3 2 6 3 2 2 3" xfId="57469"/>
    <cellStyle name="Normal 3 2 6 3 2 3" xfId="20694"/>
    <cellStyle name="Normal 3 2 6 3 2 3 2" xfId="38619"/>
    <cellStyle name="Normal 3 2 6 3 2 4" xfId="38620"/>
    <cellStyle name="Normal 3 2 6 3 2 5" xfId="57470"/>
    <cellStyle name="Normal 3 2 6 3 3" xfId="6238"/>
    <cellStyle name="Normal 3 2 6 3 3 2" xfId="38621"/>
    <cellStyle name="Normal 3 2 6 3 3 3" xfId="57471"/>
    <cellStyle name="Normal 3 2 6 3 4" xfId="12020"/>
    <cellStyle name="Normal 3 2 6 3 4 2" xfId="38622"/>
    <cellStyle name="Normal 3 2 6 3 4 3" xfId="57472"/>
    <cellStyle name="Normal 3 2 6 3 5" xfId="17803"/>
    <cellStyle name="Normal 3 2 6 3 5 2" xfId="38623"/>
    <cellStyle name="Normal 3 2 6 3 6" xfId="38624"/>
    <cellStyle name="Normal 3 2 6 3 7" xfId="57473"/>
    <cellStyle name="Normal 3 2 6 4" xfId="5229"/>
    <cellStyle name="Normal 3 2 6 4 2" xfId="13903"/>
    <cellStyle name="Normal 3 2 6 4 2 2" xfId="38625"/>
    <cellStyle name="Normal 3 2 6 4 2 3" xfId="57474"/>
    <cellStyle name="Normal 3 2 6 4 3" xfId="19686"/>
    <cellStyle name="Normal 3 2 6 4 3 2" xfId="38626"/>
    <cellStyle name="Normal 3 2 6 4 4" xfId="38627"/>
    <cellStyle name="Normal 3 2 6 4 5" xfId="57475"/>
    <cellStyle name="Normal 3 2 6 5" xfId="8121"/>
    <cellStyle name="Normal 3 2 6 5 2" xfId="38628"/>
    <cellStyle name="Normal 3 2 6 5 3" xfId="57476"/>
    <cellStyle name="Normal 3 2 6 5 4" xfId="57477"/>
    <cellStyle name="Normal 3 2 6 6" xfId="3346"/>
    <cellStyle name="Normal 3 2 6 6 2" xfId="38629"/>
    <cellStyle name="Normal 3 2 6 6 3" xfId="57478"/>
    <cellStyle name="Normal 3 2 6 7" xfId="11012"/>
    <cellStyle name="Normal 3 2 6 7 2" xfId="38630"/>
    <cellStyle name="Normal 3 2 6 7 3" xfId="57479"/>
    <cellStyle name="Normal 3 2 6 8" xfId="16795"/>
    <cellStyle name="Normal 3 2 6 8 2" xfId="38631"/>
    <cellStyle name="Normal 3 2 6 9" xfId="38632"/>
    <cellStyle name="Normal 3 2 7" xfId="858"/>
    <cellStyle name="Normal 3 2 7 2" xfId="2564"/>
    <cellStyle name="Normal 3 2 7 2 2" xfId="10050"/>
    <cellStyle name="Normal 3 2 7 2 2 2" xfId="15832"/>
    <cellStyle name="Normal 3 2 7 2 2 2 2" xfId="38633"/>
    <cellStyle name="Normal 3 2 7 2 2 2 3" xfId="57480"/>
    <cellStyle name="Normal 3 2 7 2 2 3" xfId="21615"/>
    <cellStyle name="Normal 3 2 7 2 2 3 2" xfId="38634"/>
    <cellStyle name="Normal 3 2 7 2 2 4" xfId="38635"/>
    <cellStyle name="Normal 3 2 7 2 2 5" xfId="57481"/>
    <cellStyle name="Normal 3 2 7 2 3" xfId="7159"/>
    <cellStyle name="Normal 3 2 7 2 3 2" xfId="38636"/>
    <cellStyle name="Normal 3 2 7 2 3 3" xfId="57482"/>
    <cellStyle name="Normal 3 2 7 2 4" xfId="12941"/>
    <cellStyle name="Normal 3 2 7 2 4 2" xfId="38637"/>
    <cellStyle name="Normal 3 2 7 2 4 3" xfId="57483"/>
    <cellStyle name="Normal 3 2 7 2 5" xfId="18724"/>
    <cellStyle name="Normal 3 2 7 2 5 2" xfId="38638"/>
    <cellStyle name="Normal 3 2 7 2 6" xfId="38639"/>
    <cellStyle name="Normal 3 2 7 2 7" xfId="57484"/>
    <cellStyle name="Normal 3 2 7 3" xfId="5456"/>
    <cellStyle name="Normal 3 2 7 3 2" xfId="14130"/>
    <cellStyle name="Normal 3 2 7 3 2 2" xfId="38640"/>
    <cellStyle name="Normal 3 2 7 3 2 3" xfId="57485"/>
    <cellStyle name="Normal 3 2 7 3 3" xfId="19913"/>
    <cellStyle name="Normal 3 2 7 3 3 2" xfId="38641"/>
    <cellStyle name="Normal 3 2 7 3 4" xfId="38642"/>
    <cellStyle name="Normal 3 2 7 3 5" xfId="57486"/>
    <cellStyle name="Normal 3 2 7 4" xfId="8348"/>
    <cellStyle name="Normal 3 2 7 4 2" xfId="38643"/>
    <cellStyle name="Normal 3 2 7 4 3" xfId="57487"/>
    <cellStyle name="Normal 3 2 7 4 4" xfId="57488"/>
    <cellStyle name="Normal 3 2 7 5" xfId="4267"/>
    <cellStyle name="Normal 3 2 7 5 2" xfId="38644"/>
    <cellStyle name="Normal 3 2 7 5 3" xfId="57489"/>
    <cellStyle name="Normal 3 2 7 6" xfId="11239"/>
    <cellStyle name="Normal 3 2 7 6 2" xfId="38645"/>
    <cellStyle name="Normal 3 2 7 6 3" xfId="57490"/>
    <cellStyle name="Normal 3 2 7 7" xfId="17022"/>
    <cellStyle name="Normal 3 2 7 7 2" xfId="38646"/>
    <cellStyle name="Normal 3 2 7 8" xfId="38647"/>
    <cellStyle name="Normal 3 2 7 9" xfId="57491"/>
    <cellStyle name="Normal 3 2 8" xfId="2318"/>
    <cellStyle name="Normal 3 2 8 2" xfId="6913"/>
    <cellStyle name="Normal 3 2 8 2 2" xfId="15586"/>
    <cellStyle name="Normal 3 2 8 2 2 2" xfId="38648"/>
    <cellStyle name="Normal 3 2 8 2 2 3" xfId="57492"/>
    <cellStyle name="Normal 3 2 8 2 3" xfId="21369"/>
    <cellStyle name="Normal 3 2 8 2 3 2" xfId="38649"/>
    <cellStyle name="Normal 3 2 8 2 4" xfId="38650"/>
    <cellStyle name="Normal 3 2 8 2 5" xfId="57493"/>
    <cellStyle name="Normal 3 2 8 3" xfId="9804"/>
    <cellStyle name="Normal 3 2 8 3 2" xfId="38651"/>
    <cellStyle name="Normal 3 2 8 3 3" xfId="57494"/>
    <cellStyle name="Normal 3 2 8 3 4" xfId="57495"/>
    <cellStyle name="Normal 3 2 8 4" xfId="4021"/>
    <cellStyle name="Normal 3 2 8 4 2" xfId="38652"/>
    <cellStyle name="Normal 3 2 8 4 3" xfId="57496"/>
    <cellStyle name="Normal 3 2 8 5" xfId="12695"/>
    <cellStyle name="Normal 3 2 8 5 2" xfId="38653"/>
    <cellStyle name="Normal 3 2 8 5 3" xfId="57497"/>
    <cellStyle name="Normal 3 2 8 6" xfId="18478"/>
    <cellStyle name="Normal 3 2 8 6 2" xfId="38654"/>
    <cellStyle name="Normal 3 2 8 7" xfId="38655"/>
    <cellStyle name="Normal 3 2 8 8" xfId="57498"/>
    <cellStyle name="Normal 3 2 9" xfId="1274"/>
    <cellStyle name="Normal 3 2 9 2" xfId="8761"/>
    <cellStyle name="Normal 3 2 9 2 2" xfId="14543"/>
    <cellStyle name="Normal 3 2 9 2 2 2" xfId="38656"/>
    <cellStyle name="Normal 3 2 9 2 2 3" xfId="57499"/>
    <cellStyle name="Normal 3 2 9 2 3" xfId="20326"/>
    <cellStyle name="Normal 3 2 9 2 3 2" xfId="38657"/>
    <cellStyle name="Normal 3 2 9 2 4" xfId="38658"/>
    <cellStyle name="Normal 3 2 9 2 5" xfId="57500"/>
    <cellStyle name="Normal 3 2 9 3" xfId="5870"/>
    <cellStyle name="Normal 3 2 9 3 2" xfId="38659"/>
    <cellStyle name="Normal 3 2 9 3 3" xfId="57501"/>
    <cellStyle name="Normal 3 2 9 4" xfId="11652"/>
    <cellStyle name="Normal 3 2 9 4 2" xfId="38660"/>
    <cellStyle name="Normal 3 2 9 4 3" xfId="57502"/>
    <cellStyle name="Normal 3 2 9 5" xfId="17435"/>
    <cellStyle name="Normal 3 2 9 5 2" xfId="38661"/>
    <cellStyle name="Normal 3 2 9 6" xfId="38662"/>
    <cellStyle name="Normal 3 2 9 7" xfId="57503"/>
    <cellStyle name="Normal 3 3" xfId="601"/>
    <cellStyle name="Normal 3 3 10" xfId="8122"/>
    <cellStyle name="Normal 3 3 10 2" xfId="38663"/>
    <cellStyle name="Normal 3 3 10 3" xfId="57504"/>
    <cellStyle name="Normal 3 3 10 4" xfId="57505"/>
    <cellStyle name="Normal 3 3 11" xfId="3041"/>
    <cellStyle name="Normal 3 3 11 2" xfId="38664"/>
    <cellStyle name="Normal 3 3 11 3" xfId="57506"/>
    <cellStyle name="Normal 3 3 12" xfId="11013"/>
    <cellStyle name="Normal 3 3 12 2" xfId="38665"/>
    <cellStyle name="Normal 3 3 12 3" xfId="57507"/>
    <cellStyle name="Normal 3 3 13" xfId="16796"/>
    <cellStyle name="Normal 3 3 13 2" xfId="38666"/>
    <cellStyle name="Normal 3 3 14" xfId="38667"/>
    <cellStyle name="Normal 3 3 15" xfId="57508"/>
    <cellStyle name="Normal 3 3 2" xfId="602"/>
    <cellStyle name="Normal 3 3 2 10" xfId="11014"/>
    <cellStyle name="Normal 3 3 2 10 2" xfId="38668"/>
    <cellStyle name="Normal 3 3 2 10 3" xfId="57509"/>
    <cellStyle name="Normal 3 3 2 11" xfId="16797"/>
    <cellStyle name="Normal 3 3 2 11 2" xfId="38669"/>
    <cellStyle name="Normal 3 3 2 12" xfId="38670"/>
    <cellStyle name="Normal 3 3 2 13" xfId="57510"/>
    <cellStyle name="Normal 3 3 2 2" xfId="603"/>
    <cellStyle name="Normal 3 3 2 2 10" xfId="16798"/>
    <cellStyle name="Normal 3 3 2 2 10 2" xfId="38671"/>
    <cellStyle name="Normal 3 3 2 2 11" xfId="38672"/>
    <cellStyle name="Normal 3 3 2 2 12" xfId="57511"/>
    <cellStyle name="Normal 3 3 2 2 2" xfId="604"/>
    <cellStyle name="Normal 3 3 2 2 2 2" xfId="2341"/>
    <cellStyle name="Normal 3 3 2 2 2 2 2" xfId="9827"/>
    <cellStyle name="Normal 3 3 2 2 2 2 2 2" xfId="15609"/>
    <cellStyle name="Normal 3 3 2 2 2 2 2 2 2" xfId="38673"/>
    <cellStyle name="Normal 3 3 2 2 2 2 2 2 3" xfId="57512"/>
    <cellStyle name="Normal 3 3 2 2 2 2 2 3" xfId="21392"/>
    <cellStyle name="Normal 3 3 2 2 2 2 2 3 2" xfId="38674"/>
    <cellStyle name="Normal 3 3 2 2 2 2 2 4" xfId="38675"/>
    <cellStyle name="Normal 3 3 2 2 2 2 2 5" xfId="57513"/>
    <cellStyle name="Normal 3 3 2 2 2 2 3" xfId="6936"/>
    <cellStyle name="Normal 3 3 2 2 2 2 3 2" xfId="38676"/>
    <cellStyle name="Normal 3 3 2 2 2 2 3 3" xfId="57514"/>
    <cellStyle name="Normal 3 3 2 2 2 2 4" xfId="12718"/>
    <cellStyle name="Normal 3 3 2 2 2 2 4 2" xfId="38677"/>
    <cellStyle name="Normal 3 3 2 2 2 2 4 3" xfId="57515"/>
    <cellStyle name="Normal 3 3 2 2 2 2 5" xfId="18501"/>
    <cellStyle name="Normal 3 3 2 2 2 2 5 2" xfId="38678"/>
    <cellStyle name="Normal 3 3 2 2 2 2 6" xfId="38679"/>
    <cellStyle name="Normal 3 3 2 2 2 2 7" xfId="57516"/>
    <cellStyle name="Normal 3 3 2 2 2 3" xfId="5233"/>
    <cellStyle name="Normal 3 3 2 2 2 3 2" xfId="13907"/>
    <cellStyle name="Normal 3 3 2 2 2 3 2 2" xfId="38680"/>
    <cellStyle name="Normal 3 3 2 2 2 3 2 3" xfId="57517"/>
    <cellStyle name="Normal 3 3 2 2 2 3 3" xfId="19690"/>
    <cellStyle name="Normal 3 3 2 2 2 3 3 2" xfId="38681"/>
    <cellStyle name="Normal 3 3 2 2 2 3 4" xfId="38682"/>
    <cellStyle name="Normal 3 3 2 2 2 3 5" xfId="57518"/>
    <cellStyle name="Normal 3 3 2 2 2 4" xfId="8125"/>
    <cellStyle name="Normal 3 3 2 2 2 4 2" xfId="38683"/>
    <cellStyle name="Normal 3 3 2 2 2 4 3" xfId="57519"/>
    <cellStyle name="Normal 3 3 2 2 2 4 4" xfId="57520"/>
    <cellStyle name="Normal 3 3 2 2 2 5" xfId="4044"/>
    <cellStyle name="Normal 3 3 2 2 2 5 2" xfId="38684"/>
    <cellStyle name="Normal 3 3 2 2 2 5 3" xfId="57521"/>
    <cellStyle name="Normal 3 3 2 2 2 6" xfId="11016"/>
    <cellStyle name="Normal 3 3 2 2 2 6 2" xfId="38685"/>
    <cellStyle name="Normal 3 3 2 2 2 6 3" xfId="57522"/>
    <cellStyle name="Normal 3 3 2 2 2 7" xfId="16799"/>
    <cellStyle name="Normal 3 3 2 2 2 7 2" xfId="38686"/>
    <cellStyle name="Normal 3 3 2 2 2 8" xfId="38687"/>
    <cellStyle name="Normal 3 3 2 2 2 9" xfId="57523"/>
    <cellStyle name="Normal 3 3 2 2 3" xfId="1155"/>
    <cellStyle name="Normal 3 3 2 2 3 2" xfId="2859"/>
    <cellStyle name="Normal 3 3 2 2 3 2 2" xfId="10345"/>
    <cellStyle name="Normal 3 3 2 2 3 2 2 2" xfId="16127"/>
    <cellStyle name="Normal 3 3 2 2 3 2 2 2 2" xfId="38688"/>
    <cellStyle name="Normal 3 3 2 2 3 2 2 2 3" xfId="57524"/>
    <cellStyle name="Normal 3 3 2 2 3 2 2 3" xfId="21910"/>
    <cellStyle name="Normal 3 3 2 2 3 2 2 3 2" xfId="38689"/>
    <cellStyle name="Normal 3 3 2 2 3 2 2 4" xfId="38690"/>
    <cellStyle name="Normal 3 3 2 2 3 2 2 5" xfId="57525"/>
    <cellStyle name="Normal 3 3 2 2 3 2 3" xfId="7454"/>
    <cellStyle name="Normal 3 3 2 2 3 2 3 2" xfId="38691"/>
    <cellStyle name="Normal 3 3 2 2 3 2 3 3" xfId="57526"/>
    <cellStyle name="Normal 3 3 2 2 3 2 4" xfId="13236"/>
    <cellStyle name="Normal 3 3 2 2 3 2 4 2" xfId="38692"/>
    <cellStyle name="Normal 3 3 2 2 3 2 4 3" xfId="57527"/>
    <cellStyle name="Normal 3 3 2 2 3 2 5" xfId="19019"/>
    <cellStyle name="Normal 3 3 2 2 3 2 5 2" xfId="38693"/>
    <cellStyle name="Normal 3 3 2 2 3 2 6" xfId="38694"/>
    <cellStyle name="Normal 3 3 2 2 3 2 7" xfId="57528"/>
    <cellStyle name="Normal 3 3 2 2 3 3" xfId="5751"/>
    <cellStyle name="Normal 3 3 2 2 3 3 2" xfId="14425"/>
    <cellStyle name="Normal 3 3 2 2 3 3 2 2" xfId="38695"/>
    <cellStyle name="Normal 3 3 2 2 3 3 2 3" xfId="57529"/>
    <cellStyle name="Normal 3 3 2 2 3 3 3" xfId="20208"/>
    <cellStyle name="Normal 3 3 2 2 3 3 3 2" xfId="38696"/>
    <cellStyle name="Normal 3 3 2 2 3 3 4" xfId="38697"/>
    <cellStyle name="Normal 3 3 2 2 3 3 5" xfId="57530"/>
    <cellStyle name="Normal 3 3 2 2 3 4" xfId="8643"/>
    <cellStyle name="Normal 3 3 2 2 3 4 2" xfId="38698"/>
    <cellStyle name="Normal 3 3 2 2 3 4 3" xfId="57531"/>
    <cellStyle name="Normal 3 3 2 2 3 4 4" xfId="57532"/>
    <cellStyle name="Normal 3 3 2 2 3 5" xfId="4562"/>
    <cellStyle name="Normal 3 3 2 2 3 5 2" xfId="38699"/>
    <cellStyle name="Normal 3 3 2 2 3 5 3" xfId="57533"/>
    <cellStyle name="Normal 3 3 2 2 3 6" xfId="11534"/>
    <cellStyle name="Normal 3 3 2 2 3 6 2" xfId="38700"/>
    <cellStyle name="Normal 3 3 2 2 3 6 3" xfId="57534"/>
    <cellStyle name="Normal 3 3 2 2 3 7" xfId="17317"/>
    <cellStyle name="Normal 3 3 2 2 3 7 2" xfId="38701"/>
    <cellStyle name="Normal 3 3 2 2 3 8" xfId="38702"/>
    <cellStyle name="Normal 3 3 2 2 3 9" xfId="57535"/>
    <cellStyle name="Normal 3 3 2 2 4" xfId="2340"/>
    <cellStyle name="Normal 3 3 2 2 4 2" xfId="6935"/>
    <cellStyle name="Normal 3 3 2 2 4 2 2" xfId="15608"/>
    <cellStyle name="Normal 3 3 2 2 4 2 2 2" xfId="38703"/>
    <cellStyle name="Normal 3 3 2 2 4 2 2 3" xfId="57536"/>
    <cellStyle name="Normal 3 3 2 2 4 2 3" xfId="21391"/>
    <cellStyle name="Normal 3 3 2 2 4 2 3 2" xfId="38704"/>
    <cellStyle name="Normal 3 3 2 2 4 2 4" xfId="38705"/>
    <cellStyle name="Normal 3 3 2 2 4 2 5" xfId="57537"/>
    <cellStyle name="Normal 3 3 2 2 4 3" xfId="9826"/>
    <cellStyle name="Normal 3 3 2 2 4 3 2" xfId="38706"/>
    <cellStyle name="Normal 3 3 2 2 4 3 3" xfId="57538"/>
    <cellStyle name="Normal 3 3 2 2 4 3 4" xfId="57539"/>
    <cellStyle name="Normal 3 3 2 2 4 4" xfId="4043"/>
    <cellStyle name="Normal 3 3 2 2 4 4 2" xfId="38707"/>
    <cellStyle name="Normal 3 3 2 2 4 4 3" xfId="57540"/>
    <cellStyle name="Normal 3 3 2 2 4 5" xfId="12717"/>
    <cellStyle name="Normal 3 3 2 2 4 5 2" xfId="38708"/>
    <cellStyle name="Normal 3 3 2 2 4 5 3" xfId="57541"/>
    <cellStyle name="Normal 3 3 2 2 4 6" xfId="18500"/>
    <cellStyle name="Normal 3 3 2 2 4 6 2" xfId="38709"/>
    <cellStyle name="Normal 3 3 2 2 4 7" xfId="38710"/>
    <cellStyle name="Normal 3 3 2 2 4 8" xfId="57542"/>
    <cellStyle name="Normal 3 3 2 2 5" xfId="1655"/>
    <cellStyle name="Normal 3 3 2 2 5 2" xfId="9141"/>
    <cellStyle name="Normal 3 3 2 2 5 2 2" xfId="14923"/>
    <cellStyle name="Normal 3 3 2 2 5 2 2 2" xfId="38711"/>
    <cellStyle name="Normal 3 3 2 2 5 2 2 3" xfId="57543"/>
    <cellStyle name="Normal 3 3 2 2 5 2 3" xfId="20706"/>
    <cellStyle name="Normal 3 3 2 2 5 2 3 2" xfId="38712"/>
    <cellStyle name="Normal 3 3 2 2 5 2 4" xfId="38713"/>
    <cellStyle name="Normal 3 3 2 2 5 2 5" xfId="57544"/>
    <cellStyle name="Normal 3 3 2 2 5 3" xfId="6250"/>
    <cellStyle name="Normal 3 3 2 2 5 3 2" xfId="38714"/>
    <cellStyle name="Normal 3 3 2 2 5 3 3" xfId="57545"/>
    <cellStyle name="Normal 3 3 2 2 5 4" xfId="12032"/>
    <cellStyle name="Normal 3 3 2 2 5 4 2" xfId="38715"/>
    <cellStyle name="Normal 3 3 2 2 5 4 3" xfId="57546"/>
    <cellStyle name="Normal 3 3 2 2 5 5" xfId="17815"/>
    <cellStyle name="Normal 3 3 2 2 5 5 2" xfId="38716"/>
    <cellStyle name="Normal 3 3 2 2 5 6" xfId="38717"/>
    <cellStyle name="Normal 3 3 2 2 5 7" xfId="57547"/>
    <cellStyle name="Normal 3 3 2 2 6" xfId="5232"/>
    <cellStyle name="Normal 3 3 2 2 6 2" xfId="13906"/>
    <cellStyle name="Normal 3 3 2 2 6 2 2" xfId="38718"/>
    <cellStyle name="Normal 3 3 2 2 6 2 3" xfId="57548"/>
    <cellStyle name="Normal 3 3 2 2 6 3" xfId="19689"/>
    <cellStyle name="Normal 3 3 2 2 6 3 2" xfId="38719"/>
    <cellStyle name="Normal 3 3 2 2 6 4" xfId="38720"/>
    <cellStyle name="Normal 3 3 2 2 6 5" xfId="57549"/>
    <cellStyle name="Normal 3 3 2 2 7" xfId="8124"/>
    <cellStyle name="Normal 3 3 2 2 7 2" xfId="38721"/>
    <cellStyle name="Normal 3 3 2 2 7 3" xfId="57550"/>
    <cellStyle name="Normal 3 3 2 2 7 4" xfId="57551"/>
    <cellStyle name="Normal 3 3 2 2 8" xfId="3358"/>
    <cellStyle name="Normal 3 3 2 2 8 2" xfId="38722"/>
    <cellStyle name="Normal 3 3 2 2 8 3" xfId="57552"/>
    <cellStyle name="Normal 3 3 2 2 9" xfId="11015"/>
    <cellStyle name="Normal 3 3 2 2 9 2" xfId="38723"/>
    <cellStyle name="Normal 3 3 2 2 9 3" xfId="57553"/>
    <cellStyle name="Normal 3 3 2 3" xfId="605"/>
    <cellStyle name="Normal 3 3 2 3 2" xfId="2342"/>
    <cellStyle name="Normal 3 3 2 3 2 2" xfId="9828"/>
    <cellStyle name="Normal 3 3 2 3 2 2 2" xfId="15610"/>
    <cellStyle name="Normal 3 3 2 3 2 2 2 2" xfId="38724"/>
    <cellStyle name="Normal 3 3 2 3 2 2 2 3" xfId="57554"/>
    <cellStyle name="Normal 3 3 2 3 2 2 3" xfId="21393"/>
    <cellStyle name="Normal 3 3 2 3 2 2 3 2" xfId="38725"/>
    <cellStyle name="Normal 3 3 2 3 2 2 4" xfId="38726"/>
    <cellStyle name="Normal 3 3 2 3 2 2 5" xfId="57555"/>
    <cellStyle name="Normal 3 3 2 3 2 3" xfId="6937"/>
    <cellStyle name="Normal 3 3 2 3 2 3 2" xfId="38727"/>
    <cellStyle name="Normal 3 3 2 3 2 3 3" xfId="57556"/>
    <cellStyle name="Normal 3 3 2 3 2 4" xfId="12719"/>
    <cellStyle name="Normal 3 3 2 3 2 4 2" xfId="38728"/>
    <cellStyle name="Normal 3 3 2 3 2 4 3" xfId="57557"/>
    <cellStyle name="Normal 3 3 2 3 2 5" xfId="18502"/>
    <cellStyle name="Normal 3 3 2 3 2 5 2" xfId="38729"/>
    <cellStyle name="Normal 3 3 2 3 2 6" xfId="38730"/>
    <cellStyle name="Normal 3 3 2 3 2 7" xfId="57558"/>
    <cellStyle name="Normal 3 3 2 3 3" xfId="5234"/>
    <cellStyle name="Normal 3 3 2 3 3 2" xfId="13908"/>
    <cellStyle name="Normal 3 3 2 3 3 2 2" xfId="38731"/>
    <cellStyle name="Normal 3 3 2 3 3 2 3" xfId="57559"/>
    <cellStyle name="Normal 3 3 2 3 3 3" xfId="19691"/>
    <cellStyle name="Normal 3 3 2 3 3 3 2" xfId="38732"/>
    <cellStyle name="Normal 3 3 2 3 3 4" xfId="38733"/>
    <cellStyle name="Normal 3 3 2 3 3 5" xfId="57560"/>
    <cellStyle name="Normal 3 3 2 3 4" xfId="8126"/>
    <cellStyle name="Normal 3 3 2 3 4 2" xfId="38734"/>
    <cellStyle name="Normal 3 3 2 3 4 3" xfId="57561"/>
    <cellStyle name="Normal 3 3 2 3 4 4" xfId="57562"/>
    <cellStyle name="Normal 3 3 2 3 5" xfId="4045"/>
    <cellStyle name="Normal 3 3 2 3 5 2" xfId="38735"/>
    <cellStyle name="Normal 3 3 2 3 5 3" xfId="57563"/>
    <cellStyle name="Normal 3 3 2 3 6" xfId="11017"/>
    <cellStyle name="Normal 3 3 2 3 6 2" xfId="38736"/>
    <cellStyle name="Normal 3 3 2 3 6 3" xfId="57564"/>
    <cellStyle name="Normal 3 3 2 3 7" xfId="16800"/>
    <cellStyle name="Normal 3 3 2 3 7 2" xfId="38737"/>
    <cellStyle name="Normal 3 3 2 3 8" xfId="38738"/>
    <cellStyle name="Normal 3 3 2 3 9" xfId="57565"/>
    <cellStyle name="Normal 3 3 2 4" xfId="1154"/>
    <cellStyle name="Normal 3 3 2 4 2" xfId="2858"/>
    <cellStyle name="Normal 3 3 2 4 2 2" xfId="10344"/>
    <cellStyle name="Normal 3 3 2 4 2 2 2" xfId="16126"/>
    <cellStyle name="Normal 3 3 2 4 2 2 2 2" xfId="38739"/>
    <cellStyle name="Normal 3 3 2 4 2 2 2 3" xfId="57566"/>
    <cellStyle name="Normal 3 3 2 4 2 2 3" xfId="21909"/>
    <cellStyle name="Normal 3 3 2 4 2 2 3 2" xfId="38740"/>
    <cellStyle name="Normal 3 3 2 4 2 2 4" xfId="38741"/>
    <cellStyle name="Normal 3 3 2 4 2 2 5" xfId="57567"/>
    <cellStyle name="Normal 3 3 2 4 2 3" xfId="7453"/>
    <cellStyle name="Normal 3 3 2 4 2 3 2" xfId="38742"/>
    <cellStyle name="Normal 3 3 2 4 2 3 3" xfId="57568"/>
    <cellStyle name="Normal 3 3 2 4 2 4" xfId="13235"/>
    <cellStyle name="Normal 3 3 2 4 2 4 2" xfId="38743"/>
    <cellStyle name="Normal 3 3 2 4 2 4 3" xfId="57569"/>
    <cellStyle name="Normal 3 3 2 4 2 5" xfId="19018"/>
    <cellStyle name="Normal 3 3 2 4 2 5 2" xfId="38744"/>
    <cellStyle name="Normal 3 3 2 4 2 6" xfId="38745"/>
    <cellStyle name="Normal 3 3 2 4 2 7" xfId="57570"/>
    <cellStyle name="Normal 3 3 2 4 3" xfId="5750"/>
    <cellStyle name="Normal 3 3 2 4 3 2" xfId="14424"/>
    <cellStyle name="Normal 3 3 2 4 3 2 2" xfId="38746"/>
    <cellStyle name="Normal 3 3 2 4 3 2 3" xfId="57571"/>
    <cellStyle name="Normal 3 3 2 4 3 3" xfId="20207"/>
    <cellStyle name="Normal 3 3 2 4 3 3 2" xfId="38747"/>
    <cellStyle name="Normal 3 3 2 4 3 4" xfId="38748"/>
    <cellStyle name="Normal 3 3 2 4 3 5" xfId="57572"/>
    <cellStyle name="Normal 3 3 2 4 4" xfId="8642"/>
    <cellStyle name="Normal 3 3 2 4 4 2" xfId="38749"/>
    <cellStyle name="Normal 3 3 2 4 4 3" xfId="57573"/>
    <cellStyle name="Normal 3 3 2 4 4 4" xfId="57574"/>
    <cellStyle name="Normal 3 3 2 4 5" xfId="4561"/>
    <cellStyle name="Normal 3 3 2 4 5 2" xfId="38750"/>
    <cellStyle name="Normal 3 3 2 4 5 3" xfId="57575"/>
    <cellStyle name="Normal 3 3 2 4 6" xfId="11533"/>
    <cellStyle name="Normal 3 3 2 4 6 2" xfId="38751"/>
    <cellStyle name="Normal 3 3 2 4 6 3" xfId="57576"/>
    <cellStyle name="Normal 3 3 2 4 7" xfId="17316"/>
    <cellStyle name="Normal 3 3 2 4 7 2" xfId="38752"/>
    <cellStyle name="Normal 3 3 2 4 8" xfId="38753"/>
    <cellStyle name="Normal 3 3 2 4 9" xfId="57577"/>
    <cellStyle name="Normal 3 3 2 5" xfId="2339"/>
    <cellStyle name="Normal 3 3 2 5 2" xfId="6934"/>
    <cellStyle name="Normal 3 3 2 5 2 2" xfId="15607"/>
    <cellStyle name="Normal 3 3 2 5 2 2 2" xfId="38754"/>
    <cellStyle name="Normal 3 3 2 5 2 2 3" xfId="57578"/>
    <cellStyle name="Normal 3 3 2 5 2 3" xfId="21390"/>
    <cellStyle name="Normal 3 3 2 5 2 3 2" xfId="38755"/>
    <cellStyle name="Normal 3 3 2 5 2 4" xfId="38756"/>
    <cellStyle name="Normal 3 3 2 5 2 5" xfId="57579"/>
    <cellStyle name="Normal 3 3 2 5 3" xfId="9825"/>
    <cellStyle name="Normal 3 3 2 5 3 2" xfId="38757"/>
    <cellStyle name="Normal 3 3 2 5 3 3" xfId="57580"/>
    <cellStyle name="Normal 3 3 2 5 3 4" xfId="57581"/>
    <cellStyle name="Normal 3 3 2 5 4" xfId="4042"/>
    <cellStyle name="Normal 3 3 2 5 4 2" xfId="38758"/>
    <cellStyle name="Normal 3 3 2 5 4 3" xfId="57582"/>
    <cellStyle name="Normal 3 3 2 5 5" xfId="12716"/>
    <cellStyle name="Normal 3 3 2 5 5 2" xfId="38759"/>
    <cellStyle name="Normal 3 3 2 5 5 3" xfId="57583"/>
    <cellStyle name="Normal 3 3 2 5 6" xfId="18499"/>
    <cellStyle name="Normal 3 3 2 5 6 2" xfId="38760"/>
    <cellStyle name="Normal 3 3 2 5 7" xfId="38761"/>
    <cellStyle name="Normal 3 3 2 5 8" xfId="57584"/>
    <cellStyle name="Normal 3 3 2 6" xfId="1654"/>
    <cellStyle name="Normal 3 3 2 6 2" xfId="9140"/>
    <cellStyle name="Normal 3 3 2 6 2 2" xfId="14922"/>
    <cellStyle name="Normal 3 3 2 6 2 2 2" xfId="38762"/>
    <cellStyle name="Normal 3 3 2 6 2 2 3" xfId="57585"/>
    <cellStyle name="Normal 3 3 2 6 2 3" xfId="20705"/>
    <cellStyle name="Normal 3 3 2 6 2 3 2" xfId="38763"/>
    <cellStyle name="Normal 3 3 2 6 2 4" xfId="38764"/>
    <cellStyle name="Normal 3 3 2 6 2 5" xfId="57586"/>
    <cellStyle name="Normal 3 3 2 6 3" xfId="6249"/>
    <cellStyle name="Normal 3 3 2 6 3 2" xfId="38765"/>
    <cellStyle name="Normal 3 3 2 6 3 3" xfId="57587"/>
    <cellStyle name="Normal 3 3 2 6 4" xfId="12031"/>
    <cellStyle name="Normal 3 3 2 6 4 2" xfId="38766"/>
    <cellStyle name="Normal 3 3 2 6 4 3" xfId="57588"/>
    <cellStyle name="Normal 3 3 2 6 5" xfId="17814"/>
    <cellStyle name="Normal 3 3 2 6 5 2" xfId="38767"/>
    <cellStyle name="Normal 3 3 2 6 6" xfId="38768"/>
    <cellStyle name="Normal 3 3 2 6 7" xfId="57589"/>
    <cellStyle name="Normal 3 3 2 7" xfId="5231"/>
    <cellStyle name="Normal 3 3 2 7 2" xfId="13905"/>
    <cellStyle name="Normal 3 3 2 7 2 2" xfId="38769"/>
    <cellStyle name="Normal 3 3 2 7 2 3" xfId="57590"/>
    <cellStyle name="Normal 3 3 2 7 3" xfId="19688"/>
    <cellStyle name="Normal 3 3 2 7 3 2" xfId="38770"/>
    <cellStyle name="Normal 3 3 2 7 4" xfId="38771"/>
    <cellStyle name="Normal 3 3 2 7 5" xfId="57591"/>
    <cellStyle name="Normal 3 3 2 8" xfId="8123"/>
    <cellStyle name="Normal 3 3 2 8 2" xfId="38772"/>
    <cellStyle name="Normal 3 3 2 8 3" xfId="57592"/>
    <cellStyle name="Normal 3 3 2 8 4" xfId="57593"/>
    <cellStyle name="Normal 3 3 2 9" xfId="3357"/>
    <cellStyle name="Normal 3 3 2 9 2" xfId="38773"/>
    <cellStyle name="Normal 3 3 2 9 3" xfId="57594"/>
    <cellStyle name="Normal 3 3 3" xfId="606"/>
    <cellStyle name="Normal 3 3 3 10" xfId="16801"/>
    <cellStyle name="Normal 3 3 3 10 2" xfId="38774"/>
    <cellStyle name="Normal 3 3 3 11" xfId="38775"/>
    <cellStyle name="Normal 3 3 3 12" xfId="57595"/>
    <cellStyle name="Normal 3 3 3 2" xfId="607"/>
    <cellStyle name="Normal 3 3 3 2 2" xfId="2344"/>
    <cellStyle name="Normal 3 3 3 2 2 2" xfId="9830"/>
    <cellStyle name="Normal 3 3 3 2 2 2 2" xfId="15612"/>
    <cellStyle name="Normal 3 3 3 2 2 2 2 2" xfId="38776"/>
    <cellStyle name="Normal 3 3 3 2 2 2 2 3" xfId="57596"/>
    <cellStyle name="Normal 3 3 3 2 2 2 3" xfId="21395"/>
    <cellStyle name="Normal 3 3 3 2 2 2 3 2" xfId="38777"/>
    <cellStyle name="Normal 3 3 3 2 2 2 4" xfId="38778"/>
    <cellStyle name="Normal 3 3 3 2 2 2 5" xfId="57597"/>
    <cellStyle name="Normal 3 3 3 2 2 3" xfId="6939"/>
    <cellStyle name="Normal 3 3 3 2 2 3 2" xfId="38779"/>
    <cellStyle name="Normal 3 3 3 2 2 3 3" xfId="57598"/>
    <cellStyle name="Normal 3 3 3 2 2 4" xfId="12721"/>
    <cellStyle name="Normal 3 3 3 2 2 4 2" xfId="38780"/>
    <cellStyle name="Normal 3 3 3 2 2 4 3" xfId="57599"/>
    <cellStyle name="Normal 3 3 3 2 2 5" xfId="18504"/>
    <cellStyle name="Normal 3 3 3 2 2 5 2" xfId="38781"/>
    <cellStyle name="Normal 3 3 3 2 2 6" xfId="38782"/>
    <cellStyle name="Normal 3 3 3 2 2 7" xfId="57600"/>
    <cellStyle name="Normal 3 3 3 2 3" xfId="5236"/>
    <cellStyle name="Normal 3 3 3 2 3 2" xfId="13910"/>
    <cellStyle name="Normal 3 3 3 2 3 2 2" xfId="38783"/>
    <cellStyle name="Normal 3 3 3 2 3 2 3" xfId="57601"/>
    <cellStyle name="Normal 3 3 3 2 3 3" xfId="19693"/>
    <cellStyle name="Normal 3 3 3 2 3 3 2" xfId="38784"/>
    <cellStyle name="Normal 3 3 3 2 3 4" xfId="38785"/>
    <cellStyle name="Normal 3 3 3 2 3 5" xfId="57602"/>
    <cellStyle name="Normal 3 3 3 2 4" xfId="8128"/>
    <cellStyle name="Normal 3 3 3 2 4 2" xfId="38786"/>
    <cellStyle name="Normal 3 3 3 2 4 3" xfId="57603"/>
    <cellStyle name="Normal 3 3 3 2 4 4" xfId="57604"/>
    <cellStyle name="Normal 3 3 3 2 5" xfId="4047"/>
    <cellStyle name="Normal 3 3 3 2 5 2" xfId="38787"/>
    <cellStyle name="Normal 3 3 3 2 5 3" xfId="57605"/>
    <cellStyle name="Normal 3 3 3 2 6" xfId="11019"/>
    <cellStyle name="Normal 3 3 3 2 6 2" xfId="38788"/>
    <cellStyle name="Normal 3 3 3 2 6 3" xfId="57606"/>
    <cellStyle name="Normal 3 3 3 2 7" xfId="16802"/>
    <cellStyle name="Normal 3 3 3 2 7 2" xfId="38789"/>
    <cellStyle name="Normal 3 3 3 2 8" xfId="38790"/>
    <cellStyle name="Normal 3 3 3 2 9" xfId="57607"/>
    <cellStyle name="Normal 3 3 3 3" xfId="1156"/>
    <cellStyle name="Normal 3 3 3 3 2" xfId="2860"/>
    <cellStyle name="Normal 3 3 3 3 2 2" xfId="10346"/>
    <cellStyle name="Normal 3 3 3 3 2 2 2" xfId="16128"/>
    <cellStyle name="Normal 3 3 3 3 2 2 2 2" xfId="38791"/>
    <cellStyle name="Normal 3 3 3 3 2 2 2 3" xfId="57608"/>
    <cellStyle name="Normal 3 3 3 3 2 2 3" xfId="21911"/>
    <cellStyle name="Normal 3 3 3 3 2 2 3 2" xfId="38792"/>
    <cellStyle name="Normal 3 3 3 3 2 2 4" xfId="38793"/>
    <cellStyle name="Normal 3 3 3 3 2 2 5" xfId="57609"/>
    <cellStyle name="Normal 3 3 3 3 2 3" xfId="7455"/>
    <cellStyle name="Normal 3 3 3 3 2 3 2" xfId="38794"/>
    <cellStyle name="Normal 3 3 3 3 2 3 3" xfId="57610"/>
    <cellStyle name="Normal 3 3 3 3 2 4" xfId="13237"/>
    <cellStyle name="Normal 3 3 3 3 2 4 2" xfId="38795"/>
    <cellStyle name="Normal 3 3 3 3 2 4 3" xfId="57611"/>
    <cellStyle name="Normal 3 3 3 3 2 5" xfId="19020"/>
    <cellStyle name="Normal 3 3 3 3 2 5 2" xfId="38796"/>
    <cellStyle name="Normal 3 3 3 3 2 6" xfId="38797"/>
    <cellStyle name="Normal 3 3 3 3 2 7" xfId="57612"/>
    <cellStyle name="Normal 3 3 3 3 3" xfId="5752"/>
    <cellStyle name="Normal 3 3 3 3 3 2" xfId="14426"/>
    <cellStyle name="Normal 3 3 3 3 3 2 2" xfId="38798"/>
    <cellStyle name="Normal 3 3 3 3 3 2 3" xfId="57613"/>
    <cellStyle name="Normal 3 3 3 3 3 3" xfId="20209"/>
    <cellStyle name="Normal 3 3 3 3 3 3 2" xfId="38799"/>
    <cellStyle name="Normal 3 3 3 3 3 4" xfId="38800"/>
    <cellStyle name="Normal 3 3 3 3 3 5" xfId="57614"/>
    <cellStyle name="Normal 3 3 3 3 4" xfId="8644"/>
    <cellStyle name="Normal 3 3 3 3 4 2" xfId="38801"/>
    <cellStyle name="Normal 3 3 3 3 4 3" xfId="57615"/>
    <cellStyle name="Normal 3 3 3 3 4 4" xfId="57616"/>
    <cellStyle name="Normal 3 3 3 3 5" xfId="4563"/>
    <cellStyle name="Normal 3 3 3 3 5 2" xfId="38802"/>
    <cellStyle name="Normal 3 3 3 3 5 3" xfId="57617"/>
    <cellStyle name="Normal 3 3 3 3 6" xfId="11535"/>
    <cellStyle name="Normal 3 3 3 3 6 2" xfId="38803"/>
    <cellStyle name="Normal 3 3 3 3 6 3" xfId="57618"/>
    <cellStyle name="Normal 3 3 3 3 7" xfId="17318"/>
    <cellStyle name="Normal 3 3 3 3 7 2" xfId="38804"/>
    <cellStyle name="Normal 3 3 3 3 8" xfId="38805"/>
    <cellStyle name="Normal 3 3 3 3 9" xfId="57619"/>
    <cellStyle name="Normal 3 3 3 4" xfId="2343"/>
    <cellStyle name="Normal 3 3 3 4 2" xfId="6938"/>
    <cellStyle name="Normal 3 3 3 4 2 2" xfId="15611"/>
    <cellStyle name="Normal 3 3 3 4 2 2 2" xfId="38806"/>
    <cellStyle name="Normal 3 3 3 4 2 2 3" xfId="57620"/>
    <cellStyle name="Normal 3 3 3 4 2 3" xfId="21394"/>
    <cellStyle name="Normal 3 3 3 4 2 3 2" xfId="38807"/>
    <cellStyle name="Normal 3 3 3 4 2 4" xfId="38808"/>
    <cellStyle name="Normal 3 3 3 4 2 5" xfId="57621"/>
    <cellStyle name="Normal 3 3 3 4 3" xfId="9829"/>
    <cellStyle name="Normal 3 3 3 4 3 2" xfId="38809"/>
    <cellStyle name="Normal 3 3 3 4 3 3" xfId="57622"/>
    <cellStyle name="Normal 3 3 3 4 3 4" xfId="57623"/>
    <cellStyle name="Normal 3 3 3 4 4" xfId="4046"/>
    <cellStyle name="Normal 3 3 3 4 4 2" xfId="38810"/>
    <cellStyle name="Normal 3 3 3 4 4 3" xfId="57624"/>
    <cellStyle name="Normal 3 3 3 4 5" xfId="12720"/>
    <cellStyle name="Normal 3 3 3 4 5 2" xfId="38811"/>
    <cellStyle name="Normal 3 3 3 4 5 3" xfId="57625"/>
    <cellStyle name="Normal 3 3 3 4 6" xfId="18503"/>
    <cellStyle name="Normal 3 3 3 4 6 2" xfId="38812"/>
    <cellStyle name="Normal 3 3 3 4 7" xfId="38813"/>
    <cellStyle name="Normal 3 3 3 4 8" xfId="57626"/>
    <cellStyle name="Normal 3 3 3 5" xfId="1656"/>
    <cellStyle name="Normal 3 3 3 5 2" xfId="9142"/>
    <cellStyle name="Normal 3 3 3 5 2 2" xfId="14924"/>
    <cellStyle name="Normal 3 3 3 5 2 2 2" xfId="38814"/>
    <cellStyle name="Normal 3 3 3 5 2 2 3" xfId="57627"/>
    <cellStyle name="Normal 3 3 3 5 2 3" xfId="20707"/>
    <cellStyle name="Normal 3 3 3 5 2 3 2" xfId="38815"/>
    <cellStyle name="Normal 3 3 3 5 2 4" xfId="38816"/>
    <cellStyle name="Normal 3 3 3 5 2 5" xfId="57628"/>
    <cellStyle name="Normal 3 3 3 5 3" xfId="6251"/>
    <cellStyle name="Normal 3 3 3 5 3 2" xfId="38817"/>
    <cellStyle name="Normal 3 3 3 5 3 3" xfId="57629"/>
    <cellStyle name="Normal 3 3 3 5 4" xfId="12033"/>
    <cellStyle name="Normal 3 3 3 5 4 2" xfId="38818"/>
    <cellStyle name="Normal 3 3 3 5 4 3" xfId="57630"/>
    <cellStyle name="Normal 3 3 3 5 5" xfId="17816"/>
    <cellStyle name="Normal 3 3 3 5 5 2" xfId="38819"/>
    <cellStyle name="Normal 3 3 3 5 6" xfId="38820"/>
    <cellStyle name="Normal 3 3 3 5 7" xfId="57631"/>
    <cellStyle name="Normal 3 3 3 6" xfId="5235"/>
    <cellStyle name="Normal 3 3 3 6 2" xfId="13909"/>
    <cellStyle name="Normal 3 3 3 6 2 2" xfId="38821"/>
    <cellStyle name="Normal 3 3 3 6 2 3" xfId="57632"/>
    <cellStyle name="Normal 3 3 3 6 3" xfId="19692"/>
    <cellStyle name="Normal 3 3 3 6 3 2" xfId="38822"/>
    <cellStyle name="Normal 3 3 3 6 4" xfId="38823"/>
    <cellStyle name="Normal 3 3 3 6 5" xfId="57633"/>
    <cellStyle name="Normal 3 3 3 7" xfId="8127"/>
    <cellStyle name="Normal 3 3 3 7 2" xfId="38824"/>
    <cellStyle name="Normal 3 3 3 7 3" xfId="57634"/>
    <cellStyle name="Normal 3 3 3 7 4" xfId="57635"/>
    <cellStyle name="Normal 3 3 3 8" xfId="3359"/>
    <cellStyle name="Normal 3 3 3 8 2" xfId="38825"/>
    <cellStyle name="Normal 3 3 3 8 3" xfId="57636"/>
    <cellStyle name="Normal 3 3 3 9" xfId="11018"/>
    <cellStyle name="Normal 3 3 3 9 2" xfId="38826"/>
    <cellStyle name="Normal 3 3 3 9 3" xfId="57637"/>
    <cellStyle name="Normal 3 3 4" xfId="608"/>
    <cellStyle name="Normal 3 3 4 10" xfId="16803"/>
    <cellStyle name="Normal 3 3 4 10 2" xfId="38827"/>
    <cellStyle name="Normal 3 3 4 11" xfId="38828"/>
    <cellStyle name="Normal 3 3 4 12" xfId="57638"/>
    <cellStyle name="Normal 3 3 4 2" xfId="609"/>
    <cellStyle name="Normal 3 3 4 2 2" xfId="2346"/>
    <cellStyle name="Normal 3 3 4 2 2 2" xfId="9832"/>
    <cellStyle name="Normal 3 3 4 2 2 2 2" xfId="15614"/>
    <cellStyle name="Normal 3 3 4 2 2 2 2 2" xfId="38829"/>
    <cellStyle name="Normal 3 3 4 2 2 2 2 3" xfId="57639"/>
    <cellStyle name="Normal 3 3 4 2 2 2 3" xfId="21397"/>
    <cellStyle name="Normal 3 3 4 2 2 2 3 2" xfId="38830"/>
    <cellStyle name="Normal 3 3 4 2 2 2 4" xfId="38831"/>
    <cellStyle name="Normal 3 3 4 2 2 2 5" xfId="57640"/>
    <cellStyle name="Normal 3 3 4 2 2 3" xfId="6941"/>
    <cellStyle name="Normal 3 3 4 2 2 3 2" xfId="38832"/>
    <cellStyle name="Normal 3 3 4 2 2 3 3" xfId="57641"/>
    <cellStyle name="Normal 3 3 4 2 2 4" xfId="12723"/>
    <cellStyle name="Normal 3 3 4 2 2 4 2" xfId="38833"/>
    <cellStyle name="Normal 3 3 4 2 2 4 3" xfId="57642"/>
    <cellStyle name="Normal 3 3 4 2 2 5" xfId="18506"/>
    <cellStyle name="Normal 3 3 4 2 2 5 2" xfId="38834"/>
    <cellStyle name="Normal 3 3 4 2 2 6" xfId="38835"/>
    <cellStyle name="Normal 3 3 4 2 2 7" xfId="57643"/>
    <cellStyle name="Normal 3 3 4 2 3" xfId="5238"/>
    <cellStyle name="Normal 3 3 4 2 3 2" xfId="13912"/>
    <cellStyle name="Normal 3 3 4 2 3 2 2" xfId="38836"/>
    <cellStyle name="Normal 3 3 4 2 3 2 3" xfId="57644"/>
    <cellStyle name="Normal 3 3 4 2 3 3" xfId="19695"/>
    <cellStyle name="Normal 3 3 4 2 3 3 2" xfId="38837"/>
    <cellStyle name="Normal 3 3 4 2 3 4" xfId="38838"/>
    <cellStyle name="Normal 3 3 4 2 3 5" xfId="57645"/>
    <cellStyle name="Normal 3 3 4 2 4" xfId="8130"/>
    <cellStyle name="Normal 3 3 4 2 4 2" xfId="38839"/>
    <cellStyle name="Normal 3 3 4 2 4 3" xfId="57646"/>
    <cellStyle name="Normal 3 3 4 2 4 4" xfId="57647"/>
    <cellStyle name="Normal 3 3 4 2 5" xfId="4049"/>
    <cellStyle name="Normal 3 3 4 2 5 2" xfId="38840"/>
    <cellStyle name="Normal 3 3 4 2 5 3" xfId="57648"/>
    <cellStyle name="Normal 3 3 4 2 6" xfId="11021"/>
    <cellStyle name="Normal 3 3 4 2 6 2" xfId="38841"/>
    <cellStyle name="Normal 3 3 4 2 6 3" xfId="57649"/>
    <cellStyle name="Normal 3 3 4 2 7" xfId="16804"/>
    <cellStyle name="Normal 3 3 4 2 7 2" xfId="38842"/>
    <cellStyle name="Normal 3 3 4 2 8" xfId="38843"/>
    <cellStyle name="Normal 3 3 4 2 9" xfId="57650"/>
    <cellStyle name="Normal 3 3 4 3" xfId="1157"/>
    <cellStyle name="Normal 3 3 4 3 2" xfId="2861"/>
    <cellStyle name="Normal 3 3 4 3 2 2" xfId="10347"/>
    <cellStyle name="Normal 3 3 4 3 2 2 2" xfId="16129"/>
    <cellStyle name="Normal 3 3 4 3 2 2 2 2" xfId="38844"/>
    <cellStyle name="Normal 3 3 4 3 2 2 2 3" xfId="57651"/>
    <cellStyle name="Normal 3 3 4 3 2 2 3" xfId="21912"/>
    <cellStyle name="Normal 3 3 4 3 2 2 3 2" xfId="38845"/>
    <cellStyle name="Normal 3 3 4 3 2 2 4" xfId="38846"/>
    <cellStyle name="Normal 3 3 4 3 2 2 5" xfId="57652"/>
    <cellStyle name="Normal 3 3 4 3 2 3" xfId="7456"/>
    <cellStyle name="Normal 3 3 4 3 2 3 2" xfId="38847"/>
    <cellStyle name="Normal 3 3 4 3 2 3 3" xfId="57653"/>
    <cellStyle name="Normal 3 3 4 3 2 4" xfId="13238"/>
    <cellStyle name="Normal 3 3 4 3 2 4 2" xfId="38848"/>
    <cellStyle name="Normal 3 3 4 3 2 4 3" xfId="57654"/>
    <cellStyle name="Normal 3 3 4 3 2 5" xfId="19021"/>
    <cellStyle name="Normal 3 3 4 3 2 5 2" xfId="38849"/>
    <cellStyle name="Normal 3 3 4 3 2 6" xfId="38850"/>
    <cellStyle name="Normal 3 3 4 3 2 7" xfId="57655"/>
    <cellStyle name="Normal 3 3 4 3 3" xfId="5753"/>
    <cellStyle name="Normal 3 3 4 3 3 2" xfId="14427"/>
    <cellStyle name="Normal 3 3 4 3 3 2 2" xfId="38851"/>
    <cellStyle name="Normal 3 3 4 3 3 2 3" xfId="57656"/>
    <cellStyle name="Normal 3 3 4 3 3 3" xfId="20210"/>
    <cellStyle name="Normal 3 3 4 3 3 3 2" xfId="38852"/>
    <cellStyle name="Normal 3 3 4 3 3 4" xfId="38853"/>
    <cellStyle name="Normal 3 3 4 3 3 5" xfId="57657"/>
    <cellStyle name="Normal 3 3 4 3 4" xfId="8645"/>
    <cellStyle name="Normal 3 3 4 3 4 2" xfId="38854"/>
    <cellStyle name="Normal 3 3 4 3 4 3" xfId="57658"/>
    <cellStyle name="Normal 3 3 4 3 4 4" xfId="57659"/>
    <cellStyle name="Normal 3 3 4 3 5" xfId="4564"/>
    <cellStyle name="Normal 3 3 4 3 5 2" xfId="38855"/>
    <cellStyle name="Normal 3 3 4 3 5 3" xfId="57660"/>
    <cellStyle name="Normal 3 3 4 3 6" xfId="11536"/>
    <cellStyle name="Normal 3 3 4 3 6 2" xfId="38856"/>
    <cellStyle name="Normal 3 3 4 3 6 3" xfId="57661"/>
    <cellStyle name="Normal 3 3 4 3 7" xfId="17319"/>
    <cellStyle name="Normal 3 3 4 3 7 2" xfId="38857"/>
    <cellStyle name="Normal 3 3 4 3 8" xfId="38858"/>
    <cellStyle name="Normal 3 3 4 3 9" xfId="57662"/>
    <cellStyle name="Normal 3 3 4 4" xfId="2345"/>
    <cellStyle name="Normal 3 3 4 4 2" xfId="6940"/>
    <cellStyle name="Normal 3 3 4 4 2 2" xfId="15613"/>
    <cellStyle name="Normal 3 3 4 4 2 2 2" xfId="38859"/>
    <cellStyle name="Normal 3 3 4 4 2 2 3" xfId="57663"/>
    <cellStyle name="Normal 3 3 4 4 2 3" xfId="21396"/>
    <cellStyle name="Normal 3 3 4 4 2 3 2" xfId="38860"/>
    <cellStyle name="Normal 3 3 4 4 2 4" xfId="38861"/>
    <cellStyle name="Normal 3 3 4 4 2 5" xfId="57664"/>
    <cellStyle name="Normal 3 3 4 4 3" xfId="9831"/>
    <cellStyle name="Normal 3 3 4 4 3 2" xfId="38862"/>
    <cellStyle name="Normal 3 3 4 4 3 3" xfId="57665"/>
    <cellStyle name="Normal 3 3 4 4 3 4" xfId="57666"/>
    <cellStyle name="Normal 3 3 4 4 4" xfId="4048"/>
    <cellStyle name="Normal 3 3 4 4 4 2" xfId="38863"/>
    <cellStyle name="Normal 3 3 4 4 4 3" xfId="57667"/>
    <cellStyle name="Normal 3 3 4 4 5" xfId="12722"/>
    <cellStyle name="Normal 3 3 4 4 5 2" xfId="38864"/>
    <cellStyle name="Normal 3 3 4 4 5 3" xfId="57668"/>
    <cellStyle name="Normal 3 3 4 4 6" xfId="18505"/>
    <cellStyle name="Normal 3 3 4 4 6 2" xfId="38865"/>
    <cellStyle name="Normal 3 3 4 4 7" xfId="38866"/>
    <cellStyle name="Normal 3 3 4 4 8" xfId="57669"/>
    <cellStyle name="Normal 3 3 4 5" xfId="1657"/>
    <cellStyle name="Normal 3 3 4 5 2" xfId="9143"/>
    <cellStyle name="Normal 3 3 4 5 2 2" xfId="14925"/>
    <cellStyle name="Normal 3 3 4 5 2 2 2" xfId="38867"/>
    <cellStyle name="Normal 3 3 4 5 2 2 3" xfId="57670"/>
    <cellStyle name="Normal 3 3 4 5 2 3" xfId="20708"/>
    <cellStyle name="Normal 3 3 4 5 2 3 2" xfId="38868"/>
    <cellStyle name="Normal 3 3 4 5 2 4" xfId="38869"/>
    <cellStyle name="Normal 3 3 4 5 2 5" xfId="57671"/>
    <cellStyle name="Normal 3 3 4 5 3" xfId="6252"/>
    <cellStyle name="Normal 3 3 4 5 3 2" xfId="38870"/>
    <cellStyle name="Normal 3 3 4 5 3 3" xfId="57672"/>
    <cellStyle name="Normal 3 3 4 5 4" xfId="12034"/>
    <cellStyle name="Normal 3 3 4 5 4 2" xfId="38871"/>
    <cellStyle name="Normal 3 3 4 5 4 3" xfId="57673"/>
    <cellStyle name="Normal 3 3 4 5 5" xfId="17817"/>
    <cellStyle name="Normal 3 3 4 5 5 2" xfId="38872"/>
    <cellStyle name="Normal 3 3 4 5 6" xfId="38873"/>
    <cellStyle name="Normal 3 3 4 5 7" xfId="57674"/>
    <cellStyle name="Normal 3 3 4 6" xfId="5237"/>
    <cellStyle name="Normal 3 3 4 6 2" xfId="13911"/>
    <cellStyle name="Normal 3 3 4 6 2 2" xfId="38874"/>
    <cellStyle name="Normal 3 3 4 6 2 3" xfId="57675"/>
    <cellStyle name="Normal 3 3 4 6 3" xfId="19694"/>
    <cellStyle name="Normal 3 3 4 6 3 2" xfId="38875"/>
    <cellStyle name="Normal 3 3 4 6 4" xfId="38876"/>
    <cellStyle name="Normal 3 3 4 6 5" xfId="57676"/>
    <cellStyle name="Normal 3 3 4 7" xfId="8129"/>
    <cellStyle name="Normal 3 3 4 7 2" xfId="38877"/>
    <cellStyle name="Normal 3 3 4 7 3" xfId="57677"/>
    <cellStyle name="Normal 3 3 4 7 4" xfId="57678"/>
    <cellStyle name="Normal 3 3 4 8" xfId="3360"/>
    <cellStyle name="Normal 3 3 4 8 2" xfId="38878"/>
    <cellStyle name="Normal 3 3 4 8 3" xfId="57679"/>
    <cellStyle name="Normal 3 3 4 9" xfId="11020"/>
    <cellStyle name="Normal 3 3 4 9 2" xfId="38879"/>
    <cellStyle name="Normal 3 3 4 9 3" xfId="57680"/>
    <cellStyle name="Normal 3 3 5" xfId="610"/>
    <cellStyle name="Normal 3 3 5 10" xfId="57681"/>
    <cellStyle name="Normal 3 3 5 2" xfId="2347"/>
    <cellStyle name="Normal 3 3 5 2 2" xfId="6942"/>
    <cellStyle name="Normal 3 3 5 2 2 2" xfId="15615"/>
    <cellStyle name="Normal 3 3 5 2 2 2 2" xfId="38880"/>
    <cellStyle name="Normal 3 3 5 2 2 2 3" xfId="57682"/>
    <cellStyle name="Normal 3 3 5 2 2 3" xfId="21398"/>
    <cellStyle name="Normal 3 3 5 2 2 3 2" xfId="38881"/>
    <cellStyle name="Normal 3 3 5 2 2 4" xfId="38882"/>
    <cellStyle name="Normal 3 3 5 2 2 5" xfId="57683"/>
    <cellStyle name="Normal 3 3 5 2 3" xfId="9833"/>
    <cellStyle name="Normal 3 3 5 2 3 2" xfId="38883"/>
    <cellStyle name="Normal 3 3 5 2 3 3" xfId="57684"/>
    <cellStyle name="Normal 3 3 5 2 3 4" xfId="57685"/>
    <cellStyle name="Normal 3 3 5 2 4" xfId="4050"/>
    <cellStyle name="Normal 3 3 5 2 4 2" xfId="38884"/>
    <cellStyle name="Normal 3 3 5 2 4 3" xfId="57686"/>
    <cellStyle name="Normal 3 3 5 2 5" xfId="12724"/>
    <cellStyle name="Normal 3 3 5 2 5 2" xfId="38885"/>
    <cellStyle name="Normal 3 3 5 2 5 3" xfId="57687"/>
    <cellStyle name="Normal 3 3 5 2 6" xfId="18507"/>
    <cellStyle name="Normal 3 3 5 2 6 2" xfId="38886"/>
    <cellStyle name="Normal 3 3 5 2 7" xfId="38887"/>
    <cellStyle name="Normal 3 3 5 2 8" xfId="57688"/>
    <cellStyle name="Normal 3 3 5 3" xfId="1653"/>
    <cellStyle name="Normal 3 3 5 3 2" xfId="9139"/>
    <cellStyle name="Normal 3 3 5 3 2 2" xfId="14921"/>
    <cellStyle name="Normal 3 3 5 3 2 2 2" xfId="38888"/>
    <cellStyle name="Normal 3 3 5 3 2 2 3" xfId="57689"/>
    <cellStyle name="Normal 3 3 5 3 2 3" xfId="20704"/>
    <cellStyle name="Normal 3 3 5 3 2 3 2" xfId="38889"/>
    <cellStyle name="Normal 3 3 5 3 2 4" xfId="38890"/>
    <cellStyle name="Normal 3 3 5 3 2 5" xfId="57690"/>
    <cellStyle name="Normal 3 3 5 3 3" xfId="6248"/>
    <cellStyle name="Normal 3 3 5 3 3 2" xfId="38891"/>
    <cellStyle name="Normal 3 3 5 3 3 3" xfId="57691"/>
    <cellStyle name="Normal 3 3 5 3 4" xfId="12030"/>
    <cellStyle name="Normal 3 3 5 3 4 2" xfId="38892"/>
    <cellStyle name="Normal 3 3 5 3 4 3" xfId="57692"/>
    <cellStyle name="Normal 3 3 5 3 5" xfId="17813"/>
    <cellStyle name="Normal 3 3 5 3 5 2" xfId="38893"/>
    <cellStyle name="Normal 3 3 5 3 6" xfId="38894"/>
    <cellStyle name="Normal 3 3 5 3 7" xfId="57693"/>
    <cellStyle name="Normal 3 3 5 4" xfId="5239"/>
    <cellStyle name="Normal 3 3 5 4 2" xfId="13913"/>
    <cellStyle name="Normal 3 3 5 4 2 2" xfId="38895"/>
    <cellStyle name="Normal 3 3 5 4 2 3" xfId="57694"/>
    <cellStyle name="Normal 3 3 5 4 3" xfId="19696"/>
    <cellStyle name="Normal 3 3 5 4 3 2" xfId="38896"/>
    <cellStyle name="Normal 3 3 5 4 4" xfId="38897"/>
    <cellStyle name="Normal 3 3 5 4 5" xfId="57695"/>
    <cellStyle name="Normal 3 3 5 5" xfId="8131"/>
    <cellStyle name="Normal 3 3 5 5 2" xfId="38898"/>
    <cellStyle name="Normal 3 3 5 5 3" xfId="57696"/>
    <cellStyle name="Normal 3 3 5 5 4" xfId="57697"/>
    <cellStyle name="Normal 3 3 5 6" xfId="3356"/>
    <cellStyle name="Normal 3 3 5 6 2" xfId="38899"/>
    <cellStyle name="Normal 3 3 5 6 3" xfId="57698"/>
    <cellStyle name="Normal 3 3 5 7" xfId="11022"/>
    <cellStyle name="Normal 3 3 5 7 2" xfId="38900"/>
    <cellStyle name="Normal 3 3 5 7 3" xfId="57699"/>
    <cellStyle name="Normal 3 3 5 8" xfId="16805"/>
    <cellStyle name="Normal 3 3 5 8 2" xfId="38901"/>
    <cellStyle name="Normal 3 3 5 9" xfId="38902"/>
    <cellStyle name="Normal 3 3 6" xfId="877"/>
    <cellStyle name="Normal 3 3 6 2" xfId="2583"/>
    <cellStyle name="Normal 3 3 6 2 2" xfId="10069"/>
    <cellStyle name="Normal 3 3 6 2 2 2" xfId="15851"/>
    <cellStyle name="Normal 3 3 6 2 2 2 2" xfId="38903"/>
    <cellStyle name="Normal 3 3 6 2 2 2 3" xfId="57700"/>
    <cellStyle name="Normal 3 3 6 2 2 3" xfId="21634"/>
    <cellStyle name="Normal 3 3 6 2 2 3 2" xfId="38904"/>
    <cellStyle name="Normal 3 3 6 2 2 4" xfId="38905"/>
    <cellStyle name="Normal 3 3 6 2 2 5" xfId="57701"/>
    <cellStyle name="Normal 3 3 6 2 3" xfId="7178"/>
    <cellStyle name="Normal 3 3 6 2 3 2" xfId="38906"/>
    <cellStyle name="Normal 3 3 6 2 3 3" xfId="57702"/>
    <cellStyle name="Normal 3 3 6 2 4" xfId="12960"/>
    <cellStyle name="Normal 3 3 6 2 4 2" xfId="38907"/>
    <cellStyle name="Normal 3 3 6 2 4 3" xfId="57703"/>
    <cellStyle name="Normal 3 3 6 2 5" xfId="18743"/>
    <cellStyle name="Normal 3 3 6 2 5 2" xfId="38908"/>
    <cellStyle name="Normal 3 3 6 2 6" xfId="38909"/>
    <cellStyle name="Normal 3 3 6 2 7" xfId="57704"/>
    <cellStyle name="Normal 3 3 6 3" xfId="5475"/>
    <cellStyle name="Normal 3 3 6 3 2" xfId="14149"/>
    <cellStyle name="Normal 3 3 6 3 2 2" xfId="38910"/>
    <cellStyle name="Normal 3 3 6 3 2 3" xfId="57705"/>
    <cellStyle name="Normal 3 3 6 3 3" xfId="19932"/>
    <cellStyle name="Normal 3 3 6 3 3 2" xfId="38911"/>
    <cellStyle name="Normal 3 3 6 3 4" xfId="38912"/>
    <cellStyle name="Normal 3 3 6 3 5" xfId="57706"/>
    <cellStyle name="Normal 3 3 6 4" xfId="8367"/>
    <cellStyle name="Normal 3 3 6 4 2" xfId="38913"/>
    <cellStyle name="Normal 3 3 6 4 3" xfId="57707"/>
    <cellStyle name="Normal 3 3 6 4 4" xfId="57708"/>
    <cellStyle name="Normal 3 3 6 5" xfId="4286"/>
    <cellStyle name="Normal 3 3 6 5 2" xfId="38914"/>
    <cellStyle name="Normal 3 3 6 5 3" xfId="57709"/>
    <cellStyle name="Normal 3 3 6 6" xfId="11258"/>
    <cellStyle name="Normal 3 3 6 6 2" xfId="38915"/>
    <cellStyle name="Normal 3 3 6 6 3" xfId="57710"/>
    <cellStyle name="Normal 3 3 6 7" xfId="17041"/>
    <cellStyle name="Normal 3 3 6 7 2" xfId="38916"/>
    <cellStyle name="Normal 3 3 6 8" xfId="38917"/>
    <cellStyle name="Normal 3 3 6 9" xfId="57711"/>
    <cellStyle name="Normal 3 3 7" xfId="2338"/>
    <cellStyle name="Normal 3 3 7 2" xfId="6933"/>
    <cellStyle name="Normal 3 3 7 2 2" xfId="15606"/>
    <cellStyle name="Normal 3 3 7 2 2 2" xfId="38918"/>
    <cellStyle name="Normal 3 3 7 2 2 3" xfId="57712"/>
    <cellStyle name="Normal 3 3 7 2 3" xfId="21389"/>
    <cellStyle name="Normal 3 3 7 2 3 2" xfId="38919"/>
    <cellStyle name="Normal 3 3 7 2 4" xfId="38920"/>
    <cellStyle name="Normal 3 3 7 2 5" xfId="57713"/>
    <cellStyle name="Normal 3 3 7 3" xfId="9824"/>
    <cellStyle name="Normal 3 3 7 3 2" xfId="38921"/>
    <cellStyle name="Normal 3 3 7 3 3" xfId="57714"/>
    <cellStyle name="Normal 3 3 7 3 4" xfId="57715"/>
    <cellStyle name="Normal 3 3 7 4" xfId="4041"/>
    <cellStyle name="Normal 3 3 7 4 2" xfId="38922"/>
    <cellStyle name="Normal 3 3 7 4 3" xfId="57716"/>
    <cellStyle name="Normal 3 3 7 5" xfId="12715"/>
    <cellStyle name="Normal 3 3 7 5 2" xfId="38923"/>
    <cellStyle name="Normal 3 3 7 5 3" xfId="57717"/>
    <cellStyle name="Normal 3 3 7 6" xfId="18498"/>
    <cellStyle name="Normal 3 3 7 6 2" xfId="38924"/>
    <cellStyle name="Normal 3 3 7 7" xfId="38925"/>
    <cellStyle name="Normal 3 3 7 8" xfId="57718"/>
    <cellStyle name="Normal 3 3 8" xfId="1338"/>
    <cellStyle name="Normal 3 3 8 2" xfId="8824"/>
    <cellStyle name="Normal 3 3 8 2 2" xfId="14606"/>
    <cellStyle name="Normal 3 3 8 2 2 2" xfId="38926"/>
    <cellStyle name="Normal 3 3 8 2 2 3" xfId="57719"/>
    <cellStyle name="Normal 3 3 8 2 3" xfId="20389"/>
    <cellStyle name="Normal 3 3 8 2 3 2" xfId="38927"/>
    <cellStyle name="Normal 3 3 8 2 4" xfId="38928"/>
    <cellStyle name="Normal 3 3 8 2 5" xfId="57720"/>
    <cellStyle name="Normal 3 3 8 3" xfId="5933"/>
    <cellStyle name="Normal 3 3 8 3 2" xfId="38929"/>
    <cellStyle name="Normal 3 3 8 3 3" xfId="57721"/>
    <cellStyle name="Normal 3 3 8 4" xfId="11715"/>
    <cellStyle name="Normal 3 3 8 4 2" xfId="38930"/>
    <cellStyle name="Normal 3 3 8 4 3" xfId="57722"/>
    <cellStyle name="Normal 3 3 8 5" xfId="17498"/>
    <cellStyle name="Normal 3 3 8 5 2" xfId="38931"/>
    <cellStyle name="Normal 3 3 8 6" xfId="38932"/>
    <cellStyle name="Normal 3 3 8 7" xfId="57723"/>
    <cellStyle name="Normal 3 3 9" xfId="5230"/>
    <cellStyle name="Normal 3 3 9 2" xfId="13904"/>
    <cellStyle name="Normal 3 3 9 2 2" xfId="38933"/>
    <cellStyle name="Normal 3 3 9 2 3" xfId="57724"/>
    <cellStyle name="Normal 3 3 9 3" xfId="19687"/>
    <cellStyle name="Normal 3 3 9 3 2" xfId="38934"/>
    <cellStyle name="Normal 3 3 9 4" xfId="38935"/>
    <cellStyle name="Normal 3 3 9 5" xfId="57725"/>
    <cellStyle name="Normal 3 4" xfId="611"/>
    <cellStyle name="Normal 3 4 10" xfId="11023"/>
    <cellStyle name="Normal 3 4 10 2" xfId="38936"/>
    <cellStyle name="Normal 3 4 10 3" xfId="57726"/>
    <cellStyle name="Normal 3 4 11" xfId="16806"/>
    <cellStyle name="Normal 3 4 11 2" xfId="38937"/>
    <cellStyle name="Normal 3 4 12" xfId="38938"/>
    <cellStyle name="Normal 3 4 13" xfId="57727"/>
    <cellStyle name="Normal 3 4 2" xfId="612"/>
    <cellStyle name="Normal 3 4 2 10" xfId="16807"/>
    <cellStyle name="Normal 3 4 2 10 2" xfId="38939"/>
    <cellStyle name="Normal 3 4 2 11" xfId="38940"/>
    <cellStyle name="Normal 3 4 2 12" xfId="57728"/>
    <cellStyle name="Normal 3 4 2 2" xfId="613"/>
    <cellStyle name="Normal 3 4 2 2 2" xfId="2350"/>
    <cellStyle name="Normal 3 4 2 2 2 2" xfId="9836"/>
    <cellStyle name="Normal 3 4 2 2 2 2 2" xfId="15618"/>
    <cellStyle name="Normal 3 4 2 2 2 2 2 2" xfId="38941"/>
    <cellStyle name="Normal 3 4 2 2 2 2 2 3" xfId="57729"/>
    <cellStyle name="Normal 3 4 2 2 2 2 3" xfId="21401"/>
    <cellStyle name="Normal 3 4 2 2 2 2 3 2" xfId="38942"/>
    <cellStyle name="Normal 3 4 2 2 2 2 4" xfId="38943"/>
    <cellStyle name="Normal 3 4 2 2 2 2 5" xfId="57730"/>
    <cellStyle name="Normal 3 4 2 2 2 3" xfId="6945"/>
    <cellStyle name="Normal 3 4 2 2 2 3 2" xfId="38944"/>
    <cellStyle name="Normal 3 4 2 2 2 3 3" xfId="57731"/>
    <cellStyle name="Normal 3 4 2 2 2 4" xfId="12727"/>
    <cellStyle name="Normal 3 4 2 2 2 4 2" xfId="38945"/>
    <cellStyle name="Normal 3 4 2 2 2 4 3" xfId="57732"/>
    <cellStyle name="Normal 3 4 2 2 2 5" xfId="18510"/>
    <cellStyle name="Normal 3 4 2 2 2 5 2" xfId="38946"/>
    <cellStyle name="Normal 3 4 2 2 2 6" xfId="38947"/>
    <cellStyle name="Normal 3 4 2 2 2 7" xfId="57733"/>
    <cellStyle name="Normal 3 4 2 2 3" xfId="5242"/>
    <cellStyle name="Normal 3 4 2 2 3 2" xfId="13916"/>
    <cellStyle name="Normal 3 4 2 2 3 2 2" xfId="38948"/>
    <cellStyle name="Normal 3 4 2 2 3 2 3" xfId="57734"/>
    <cellStyle name="Normal 3 4 2 2 3 3" xfId="19699"/>
    <cellStyle name="Normal 3 4 2 2 3 3 2" xfId="38949"/>
    <cellStyle name="Normal 3 4 2 2 3 4" xfId="38950"/>
    <cellStyle name="Normal 3 4 2 2 3 5" xfId="57735"/>
    <cellStyle name="Normal 3 4 2 2 4" xfId="8134"/>
    <cellStyle name="Normal 3 4 2 2 4 2" xfId="38951"/>
    <cellStyle name="Normal 3 4 2 2 4 3" xfId="57736"/>
    <cellStyle name="Normal 3 4 2 2 4 4" xfId="57737"/>
    <cellStyle name="Normal 3 4 2 2 5" xfId="4053"/>
    <cellStyle name="Normal 3 4 2 2 5 2" xfId="38952"/>
    <cellStyle name="Normal 3 4 2 2 5 3" xfId="57738"/>
    <cellStyle name="Normal 3 4 2 2 6" xfId="11025"/>
    <cellStyle name="Normal 3 4 2 2 6 2" xfId="38953"/>
    <cellStyle name="Normal 3 4 2 2 6 3" xfId="57739"/>
    <cellStyle name="Normal 3 4 2 2 7" xfId="16808"/>
    <cellStyle name="Normal 3 4 2 2 7 2" xfId="38954"/>
    <cellStyle name="Normal 3 4 2 2 8" xfId="38955"/>
    <cellStyle name="Normal 3 4 2 2 9" xfId="57740"/>
    <cellStyle name="Normal 3 4 2 3" xfId="1159"/>
    <cellStyle name="Normal 3 4 2 3 2" xfId="2863"/>
    <cellStyle name="Normal 3 4 2 3 2 2" xfId="10349"/>
    <cellStyle name="Normal 3 4 2 3 2 2 2" xfId="16131"/>
    <cellStyle name="Normal 3 4 2 3 2 2 2 2" xfId="38956"/>
    <cellStyle name="Normal 3 4 2 3 2 2 2 3" xfId="57741"/>
    <cellStyle name="Normal 3 4 2 3 2 2 3" xfId="21914"/>
    <cellStyle name="Normal 3 4 2 3 2 2 3 2" xfId="38957"/>
    <cellStyle name="Normal 3 4 2 3 2 2 4" xfId="38958"/>
    <cellStyle name="Normal 3 4 2 3 2 2 5" xfId="57742"/>
    <cellStyle name="Normal 3 4 2 3 2 3" xfId="7458"/>
    <cellStyle name="Normal 3 4 2 3 2 3 2" xfId="38959"/>
    <cellStyle name="Normal 3 4 2 3 2 3 3" xfId="57743"/>
    <cellStyle name="Normal 3 4 2 3 2 4" xfId="13240"/>
    <cellStyle name="Normal 3 4 2 3 2 4 2" xfId="38960"/>
    <cellStyle name="Normal 3 4 2 3 2 4 3" xfId="57744"/>
    <cellStyle name="Normal 3 4 2 3 2 5" xfId="19023"/>
    <cellStyle name="Normal 3 4 2 3 2 5 2" xfId="38961"/>
    <cellStyle name="Normal 3 4 2 3 2 6" xfId="38962"/>
    <cellStyle name="Normal 3 4 2 3 2 7" xfId="57745"/>
    <cellStyle name="Normal 3 4 2 3 3" xfId="5755"/>
    <cellStyle name="Normal 3 4 2 3 3 2" xfId="14429"/>
    <cellStyle name="Normal 3 4 2 3 3 2 2" xfId="38963"/>
    <cellStyle name="Normal 3 4 2 3 3 2 3" xfId="57746"/>
    <cellStyle name="Normal 3 4 2 3 3 3" xfId="20212"/>
    <cellStyle name="Normal 3 4 2 3 3 3 2" xfId="38964"/>
    <cellStyle name="Normal 3 4 2 3 3 4" xfId="38965"/>
    <cellStyle name="Normal 3 4 2 3 3 5" xfId="57747"/>
    <cellStyle name="Normal 3 4 2 3 4" xfId="8647"/>
    <cellStyle name="Normal 3 4 2 3 4 2" xfId="38966"/>
    <cellStyle name="Normal 3 4 2 3 4 3" xfId="57748"/>
    <cellStyle name="Normal 3 4 2 3 4 4" xfId="57749"/>
    <cellStyle name="Normal 3 4 2 3 5" xfId="4566"/>
    <cellStyle name="Normal 3 4 2 3 5 2" xfId="38967"/>
    <cellStyle name="Normal 3 4 2 3 5 3" xfId="57750"/>
    <cellStyle name="Normal 3 4 2 3 6" xfId="11538"/>
    <cellStyle name="Normal 3 4 2 3 6 2" xfId="38968"/>
    <cellStyle name="Normal 3 4 2 3 6 3" xfId="57751"/>
    <cellStyle name="Normal 3 4 2 3 7" xfId="17321"/>
    <cellStyle name="Normal 3 4 2 3 7 2" xfId="38969"/>
    <cellStyle name="Normal 3 4 2 3 8" xfId="38970"/>
    <cellStyle name="Normal 3 4 2 3 9" xfId="57752"/>
    <cellStyle name="Normal 3 4 2 4" xfId="2349"/>
    <cellStyle name="Normal 3 4 2 4 2" xfId="6944"/>
    <cellStyle name="Normal 3 4 2 4 2 2" xfId="15617"/>
    <cellStyle name="Normal 3 4 2 4 2 2 2" xfId="38971"/>
    <cellStyle name="Normal 3 4 2 4 2 2 3" xfId="57753"/>
    <cellStyle name="Normal 3 4 2 4 2 3" xfId="21400"/>
    <cellStyle name="Normal 3 4 2 4 2 3 2" xfId="38972"/>
    <cellStyle name="Normal 3 4 2 4 2 4" xfId="38973"/>
    <cellStyle name="Normal 3 4 2 4 2 5" xfId="57754"/>
    <cellStyle name="Normal 3 4 2 4 3" xfId="9835"/>
    <cellStyle name="Normal 3 4 2 4 3 2" xfId="38974"/>
    <cellStyle name="Normal 3 4 2 4 3 3" xfId="57755"/>
    <cellStyle name="Normal 3 4 2 4 3 4" xfId="57756"/>
    <cellStyle name="Normal 3 4 2 4 4" xfId="4052"/>
    <cellStyle name="Normal 3 4 2 4 4 2" xfId="38975"/>
    <cellStyle name="Normal 3 4 2 4 4 3" xfId="57757"/>
    <cellStyle name="Normal 3 4 2 4 5" xfId="12726"/>
    <cellStyle name="Normal 3 4 2 4 5 2" xfId="38976"/>
    <cellStyle name="Normal 3 4 2 4 5 3" xfId="57758"/>
    <cellStyle name="Normal 3 4 2 4 6" xfId="18509"/>
    <cellStyle name="Normal 3 4 2 4 6 2" xfId="38977"/>
    <cellStyle name="Normal 3 4 2 4 7" xfId="38978"/>
    <cellStyle name="Normal 3 4 2 4 8" xfId="57759"/>
    <cellStyle name="Normal 3 4 2 5" xfId="1659"/>
    <cellStyle name="Normal 3 4 2 5 2" xfId="9145"/>
    <cellStyle name="Normal 3 4 2 5 2 2" xfId="14927"/>
    <cellStyle name="Normal 3 4 2 5 2 2 2" xfId="38979"/>
    <cellStyle name="Normal 3 4 2 5 2 2 3" xfId="57760"/>
    <cellStyle name="Normal 3 4 2 5 2 3" xfId="20710"/>
    <cellStyle name="Normal 3 4 2 5 2 3 2" xfId="38980"/>
    <cellStyle name="Normal 3 4 2 5 2 4" xfId="38981"/>
    <cellStyle name="Normal 3 4 2 5 2 5" xfId="57761"/>
    <cellStyle name="Normal 3 4 2 5 3" xfId="6254"/>
    <cellStyle name="Normal 3 4 2 5 3 2" xfId="38982"/>
    <cellStyle name="Normal 3 4 2 5 3 3" xfId="57762"/>
    <cellStyle name="Normal 3 4 2 5 4" xfId="12036"/>
    <cellStyle name="Normal 3 4 2 5 4 2" xfId="38983"/>
    <cellStyle name="Normal 3 4 2 5 4 3" xfId="57763"/>
    <cellStyle name="Normal 3 4 2 5 5" xfId="17819"/>
    <cellStyle name="Normal 3 4 2 5 5 2" xfId="38984"/>
    <cellStyle name="Normal 3 4 2 5 6" xfId="38985"/>
    <cellStyle name="Normal 3 4 2 5 7" xfId="57764"/>
    <cellStyle name="Normal 3 4 2 6" xfId="5241"/>
    <cellStyle name="Normal 3 4 2 6 2" xfId="13915"/>
    <cellStyle name="Normal 3 4 2 6 2 2" xfId="38986"/>
    <cellStyle name="Normal 3 4 2 6 2 3" xfId="57765"/>
    <cellStyle name="Normal 3 4 2 6 3" xfId="19698"/>
    <cellStyle name="Normal 3 4 2 6 3 2" xfId="38987"/>
    <cellStyle name="Normal 3 4 2 6 4" xfId="38988"/>
    <cellStyle name="Normal 3 4 2 6 5" xfId="57766"/>
    <cellStyle name="Normal 3 4 2 7" xfId="8133"/>
    <cellStyle name="Normal 3 4 2 7 2" xfId="38989"/>
    <cellStyle name="Normal 3 4 2 7 3" xfId="57767"/>
    <cellStyle name="Normal 3 4 2 7 4" xfId="57768"/>
    <cellStyle name="Normal 3 4 2 8" xfId="3362"/>
    <cellStyle name="Normal 3 4 2 8 2" xfId="38990"/>
    <cellStyle name="Normal 3 4 2 8 3" xfId="57769"/>
    <cellStyle name="Normal 3 4 2 9" xfId="11024"/>
    <cellStyle name="Normal 3 4 2 9 2" xfId="38991"/>
    <cellStyle name="Normal 3 4 2 9 3" xfId="57770"/>
    <cellStyle name="Normal 3 4 3" xfId="614"/>
    <cellStyle name="Normal 3 4 3 10" xfId="57771"/>
    <cellStyle name="Normal 3 4 3 2" xfId="2351"/>
    <cellStyle name="Normal 3 4 3 2 2" xfId="6946"/>
    <cellStyle name="Normal 3 4 3 2 2 2" xfId="15619"/>
    <cellStyle name="Normal 3 4 3 2 2 2 2" xfId="38992"/>
    <cellStyle name="Normal 3 4 3 2 2 2 3" xfId="57772"/>
    <cellStyle name="Normal 3 4 3 2 2 3" xfId="21402"/>
    <cellStyle name="Normal 3 4 3 2 2 3 2" xfId="38993"/>
    <cellStyle name="Normal 3 4 3 2 2 4" xfId="38994"/>
    <cellStyle name="Normal 3 4 3 2 2 5" xfId="57773"/>
    <cellStyle name="Normal 3 4 3 2 3" xfId="9837"/>
    <cellStyle name="Normal 3 4 3 2 3 2" xfId="38995"/>
    <cellStyle name="Normal 3 4 3 2 3 3" xfId="57774"/>
    <cellStyle name="Normal 3 4 3 2 3 4" xfId="57775"/>
    <cellStyle name="Normal 3 4 3 2 4" xfId="4054"/>
    <cellStyle name="Normal 3 4 3 2 4 2" xfId="38996"/>
    <cellStyle name="Normal 3 4 3 2 4 3" xfId="57776"/>
    <cellStyle name="Normal 3 4 3 2 5" xfId="12728"/>
    <cellStyle name="Normal 3 4 3 2 5 2" xfId="38997"/>
    <cellStyle name="Normal 3 4 3 2 5 3" xfId="57777"/>
    <cellStyle name="Normal 3 4 3 2 6" xfId="18511"/>
    <cellStyle name="Normal 3 4 3 2 6 2" xfId="38998"/>
    <cellStyle name="Normal 3 4 3 2 7" xfId="38999"/>
    <cellStyle name="Normal 3 4 3 2 8" xfId="57778"/>
    <cellStyle name="Normal 3 4 3 3" xfId="1658"/>
    <cellStyle name="Normal 3 4 3 3 2" xfId="9144"/>
    <cellStyle name="Normal 3 4 3 3 2 2" xfId="14926"/>
    <cellStyle name="Normal 3 4 3 3 2 2 2" xfId="39000"/>
    <cellStyle name="Normal 3 4 3 3 2 2 3" xfId="57779"/>
    <cellStyle name="Normal 3 4 3 3 2 3" xfId="20709"/>
    <cellStyle name="Normal 3 4 3 3 2 3 2" xfId="39001"/>
    <cellStyle name="Normal 3 4 3 3 2 4" xfId="39002"/>
    <cellStyle name="Normal 3 4 3 3 2 5" xfId="57780"/>
    <cellStyle name="Normal 3 4 3 3 3" xfId="6253"/>
    <cellStyle name="Normal 3 4 3 3 3 2" xfId="39003"/>
    <cellStyle name="Normal 3 4 3 3 3 3" xfId="57781"/>
    <cellStyle name="Normal 3 4 3 3 4" xfId="12035"/>
    <cellStyle name="Normal 3 4 3 3 4 2" xfId="39004"/>
    <cellStyle name="Normal 3 4 3 3 4 3" xfId="57782"/>
    <cellStyle name="Normal 3 4 3 3 5" xfId="17818"/>
    <cellStyle name="Normal 3 4 3 3 5 2" xfId="39005"/>
    <cellStyle name="Normal 3 4 3 3 6" xfId="39006"/>
    <cellStyle name="Normal 3 4 3 3 7" xfId="57783"/>
    <cellStyle name="Normal 3 4 3 4" xfId="5243"/>
    <cellStyle name="Normal 3 4 3 4 2" xfId="13917"/>
    <cellStyle name="Normal 3 4 3 4 2 2" xfId="39007"/>
    <cellStyle name="Normal 3 4 3 4 2 3" xfId="57784"/>
    <cellStyle name="Normal 3 4 3 4 3" xfId="19700"/>
    <cellStyle name="Normal 3 4 3 4 3 2" xfId="39008"/>
    <cellStyle name="Normal 3 4 3 4 4" xfId="39009"/>
    <cellStyle name="Normal 3 4 3 4 5" xfId="57785"/>
    <cellStyle name="Normal 3 4 3 5" xfId="8135"/>
    <cellStyle name="Normal 3 4 3 5 2" xfId="39010"/>
    <cellStyle name="Normal 3 4 3 5 3" xfId="57786"/>
    <cellStyle name="Normal 3 4 3 5 4" xfId="57787"/>
    <cellStyle name="Normal 3 4 3 6" xfId="3361"/>
    <cellStyle name="Normal 3 4 3 6 2" xfId="39011"/>
    <cellStyle name="Normal 3 4 3 6 3" xfId="57788"/>
    <cellStyle name="Normal 3 4 3 7" xfId="11026"/>
    <cellStyle name="Normal 3 4 3 7 2" xfId="39012"/>
    <cellStyle name="Normal 3 4 3 7 3" xfId="57789"/>
    <cellStyle name="Normal 3 4 3 8" xfId="16809"/>
    <cellStyle name="Normal 3 4 3 8 2" xfId="39013"/>
    <cellStyle name="Normal 3 4 3 9" xfId="39014"/>
    <cellStyle name="Normal 3 4 4" xfId="1158"/>
    <cellStyle name="Normal 3 4 4 2" xfId="2862"/>
    <cellStyle name="Normal 3 4 4 2 2" xfId="10348"/>
    <cellStyle name="Normal 3 4 4 2 2 2" xfId="16130"/>
    <cellStyle name="Normal 3 4 4 2 2 2 2" xfId="39015"/>
    <cellStyle name="Normal 3 4 4 2 2 2 3" xfId="57790"/>
    <cellStyle name="Normal 3 4 4 2 2 3" xfId="21913"/>
    <cellStyle name="Normal 3 4 4 2 2 3 2" xfId="39016"/>
    <cellStyle name="Normal 3 4 4 2 2 4" xfId="39017"/>
    <cellStyle name="Normal 3 4 4 2 2 5" xfId="57791"/>
    <cellStyle name="Normal 3 4 4 2 3" xfId="7457"/>
    <cellStyle name="Normal 3 4 4 2 3 2" xfId="39018"/>
    <cellStyle name="Normal 3 4 4 2 3 3" xfId="57792"/>
    <cellStyle name="Normal 3 4 4 2 4" xfId="13239"/>
    <cellStyle name="Normal 3 4 4 2 4 2" xfId="39019"/>
    <cellStyle name="Normal 3 4 4 2 4 3" xfId="57793"/>
    <cellStyle name="Normal 3 4 4 2 5" xfId="19022"/>
    <cellStyle name="Normal 3 4 4 2 5 2" xfId="39020"/>
    <cellStyle name="Normal 3 4 4 2 6" xfId="39021"/>
    <cellStyle name="Normal 3 4 4 2 7" xfId="57794"/>
    <cellStyle name="Normal 3 4 4 3" xfId="5754"/>
    <cellStyle name="Normal 3 4 4 3 2" xfId="14428"/>
    <cellStyle name="Normal 3 4 4 3 2 2" xfId="39022"/>
    <cellStyle name="Normal 3 4 4 3 2 3" xfId="57795"/>
    <cellStyle name="Normal 3 4 4 3 3" xfId="20211"/>
    <cellStyle name="Normal 3 4 4 3 3 2" xfId="39023"/>
    <cellStyle name="Normal 3 4 4 3 4" xfId="39024"/>
    <cellStyle name="Normal 3 4 4 3 5" xfId="57796"/>
    <cellStyle name="Normal 3 4 4 4" xfId="8646"/>
    <cellStyle name="Normal 3 4 4 4 2" xfId="39025"/>
    <cellStyle name="Normal 3 4 4 4 3" xfId="57797"/>
    <cellStyle name="Normal 3 4 4 4 4" xfId="57798"/>
    <cellStyle name="Normal 3 4 4 5" xfId="4565"/>
    <cellStyle name="Normal 3 4 4 5 2" xfId="39026"/>
    <cellStyle name="Normal 3 4 4 5 3" xfId="57799"/>
    <cellStyle name="Normal 3 4 4 6" xfId="11537"/>
    <cellStyle name="Normal 3 4 4 6 2" xfId="39027"/>
    <cellStyle name="Normal 3 4 4 6 3" xfId="57800"/>
    <cellStyle name="Normal 3 4 4 7" xfId="17320"/>
    <cellStyle name="Normal 3 4 4 7 2" xfId="39028"/>
    <cellStyle name="Normal 3 4 4 8" xfId="39029"/>
    <cellStyle name="Normal 3 4 4 9" xfId="57801"/>
    <cellStyle name="Normal 3 4 5" xfId="2348"/>
    <cellStyle name="Normal 3 4 5 2" xfId="6943"/>
    <cellStyle name="Normal 3 4 5 2 2" xfId="15616"/>
    <cellStyle name="Normal 3 4 5 2 2 2" xfId="39030"/>
    <cellStyle name="Normal 3 4 5 2 2 3" xfId="57802"/>
    <cellStyle name="Normal 3 4 5 2 3" xfId="21399"/>
    <cellStyle name="Normal 3 4 5 2 3 2" xfId="39031"/>
    <cellStyle name="Normal 3 4 5 2 4" xfId="39032"/>
    <cellStyle name="Normal 3 4 5 2 5" xfId="57803"/>
    <cellStyle name="Normal 3 4 5 3" xfId="9834"/>
    <cellStyle name="Normal 3 4 5 3 2" xfId="39033"/>
    <cellStyle name="Normal 3 4 5 3 3" xfId="57804"/>
    <cellStyle name="Normal 3 4 5 3 4" xfId="57805"/>
    <cellStyle name="Normal 3 4 5 4" xfId="4051"/>
    <cellStyle name="Normal 3 4 5 4 2" xfId="39034"/>
    <cellStyle name="Normal 3 4 5 4 3" xfId="57806"/>
    <cellStyle name="Normal 3 4 5 5" xfId="12725"/>
    <cellStyle name="Normal 3 4 5 5 2" xfId="39035"/>
    <cellStyle name="Normal 3 4 5 5 3" xfId="57807"/>
    <cellStyle name="Normal 3 4 5 6" xfId="18508"/>
    <cellStyle name="Normal 3 4 5 6 2" xfId="39036"/>
    <cellStyle name="Normal 3 4 5 7" xfId="39037"/>
    <cellStyle name="Normal 3 4 5 8" xfId="57808"/>
    <cellStyle name="Normal 3 4 6" xfId="1278"/>
    <cellStyle name="Normal 3 4 6 2" xfId="8764"/>
    <cellStyle name="Normal 3 4 6 2 2" xfId="14546"/>
    <cellStyle name="Normal 3 4 6 2 2 2" xfId="39038"/>
    <cellStyle name="Normal 3 4 6 2 2 3" xfId="57809"/>
    <cellStyle name="Normal 3 4 6 2 3" xfId="20329"/>
    <cellStyle name="Normal 3 4 6 2 3 2" xfId="39039"/>
    <cellStyle name="Normal 3 4 6 2 4" xfId="39040"/>
    <cellStyle name="Normal 3 4 6 2 5" xfId="57810"/>
    <cellStyle name="Normal 3 4 6 3" xfId="5873"/>
    <cellStyle name="Normal 3 4 6 3 2" xfId="39041"/>
    <cellStyle name="Normal 3 4 6 3 3" xfId="57811"/>
    <cellStyle name="Normal 3 4 6 4" xfId="11655"/>
    <cellStyle name="Normal 3 4 6 4 2" xfId="39042"/>
    <cellStyle name="Normal 3 4 6 4 3" xfId="57812"/>
    <cellStyle name="Normal 3 4 6 5" xfId="17438"/>
    <cellStyle name="Normal 3 4 6 5 2" xfId="39043"/>
    <cellStyle name="Normal 3 4 6 6" xfId="39044"/>
    <cellStyle name="Normal 3 4 6 7" xfId="57813"/>
    <cellStyle name="Normal 3 4 7" xfId="5240"/>
    <cellStyle name="Normal 3 4 7 2" xfId="13914"/>
    <cellStyle name="Normal 3 4 7 2 2" xfId="39045"/>
    <cellStyle name="Normal 3 4 7 2 3" xfId="57814"/>
    <cellStyle name="Normal 3 4 7 3" xfId="19697"/>
    <cellStyle name="Normal 3 4 7 3 2" xfId="39046"/>
    <cellStyle name="Normal 3 4 7 4" xfId="39047"/>
    <cellStyle name="Normal 3 4 7 5" xfId="57815"/>
    <cellStyle name="Normal 3 4 8" xfId="8132"/>
    <cellStyle name="Normal 3 4 8 2" xfId="39048"/>
    <cellStyle name="Normal 3 4 8 3" xfId="57816"/>
    <cellStyle name="Normal 3 4 8 4" xfId="57817"/>
    <cellStyle name="Normal 3 4 9" xfId="2981"/>
    <cellStyle name="Normal 3 4 9 2" xfId="39049"/>
    <cellStyle name="Normal 3 4 9 3" xfId="57818"/>
    <cellStyle name="Normal 3 5" xfId="615"/>
    <cellStyle name="Normal 3 5 10" xfId="16810"/>
    <cellStyle name="Normal 3 5 10 2" xfId="39050"/>
    <cellStyle name="Normal 3 5 11" xfId="39051"/>
    <cellStyle name="Normal 3 5 12" xfId="57819"/>
    <cellStyle name="Normal 3 5 2" xfId="616"/>
    <cellStyle name="Normal 3 5 2 2" xfId="2353"/>
    <cellStyle name="Normal 3 5 2 2 2" xfId="9839"/>
    <cellStyle name="Normal 3 5 2 2 2 2" xfId="15621"/>
    <cellStyle name="Normal 3 5 2 2 2 2 2" xfId="39052"/>
    <cellStyle name="Normal 3 5 2 2 2 2 3" xfId="57820"/>
    <cellStyle name="Normal 3 5 2 2 2 3" xfId="21404"/>
    <cellStyle name="Normal 3 5 2 2 2 3 2" xfId="39053"/>
    <cellStyle name="Normal 3 5 2 2 2 4" xfId="39054"/>
    <cellStyle name="Normal 3 5 2 2 2 5" xfId="57821"/>
    <cellStyle name="Normal 3 5 2 2 3" xfId="6948"/>
    <cellStyle name="Normal 3 5 2 2 3 2" xfId="39055"/>
    <cellStyle name="Normal 3 5 2 2 3 3" xfId="57822"/>
    <cellStyle name="Normal 3 5 2 2 4" xfId="12730"/>
    <cellStyle name="Normal 3 5 2 2 4 2" xfId="39056"/>
    <cellStyle name="Normal 3 5 2 2 4 3" xfId="57823"/>
    <cellStyle name="Normal 3 5 2 2 5" xfId="18513"/>
    <cellStyle name="Normal 3 5 2 2 5 2" xfId="39057"/>
    <cellStyle name="Normal 3 5 2 2 6" xfId="39058"/>
    <cellStyle name="Normal 3 5 2 2 7" xfId="57824"/>
    <cellStyle name="Normal 3 5 2 3" xfId="5245"/>
    <cellStyle name="Normal 3 5 2 3 2" xfId="13919"/>
    <cellStyle name="Normal 3 5 2 3 2 2" xfId="39059"/>
    <cellStyle name="Normal 3 5 2 3 2 3" xfId="57825"/>
    <cellStyle name="Normal 3 5 2 3 3" xfId="19702"/>
    <cellStyle name="Normal 3 5 2 3 3 2" xfId="39060"/>
    <cellStyle name="Normal 3 5 2 3 4" xfId="39061"/>
    <cellStyle name="Normal 3 5 2 3 5" xfId="57826"/>
    <cellStyle name="Normal 3 5 2 4" xfId="8137"/>
    <cellStyle name="Normal 3 5 2 4 2" xfId="39062"/>
    <cellStyle name="Normal 3 5 2 4 3" xfId="57827"/>
    <cellStyle name="Normal 3 5 2 4 4" xfId="57828"/>
    <cellStyle name="Normal 3 5 2 5" xfId="4056"/>
    <cellStyle name="Normal 3 5 2 5 2" xfId="39063"/>
    <cellStyle name="Normal 3 5 2 5 3" xfId="57829"/>
    <cellStyle name="Normal 3 5 2 6" xfId="11028"/>
    <cellStyle name="Normal 3 5 2 6 2" xfId="39064"/>
    <cellStyle name="Normal 3 5 2 6 3" xfId="57830"/>
    <cellStyle name="Normal 3 5 2 7" xfId="16811"/>
    <cellStyle name="Normal 3 5 2 7 2" xfId="39065"/>
    <cellStyle name="Normal 3 5 2 8" xfId="39066"/>
    <cellStyle name="Normal 3 5 2 9" xfId="57831"/>
    <cellStyle name="Normal 3 5 3" xfId="1160"/>
    <cellStyle name="Normal 3 5 3 2" xfId="2864"/>
    <cellStyle name="Normal 3 5 3 2 2" xfId="10350"/>
    <cellStyle name="Normal 3 5 3 2 2 2" xfId="16132"/>
    <cellStyle name="Normal 3 5 3 2 2 2 2" xfId="39067"/>
    <cellStyle name="Normal 3 5 3 2 2 2 3" xfId="57832"/>
    <cellStyle name="Normal 3 5 3 2 2 3" xfId="21915"/>
    <cellStyle name="Normal 3 5 3 2 2 3 2" xfId="39068"/>
    <cellStyle name="Normal 3 5 3 2 2 4" xfId="39069"/>
    <cellStyle name="Normal 3 5 3 2 2 5" xfId="57833"/>
    <cellStyle name="Normal 3 5 3 2 3" xfId="7459"/>
    <cellStyle name="Normal 3 5 3 2 3 2" xfId="39070"/>
    <cellStyle name="Normal 3 5 3 2 3 3" xfId="57834"/>
    <cellStyle name="Normal 3 5 3 2 4" xfId="13241"/>
    <cellStyle name="Normal 3 5 3 2 4 2" xfId="39071"/>
    <cellStyle name="Normal 3 5 3 2 4 3" xfId="57835"/>
    <cellStyle name="Normal 3 5 3 2 5" xfId="19024"/>
    <cellStyle name="Normal 3 5 3 2 5 2" xfId="39072"/>
    <cellStyle name="Normal 3 5 3 2 6" xfId="39073"/>
    <cellStyle name="Normal 3 5 3 2 7" xfId="57836"/>
    <cellStyle name="Normal 3 5 3 3" xfId="5756"/>
    <cellStyle name="Normal 3 5 3 3 2" xfId="14430"/>
    <cellStyle name="Normal 3 5 3 3 2 2" xfId="39074"/>
    <cellStyle name="Normal 3 5 3 3 2 3" xfId="57837"/>
    <cellStyle name="Normal 3 5 3 3 3" xfId="20213"/>
    <cellStyle name="Normal 3 5 3 3 3 2" xfId="39075"/>
    <cellStyle name="Normal 3 5 3 3 4" xfId="39076"/>
    <cellStyle name="Normal 3 5 3 3 5" xfId="57838"/>
    <cellStyle name="Normal 3 5 3 4" xfId="8648"/>
    <cellStyle name="Normal 3 5 3 4 2" xfId="39077"/>
    <cellStyle name="Normal 3 5 3 4 3" xfId="57839"/>
    <cellStyle name="Normal 3 5 3 4 4" xfId="57840"/>
    <cellStyle name="Normal 3 5 3 5" xfId="4567"/>
    <cellStyle name="Normal 3 5 3 5 2" xfId="39078"/>
    <cellStyle name="Normal 3 5 3 5 3" xfId="57841"/>
    <cellStyle name="Normal 3 5 3 6" xfId="11539"/>
    <cellStyle name="Normal 3 5 3 6 2" xfId="39079"/>
    <cellStyle name="Normal 3 5 3 6 3" xfId="57842"/>
    <cellStyle name="Normal 3 5 3 7" xfId="17322"/>
    <cellStyle name="Normal 3 5 3 7 2" xfId="39080"/>
    <cellStyle name="Normal 3 5 3 8" xfId="39081"/>
    <cellStyle name="Normal 3 5 3 9" xfId="57843"/>
    <cellStyle name="Normal 3 5 4" xfId="2352"/>
    <cellStyle name="Normal 3 5 4 2" xfId="6947"/>
    <cellStyle name="Normal 3 5 4 2 2" xfId="15620"/>
    <cellStyle name="Normal 3 5 4 2 2 2" xfId="39082"/>
    <cellStyle name="Normal 3 5 4 2 2 3" xfId="57844"/>
    <cellStyle name="Normal 3 5 4 2 3" xfId="21403"/>
    <cellStyle name="Normal 3 5 4 2 3 2" xfId="39083"/>
    <cellStyle name="Normal 3 5 4 2 4" xfId="39084"/>
    <cellStyle name="Normal 3 5 4 2 5" xfId="57845"/>
    <cellStyle name="Normal 3 5 4 3" xfId="9838"/>
    <cellStyle name="Normal 3 5 4 3 2" xfId="39085"/>
    <cellStyle name="Normal 3 5 4 3 3" xfId="57846"/>
    <cellStyle name="Normal 3 5 4 3 4" xfId="57847"/>
    <cellStyle name="Normal 3 5 4 4" xfId="4055"/>
    <cellStyle name="Normal 3 5 4 4 2" xfId="39086"/>
    <cellStyle name="Normal 3 5 4 4 3" xfId="57848"/>
    <cellStyle name="Normal 3 5 4 5" xfId="12729"/>
    <cellStyle name="Normal 3 5 4 5 2" xfId="39087"/>
    <cellStyle name="Normal 3 5 4 5 3" xfId="57849"/>
    <cellStyle name="Normal 3 5 4 6" xfId="18512"/>
    <cellStyle name="Normal 3 5 4 6 2" xfId="39088"/>
    <cellStyle name="Normal 3 5 4 7" xfId="39089"/>
    <cellStyle name="Normal 3 5 4 8" xfId="57850"/>
    <cellStyle name="Normal 3 5 5" xfId="1660"/>
    <cellStyle name="Normal 3 5 5 2" xfId="9146"/>
    <cellStyle name="Normal 3 5 5 2 2" xfId="14928"/>
    <cellStyle name="Normal 3 5 5 2 2 2" xfId="39090"/>
    <cellStyle name="Normal 3 5 5 2 2 3" xfId="57851"/>
    <cellStyle name="Normal 3 5 5 2 3" xfId="20711"/>
    <cellStyle name="Normal 3 5 5 2 3 2" xfId="39091"/>
    <cellStyle name="Normal 3 5 5 2 4" xfId="39092"/>
    <cellStyle name="Normal 3 5 5 2 5" xfId="57852"/>
    <cellStyle name="Normal 3 5 5 3" xfId="6255"/>
    <cellStyle name="Normal 3 5 5 3 2" xfId="39093"/>
    <cellStyle name="Normal 3 5 5 3 3" xfId="57853"/>
    <cellStyle name="Normal 3 5 5 4" xfId="12037"/>
    <cellStyle name="Normal 3 5 5 4 2" xfId="39094"/>
    <cellStyle name="Normal 3 5 5 4 3" xfId="57854"/>
    <cellStyle name="Normal 3 5 5 5" xfId="17820"/>
    <cellStyle name="Normal 3 5 5 5 2" xfId="39095"/>
    <cellStyle name="Normal 3 5 5 6" xfId="39096"/>
    <cellStyle name="Normal 3 5 5 7" xfId="57855"/>
    <cellStyle name="Normal 3 5 6" xfId="5244"/>
    <cellStyle name="Normal 3 5 6 2" xfId="13918"/>
    <cellStyle name="Normal 3 5 6 2 2" xfId="39097"/>
    <cellStyle name="Normal 3 5 6 2 3" xfId="57856"/>
    <cellStyle name="Normal 3 5 6 3" xfId="19701"/>
    <cellStyle name="Normal 3 5 6 3 2" xfId="39098"/>
    <cellStyle name="Normal 3 5 6 4" xfId="39099"/>
    <cellStyle name="Normal 3 5 6 5" xfId="57857"/>
    <cellStyle name="Normal 3 5 7" xfId="8136"/>
    <cellStyle name="Normal 3 5 7 2" xfId="39100"/>
    <cellStyle name="Normal 3 5 7 3" xfId="57858"/>
    <cellStyle name="Normal 3 5 7 4" xfId="57859"/>
    <cellStyle name="Normal 3 5 8" xfId="3363"/>
    <cellStyle name="Normal 3 5 8 2" xfId="39101"/>
    <cellStyle name="Normal 3 5 8 3" xfId="57860"/>
    <cellStyle name="Normal 3 5 9" xfId="11027"/>
    <cellStyle name="Normal 3 5 9 2" xfId="39102"/>
    <cellStyle name="Normal 3 5 9 3" xfId="57861"/>
    <cellStyle name="Normal 3 6" xfId="617"/>
    <cellStyle name="Normal 3 6 10" xfId="16812"/>
    <cellStyle name="Normal 3 6 10 2" xfId="39103"/>
    <cellStyle name="Normal 3 6 11" xfId="39104"/>
    <cellStyle name="Normal 3 6 12" xfId="57862"/>
    <cellStyle name="Normal 3 6 2" xfId="618"/>
    <cellStyle name="Normal 3 6 2 2" xfId="2355"/>
    <cellStyle name="Normal 3 6 2 2 2" xfId="9841"/>
    <cellStyle name="Normal 3 6 2 2 2 2" xfId="15623"/>
    <cellStyle name="Normal 3 6 2 2 2 2 2" xfId="39105"/>
    <cellStyle name="Normal 3 6 2 2 2 2 3" xfId="57863"/>
    <cellStyle name="Normal 3 6 2 2 2 3" xfId="21406"/>
    <cellStyle name="Normal 3 6 2 2 2 3 2" xfId="39106"/>
    <cellStyle name="Normal 3 6 2 2 2 4" xfId="39107"/>
    <cellStyle name="Normal 3 6 2 2 2 5" xfId="57864"/>
    <cellStyle name="Normal 3 6 2 2 3" xfId="6950"/>
    <cellStyle name="Normal 3 6 2 2 3 2" xfId="39108"/>
    <cellStyle name="Normal 3 6 2 2 3 3" xfId="57865"/>
    <cellStyle name="Normal 3 6 2 2 4" xfId="12732"/>
    <cellStyle name="Normal 3 6 2 2 4 2" xfId="39109"/>
    <cellStyle name="Normal 3 6 2 2 4 3" xfId="57866"/>
    <cellStyle name="Normal 3 6 2 2 5" xfId="18515"/>
    <cellStyle name="Normal 3 6 2 2 5 2" xfId="39110"/>
    <cellStyle name="Normal 3 6 2 2 6" xfId="39111"/>
    <cellStyle name="Normal 3 6 2 2 7" xfId="57867"/>
    <cellStyle name="Normal 3 6 2 3" xfId="5247"/>
    <cellStyle name="Normal 3 6 2 3 2" xfId="13921"/>
    <cellStyle name="Normal 3 6 2 3 2 2" xfId="39112"/>
    <cellStyle name="Normal 3 6 2 3 2 3" xfId="57868"/>
    <cellStyle name="Normal 3 6 2 3 3" xfId="19704"/>
    <cellStyle name="Normal 3 6 2 3 3 2" xfId="39113"/>
    <cellStyle name="Normal 3 6 2 3 4" xfId="39114"/>
    <cellStyle name="Normal 3 6 2 3 5" xfId="57869"/>
    <cellStyle name="Normal 3 6 2 4" xfId="8139"/>
    <cellStyle name="Normal 3 6 2 4 2" xfId="39115"/>
    <cellStyle name="Normal 3 6 2 4 3" xfId="57870"/>
    <cellStyle name="Normal 3 6 2 4 4" xfId="57871"/>
    <cellStyle name="Normal 3 6 2 5" xfId="4058"/>
    <cellStyle name="Normal 3 6 2 5 2" xfId="39116"/>
    <cellStyle name="Normal 3 6 2 5 3" xfId="57872"/>
    <cellStyle name="Normal 3 6 2 6" xfId="11030"/>
    <cellStyle name="Normal 3 6 2 6 2" xfId="39117"/>
    <cellStyle name="Normal 3 6 2 6 3" xfId="57873"/>
    <cellStyle name="Normal 3 6 2 7" xfId="16813"/>
    <cellStyle name="Normal 3 6 2 7 2" xfId="39118"/>
    <cellStyle name="Normal 3 6 2 8" xfId="39119"/>
    <cellStyle name="Normal 3 6 2 9" xfId="57874"/>
    <cellStyle name="Normal 3 6 3" xfId="1161"/>
    <cellStyle name="Normal 3 6 3 2" xfId="2865"/>
    <cellStyle name="Normal 3 6 3 2 2" xfId="10351"/>
    <cellStyle name="Normal 3 6 3 2 2 2" xfId="16133"/>
    <cellStyle name="Normal 3 6 3 2 2 2 2" xfId="39120"/>
    <cellStyle name="Normal 3 6 3 2 2 2 3" xfId="57875"/>
    <cellStyle name="Normal 3 6 3 2 2 3" xfId="21916"/>
    <cellStyle name="Normal 3 6 3 2 2 3 2" xfId="39121"/>
    <cellStyle name="Normal 3 6 3 2 2 4" xfId="39122"/>
    <cellStyle name="Normal 3 6 3 2 2 5" xfId="57876"/>
    <cellStyle name="Normal 3 6 3 2 3" xfId="7460"/>
    <cellStyle name="Normal 3 6 3 2 3 2" xfId="39123"/>
    <cellStyle name="Normal 3 6 3 2 3 3" xfId="57877"/>
    <cellStyle name="Normal 3 6 3 2 4" xfId="13242"/>
    <cellStyle name="Normal 3 6 3 2 4 2" xfId="39124"/>
    <cellStyle name="Normal 3 6 3 2 4 3" xfId="57878"/>
    <cellStyle name="Normal 3 6 3 2 5" xfId="19025"/>
    <cellStyle name="Normal 3 6 3 2 5 2" xfId="39125"/>
    <cellStyle name="Normal 3 6 3 2 6" xfId="39126"/>
    <cellStyle name="Normal 3 6 3 2 7" xfId="57879"/>
    <cellStyle name="Normal 3 6 3 3" xfId="5757"/>
    <cellStyle name="Normal 3 6 3 3 2" xfId="14431"/>
    <cellStyle name="Normal 3 6 3 3 2 2" xfId="39127"/>
    <cellStyle name="Normal 3 6 3 3 2 3" xfId="57880"/>
    <cellStyle name="Normal 3 6 3 3 3" xfId="20214"/>
    <cellStyle name="Normal 3 6 3 3 3 2" xfId="39128"/>
    <cellStyle name="Normal 3 6 3 3 4" xfId="39129"/>
    <cellStyle name="Normal 3 6 3 3 5" xfId="57881"/>
    <cellStyle name="Normal 3 6 3 4" xfId="8649"/>
    <cellStyle name="Normal 3 6 3 4 2" xfId="39130"/>
    <cellStyle name="Normal 3 6 3 4 3" xfId="57882"/>
    <cellStyle name="Normal 3 6 3 4 4" xfId="57883"/>
    <cellStyle name="Normal 3 6 3 5" xfId="4568"/>
    <cellStyle name="Normal 3 6 3 5 2" xfId="39131"/>
    <cellStyle name="Normal 3 6 3 5 3" xfId="57884"/>
    <cellStyle name="Normal 3 6 3 6" xfId="11540"/>
    <cellStyle name="Normal 3 6 3 6 2" xfId="39132"/>
    <cellStyle name="Normal 3 6 3 6 3" xfId="57885"/>
    <cellStyle name="Normal 3 6 3 7" xfId="17323"/>
    <cellStyle name="Normal 3 6 3 7 2" xfId="39133"/>
    <cellStyle name="Normal 3 6 3 8" xfId="39134"/>
    <cellStyle name="Normal 3 6 3 9" xfId="57886"/>
    <cellStyle name="Normal 3 6 4" xfId="2354"/>
    <cellStyle name="Normal 3 6 4 2" xfId="6949"/>
    <cellStyle name="Normal 3 6 4 2 2" xfId="15622"/>
    <cellStyle name="Normal 3 6 4 2 2 2" xfId="39135"/>
    <cellStyle name="Normal 3 6 4 2 2 3" xfId="57887"/>
    <cellStyle name="Normal 3 6 4 2 3" xfId="21405"/>
    <cellStyle name="Normal 3 6 4 2 3 2" xfId="39136"/>
    <cellStyle name="Normal 3 6 4 2 4" xfId="39137"/>
    <cellStyle name="Normal 3 6 4 2 5" xfId="57888"/>
    <cellStyle name="Normal 3 6 4 3" xfId="9840"/>
    <cellStyle name="Normal 3 6 4 3 2" xfId="39138"/>
    <cellStyle name="Normal 3 6 4 3 3" xfId="57889"/>
    <cellStyle name="Normal 3 6 4 3 4" xfId="57890"/>
    <cellStyle name="Normal 3 6 4 4" xfId="4057"/>
    <cellStyle name="Normal 3 6 4 4 2" xfId="39139"/>
    <cellStyle name="Normal 3 6 4 4 3" xfId="57891"/>
    <cellStyle name="Normal 3 6 4 5" xfId="12731"/>
    <cellStyle name="Normal 3 6 4 5 2" xfId="39140"/>
    <cellStyle name="Normal 3 6 4 5 3" xfId="57892"/>
    <cellStyle name="Normal 3 6 4 6" xfId="18514"/>
    <cellStyle name="Normal 3 6 4 6 2" xfId="39141"/>
    <cellStyle name="Normal 3 6 4 7" xfId="39142"/>
    <cellStyle name="Normal 3 6 4 8" xfId="57893"/>
    <cellStyle name="Normal 3 6 5" xfId="1661"/>
    <cellStyle name="Normal 3 6 5 2" xfId="9147"/>
    <cellStyle name="Normal 3 6 5 2 2" xfId="14929"/>
    <cellStyle name="Normal 3 6 5 2 2 2" xfId="39143"/>
    <cellStyle name="Normal 3 6 5 2 2 3" xfId="57894"/>
    <cellStyle name="Normal 3 6 5 2 3" xfId="20712"/>
    <cellStyle name="Normal 3 6 5 2 3 2" xfId="39144"/>
    <cellStyle name="Normal 3 6 5 2 4" xfId="39145"/>
    <cellStyle name="Normal 3 6 5 2 5" xfId="57895"/>
    <cellStyle name="Normal 3 6 5 3" xfId="6256"/>
    <cellStyle name="Normal 3 6 5 3 2" xfId="39146"/>
    <cellStyle name="Normal 3 6 5 3 3" xfId="57896"/>
    <cellStyle name="Normal 3 6 5 4" xfId="12038"/>
    <cellStyle name="Normal 3 6 5 4 2" xfId="39147"/>
    <cellStyle name="Normal 3 6 5 4 3" xfId="57897"/>
    <cellStyle name="Normal 3 6 5 5" xfId="17821"/>
    <cellStyle name="Normal 3 6 5 5 2" xfId="39148"/>
    <cellStyle name="Normal 3 6 5 6" xfId="39149"/>
    <cellStyle name="Normal 3 6 5 7" xfId="57898"/>
    <cellStyle name="Normal 3 6 6" xfId="5246"/>
    <cellStyle name="Normal 3 6 6 2" xfId="13920"/>
    <cellStyle name="Normal 3 6 6 2 2" xfId="39150"/>
    <cellStyle name="Normal 3 6 6 2 3" xfId="57899"/>
    <cellStyle name="Normal 3 6 6 3" xfId="19703"/>
    <cellStyle name="Normal 3 6 6 3 2" xfId="39151"/>
    <cellStyle name="Normal 3 6 6 4" xfId="39152"/>
    <cellStyle name="Normal 3 6 6 5" xfId="57900"/>
    <cellStyle name="Normal 3 6 7" xfId="8138"/>
    <cellStyle name="Normal 3 6 7 2" xfId="39153"/>
    <cellStyle name="Normal 3 6 7 3" xfId="57901"/>
    <cellStyle name="Normal 3 6 7 4" xfId="57902"/>
    <cellStyle name="Normal 3 6 8" xfId="3364"/>
    <cellStyle name="Normal 3 6 8 2" xfId="39154"/>
    <cellStyle name="Normal 3 6 8 3" xfId="57903"/>
    <cellStyle name="Normal 3 6 9" xfId="11029"/>
    <cellStyle name="Normal 3 6 9 2" xfId="39155"/>
    <cellStyle name="Normal 3 6 9 3" xfId="57904"/>
    <cellStyle name="Normal 3 7" xfId="619"/>
    <cellStyle name="Normal 3 7 10" xfId="57905"/>
    <cellStyle name="Normal 3 7 2" xfId="2356"/>
    <cellStyle name="Normal 3 7 2 2" xfId="6951"/>
    <cellStyle name="Normal 3 7 2 2 2" xfId="15624"/>
    <cellStyle name="Normal 3 7 2 2 2 2" xfId="39156"/>
    <cellStyle name="Normal 3 7 2 2 2 3" xfId="57906"/>
    <cellStyle name="Normal 3 7 2 2 3" xfId="21407"/>
    <cellStyle name="Normal 3 7 2 2 3 2" xfId="39157"/>
    <cellStyle name="Normal 3 7 2 2 4" xfId="39158"/>
    <cellStyle name="Normal 3 7 2 2 5" xfId="57907"/>
    <cellStyle name="Normal 3 7 2 3" xfId="9842"/>
    <cellStyle name="Normal 3 7 2 3 2" xfId="39159"/>
    <cellStyle name="Normal 3 7 2 3 3" xfId="57908"/>
    <cellStyle name="Normal 3 7 2 3 4" xfId="57909"/>
    <cellStyle name="Normal 3 7 2 4" xfId="4059"/>
    <cellStyle name="Normal 3 7 2 4 2" xfId="39160"/>
    <cellStyle name="Normal 3 7 2 4 3" xfId="57910"/>
    <cellStyle name="Normal 3 7 2 5" xfId="12733"/>
    <cellStyle name="Normal 3 7 2 5 2" xfId="39161"/>
    <cellStyle name="Normal 3 7 2 5 3" xfId="57911"/>
    <cellStyle name="Normal 3 7 2 6" xfId="18516"/>
    <cellStyle name="Normal 3 7 2 6 2" xfId="39162"/>
    <cellStyle name="Normal 3 7 2 7" xfId="39163"/>
    <cellStyle name="Normal 3 7 2 8" xfId="57912"/>
    <cellStyle name="Normal 3 7 3" xfId="1356"/>
    <cellStyle name="Normal 3 7 3 2" xfId="8842"/>
    <cellStyle name="Normal 3 7 3 2 2" xfId="14624"/>
    <cellStyle name="Normal 3 7 3 2 2 2" xfId="39164"/>
    <cellStyle name="Normal 3 7 3 2 2 3" xfId="57913"/>
    <cellStyle name="Normal 3 7 3 2 3" xfId="20407"/>
    <cellStyle name="Normal 3 7 3 2 3 2" xfId="39165"/>
    <cellStyle name="Normal 3 7 3 2 4" xfId="39166"/>
    <cellStyle name="Normal 3 7 3 2 5" xfId="57914"/>
    <cellStyle name="Normal 3 7 3 3" xfId="5951"/>
    <cellStyle name="Normal 3 7 3 3 2" xfId="39167"/>
    <cellStyle name="Normal 3 7 3 3 3" xfId="57915"/>
    <cellStyle name="Normal 3 7 3 4" xfId="11733"/>
    <cellStyle name="Normal 3 7 3 4 2" xfId="39168"/>
    <cellStyle name="Normal 3 7 3 4 3" xfId="57916"/>
    <cellStyle name="Normal 3 7 3 5" xfId="17516"/>
    <cellStyle name="Normal 3 7 3 5 2" xfId="39169"/>
    <cellStyle name="Normal 3 7 3 6" xfId="39170"/>
    <cellStyle name="Normal 3 7 3 7" xfId="57917"/>
    <cellStyle name="Normal 3 7 4" xfId="5248"/>
    <cellStyle name="Normal 3 7 4 2" xfId="13922"/>
    <cellStyle name="Normal 3 7 4 2 2" xfId="39171"/>
    <cellStyle name="Normal 3 7 4 2 3" xfId="57918"/>
    <cellStyle name="Normal 3 7 4 3" xfId="19705"/>
    <cellStyle name="Normal 3 7 4 3 2" xfId="39172"/>
    <cellStyle name="Normal 3 7 4 4" xfId="39173"/>
    <cellStyle name="Normal 3 7 4 5" xfId="57919"/>
    <cellStyle name="Normal 3 7 5" xfId="8140"/>
    <cellStyle name="Normal 3 7 5 2" xfId="39174"/>
    <cellStyle name="Normal 3 7 5 3" xfId="57920"/>
    <cellStyle name="Normal 3 7 5 4" xfId="57921"/>
    <cellStyle name="Normal 3 7 6" xfId="3059"/>
    <cellStyle name="Normal 3 7 6 2" xfId="39175"/>
    <cellStyle name="Normal 3 7 6 3" xfId="57922"/>
    <cellStyle name="Normal 3 7 7" xfId="11031"/>
    <cellStyle name="Normal 3 7 7 2" xfId="39176"/>
    <cellStyle name="Normal 3 7 7 3" xfId="57923"/>
    <cellStyle name="Normal 3 7 8" xfId="16814"/>
    <cellStyle name="Normal 3 7 8 2" xfId="39177"/>
    <cellStyle name="Normal 3 7 9" xfId="39178"/>
    <cellStyle name="Normal 3 8" xfId="790"/>
    <cellStyle name="Normal 3 8 2" xfId="2526"/>
    <cellStyle name="Normal 3 8 2 2" xfId="10012"/>
    <cellStyle name="Normal 3 8 2 2 2" xfId="15794"/>
    <cellStyle name="Normal 3 8 2 2 2 2" xfId="39179"/>
    <cellStyle name="Normal 3 8 2 2 2 3" xfId="57924"/>
    <cellStyle name="Normal 3 8 2 2 3" xfId="21577"/>
    <cellStyle name="Normal 3 8 2 2 3 2" xfId="39180"/>
    <cellStyle name="Normal 3 8 2 2 4" xfId="39181"/>
    <cellStyle name="Normal 3 8 2 2 5" xfId="57925"/>
    <cellStyle name="Normal 3 8 2 3" xfId="7121"/>
    <cellStyle name="Normal 3 8 2 3 2" xfId="39182"/>
    <cellStyle name="Normal 3 8 2 3 3" xfId="57926"/>
    <cellStyle name="Normal 3 8 2 4" xfId="12903"/>
    <cellStyle name="Normal 3 8 2 4 2" xfId="39183"/>
    <cellStyle name="Normal 3 8 2 4 3" xfId="57927"/>
    <cellStyle name="Normal 3 8 2 5" xfId="18686"/>
    <cellStyle name="Normal 3 8 2 5 2" xfId="39184"/>
    <cellStyle name="Normal 3 8 2 6" xfId="39185"/>
    <cellStyle name="Normal 3 8 2 7" xfId="57928"/>
    <cellStyle name="Normal 3 8 3" xfId="5418"/>
    <cellStyle name="Normal 3 8 3 2" xfId="14092"/>
    <cellStyle name="Normal 3 8 3 2 2" xfId="39186"/>
    <cellStyle name="Normal 3 8 3 2 3" xfId="57929"/>
    <cellStyle name="Normal 3 8 3 3" xfId="19875"/>
    <cellStyle name="Normal 3 8 3 3 2" xfId="39187"/>
    <cellStyle name="Normal 3 8 3 4" xfId="39188"/>
    <cellStyle name="Normal 3 8 3 5" xfId="57930"/>
    <cellStyle name="Normal 3 8 4" xfId="8310"/>
    <cellStyle name="Normal 3 8 4 2" xfId="39189"/>
    <cellStyle name="Normal 3 8 4 3" xfId="57931"/>
    <cellStyle name="Normal 3 8 4 4" xfId="57932"/>
    <cellStyle name="Normal 3 8 5" xfId="4229"/>
    <cellStyle name="Normal 3 8 5 2" xfId="39190"/>
    <cellStyle name="Normal 3 8 5 3" xfId="57933"/>
    <cellStyle name="Normal 3 8 6" xfId="11201"/>
    <cellStyle name="Normal 3 8 6 2" xfId="39191"/>
    <cellStyle name="Normal 3 8 6 3" xfId="57934"/>
    <cellStyle name="Normal 3 8 7" xfId="16984"/>
    <cellStyle name="Normal 3 8 7 2" xfId="39192"/>
    <cellStyle name="Normal 3 8 8" xfId="39193"/>
    <cellStyle name="Normal 3 8 9" xfId="39194"/>
    <cellStyle name="Normal 3 9" xfId="839"/>
    <cellStyle name="Normal 3 9 2" xfId="2545"/>
    <cellStyle name="Normal 3 9 2 2" xfId="10031"/>
    <cellStyle name="Normal 3 9 2 2 2" xfId="15813"/>
    <cellStyle name="Normal 3 9 2 2 2 2" xfId="39195"/>
    <cellStyle name="Normal 3 9 2 2 2 3" xfId="57935"/>
    <cellStyle name="Normal 3 9 2 2 3" xfId="21596"/>
    <cellStyle name="Normal 3 9 2 2 3 2" xfId="39196"/>
    <cellStyle name="Normal 3 9 2 2 4" xfId="39197"/>
    <cellStyle name="Normal 3 9 2 2 5" xfId="57936"/>
    <cellStyle name="Normal 3 9 2 3" xfId="7140"/>
    <cellStyle name="Normal 3 9 2 3 2" xfId="39198"/>
    <cellStyle name="Normal 3 9 2 3 3" xfId="57937"/>
    <cellStyle name="Normal 3 9 2 4" xfId="12922"/>
    <cellStyle name="Normal 3 9 2 4 2" xfId="39199"/>
    <cellStyle name="Normal 3 9 2 4 3" xfId="57938"/>
    <cellStyle name="Normal 3 9 2 5" xfId="18705"/>
    <cellStyle name="Normal 3 9 2 5 2" xfId="39200"/>
    <cellStyle name="Normal 3 9 2 6" xfId="39201"/>
    <cellStyle name="Normal 3 9 2 7" xfId="57939"/>
    <cellStyle name="Normal 3 9 3" xfId="5437"/>
    <cellStyle name="Normal 3 9 3 2" xfId="14111"/>
    <cellStyle name="Normal 3 9 3 2 2" xfId="39202"/>
    <cellStyle name="Normal 3 9 3 2 3" xfId="57940"/>
    <cellStyle name="Normal 3 9 3 3" xfId="19894"/>
    <cellStyle name="Normal 3 9 3 3 2" xfId="39203"/>
    <cellStyle name="Normal 3 9 3 4" xfId="39204"/>
    <cellStyle name="Normal 3 9 3 5" xfId="57941"/>
    <cellStyle name="Normal 3 9 4" xfId="8329"/>
    <cellStyle name="Normal 3 9 4 2" xfId="39205"/>
    <cellStyle name="Normal 3 9 4 3" xfId="57942"/>
    <cellStyle name="Normal 3 9 4 4" xfId="57943"/>
    <cellStyle name="Normal 3 9 5" xfId="4248"/>
    <cellStyle name="Normal 3 9 5 2" xfId="39206"/>
    <cellStyle name="Normal 3 9 5 3" xfId="57944"/>
    <cellStyle name="Normal 3 9 6" xfId="11220"/>
    <cellStyle name="Normal 3 9 6 2" xfId="39207"/>
    <cellStyle name="Normal 3 9 6 3" xfId="57945"/>
    <cellStyle name="Normal 3 9 7" xfId="17003"/>
    <cellStyle name="Normal 3 9 7 2" xfId="39208"/>
    <cellStyle name="Normal 3 9 8" xfId="39209"/>
    <cellStyle name="Normal 3 9 9" xfId="57946"/>
    <cellStyle name="Normal 4" xfId="620"/>
    <cellStyle name="Normal 4 10" xfId="1247"/>
    <cellStyle name="Normal 4 10 2" xfId="8734"/>
    <cellStyle name="Normal 4 10 2 2" xfId="14516"/>
    <cellStyle name="Normal 4 10 2 2 2" xfId="39210"/>
    <cellStyle name="Normal 4 10 2 2 3" xfId="57947"/>
    <cellStyle name="Normal 4 10 2 3" xfId="20299"/>
    <cellStyle name="Normal 4 10 2 3 2" xfId="39211"/>
    <cellStyle name="Normal 4 10 2 4" xfId="39212"/>
    <cellStyle name="Normal 4 10 2 5" xfId="57948"/>
    <cellStyle name="Normal 4 10 3" xfId="5843"/>
    <cellStyle name="Normal 4 10 3 2" xfId="39213"/>
    <cellStyle name="Normal 4 10 3 3" xfId="57949"/>
    <cellStyle name="Normal 4 10 4" xfId="11625"/>
    <cellStyle name="Normal 4 10 4 2" xfId="39214"/>
    <cellStyle name="Normal 4 10 4 3" xfId="57950"/>
    <cellStyle name="Normal 4 10 5" xfId="17408"/>
    <cellStyle name="Normal 4 10 5 2" xfId="39215"/>
    <cellStyle name="Normal 4 10 6" xfId="39216"/>
    <cellStyle name="Normal 4 10 7" xfId="57951"/>
    <cellStyle name="Normal 4 11" xfId="5249"/>
    <cellStyle name="Normal 4 11 2" xfId="13923"/>
    <cellStyle name="Normal 4 11 2 2" xfId="39217"/>
    <cellStyle name="Normal 4 11 2 3" xfId="57952"/>
    <cellStyle name="Normal 4 11 3" xfId="19706"/>
    <cellStyle name="Normal 4 11 3 2" xfId="39218"/>
    <cellStyle name="Normal 4 11 4" xfId="39219"/>
    <cellStyle name="Normal 4 11 5" xfId="57953"/>
    <cellStyle name="Normal 4 12" xfId="8141"/>
    <cellStyle name="Normal 4 12 2" xfId="39220"/>
    <cellStyle name="Normal 4 12 3" xfId="57954"/>
    <cellStyle name="Normal 4 12 4" xfId="57955"/>
    <cellStyle name="Normal 4 13" xfId="2951"/>
    <cellStyle name="Normal 4 13 2" xfId="39221"/>
    <cellStyle name="Normal 4 13 3" xfId="57956"/>
    <cellStyle name="Normal 4 14" xfId="11032"/>
    <cellStyle name="Normal 4 14 2" xfId="39222"/>
    <cellStyle name="Normal 4 14 3" xfId="57957"/>
    <cellStyle name="Normal 4 15" xfId="16815"/>
    <cellStyle name="Normal 4 15 2" xfId="39223"/>
    <cellStyle name="Normal 4 16" xfId="39224"/>
    <cellStyle name="Normal 4 17" xfId="57958"/>
    <cellStyle name="Normal 4 2" xfId="621"/>
    <cellStyle name="Normal 4 2 10" xfId="5250"/>
    <cellStyle name="Normal 4 2 10 2" xfId="13924"/>
    <cellStyle name="Normal 4 2 10 2 2" xfId="39225"/>
    <cellStyle name="Normal 4 2 10 2 3" xfId="57959"/>
    <cellStyle name="Normal 4 2 10 3" xfId="19707"/>
    <cellStyle name="Normal 4 2 10 3 2" xfId="39226"/>
    <cellStyle name="Normal 4 2 10 4" xfId="39227"/>
    <cellStyle name="Normal 4 2 10 5" xfId="57960"/>
    <cellStyle name="Normal 4 2 11" xfId="8142"/>
    <cellStyle name="Normal 4 2 11 2" xfId="39228"/>
    <cellStyle name="Normal 4 2 11 3" xfId="57961"/>
    <cellStyle name="Normal 4 2 11 4" xfId="57962"/>
    <cellStyle name="Normal 4 2 12" xfId="3043"/>
    <cellStyle name="Normal 4 2 12 2" xfId="39229"/>
    <cellStyle name="Normal 4 2 12 3" xfId="57963"/>
    <cellStyle name="Normal 4 2 13" xfId="11033"/>
    <cellStyle name="Normal 4 2 13 2" xfId="39230"/>
    <cellStyle name="Normal 4 2 13 3" xfId="57964"/>
    <cellStyle name="Normal 4 2 14" xfId="16816"/>
    <cellStyle name="Normal 4 2 14 2" xfId="39231"/>
    <cellStyle name="Normal 4 2 15" xfId="39232"/>
    <cellStyle name="Normal 4 2 16" xfId="57965"/>
    <cellStyle name="Normal 4 2 2" xfId="622"/>
    <cellStyle name="Normal 4 2 2 10" xfId="8143"/>
    <cellStyle name="Normal 4 2 2 10 2" xfId="39233"/>
    <cellStyle name="Normal 4 2 2 10 3" xfId="57966"/>
    <cellStyle name="Normal 4 2 2 10 4" xfId="57967"/>
    <cellStyle name="Normal 4 2 2 11" xfId="3044"/>
    <cellStyle name="Normal 4 2 2 11 2" xfId="39234"/>
    <cellStyle name="Normal 4 2 2 11 3" xfId="57968"/>
    <cellStyle name="Normal 4 2 2 12" xfId="11034"/>
    <cellStyle name="Normal 4 2 2 12 2" xfId="39235"/>
    <cellStyle name="Normal 4 2 2 12 3" xfId="57969"/>
    <cellStyle name="Normal 4 2 2 13" xfId="16817"/>
    <cellStyle name="Normal 4 2 2 13 2" xfId="39236"/>
    <cellStyle name="Normal 4 2 2 14" xfId="39237"/>
    <cellStyle name="Normal 4 2 2 15" xfId="57970"/>
    <cellStyle name="Normal 4 2 2 2" xfId="623"/>
    <cellStyle name="Normal 4 2 2 2 10" xfId="11035"/>
    <cellStyle name="Normal 4 2 2 2 10 2" xfId="39238"/>
    <cellStyle name="Normal 4 2 2 2 10 3" xfId="57971"/>
    <cellStyle name="Normal 4 2 2 2 11" xfId="16818"/>
    <cellStyle name="Normal 4 2 2 2 11 2" xfId="39239"/>
    <cellStyle name="Normal 4 2 2 2 12" xfId="39240"/>
    <cellStyle name="Normal 4 2 2 2 13" xfId="57972"/>
    <cellStyle name="Normal 4 2 2 2 2" xfId="624"/>
    <cellStyle name="Normal 4 2 2 2 2 10" xfId="16819"/>
    <cellStyle name="Normal 4 2 2 2 2 10 2" xfId="39241"/>
    <cellStyle name="Normal 4 2 2 2 2 11" xfId="39242"/>
    <cellStyle name="Normal 4 2 2 2 2 12" xfId="57973"/>
    <cellStyle name="Normal 4 2 2 2 2 2" xfId="625"/>
    <cellStyle name="Normal 4 2 2 2 2 2 2" xfId="2362"/>
    <cellStyle name="Normal 4 2 2 2 2 2 2 2" xfId="9848"/>
    <cellStyle name="Normal 4 2 2 2 2 2 2 2 2" xfId="15630"/>
    <cellStyle name="Normal 4 2 2 2 2 2 2 2 2 2" xfId="39243"/>
    <cellStyle name="Normal 4 2 2 2 2 2 2 2 2 3" xfId="57974"/>
    <cellStyle name="Normal 4 2 2 2 2 2 2 2 3" xfId="21413"/>
    <cellStyle name="Normal 4 2 2 2 2 2 2 2 3 2" xfId="39244"/>
    <cellStyle name="Normal 4 2 2 2 2 2 2 2 4" xfId="39245"/>
    <cellStyle name="Normal 4 2 2 2 2 2 2 2 5" xfId="57975"/>
    <cellStyle name="Normal 4 2 2 2 2 2 2 3" xfId="6957"/>
    <cellStyle name="Normal 4 2 2 2 2 2 2 3 2" xfId="39246"/>
    <cellStyle name="Normal 4 2 2 2 2 2 2 3 3" xfId="57976"/>
    <cellStyle name="Normal 4 2 2 2 2 2 2 4" xfId="12739"/>
    <cellStyle name="Normal 4 2 2 2 2 2 2 4 2" xfId="39247"/>
    <cellStyle name="Normal 4 2 2 2 2 2 2 4 3" xfId="57977"/>
    <cellStyle name="Normal 4 2 2 2 2 2 2 5" xfId="18522"/>
    <cellStyle name="Normal 4 2 2 2 2 2 2 5 2" xfId="39248"/>
    <cellStyle name="Normal 4 2 2 2 2 2 2 6" xfId="39249"/>
    <cellStyle name="Normal 4 2 2 2 2 2 2 7" xfId="57978"/>
    <cellStyle name="Normal 4 2 2 2 2 2 3" xfId="5254"/>
    <cellStyle name="Normal 4 2 2 2 2 2 3 2" xfId="13928"/>
    <cellStyle name="Normal 4 2 2 2 2 2 3 2 2" xfId="39250"/>
    <cellStyle name="Normal 4 2 2 2 2 2 3 2 3" xfId="57979"/>
    <cellStyle name="Normal 4 2 2 2 2 2 3 3" xfId="19711"/>
    <cellStyle name="Normal 4 2 2 2 2 2 3 3 2" xfId="39251"/>
    <cellStyle name="Normal 4 2 2 2 2 2 3 4" xfId="39252"/>
    <cellStyle name="Normal 4 2 2 2 2 2 3 5" xfId="57980"/>
    <cellStyle name="Normal 4 2 2 2 2 2 4" xfId="8146"/>
    <cellStyle name="Normal 4 2 2 2 2 2 4 2" xfId="39253"/>
    <cellStyle name="Normal 4 2 2 2 2 2 4 3" xfId="57981"/>
    <cellStyle name="Normal 4 2 2 2 2 2 4 4" xfId="57982"/>
    <cellStyle name="Normal 4 2 2 2 2 2 5" xfId="4065"/>
    <cellStyle name="Normal 4 2 2 2 2 2 5 2" xfId="39254"/>
    <cellStyle name="Normal 4 2 2 2 2 2 5 3" xfId="57983"/>
    <cellStyle name="Normal 4 2 2 2 2 2 6" xfId="11037"/>
    <cellStyle name="Normal 4 2 2 2 2 2 6 2" xfId="39255"/>
    <cellStyle name="Normal 4 2 2 2 2 2 6 3" xfId="57984"/>
    <cellStyle name="Normal 4 2 2 2 2 2 7" xfId="16820"/>
    <cellStyle name="Normal 4 2 2 2 2 2 7 2" xfId="39256"/>
    <cellStyle name="Normal 4 2 2 2 2 2 8" xfId="39257"/>
    <cellStyle name="Normal 4 2 2 2 2 2 9" xfId="57985"/>
    <cellStyle name="Normal 4 2 2 2 2 3" xfId="1163"/>
    <cellStyle name="Normal 4 2 2 2 2 3 2" xfId="2867"/>
    <cellStyle name="Normal 4 2 2 2 2 3 2 2" xfId="10353"/>
    <cellStyle name="Normal 4 2 2 2 2 3 2 2 2" xfId="16135"/>
    <cellStyle name="Normal 4 2 2 2 2 3 2 2 2 2" xfId="39258"/>
    <cellStyle name="Normal 4 2 2 2 2 3 2 2 2 3" xfId="57986"/>
    <cellStyle name="Normal 4 2 2 2 2 3 2 2 3" xfId="21918"/>
    <cellStyle name="Normal 4 2 2 2 2 3 2 2 3 2" xfId="39259"/>
    <cellStyle name="Normal 4 2 2 2 2 3 2 2 4" xfId="39260"/>
    <cellStyle name="Normal 4 2 2 2 2 3 2 2 5" xfId="57987"/>
    <cellStyle name="Normal 4 2 2 2 2 3 2 3" xfId="7462"/>
    <cellStyle name="Normal 4 2 2 2 2 3 2 3 2" xfId="39261"/>
    <cellStyle name="Normal 4 2 2 2 2 3 2 3 3" xfId="57988"/>
    <cellStyle name="Normal 4 2 2 2 2 3 2 4" xfId="13244"/>
    <cellStyle name="Normal 4 2 2 2 2 3 2 4 2" xfId="39262"/>
    <cellStyle name="Normal 4 2 2 2 2 3 2 4 3" xfId="57989"/>
    <cellStyle name="Normal 4 2 2 2 2 3 2 5" xfId="19027"/>
    <cellStyle name="Normal 4 2 2 2 2 3 2 5 2" xfId="39263"/>
    <cellStyle name="Normal 4 2 2 2 2 3 2 6" xfId="39264"/>
    <cellStyle name="Normal 4 2 2 2 2 3 2 7" xfId="57990"/>
    <cellStyle name="Normal 4 2 2 2 2 3 3" xfId="5759"/>
    <cellStyle name="Normal 4 2 2 2 2 3 3 2" xfId="14433"/>
    <cellStyle name="Normal 4 2 2 2 2 3 3 2 2" xfId="39265"/>
    <cellStyle name="Normal 4 2 2 2 2 3 3 2 3" xfId="57991"/>
    <cellStyle name="Normal 4 2 2 2 2 3 3 3" xfId="20216"/>
    <cellStyle name="Normal 4 2 2 2 2 3 3 3 2" xfId="39266"/>
    <cellStyle name="Normal 4 2 2 2 2 3 3 4" xfId="39267"/>
    <cellStyle name="Normal 4 2 2 2 2 3 3 5" xfId="57992"/>
    <cellStyle name="Normal 4 2 2 2 2 3 4" xfId="8651"/>
    <cellStyle name="Normal 4 2 2 2 2 3 4 2" xfId="39268"/>
    <cellStyle name="Normal 4 2 2 2 2 3 4 3" xfId="57993"/>
    <cellStyle name="Normal 4 2 2 2 2 3 4 4" xfId="57994"/>
    <cellStyle name="Normal 4 2 2 2 2 3 5" xfId="4570"/>
    <cellStyle name="Normal 4 2 2 2 2 3 5 2" xfId="39269"/>
    <cellStyle name="Normal 4 2 2 2 2 3 5 3" xfId="57995"/>
    <cellStyle name="Normal 4 2 2 2 2 3 6" xfId="11542"/>
    <cellStyle name="Normal 4 2 2 2 2 3 6 2" xfId="39270"/>
    <cellStyle name="Normal 4 2 2 2 2 3 6 3" xfId="57996"/>
    <cellStyle name="Normal 4 2 2 2 2 3 7" xfId="17325"/>
    <cellStyle name="Normal 4 2 2 2 2 3 7 2" xfId="39271"/>
    <cellStyle name="Normal 4 2 2 2 2 3 8" xfId="39272"/>
    <cellStyle name="Normal 4 2 2 2 2 3 9" xfId="57997"/>
    <cellStyle name="Normal 4 2 2 2 2 4" xfId="2361"/>
    <cellStyle name="Normal 4 2 2 2 2 4 2" xfId="6956"/>
    <cellStyle name="Normal 4 2 2 2 2 4 2 2" xfId="15629"/>
    <cellStyle name="Normal 4 2 2 2 2 4 2 2 2" xfId="39273"/>
    <cellStyle name="Normal 4 2 2 2 2 4 2 2 3" xfId="57998"/>
    <cellStyle name="Normal 4 2 2 2 2 4 2 3" xfId="21412"/>
    <cellStyle name="Normal 4 2 2 2 2 4 2 3 2" xfId="39274"/>
    <cellStyle name="Normal 4 2 2 2 2 4 2 4" xfId="39275"/>
    <cellStyle name="Normal 4 2 2 2 2 4 2 5" xfId="57999"/>
    <cellStyle name="Normal 4 2 2 2 2 4 3" xfId="9847"/>
    <cellStyle name="Normal 4 2 2 2 2 4 3 2" xfId="39276"/>
    <cellStyle name="Normal 4 2 2 2 2 4 3 3" xfId="58000"/>
    <cellStyle name="Normal 4 2 2 2 2 4 3 4" xfId="58001"/>
    <cellStyle name="Normal 4 2 2 2 2 4 4" xfId="4064"/>
    <cellStyle name="Normal 4 2 2 2 2 4 4 2" xfId="39277"/>
    <cellStyle name="Normal 4 2 2 2 2 4 4 3" xfId="58002"/>
    <cellStyle name="Normal 4 2 2 2 2 4 5" xfId="12738"/>
    <cellStyle name="Normal 4 2 2 2 2 4 5 2" xfId="39278"/>
    <cellStyle name="Normal 4 2 2 2 2 4 5 3" xfId="58003"/>
    <cellStyle name="Normal 4 2 2 2 2 4 6" xfId="18521"/>
    <cellStyle name="Normal 4 2 2 2 2 4 6 2" xfId="39279"/>
    <cellStyle name="Normal 4 2 2 2 2 4 7" xfId="39280"/>
    <cellStyle name="Normal 4 2 2 2 2 4 8" xfId="58004"/>
    <cellStyle name="Normal 4 2 2 2 2 5" xfId="1666"/>
    <cellStyle name="Normal 4 2 2 2 2 5 2" xfId="9152"/>
    <cellStyle name="Normal 4 2 2 2 2 5 2 2" xfId="14934"/>
    <cellStyle name="Normal 4 2 2 2 2 5 2 2 2" xfId="39281"/>
    <cellStyle name="Normal 4 2 2 2 2 5 2 2 3" xfId="58005"/>
    <cellStyle name="Normal 4 2 2 2 2 5 2 3" xfId="20717"/>
    <cellStyle name="Normal 4 2 2 2 2 5 2 3 2" xfId="39282"/>
    <cellStyle name="Normal 4 2 2 2 2 5 2 4" xfId="39283"/>
    <cellStyle name="Normal 4 2 2 2 2 5 2 5" xfId="58006"/>
    <cellStyle name="Normal 4 2 2 2 2 5 3" xfId="6261"/>
    <cellStyle name="Normal 4 2 2 2 2 5 3 2" xfId="39284"/>
    <cellStyle name="Normal 4 2 2 2 2 5 3 3" xfId="58007"/>
    <cellStyle name="Normal 4 2 2 2 2 5 4" xfId="12043"/>
    <cellStyle name="Normal 4 2 2 2 2 5 4 2" xfId="39285"/>
    <cellStyle name="Normal 4 2 2 2 2 5 4 3" xfId="58008"/>
    <cellStyle name="Normal 4 2 2 2 2 5 5" xfId="17826"/>
    <cellStyle name="Normal 4 2 2 2 2 5 5 2" xfId="39286"/>
    <cellStyle name="Normal 4 2 2 2 2 5 6" xfId="39287"/>
    <cellStyle name="Normal 4 2 2 2 2 5 7" xfId="58009"/>
    <cellStyle name="Normal 4 2 2 2 2 6" xfId="5253"/>
    <cellStyle name="Normal 4 2 2 2 2 6 2" xfId="13927"/>
    <cellStyle name="Normal 4 2 2 2 2 6 2 2" xfId="39288"/>
    <cellStyle name="Normal 4 2 2 2 2 6 2 3" xfId="58010"/>
    <cellStyle name="Normal 4 2 2 2 2 6 3" xfId="19710"/>
    <cellStyle name="Normal 4 2 2 2 2 6 3 2" xfId="39289"/>
    <cellStyle name="Normal 4 2 2 2 2 6 4" xfId="39290"/>
    <cellStyle name="Normal 4 2 2 2 2 6 5" xfId="58011"/>
    <cellStyle name="Normal 4 2 2 2 2 7" xfId="8145"/>
    <cellStyle name="Normal 4 2 2 2 2 7 2" xfId="39291"/>
    <cellStyle name="Normal 4 2 2 2 2 7 3" xfId="58012"/>
    <cellStyle name="Normal 4 2 2 2 2 7 4" xfId="58013"/>
    <cellStyle name="Normal 4 2 2 2 2 8" xfId="3369"/>
    <cellStyle name="Normal 4 2 2 2 2 8 2" xfId="39292"/>
    <cellStyle name="Normal 4 2 2 2 2 8 3" xfId="58014"/>
    <cellStyle name="Normal 4 2 2 2 2 9" xfId="11036"/>
    <cellStyle name="Normal 4 2 2 2 2 9 2" xfId="39293"/>
    <cellStyle name="Normal 4 2 2 2 2 9 3" xfId="58015"/>
    <cellStyle name="Normal 4 2 2 2 3" xfId="626"/>
    <cellStyle name="Normal 4 2 2 2 3 2" xfId="2363"/>
    <cellStyle name="Normal 4 2 2 2 3 2 2" xfId="9849"/>
    <cellStyle name="Normal 4 2 2 2 3 2 2 2" xfId="15631"/>
    <cellStyle name="Normal 4 2 2 2 3 2 2 2 2" xfId="39294"/>
    <cellStyle name="Normal 4 2 2 2 3 2 2 2 3" xfId="58016"/>
    <cellStyle name="Normal 4 2 2 2 3 2 2 3" xfId="21414"/>
    <cellStyle name="Normal 4 2 2 2 3 2 2 3 2" xfId="39295"/>
    <cellStyle name="Normal 4 2 2 2 3 2 2 4" xfId="39296"/>
    <cellStyle name="Normal 4 2 2 2 3 2 2 5" xfId="58017"/>
    <cellStyle name="Normal 4 2 2 2 3 2 3" xfId="6958"/>
    <cellStyle name="Normal 4 2 2 2 3 2 3 2" xfId="39297"/>
    <cellStyle name="Normal 4 2 2 2 3 2 3 3" xfId="58018"/>
    <cellStyle name="Normal 4 2 2 2 3 2 4" xfId="12740"/>
    <cellStyle name="Normal 4 2 2 2 3 2 4 2" xfId="39298"/>
    <cellStyle name="Normal 4 2 2 2 3 2 4 3" xfId="58019"/>
    <cellStyle name="Normal 4 2 2 2 3 2 5" xfId="18523"/>
    <cellStyle name="Normal 4 2 2 2 3 2 5 2" xfId="39299"/>
    <cellStyle name="Normal 4 2 2 2 3 2 6" xfId="39300"/>
    <cellStyle name="Normal 4 2 2 2 3 2 7" xfId="58020"/>
    <cellStyle name="Normal 4 2 2 2 3 3" xfId="5255"/>
    <cellStyle name="Normal 4 2 2 2 3 3 2" xfId="13929"/>
    <cellStyle name="Normal 4 2 2 2 3 3 2 2" xfId="39301"/>
    <cellStyle name="Normal 4 2 2 2 3 3 2 3" xfId="58021"/>
    <cellStyle name="Normal 4 2 2 2 3 3 3" xfId="19712"/>
    <cellStyle name="Normal 4 2 2 2 3 3 3 2" xfId="39302"/>
    <cellStyle name="Normal 4 2 2 2 3 3 4" xfId="39303"/>
    <cellStyle name="Normal 4 2 2 2 3 3 5" xfId="58022"/>
    <cellStyle name="Normal 4 2 2 2 3 4" xfId="8147"/>
    <cellStyle name="Normal 4 2 2 2 3 4 2" xfId="39304"/>
    <cellStyle name="Normal 4 2 2 2 3 4 3" xfId="58023"/>
    <cellStyle name="Normal 4 2 2 2 3 4 4" xfId="58024"/>
    <cellStyle name="Normal 4 2 2 2 3 5" xfId="4066"/>
    <cellStyle name="Normal 4 2 2 2 3 5 2" xfId="39305"/>
    <cellStyle name="Normal 4 2 2 2 3 5 3" xfId="58025"/>
    <cellStyle name="Normal 4 2 2 2 3 6" xfId="11038"/>
    <cellStyle name="Normal 4 2 2 2 3 6 2" xfId="39306"/>
    <cellStyle name="Normal 4 2 2 2 3 6 3" xfId="58026"/>
    <cellStyle name="Normal 4 2 2 2 3 7" xfId="16821"/>
    <cellStyle name="Normal 4 2 2 2 3 7 2" xfId="39307"/>
    <cellStyle name="Normal 4 2 2 2 3 8" xfId="39308"/>
    <cellStyle name="Normal 4 2 2 2 3 9" xfId="58027"/>
    <cellStyle name="Normal 4 2 2 2 4" xfId="1162"/>
    <cellStyle name="Normal 4 2 2 2 4 2" xfId="2866"/>
    <cellStyle name="Normal 4 2 2 2 4 2 2" xfId="10352"/>
    <cellStyle name="Normal 4 2 2 2 4 2 2 2" xfId="16134"/>
    <cellStyle name="Normal 4 2 2 2 4 2 2 2 2" xfId="39309"/>
    <cellStyle name="Normal 4 2 2 2 4 2 2 2 3" xfId="58028"/>
    <cellStyle name="Normal 4 2 2 2 4 2 2 3" xfId="21917"/>
    <cellStyle name="Normal 4 2 2 2 4 2 2 3 2" xfId="39310"/>
    <cellStyle name="Normal 4 2 2 2 4 2 2 4" xfId="39311"/>
    <cellStyle name="Normal 4 2 2 2 4 2 2 5" xfId="58029"/>
    <cellStyle name="Normal 4 2 2 2 4 2 3" xfId="7461"/>
    <cellStyle name="Normal 4 2 2 2 4 2 3 2" xfId="39312"/>
    <cellStyle name="Normal 4 2 2 2 4 2 3 3" xfId="58030"/>
    <cellStyle name="Normal 4 2 2 2 4 2 4" xfId="13243"/>
    <cellStyle name="Normal 4 2 2 2 4 2 4 2" xfId="39313"/>
    <cellStyle name="Normal 4 2 2 2 4 2 4 3" xfId="58031"/>
    <cellStyle name="Normal 4 2 2 2 4 2 5" xfId="19026"/>
    <cellStyle name="Normal 4 2 2 2 4 2 5 2" xfId="39314"/>
    <cellStyle name="Normal 4 2 2 2 4 2 6" xfId="39315"/>
    <cellStyle name="Normal 4 2 2 2 4 2 7" xfId="58032"/>
    <cellStyle name="Normal 4 2 2 2 4 3" xfId="5758"/>
    <cellStyle name="Normal 4 2 2 2 4 3 2" xfId="14432"/>
    <cellStyle name="Normal 4 2 2 2 4 3 2 2" xfId="39316"/>
    <cellStyle name="Normal 4 2 2 2 4 3 2 3" xfId="58033"/>
    <cellStyle name="Normal 4 2 2 2 4 3 3" xfId="20215"/>
    <cellStyle name="Normal 4 2 2 2 4 3 3 2" xfId="39317"/>
    <cellStyle name="Normal 4 2 2 2 4 3 4" xfId="39318"/>
    <cellStyle name="Normal 4 2 2 2 4 3 5" xfId="58034"/>
    <cellStyle name="Normal 4 2 2 2 4 4" xfId="8650"/>
    <cellStyle name="Normal 4 2 2 2 4 4 2" xfId="39319"/>
    <cellStyle name="Normal 4 2 2 2 4 4 3" xfId="58035"/>
    <cellStyle name="Normal 4 2 2 2 4 4 4" xfId="58036"/>
    <cellStyle name="Normal 4 2 2 2 4 5" xfId="4569"/>
    <cellStyle name="Normal 4 2 2 2 4 5 2" xfId="39320"/>
    <cellStyle name="Normal 4 2 2 2 4 5 3" xfId="58037"/>
    <cellStyle name="Normal 4 2 2 2 4 6" xfId="11541"/>
    <cellStyle name="Normal 4 2 2 2 4 6 2" xfId="39321"/>
    <cellStyle name="Normal 4 2 2 2 4 6 3" xfId="58038"/>
    <cellStyle name="Normal 4 2 2 2 4 7" xfId="17324"/>
    <cellStyle name="Normal 4 2 2 2 4 7 2" xfId="39322"/>
    <cellStyle name="Normal 4 2 2 2 4 8" xfId="39323"/>
    <cellStyle name="Normal 4 2 2 2 4 9" xfId="58039"/>
    <cellStyle name="Normal 4 2 2 2 5" xfId="2360"/>
    <cellStyle name="Normal 4 2 2 2 5 2" xfId="6955"/>
    <cellStyle name="Normal 4 2 2 2 5 2 2" xfId="15628"/>
    <cellStyle name="Normal 4 2 2 2 5 2 2 2" xfId="39324"/>
    <cellStyle name="Normal 4 2 2 2 5 2 2 3" xfId="58040"/>
    <cellStyle name="Normal 4 2 2 2 5 2 3" xfId="21411"/>
    <cellStyle name="Normal 4 2 2 2 5 2 3 2" xfId="39325"/>
    <cellStyle name="Normal 4 2 2 2 5 2 4" xfId="39326"/>
    <cellStyle name="Normal 4 2 2 2 5 2 5" xfId="58041"/>
    <cellStyle name="Normal 4 2 2 2 5 3" xfId="9846"/>
    <cellStyle name="Normal 4 2 2 2 5 3 2" xfId="39327"/>
    <cellStyle name="Normal 4 2 2 2 5 3 3" xfId="58042"/>
    <cellStyle name="Normal 4 2 2 2 5 3 4" xfId="58043"/>
    <cellStyle name="Normal 4 2 2 2 5 4" xfId="4063"/>
    <cellStyle name="Normal 4 2 2 2 5 4 2" xfId="39328"/>
    <cellStyle name="Normal 4 2 2 2 5 4 3" xfId="58044"/>
    <cellStyle name="Normal 4 2 2 2 5 5" xfId="12737"/>
    <cellStyle name="Normal 4 2 2 2 5 5 2" xfId="39329"/>
    <cellStyle name="Normal 4 2 2 2 5 5 3" xfId="58045"/>
    <cellStyle name="Normal 4 2 2 2 5 6" xfId="18520"/>
    <cellStyle name="Normal 4 2 2 2 5 6 2" xfId="39330"/>
    <cellStyle name="Normal 4 2 2 2 5 7" xfId="39331"/>
    <cellStyle name="Normal 4 2 2 2 5 8" xfId="58046"/>
    <cellStyle name="Normal 4 2 2 2 6" xfId="1665"/>
    <cellStyle name="Normal 4 2 2 2 6 2" xfId="9151"/>
    <cellStyle name="Normal 4 2 2 2 6 2 2" xfId="14933"/>
    <cellStyle name="Normal 4 2 2 2 6 2 2 2" xfId="39332"/>
    <cellStyle name="Normal 4 2 2 2 6 2 2 3" xfId="58047"/>
    <cellStyle name="Normal 4 2 2 2 6 2 3" xfId="20716"/>
    <cellStyle name="Normal 4 2 2 2 6 2 3 2" xfId="39333"/>
    <cellStyle name="Normal 4 2 2 2 6 2 4" xfId="39334"/>
    <cellStyle name="Normal 4 2 2 2 6 2 5" xfId="58048"/>
    <cellStyle name="Normal 4 2 2 2 6 3" xfId="6260"/>
    <cellStyle name="Normal 4 2 2 2 6 3 2" xfId="39335"/>
    <cellStyle name="Normal 4 2 2 2 6 3 3" xfId="58049"/>
    <cellStyle name="Normal 4 2 2 2 6 4" xfId="12042"/>
    <cellStyle name="Normal 4 2 2 2 6 4 2" xfId="39336"/>
    <cellStyle name="Normal 4 2 2 2 6 4 3" xfId="58050"/>
    <cellStyle name="Normal 4 2 2 2 6 5" xfId="17825"/>
    <cellStyle name="Normal 4 2 2 2 6 5 2" xfId="39337"/>
    <cellStyle name="Normal 4 2 2 2 6 6" xfId="39338"/>
    <cellStyle name="Normal 4 2 2 2 6 7" xfId="58051"/>
    <cellStyle name="Normal 4 2 2 2 7" xfId="5252"/>
    <cellStyle name="Normal 4 2 2 2 7 2" xfId="13926"/>
    <cellStyle name="Normal 4 2 2 2 7 2 2" xfId="39339"/>
    <cellStyle name="Normal 4 2 2 2 7 2 3" xfId="58052"/>
    <cellStyle name="Normal 4 2 2 2 7 3" xfId="19709"/>
    <cellStyle name="Normal 4 2 2 2 7 3 2" xfId="39340"/>
    <cellStyle name="Normal 4 2 2 2 7 4" xfId="39341"/>
    <cellStyle name="Normal 4 2 2 2 7 5" xfId="58053"/>
    <cellStyle name="Normal 4 2 2 2 8" xfId="8144"/>
    <cellStyle name="Normal 4 2 2 2 8 2" xfId="39342"/>
    <cellStyle name="Normal 4 2 2 2 8 3" xfId="58054"/>
    <cellStyle name="Normal 4 2 2 2 8 4" xfId="58055"/>
    <cellStyle name="Normal 4 2 2 2 9" xfId="3368"/>
    <cellStyle name="Normal 4 2 2 2 9 2" xfId="39343"/>
    <cellStyle name="Normal 4 2 2 2 9 3" xfId="58056"/>
    <cellStyle name="Normal 4 2 2 3" xfId="627"/>
    <cellStyle name="Normal 4 2 2 3 10" xfId="16822"/>
    <cellStyle name="Normal 4 2 2 3 10 2" xfId="39344"/>
    <cellStyle name="Normal 4 2 2 3 11" xfId="39345"/>
    <cellStyle name="Normal 4 2 2 3 12" xfId="58057"/>
    <cellStyle name="Normal 4 2 2 3 2" xfId="628"/>
    <cellStyle name="Normal 4 2 2 3 2 2" xfId="2365"/>
    <cellStyle name="Normal 4 2 2 3 2 2 2" xfId="9851"/>
    <cellStyle name="Normal 4 2 2 3 2 2 2 2" xfId="15633"/>
    <cellStyle name="Normal 4 2 2 3 2 2 2 2 2" xfId="39346"/>
    <cellStyle name="Normal 4 2 2 3 2 2 2 2 3" xfId="58058"/>
    <cellStyle name="Normal 4 2 2 3 2 2 2 3" xfId="21416"/>
    <cellStyle name="Normal 4 2 2 3 2 2 2 3 2" xfId="39347"/>
    <cellStyle name="Normal 4 2 2 3 2 2 2 4" xfId="39348"/>
    <cellStyle name="Normal 4 2 2 3 2 2 2 5" xfId="58059"/>
    <cellStyle name="Normal 4 2 2 3 2 2 3" xfId="6960"/>
    <cellStyle name="Normal 4 2 2 3 2 2 3 2" xfId="39349"/>
    <cellStyle name="Normal 4 2 2 3 2 2 3 3" xfId="58060"/>
    <cellStyle name="Normal 4 2 2 3 2 2 4" xfId="12742"/>
    <cellStyle name="Normal 4 2 2 3 2 2 4 2" xfId="39350"/>
    <cellStyle name="Normal 4 2 2 3 2 2 4 3" xfId="58061"/>
    <cellStyle name="Normal 4 2 2 3 2 2 5" xfId="18525"/>
    <cellStyle name="Normal 4 2 2 3 2 2 5 2" xfId="39351"/>
    <cellStyle name="Normal 4 2 2 3 2 2 6" xfId="39352"/>
    <cellStyle name="Normal 4 2 2 3 2 2 7" xfId="58062"/>
    <cellStyle name="Normal 4 2 2 3 2 3" xfId="5257"/>
    <cellStyle name="Normal 4 2 2 3 2 3 2" xfId="13931"/>
    <cellStyle name="Normal 4 2 2 3 2 3 2 2" xfId="39353"/>
    <cellStyle name="Normal 4 2 2 3 2 3 2 3" xfId="58063"/>
    <cellStyle name="Normal 4 2 2 3 2 3 3" xfId="19714"/>
    <cellStyle name="Normal 4 2 2 3 2 3 3 2" xfId="39354"/>
    <cellStyle name="Normal 4 2 2 3 2 3 4" xfId="39355"/>
    <cellStyle name="Normal 4 2 2 3 2 3 5" xfId="58064"/>
    <cellStyle name="Normal 4 2 2 3 2 4" xfId="8149"/>
    <cellStyle name="Normal 4 2 2 3 2 4 2" xfId="39356"/>
    <cellStyle name="Normal 4 2 2 3 2 4 3" xfId="58065"/>
    <cellStyle name="Normal 4 2 2 3 2 4 4" xfId="58066"/>
    <cellStyle name="Normal 4 2 2 3 2 5" xfId="4068"/>
    <cellStyle name="Normal 4 2 2 3 2 5 2" xfId="39357"/>
    <cellStyle name="Normal 4 2 2 3 2 5 3" xfId="58067"/>
    <cellStyle name="Normal 4 2 2 3 2 6" xfId="11040"/>
    <cellStyle name="Normal 4 2 2 3 2 6 2" xfId="39358"/>
    <cellStyle name="Normal 4 2 2 3 2 6 3" xfId="58068"/>
    <cellStyle name="Normal 4 2 2 3 2 7" xfId="16823"/>
    <cellStyle name="Normal 4 2 2 3 2 7 2" xfId="39359"/>
    <cellStyle name="Normal 4 2 2 3 2 8" xfId="39360"/>
    <cellStyle name="Normal 4 2 2 3 2 9" xfId="58069"/>
    <cellStyle name="Normal 4 2 2 3 3" xfId="1164"/>
    <cellStyle name="Normal 4 2 2 3 3 2" xfId="2868"/>
    <cellStyle name="Normal 4 2 2 3 3 2 2" xfId="10354"/>
    <cellStyle name="Normal 4 2 2 3 3 2 2 2" xfId="16136"/>
    <cellStyle name="Normal 4 2 2 3 3 2 2 2 2" xfId="39361"/>
    <cellStyle name="Normal 4 2 2 3 3 2 2 2 3" xfId="58070"/>
    <cellStyle name="Normal 4 2 2 3 3 2 2 3" xfId="21919"/>
    <cellStyle name="Normal 4 2 2 3 3 2 2 3 2" xfId="39362"/>
    <cellStyle name="Normal 4 2 2 3 3 2 2 4" xfId="39363"/>
    <cellStyle name="Normal 4 2 2 3 3 2 2 5" xfId="58071"/>
    <cellStyle name="Normal 4 2 2 3 3 2 3" xfId="7463"/>
    <cellStyle name="Normal 4 2 2 3 3 2 3 2" xfId="39364"/>
    <cellStyle name="Normal 4 2 2 3 3 2 3 3" xfId="58072"/>
    <cellStyle name="Normal 4 2 2 3 3 2 4" xfId="13245"/>
    <cellStyle name="Normal 4 2 2 3 3 2 4 2" xfId="39365"/>
    <cellStyle name="Normal 4 2 2 3 3 2 4 3" xfId="58073"/>
    <cellStyle name="Normal 4 2 2 3 3 2 5" xfId="19028"/>
    <cellStyle name="Normal 4 2 2 3 3 2 5 2" xfId="39366"/>
    <cellStyle name="Normal 4 2 2 3 3 2 6" xfId="39367"/>
    <cellStyle name="Normal 4 2 2 3 3 2 7" xfId="58074"/>
    <cellStyle name="Normal 4 2 2 3 3 3" xfId="5760"/>
    <cellStyle name="Normal 4 2 2 3 3 3 2" xfId="14434"/>
    <cellStyle name="Normal 4 2 2 3 3 3 2 2" xfId="39368"/>
    <cellStyle name="Normal 4 2 2 3 3 3 2 3" xfId="58075"/>
    <cellStyle name="Normal 4 2 2 3 3 3 3" xfId="20217"/>
    <cellStyle name="Normal 4 2 2 3 3 3 3 2" xfId="39369"/>
    <cellStyle name="Normal 4 2 2 3 3 3 4" xfId="39370"/>
    <cellStyle name="Normal 4 2 2 3 3 3 5" xfId="58076"/>
    <cellStyle name="Normal 4 2 2 3 3 4" xfId="8652"/>
    <cellStyle name="Normal 4 2 2 3 3 4 2" xfId="39371"/>
    <cellStyle name="Normal 4 2 2 3 3 4 3" xfId="58077"/>
    <cellStyle name="Normal 4 2 2 3 3 4 4" xfId="58078"/>
    <cellStyle name="Normal 4 2 2 3 3 5" xfId="4571"/>
    <cellStyle name="Normal 4 2 2 3 3 5 2" xfId="39372"/>
    <cellStyle name="Normal 4 2 2 3 3 5 3" xfId="58079"/>
    <cellStyle name="Normal 4 2 2 3 3 6" xfId="11543"/>
    <cellStyle name="Normal 4 2 2 3 3 6 2" xfId="39373"/>
    <cellStyle name="Normal 4 2 2 3 3 6 3" xfId="58080"/>
    <cellStyle name="Normal 4 2 2 3 3 7" xfId="17326"/>
    <cellStyle name="Normal 4 2 2 3 3 7 2" xfId="39374"/>
    <cellStyle name="Normal 4 2 2 3 3 8" xfId="39375"/>
    <cellStyle name="Normal 4 2 2 3 3 9" xfId="58081"/>
    <cellStyle name="Normal 4 2 2 3 4" xfId="2364"/>
    <cellStyle name="Normal 4 2 2 3 4 2" xfId="6959"/>
    <cellStyle name="Normal 4 2 2 3 4 2 2" xfId="15632"/>
    <cellStyle name="Normal 4 2 2 3 4 2 2 2" xfId="39376"/>
    <cellStyle name="Normal 4 2 2 3 4 2 2 3" xfId="58082"/>
    <cellStyle name="Normal 4 2 2 3 4 2 3" xfId="21415"/>
    <cellStyle name="Normal 4 2 2 3 4 2 3 2" xfId="39377"/>
    <cellStyle name="Normal 4 2 2 3 4 2 4" xfId="39378"/>
    <cellStyle name="Normal 4 2 2 3 4 2 5" xfId="58083"/>
    <cellStyle name="Normal 4 2 2 3 4 3" xfId="9850"/>
    <cellStyle name="Normal 4 2 2 3 4 3 2" xfId="39379"/>
    <cellStyle name="Normal 4 2 2 3 4 3 3" xfId="58084"/>
    <cellStyle name="Normal 4 2 2 3 4 3 4" xfId="58085"/>
    <cellStyle name="Normal 4 2 2 3 4 4" xfId="4067"/>
    <cellStyle name="Normal 4 2 2 3 4 4 2" xfId="39380"/>
    <cellStyle name="Normal 4 2 2 3 4 4 3" xfId="58086"/>
    <cellStyle name="Normal 4 2 2 3 4 5" xfId="12741"/>
    <cellStyle name="Normal 4 2 2 3 4 5 2" xfId="39381"/>
    <cellStyle name="Normal 4 2 2 3 4 5 3" xfId="58087"/>
    <cellStyle name="Normal 4 2 2 3 4 6" xfId="18524"/>
    <cellStyle name="Normal 4 2 2 3 4 6 2" xfId="39382"/>
    <cellStyle name="Normal 4 2 2 3 4 7" xfId="39383"/>
    <cellStyle name="Normal 4 2 2 3 4 8" xfId="58088"/>
    <cellStyle name="Normal 4 2 2 3 5" xfId="1667"/>
    <cellStyle name="Normal 4 2 2 3 5 2" xfId="9153"/>
    <cellStyle name="Normal 4 2 2 3 5 2 2" xfId="14935"/>
    <cellStyle name="Normal 4 2 2 3 5 2 2 2" xfId="39384"/>
    <cellStyle name="Normal 4 2 2 3 5 2 2 3" xfId="58089"/>
    <cellStyle name="Normal 4 2 2 3 5 2 3" xfId="20718"/>
    <cellStyle name="Normal 4 2 2 3 5 2 3 2" xfId="39385"/>
    <cellStyle name="Normal 4 2 2 3 5 2 4" xfId="39386"/>
    <cellStyle name="Normal 4 2 2 3 5 2 5" xfId="58090"/>
    <cellStyle name="Normal 4 2 2 3 5 3" xfId="6262"/>
    <cellStyle name="Normal 4 2 2 3 5 3 2" xfId="39387"/>
    <cellStyle name="Normal 4 2 2 3 5 3 3" xfId="58091"/>
    <cellStyle name="Normal 4 2 2 3 5 4" xfId="12044"/>
    <cellStyle name="Normal 4 2 2 3 5 4 2" xfId="39388"/>
    <cellStyle name="Normal 4 2 2 3 5 4 3" xfId="58092"/>
    <cellStyle name="Normal 4 2 2 3 5 5" xfId="17827"/>
    <cellStyle name="Normal 4 2 2 3 5 5 2" xfId="39389"/>
    <cellStyle name="Normal 4 2 2 3 5 6" xfId="39390"/>
    <cellStyle name="Normal 4 2 2 3 5 7" xfId="58093"/>
    <cellStyle name="Normal 4 2 2 3 6" xfId="5256"/>
    <cellStyle name="Normal 4 2 2 3 6 2" xfId="13930"/>
    <cellStyle name="Normal 4 2 2 3 6 2 2" xfId="39391"/>
    <cellStyle name="Normal 4 2 2 3 6 2 3" xfId="58094"/>
    <cellStyle name="Normal 4 2 2 3 6 3" xfId="19713"/>
    <cellStyle name="Normal 4 2 2 3 6 3 2" xfId="39392"/>
    <cellStyle name="Normal 4 2 2 3 6 4" xfId="39393"/>
    <cellStyle name="Normal 4 2 2 3 6 5" xfId="58095"/>
    <cellStyle name="Normal 4 2 2 3 7" xfId="8148"/>
    <cellStyle name="Normal 4 2 2 3 7 2" xfId="39394"/>
    <cellStyle name="Normal 4 2 2 3 7 3" xfId="58096"/>
    <cellStyle name="Normal 4 2 2 3 7 4" xfId="58097"/>
    <cellStyle name="Normal 4 2 2 3 8" xfId="3370"/>
    <cellStyle name="Normal 4 2 2 3 8 2" xfId="39395"/>
    <cellStyle name="Normal 4 2 2 3 8 3" xfId="58098"/>
    <cellStyle name="Normal 4 2 2 3 9" xfId="11039"/>
    <cellStyle name="Normal 4 2 2 3 9 2" xfId="39396"/>
    <cellStyle name="Normal 4 2 2 3 9 3" xfId="58099"/>
    <cellStyle name="Normal 4 2 2 4" xfId="629"/>
    <cellStyle name="Normal 4 2 2 4 10" xfId="16824"/>
    <cellStyle name="Normal 4 2 2 4 10 2" xfId="39397"/>
    <cellStyle name="Normal 4 2 2 4 11" xfId="39398"/>
    <cellStyle name="Normal 4 2 2 4 12" xfId="58100"/>
    <cellStyle name="Normal 4 2 2 4 2" xfId="630"/>
    <cellStyle name="Normal 4 2 2 4 2 2" xfId="2367"/>
    <cellStyle name="Normal 4 2 2 4 2 2 2" xfId="9853"/>
    <cellStyle name="Normal 4 2 2 4 2 2 2 2" xfId="15635"/>
    <cellStyle name="Normal 4 2 2 4 2 2 2 2 2" xfId="39399"/>
    <cellStyle name="Normal 4 2 2 4 2 2 2 2 3" xfId="58101"/>
    <cellStyle name="Normal 4 2 2 4 2 2 2 3" xfId="21418"/>
    <cellStyle name="Normal 4 2 2 4 2 2 2 3 2" xfId="39400"/>
    <cellStyle name="Normal 4 2 2 4 2 2 2 4" xfId="39401"/>
    <cellStyle name="Normal 4 2 2 4 2 2 2 5" xfId="58102"/>
    <cellStyle name="Normal 4 2 2 4 2 2 3" xfId="6962"/>
    <cellStyle name="Normal 4 2 2 4 2 2 3 2" xfId="39402"/>
    <cellStyle name="Normal 4 2 2 4 2 2 3 3" xfId="58103"/>
    <cellStyle name="Normal 4 2 2 4 2 2 4" xfId="12744"/>
    <cellStyle name="Normal 4 2 2 4 2 2 4 2" xfId="39403"/>
    <cellStyle name="Normal 4 2 2 4 2 2 4 3" xfId="58104"/>
    <cellStyle name="Normal 4 2 2 4 2 2 5" xfId="18527"/>
    <cellStyle name="Normal 4 2 2 4 2 2 5 2" xfId="39404"/>
    <cellStyle name="Normal 4 2 2 4 2 2 6" xfId="39405"/>
    <cellStyle name="Normal 4 2 2 4 2 2 7" xfId="58105"/>
    <cellStyle name="Normal 4 2 2 4 2 3" xfId="5259"/>
    <cellStyle name="Normal 4 2 2 4 2 3 2" xfId="13933"/>
    <cellStyle name="Normal 4 2 2 4 2 3 2 2" xfId="39406"/>
    <cellStyle name="Normal 4 2 2 4 2 3 2 3" xfId="58106"/>
    <cellStyle name="Normal 4 2 2 4 2 3 3" xfId="19716"/>
    <cellStyle name="Normal 4 2 2 4 2 3 3 2" xfId="39407"/>
    <cellStyle name="Normal 4 2 2 4 2 3 4" xfId="39408"/>
    <cellStyle name="Normal 4 2 2 4 2 3 5" xfId="58107"/>
    <cellStyle name="Normal 4 2 2 4 2 4" xfId="8151"/>
    <cellStyle name="Normal 4 2 2 4 2 4 2" xfId="39409"/>
    <cellStyle name="Normal 4 2 2 4 2 4 3" xfId="58108"/>
    <cellStyle name="Normal 4 2 2 4 2 4 4" xfId="58109"/>
    <cellStyle name="Normal 4 2 2 4 2 5" xfId="4070"/>
    <cellStyle name="Normal 4 2 2 4 2 5 2" xfId="39410"/>
    <cellStyle name="Normal 4 2 2 4 2 5 3" xfId="58110"/>
    <cellStyle name="Normal 4 2 2 4 2 6" xfId="11042"/>
    <cellStyle name="Normal 4 2 2 4 2 6 2" xfId="39411"/>
    <cellStyle name="Normal 4 2 2 4 2 6 3" xfId="58111"/>
    <cellStyle name="Normal 4 2 2 4 2 7" xfId="16825"/>
    <cellStyle name="Normal 4 2 2 4 2 7 2" xfId="39412"/>
    <cellStyle name="Normal 4 2 2 4 2 8" xfId="39413"/>
    <cellStyle name="Normal 4 2 2 4 2 9" xfId="58112"/>
    <cellStyle name="Normal 4 2 2 4 3" xfId="1165"/>
    <cellStyle name="Normal 4 2 2 4 3 2" xfId="2869"/>
    <cellStyle name="Normal 4 2 2 4 3 2 2" xfId="10355"/>
    <cellStyle name="Normal 4 2 2 4 3 2 2 2" xfId="16137"/>
    <cellStyle name="Normal 4 2 2 4 3 2 2 2 2" xfId="39414"/>
    <cellStyle name="Normal 4 2 2 4 3 2 2 2 3" xfId="58113"/>
    <cellStyle name="Normal 4 2 2 4 3 2 2 3" xfId="21920"/>
    <cellStyle name="Normal 4 2 2 4 3 2 2 3 2" xfId="39415"/>
    <cellStyle name="Normal 4 2 2 4 3 2 2 4" xfId="39416"/>
    <cellStyle name="Normal 4 2 2 4 3 2 2 5" xfId="58114"/>
    <cellStyle name="Normal 4 2 2 4 3 2 3" xfId="7464"/>
    <cellStyle name="Normal 4 2 2 4 3 2 3 2" xfId="39417"/>
    <cellStyle name="Normal 4 2 2 4 3 2 3 3" xfId="58115"/>
    <cellStyle name="Normal 4 2 2 4 3 2 4" xfId="13246"/>
    <cellStyle name="Normal 4 2 2 4 3 2 4 2" xfId="39418"/>
    <cellStyle name="Normal 4 2 2 4 3 2 4 3" xfId="58116"/>
    <cellStyle name="Normal 4 2 2 4 3 2 5" xfId="19029"/>
    <cellStyle name="Normal 4 2 2 4 3 2 5 2" xfId="39419"/>
    <cellStyle name="Normal 4 2 2 4 3 2 6" xfId="39420"/>
    <cellStyle name="Normal 4 2 2 4 3 2 7" xfId="58117"/>
    <cellStyle name="Normal 4 2 2 4 3 3" xfId="5761"/>
    <cellStyle name="Normal 4 2 2 4 3 3 2" xfId="14435"/>
    <cellStyle name="Normal 4 2 2 4 3 3 2 2" xfId="39421"/>
    <cellStyle name="Normal 4 2 2 4 3 3 2 3" xfId="58118"/>
    <cellStyle name="Normal 4 2 2 4 3 3 3" xfId="20218"/>
    <cellStyle name="Normal 4 2 2 4 3 3 3 2" xfId="39422"/>
    <cellStyle name="Normal 4 2 2 4 3 3 4" xfId="39423"/>
    <cellStyle name="Normal 4 2 2 4 3 3 5" xfId="58119"/>
    <cellStyle name="Normal 4 2 2 4 3 4" xfId="8653"/>
    <cellStyle name="Normal 4 2 2 4 3 4 2" xfId="39424"/>
    <cellStyle name="Normal 4 2 2 4 3 4 3" xfId="58120"/>
    <cellStyle name="Normal 4 2 2 4 3 4 4" xfId="58121"/>
    <cellStyle name="Normal 4 2 2 4 3 5" xfId="4572"/>
    <cellStyle name="Normal 4 2 2 4 3 5 2" xfId="39425"/>
    <cellStyle name="Normal 4 2 2 4 3 5 3" xfId="58122"/>
    <cellStyle name="Normal 4 2 2 4 3 6" xfId="11544"/>
    <cellStyle name="Normal 4 2 2 4 3 6 2" xfId="39426"/>
    <cellStyle name="Normal 4 2 2 4 3 6 3" xfId="58123"/>
    <cellStyle name="Normal 4 2 2 4 3 7" xfId="17327"/>
    <cellStyle name="Normal 4 2 2 4 3 7 2" xfId="39427"/>
    <cellStyle name="Normal 4 2 2 4 3 8" xfId="39428"/>
    <cellStyle name="Normal 4 2 2 4 3 9" xfId="58124"/>
    <cellStyle name="Normal 4 2 2 4 4" xfId="2366"/>
    <cellStyle name="Normal 4 2 2 4 4 2" xfId="6961"/>
    <cellStyle name="Normal 4 2 2 4 4 2 2" xfId="15634"/>
    <cellStyle name="Normal 4 2 2 4 4 2 2 2" xfId="39429"/>
    <cellStyle name="Normal 4 2 2 4 4 2 2 3" xfId="58125"/>
    <cellStyle name="Normal 4 2 2 4 4 2 3" xfId="21417"/>
    <cellStyle name="Normal 4 2 2 4 4 2 3 2" xfId="39430"/>
    <cellStyle name="Normal 4 2 2 4 4 2 4" xfId="39431"/>
    <cellStyle name="Normal 4 2 2 4 4 2 5" xfId="58126"/>
    <cellStyle name="Normal 4 2 2 4 4 3" xfId="9852"/>
    <cellStyle name="Normal 4 2 2 4 4 3 2" xfId="39432"/>
    <cellStyle name="Normal 4 2 2 4 4 3 3" xfId="58127"/>
    <cellStyle name="Normal 4 2 2 4 4 3 4" xfId="58128"/>
    <cellStyle name="Normal 4 2 2 4 4 4" xfId="4069"/>
    <cellStyle name="Normal 4 2 2 4 4 4 2" xfId="39433"/>
    <cellStyle name="Normal 4 2 2 4 4 4 3" xfId="58129"/>
    <cellStyle name="Normal 4 2 2 4 4 5" xfId="12743"/>
    <cellStyle name="Normal 4 2 2 4 4 5 2" xfId="39434"/>
    <cellStyle name="Normal 4 2 2 4 4 5 3" xfId="58130"/>
    <cellStyle name="Normal 4 2 2 4 4 6" xfId="18526"/>
    <cellStyle name="Normal 4 2 2 4 4 6 2" xfId="39435"/>
    <cellStyle name="Normal 4 2 2 4 4 7" xfId="39436"/>
    <cellStyle name="Normal 4 2 2 4 4 8" xfId="58131"/>
    <cellStyle name="Normal 4 2 2 4 5" xfId="1668"/>
    <cellStyle name="Normal 4 2 2 4 5 2" xfId="9154"/>
    <cellStyle name="Normal 4 2 2 4 5 2 2" xfId="14936"/>
    <cellStyle name="Normal 4 2 2 4 5 2 2 2" xfId="39437"/>
    <cellStyle name="Normal 4 2 2 4 5 2 2 3" xfId="58132"/>
    <cellStyle name="Normal 4 2 2 4 5 2 3" xfId="20719"/>
    <cellStyle name="Normal 4 2 2 4 5 2 3 2" xfId="39438"/>
    <cellStyle name="Normal 4 2 2 4 5 2 4" xfId="39439"/>
    <cellStyle name="Normal 4 2 2 4 5 2 5" xfId="58133"/>
    <cellStyle name="Normal 4 2 2 4 5 3" xfId="6263"/>
    <cellStyle name="Normal 4 2 2 4 5 3 2" xfId="39440"/>
    <cellStyle name="Normal 4 2 2 4 5 3 3" xfId="58134"/>
    <cellStyle name="Normal 4 2 2 4 5 4" xfId="12045"/>
    <cellStyle name="Normal 4 2 2 4 5 4 2" xfId="39441"/>
    <cellStyle name="Normal 4 2 2 4 5 4 3" xfId="58135"/>
    <cellStyle name="Normal 4 2 2 4 5 5" xfId="17828"/>
    <cellStyle name="Normal 4 2 2 4 5 5 2" xfId="39442"/>
    <cellStyle name="Normal 4 2 2 4 5 6" xfId="39443"/>
    <cellStyle name="Normal 4 2 2 4 5 7" xfId="58136"/>
    <cellStyle name="Normal 4 2 2 4 6" xfId="5258"/>
    <cellStyle name="Normal 4 2 2 4 6 2" xfId="13932"/>
    <cellStyle name="Normal 4 2 2 4 6 2 2" xfId="39444"/>
    <cellStyle name="Normal 4 2 2 4 6 2 3" xfId="58137"/>
    <cellStyle name="Normal 4 2 2 4 6 3" xfId="19715"/>
    <cellStyle name="Normal 4 2 2 4 6 3 2" xfId="39445"/>
    <cellStyle name="Normal 4 2 2 4 6 4" xfId="39446"/>
    <cellStyle name="Normal 4 2 2 4 6 5" xfId="58138"/>
    <cellStyle name="Normal 4 2 2 4 7" xfId="8150"/>
    <cellStyle name="Normal 4 2 2 4 7 2" xfId="39447"/>
    <cellStyle name="Normal 4 2 2 4 7 3" xfId="58139"/>
    <cellStyle name="Normal 4 2 2 4 7 4" xfId="58140"/>
    <cellStyle name="Normal 4 2 2 4 8" xfId="3371"/>
    <cellStyle name="Normal 4 2 2 4 8 2" xfId="39448"/>
    <cellStyle name="Normal 4 2 2 4 8 3" xfId="58141"/>
    <cellStyle name="Normal 4 2 2 4 9" xfId="11041"/>
    <cellStyle name="Normal 4 2 2 4 9 2" xfId="39449"/>
    <cellStyle name="Normal 4 2 2 4 9 3" xfId="58142"/>
    <cellStyle name="Normal 4 2 2 5" xfId="631"/>
    <cellStyle name="Normal 4 2 2 5 10" xfId="58143"/>
    <cellStyle name="Normal 4 2 2 5 2" xfId="2368"/>
    <cellStyle name="Normal 4 2 2 5 2 2" xfId="6963"/>
    <cellStyle name="Normal 4 2 2 5 2 2 2" xfId="15636"/>
    <cellStyle name="Normal 4 2 2 5 2 2 2 2" xfId="39450"/>
    <cellStyle name="Normal 4 2 2 5 2 2 2 3" xfId="58144"/>
    <cellStyle name="Normal 4 2 2 5 2 2 3" xfId="21419"/>
    <cellStyle name="Normal 4 2 2 5 2 2 3 2" xfId="39451"/>
    <cellStyle name="Normal 4 2 2 5 2 2 4" xfId="39452"/>
    <cellStyle name="Normal 4 2 2 5 2 2 5" xfId="58145"/>
    <cellStyle name="Normal 4 2 2 5 2 3" xfId="9854"/>
    <cellStyle name="Normal 4 2 2 5 2 3 2" xfId="39453"/>
    <cellStyle name="Normal 4 2 2 5 2 3 3" xfId="58146"/>
    <cellStyle name="Normal 4 2 2 5 2 3 4" xfId="58147"/>
    <cellStyle name="Normal 4 2 2 5 2 4" xfId="4071"/>
    <cellStyle name="Normal 4 2 2 5 2 4 2" xfId="39454"/>
    <cellStyle name="Normal 4 2 2 5 2 4 3" xfId="58148"/>
    <cellStyle name="Normal 4 2 2 5 2 5" xfId="12745"/>
    <cellStyle name="Normal 4 2 2 5 2 5 2" xfId="39455"/>
    <cellStyle name="Normal 4 2 2 5 2 5 3" xfId="58149"/>
    <cellStyle name="Normal 4 2 2 5 2 6" xfId="18528"/>
    <cellStyle name="Normal 4 2 2 5 2 6 2" xfId="39456"/>
    <cellStyle name="Normal 4 2 2 5 2 7" xfId="39457"/>
    <cellStyle name="Normal 4 2 2 5 2 8" xfId="58150"/>
    <cellStyle name="Normal 4 2 2 5 3" xfId="1664"/>
    <cellStyle name="Normal 4 2 2 5 3 2" xfId="9150"/>
    <cellStyle name="Normal 4 2 2 5 3 2 2" xfId="14932"/>
    <cellStyle name="Normal 4 2 2 5 3 2 2 2" xfId="39458"/>
    <cellStyle name="Normal 4 2 2 5 3 2 2 3" xfId="58151"/>
    <cellStyle name="Normal 4 2 2 5 3 2 3" xfId="20715"/>
    <cellStyle name="Normal 4 2 2 5 3 2 3 2" xfId="39459"/>
    <cellStyle name="Normal 4 2 2 5 3 2 4" xfId="39460"/>
    <cellStyle name="Normal 4 2 2 5 3 2 5" xfId="58152"/>
    <cellStyle name="Normal 4 2 2 5 3 3" xfId="6259"/>
    <cellStyle name="Normal 4 2 2 5 3 3 2" xfId="39461"/>
    <cellStyle name="Normal 4 2 2 5 3 3 3" xfId="58153"/>
    <cellStyle name="Normal 4 2 2 5 3 4" xfId="12041"/>
    <cellStyle name="Normal 4 2 2 5 3 4 2" xfId="39462"/>
    <cellStyle name="Normal 4 2 2 5 3 4 3" xfId="58154"/>
    <cellStyle name="Normal 4 2 2 5 3 5" xfId="17824"/>
    <cellStyle name="Normal 4 2 2 5 3 5 2" xfId="39463"/>
    <cellStyle name="Normal 4 2 2 5 3 6" xfId="39464"/>
    <cellStyle name="Normal 4 2 2 5 3 7" xfId="58155"/>
    <cellStyle name="Normal 4 2 2 5 4" xfId="5260"/>
    <cellStyle name="Normal 4 2 2 5 4 2" xfId="13934"/>
    <cellStyle name="Normal 4 2 2 5 4 2 2" xfId="39465"/>
    <cellStyle name="Normal 4 2 2 5 4 2 3" xfId="58156"/>
    <cellStyle name="Normal 4 2 2 5 4 3" xfId="19717"/>
    <cellStyle name="Normal 4 2 2 5 4 3 2" xfId="39466"/>
    <cellStyle name="Normal 4 2 2 5 4 4" xfId="39467"/>
    <cellStyle name="Normal 4 2 2 5 4 5" xfId="58157"/>
    <cellStyle name="Normal 4 2 2 5 5" xfId="8152"/>
    <cellStyle name="Normal 4 2 2 5 5 2" xfId="39468"/>
    <cellStyle name="Normal 4 2 2 5 5 3" xfId="58158"/>
    <cellStyle name="Normal 4 2 2 5 5 4" xfId="58159"/>
    <cellStyle name="Normal 4 2 2 5 6" xfId="3367"/>
    <cellStyle name="Normal 4 2 2 5 6 2" xfId="39469"/>
    <cellStyle name="Normal 4 2 2 5 6 3" xfId="58160"/>
    <cellStyle name="Normal 4 2 2 5 7" xfId="11043"/>
    <cellStyle name="Normal 4 2 2 5 7 2" xfId="39470"/>
    <cellStyle name="Normal 4 2 2 5 7 3" xfId="58161"/>
    <cellStyle name="Normal 4 2 2 5 8" xfId="16826"/>
    <cellStyle name="Normal 4 2 2 5 8 2" xfId="39471"/>
    <cellStyle name="Normal 4 2 2 5 9" xfId="39472"/>
    <cellStyle name="Normal 4 2 2 6" xfId="912"/>
    <cellStyle name="Normal 4 2 2 6 2" xfId="2618"/>
    <cellStyle name="Normal 4 2 2 6 2 2" xfId="10104"/>
    <cellStyle name="Normal 4 2 2 6 2 2 2" xfId="15886"/>
    <cellStyle name="Normal 4 2 2 6 2 2 2 2" xfId="39473"/>
    <cellStyle name="Normal 4 2 2 6 2 2 2 3" xfId="58162"/>
    <cellStyle name="Normal 4 2 2 6 2 2 3" xfId="21669"/>
    <cellStyle name="Normal 4 2 2 6 2 2 3 2" xfId="39474"/>
    <cellStyle name="Normal 4 2 2 6 2 2 4" xfId="39475"/>
    <cellStyle name="Normal 4 2 2 6 2 2 5" xfId="58163"/>
    <cellStyle name="Normal 4 2 2 6 2 3" xfId="7213"/>
    <cellStyle name="Normal 4 2 2 6 2 3 2" xfId="39476"/>
    <cellStyle name="Normal 4 2 2 6 2 3 3" xfId="58164"/>
    <cellStyle name="Normal 4 2 2 6 2 4" xfId="12995"/>
    <cellStyle name="Normal 4 2 2 6 2 4 2" xfId="39477"/>
    <cellStyle name="Normal 4 2 2 6 2 4 3" xfId="58165"/>
    <cellStyle name="Normal 4 2 2 6 2 5" xfId="18778"/>
    <cellStyle name="Normal 4 2 2 6 2 5 2" xfId="39478"/>
    <cellStyle name="Normal 4 2 2 6 2 6" xfId="39479"/>
    <cellStyle name="Normal 4 2 2 6 2 7" xfId="58166"/>
    <cellStyle name="Normal 4 2 2 6 3" xfId="5510"/>
    <cellStyle name="Normal 4 2 2 6 3 2" xfId="14184"/>
    <cellStyle name="Normal 4 2 2 6 3 2 2" xfId="39480"/>
    <cellStyle name="Normal 4 2 2 6 3 2 3" xfId="58167"/>
    <cellStyle name="Normal 4 2 2 6 3 3" xfId="19967"/>
    <cellStyle name="Normal 4 2 2 6 3 3 2" xfId="39481"/>
    <cellStyle name="Normal 4 2 2 6 3 4" xfId="39482"/>
    <cellStyle name="Normal 4 2 2 6 3 5" xfId="58168"/>
    <cellStyle name="Normal 4 2 2 6 4" xfId="8402"/>
    <cellStyle name="Normal 4 2 2 6 4 2" xfId="39483"/>
    <cellStyle name="Normal 4 2 2 6 4 3" xfId="58169"/>
    <cellStyle name="Normal 4 2 2 6 4 4" xfId="58170"/>
    <cellStyle name="Normal 4 2 2 6 5" xfId="4321"/>
    <cellStyle name="Normal 4 2 2 6 5 2" xfId="39484"/>
    <cellStyle name="Normal 4 2 2 6 5 3" xfId="58171"/>
    <cellStyle name="Normal 4 2 2 6 6" xfId="11293"/>
    <cellStyle name="Normal 4 2 2 6 6 2" xfId="39485"/>
    <cellStyle name="Normal 4 2 2 6 6 3" xfId="58172"/>
    <cellStyle name="Normal 4 2 2 6 7" xfId="17076"/>
    <cellStyle name="Normal 4 2 2 6 7 2" xfId="39486"/>
    <cellStyle name="Normal 4 2 2 6 8" xfId="39487"/>
    <cellStyle name="Normal 4 2 2 6 9" xfId="58173"/>
    <cellStyle name="Normal 4 2 2 7" xfId="2359"/>
    <cellStyle name="Normal 4 2 2 7 2" xfId="6954"/>
    <cellStyle name="Normal 4 2 2 7 2 2" xfId="15627"/>
    <cellStyle name="Normal 4 2 2 7 2 2 2" xfId="39488"/>
    <cellStyle name="Normal 4 2 2 7 2 2 3" xfId="58174"/>
    <cellStyle name="Normal 4 2 2 7 2 3" xfId="21410"/>
    <cellStyle name="Normal 4 2 2 7 2 3 2" xfId="39489"/>
    <cellStyle name="Normal 4 2 2 7 2 4" xfId="39490"/>
    <cellStyle name="Normal 4 2 2 7 2 5" xfId="58175"/>
    <cellStyle name="Normal 4 2 2 7 3" xfId="9845"/>
    <cellStyle name="Normal 4 2 2 7 3 2" xfId="39491"/>
    <cellStyle name="Normal 4 2 2 7 3 3" xfId="58176"/>
    <cellStyle name="Normal 4 2 2 7 3 4" xfId="58177"/>
    <cellStyle name="Normal 4 2 2 7 4" xfId="4062"/>
    <cellStyle name="Normal 4 2 2 7 4 2" xfId="39492"/>
    <cellStyle name="Normal 4 2 2 7 4 3" xfId="58178"/>
    <cellStyle name="Normal 4 2 2 7 5" xfId="12736"/>
    <cellStyle name="Normal 4 2 2 7 5 2" xfId="39493"/>
    <cellStyle name="Normal 4 2 2 7 5 3" xfId="58179"/>
    <cellStyle name="Normal 4 2 2 7 6" xfId="18519"/>
    <cellStyle name="Normal 4 2 2 7 6 2" xfId="39494"/>
    <cellStyle name="Normal 4 2 2 7 7" xfId="39495"/>
    <cellStyle name="Normal 4 2 2 7 8" xfId="58180"/>
    <cellStyle name="Normal 4 2 2 8" xfId="1341"/>
    <cellStyle name="Normal 4 2 2 8 2" xfId="8827"/>
    <cellStyle name="Normal 4 2 2 8 2 2" xfId="14609"/>
    <cellStyle name="Normal 4 2 2 8 2 2 2" xfId="39496"/>
    <cellStyle name="Normal 4 2 2 8 2 2 3" xfId="58181"/>
    <cellStyle name="Normal 4 2 2 8 2 3" xfId="20392"/>
    <cellStyle name="Normal 4 2 2 8 2 3 2" xfId="39497"/>
    <cellStyle name="Normal 4 2 2 8 2 4" xfId="39498"/>
    <cellStyle name="Normal 4 2 2 8 2 5" xfId="58182"/>
    <cellStyle name="Normal 4 2 2 8 3" xfId="5936"/>
    <cellStyle name="Normal 4 2 2 8 3 2" xfId="39499"/>
    <cellStyle name="Normal 4 2 2 8 3 3" xfId="58183"/>
    <cellStyle name="Normal 4 2 2 8 4" xfId="11718"/>
    <cellStyle name="Normal 4 2 2 8 4 2" xfId="39500"/>
    <cellStyle name="Normal 4 2 2 8 4 3" xfId="58184"/>
    <cellStyle name="Normal 4 2 2 8 5" xfId="17501"/>
    <cellStyle name="Normal 4 2 2 8 5 2" xfId="39501"/>
    <cellStyle name="Normal 4 2 2 8 6" xfId="39502"/>
    <cellStyle name="Normal 4 2 2 8 7" xfId="58185"/>
    <cellStyle name="Normal 4 2 2 9" xfId="5251"/>
    <cellStyle name="Normal 4 2 2 9 2" xfId="13925"/>
    <cellStyle name="Normal 4 2 2 9 2 2" xfId="39503"/>
    <cellStyle name="Normal 4 2 2 9 2 3" xfId="58186"/>
    <cellStyle name="Normal 4 2 2 9 3" xfId="19708"/>
    <cellStyle name="Normal 4 2 2 9 3 2" xfId="39504"/>
    <cellStyle name="Normal 4 2 2 9 4" xfId="39505"/>
    <cellStyle name="Normal 4 2 2 9 5" xfId="58187"/>
    <cellStyle name="Normal 4 2 3" xfId="632"/>
    <cellStyle name="Normal 4 2 3 10" xfId="11044"/>
    <cellStyle name="Normal 4 2 3 10 2" xfId="39506"/>
    <cellStyle name="Normal 4 2 3 10 3" xfId="58188"/>
    <cellStyle name="Normal 4 2 3 11" xfId="16827"/>
    <cellStyle name="Normal 4 2 3 11 2" xfId="39507"/>
    <cellStyle name="Normal 4 2 3 12" xfId="39508"/>
    <cellStyle name="Normal 4 2 3 13" xfId="58189"/>
    <cellStyle name="Normal 4 2 3 2" xfId="633"/>
    <cellStyle name="Normal 4 2 3 2 10" xfId="16828"/>
    <cellStyle name="Normal 4 2 3 2 10 2" xfId="39509"/>
    <cellStyle name="Normal 4 2 3 2 11" xfId="39510"/>
    <cellStyle name="Normal 4 2 3 2 12" xfId="58190"/>
    <cellStyle name="Normal 4 2 3 2 2" xfId="634"/>
    <cellStyle name="Normal 4 2 3 2 2 2" xfId="2371"/>
    <cellStyle name="Normal 4 2 3 2 2 2 2" xfId="9857"/>
    <cellStyle name="Normal 4 2 3 2 2 2 2 2" xfId="15639"/>
    <cellStyle name="Normal 4 2 3 2 2 2 2 2 2" xfId="39511"/>
    <cellStyle name="Normal 4 2 3 2 2 2 2 2 3" xfId="58191"/>
    <cellStyle name="Normal 4 2 3 2 2 2 2 3" xfId="21422"/>
    <cellStyle name="Normal 4 2 3 2 2 2 2 3 2" xfId="39512"/>
    <cellStyle name="Normal 4 2 3 2 2 2 2 4" xfId="39513"/>
    <cellStyle name="Normal 4 2 3 2 2 2 2 5" xfId="58192"/>
    <cellStyle name="Normal 4 2 3 2 2 2 3" xfId="6966"/>
    <cellStyle name="Normal 4 2 3 2 2 2 3 2" xfId="39514"/>
    <cellStyle name="Normal 4 2 3 2 2 2 3 3" xfId="58193"/>
    <cellStyle name="Normal 4 2 3 2 2 2 4" xfId="12748"/>
    <cellStyle name="Normal 4 2 3 2 2 2 4 2" xfId="39515"/>
    <cellStyle name="Normal 4 2 3 2 2 2 4 3" xfId="58194"/>
    <cellStyle name="Normal 4 2 3 2 2 2 5" xfId="18531"/>
    <cellStyle name="Normal 4 2 3 2 2 2 5 2" xfId="39516"/>
    <cellStyle name="Normal 4 2 3 2 2 2 6" xfId="39517"/>
    <cellStyle name="Normal 4 2 3 2 2 2 7" xfId="58195"/>
    <cellStyle name="Normal 4 2 3 2 2 3" xfId="5263"/>
    <cellStyle name="Normal 4 2 3 2 2 3 2" xfId="13937"/>
    <cellStyle name="Normal 4 2 3 2 2 3 2 2" xfId="39518"/>
    <cellStyle name="Normal 4 2 3 2 2 3 2 3" xfId="58196"/>
    <cellStyle name="Normal 4 2 3 2 2 3 3" xfId="19720"/>
    <cellStyle name="Normal 4 2 3 2 2 3 3 2" xfId="39519"/>
    <cellStyle name="Normal 4 2 3 2 2 3 4" xfId="39520"/>
    <cellStyle name="Normal 4 2 3 2 2 3 5" xfId="58197"/>
    <cellStyle name="Normal 4 2 3 2 2 4" xfId="8155"/>
    <cellStyle name="Normal 4 2 3 2 2 4 2" xfId="39521"/>
    <cellStyle name="Normal 4 2 3 2 2 4 3" xfId="58198"/>
    <cellStyle name="Normal 4 2 3 2 2 4 4" xfId="58199"/>
    <cellStyle name="Normal 4 2 3 2 2 5" xfId="4074"/>
    <cellStyle name="Normal 4 2 3 2 2 5 2" xfId="39522"/>
    <cellStyle name="Normal 4 2 3 2 2 5 3" xfId="58200"/>
    <cellStyle name="Normal 4 2 3 2 2 6" xfId="11046"/>
    <cellStyle name="Normal 4 2 3 2 2 6 2" xfId="39523"/>
    <cellStyle name="Normal 4 2 3 2 2 6 3" xfId="58201"/>
    <cellStyle name="Normal 4 2 3 2 2 7" xfId="16829"/>
    <cellStyle name="Normal 4 2 3 2 2 7 2" xfId="39524"/>
    <cellStyle name="Normal 4 2 3 2 2 8" xfId="39525"/>
    <cellStyle name="Normal 4 2 3 2 2 9" xfId="58202"/>
    <cellStyle name="Normal 4 2 3 2 3" xfId="1167"/>
    <cellStyle name="Normal 4 2 3 2 3 2" xfId="2871"/>
    <cellStyle name="Normal 4 2 3 2 3 2 2" xfId="10357"/>
    <cellStyle name="Normal 4 2 3 2 3 2 2 2" xfId="16139"/>
    <cellStyle name="Normal 4 2 3 2 3 2 2 2 2" xfId="39526"/>
    <cellStyle name="Normal 4 2 3 2 3 2 2 2 3" xfId="58203"/>
    <cellStyle name="Normal 4 2 3 2 3 2 2 3" xfId="21922"/>
    <cellStyle name="Normal 4 2 3 2 3 2 2 3 2" xfId="39527"/>
    <cellStyle name="Normal 4 2 3 2 3 2 2 4" xfId="39528"/>
    <cellStyle name="Normal 4 2 3 2 3 2 2 5" xfId="58204"/>
    <cellStyle name="Normal 4 2 3 2 3 2 3" xfId="7466"/>
    <cellStyle name="Normal 4 2 3 2 3 2 3 2" xfId="39529"/>
    <cellStyle name="Normal 4 2 3 2 3 2 3 3" xfId="58205"/>
    <cellStyle name="Normal 4 2 3 2 3 2 4" xfId="13248"/>
    <cellStyle name="Normal 4 2 3 2 3 2 4 2" xfId="39530"/>
    <cellStyle name="Normal 4 2 3 2 3 2 4 3" xfId="58206"/>
    <cellStyle name="Normal 4 2 3 2 3 2 5" xfId="19031"/>
    <cellStyle name="Normal 4 2 3 2 3 2 5 2" xfId="39531"/>
    <cellStyle name="Normal 4 2 3 2 3 2 6" xfId="39532"/>
    <cellStyle name="Normal 4 2 3 2 3 2 7" xfId="58207"/>
    <cellStyle name="Normal 4 2 3 2 3 3" xfId="5763"/>
    <cellStyle name="Normal 4 2 3 2 3 3 2" xfId="14437"/>
    <cellStyle name="Normal 4 2 3 2 3 3 2 2" xfId="39533"/>
    <cellStyle name="Normal 4 2 3 2 3 3 2 3" xfId="58208"/>
    <cellStyle name="Normal 4 2 3 2 3 3 3" xfId="20220"/>
    <cellStyle name="Normal 4 2 3 2 3 3 3 2" xfId="39534"/>
    <cellStyle name="Normal 4 2 3 2 3 3 4" xfId="39535"/>
    <cellStyle name="Normal 4 2 3 2 3 3 5" xfId="58209"/>
    <cellStyle name="Normal 4 2 3 2 3 4" xfId="8655"/>
    <cellStyle name="Normal 4 2 3 2 3 4 2" xfId="39536"/>
    <cellStyle name="Normal 4 2 3 2 3 4 3" xfId="58210"/>
    <cellStyle name="Normal 4 2 3 2 3 4 4" xfId="58211"/>
    <cellStyle name="Normal 4 2 3 2 3 5" xfId="4574"/>
    <cellStyle name="Normal 4 2 3 2 3 5 2" xfId="39537"/>
    <cellStyle name="Normal 4 2 3 2 3 5 3" xfId="58212"/>
    <cellStyle name="Normal 4 2 3 2 3 6" xfId="11546"/>
    <cellStyle name="Normal 4 2 3 2 3 6 2" xfId="39538"/>
    <cellStyle name="Normal 4 2 3 2 3 6 3" xfId="58213"/>
    <cellStyle name="Normal 4 2 3 2 3 7" xfId="17329"/>
    <cellStyle name="Normal 4 2 3 2 3 7 2" xfId="39539"/>
    <cellStyle name="Normal 4 2 3 2 3 8" xfId="39540"/>
    <cellStyle name="Normal 4 2 3 2 3 9" xfId="58214"/>
    <cellStyle name="Normal 4 2 3 2 4" xfId="2370"/>
    <cellStyle name="Normal 4 2 3 2 4 2" xfId="6965"/>
    <cellStyle name="Normal 4 2 3 2 4 2 2" xfId="15638"/>
    <cellStyle name="Normal 4 2 3 2 4 2 2 2" xfId="39541"/>
    <cellStyle name="Normal 4 2 3 2 4 2 2 3" xfId="58215"/>
    <cellStyle name="Normal 4 2 3 2 4 2 3" xfId="21421"/>
    <cellStyle name="Normal 4 2 3 2 4 2 3 2" xfId="39542"/>
    <cellStyle name="Normal 4 2 3 2 4 2 4" xfId="39543"/>
    <cellStyle name="Normal 4 2 3 2 4 2 5" xfId="58216"/>
    <cellStyle name="Normal 4 2 3 2 4 3" xfId="9856"/>
    <cellStyle name="Normal 4 2 3 2 4 3 2" xfId="39544"/>
    <cellStyle name="Normal 4 2 3 2 4 3 3" xfId="58217"/>
    <cellStyle name="Normal 4 2 3 2 4 3 4" xfId="58218"/>
    <cellStyle name="Normal 4 2 3 2 4 4" xfId="4073"/>
    <cellStyle name="Normal 4 2 3 2 4 4 2" xfId="39545"/>
    <cellStyle name="Normal 4 2 3 2 4 4 3" xfId="58219"/>
    <cellStyle name="Normal 4 2 3 2 4 5" xfId="12747"/>
    <cellStyle name="Normal 4 2 3 2 4 5 2" xfId="39546"/>
    <cellStyle name="Normal 4 2 3 2 4 5 3" xfId="58220"/>
    <cellStyle name="Normal 4 2 3 2 4 6" xfId="18530"/>
    <cellStyle name="Normal 4 2 3 2 4 6 2" xfId="39547"/>
    <cellStyle name="Normal 4 2 3 2 4 7" xfId="39548"/>
    <cellStyle name="Normal 4 2 3 2 4 8" xfId="58221"/>
    <cellStyle name="Normal 4 2 3 2 5" xfId="1670"/>
    <cellStyle name="Normal 4 2 3 2 5 2" xfId="9156"/>
    <cellStyle name="Normal 4 2 3 2 5 2 2" xfId="14938"/>
    <cellStyle name="Normal 4 2 3 2 5 2 2 2" xfId="39549"/>
    <cellStyle name="Normal 4 2 3 2 5 2 2 3" xfId="58222"/>
    <cellStyle name="Normal 4 2 3 2 5 2 3" xfId="20721"/>
    <cellStyle name="Normal 4 2 3 2 5 2 3 2" xfId="39550"/>
    <cellStyle name="Normal 4 2 3 2 5 2 4" xfId="39551"/>
    <cellStyle name="Normal 4 2 3 2 5 2 5" xfId="58223"/>
    <cellStyle name="Normal 4 2 3 2 5 3" xfId="6265"/>
    <cellStyle name="Normal 4 2 3 2 5 3 2" xfId="39552"/>
    <cellStyle name="Normal 4 2 3 2 5 3 3" xfId="58224"/>
    <cellStyle name="Normal 4 2 3 2 5 4" xfId="12047"/>
    <cellStyle name="Normal 4 2 3 2 5 4 2" xfId="39553"/>
    <cellStyle name="Normal 4 2 3 2 5 4 3" xfId="58225"/>
    <cellStyle name="Normal 4 2 3 2 5 5" xfId="17830"/>
    <cellStyle name="Normal 4 2 3 2 5 5 2" xfId="39554"/>
    <cellStyle name="Normal 4 2 3 2 5 6" xfId="39555"/>
    <cellStyle name="Normal 4 2 3 2 5 7" xfId="58226"/>
    <cellStyle name="Normal 4 2 3 2 6" xfId="5262"/>
    <cellStyle name="Normal 4 2 3 2 6 2" xfId="13936"/>
    <cellStyle name="Normal 4 2 3 2 6 2 2" xfId="39556"/>
    <cellStyle name="Normal 4 2 3 2 6 2 3" xfId="58227"/>
    <cellStyle name="Normal 4 2 3 2 6 3" xfId="19719"/>
    <cellStyle name="Normal 4 2 3 2 6 3 2" xfId="39557"/>
    <cellStyle name="Normal 4 2 3 2 6 4" xfId="39558"/>
    <cellStyle name="Normal 4 2 3 2 6 5" xfId="58228"/>
    <cellStyle name="Normal 4 2 3 2 7" xfId="8154"/>
    <cellStyle name="Normal 4 2 3 2 7 2" xfId="39559"/>
    <cellStyle name="Normal 4 2 3 2 7 3" xfId="58229"/>
    <cellStyle name="Normal 4 2 3 2 7 4" xfId="58230"/>
    <cellStyle name="Normal 4 2 3 2 8" xfId="3373"/>
    <cellStyle name="Normal 4 2 3 2 8 2" xfId="39560"/>
    <cellStyle name="Normal 4 2 3 2 8 3" xfId="58231"/>
    <cellStyle name="Normal 4 2 3 2 9" xfId="11045"/>
    <cellStyle name="Normal 4 2 3 2 9 2" xfId="39561"/>
    <cellStyle name="Normal 4 2 3 2 9 3" xfId="58232"/>
    <cellStyle name="Normal 4 2 3 3" xfId="635"/>
    <cellStyle name="Normal 4 2 3 3 2" xfId="2372"/>
    <cellStyle name="Normal 4 2 3 3 2 2" xfId="9858"/>
    <cellStyle name="Normal 4 2 3 3 2 2 2" xfId="15640"/>
    <cellStyle name="Normal 4 2 3 3 2 2 2 2" xfId="39562"/>
    <cellStyle name="Normal 4 2 3 3 2 2 2 3" xfId="58233"/>
    <cellStyle name="Normal 4 2 3 3 2 2 3" xfId="21423"/>
    <cellStyle name="Normal 4 2 3 3 2 2 3 2" xfId="39563"/>
    <cellStyle name="Normal 4 2 3 3 2 2 4" xfId="39564"/>
    <cellStyle name="Normal 4 2 3 3 2 2 5" xfId="58234"/>
    <cellStyle name="Normal 4 2 3 3 2 3" xfId="6967"/>
    <cellStyle name="Normal 4 2 3 3 2 3 2" xfId="39565"/>
    <cellStyle name="Normal 4 2 3 3 2 3 3" xfId="58235"/>
    <cellStyle name="Normal 4 2 3 3 2 4" xfId="12749"/>
    <cellStyle name="Normal 4 2 3 3 2 4 2" xfId="39566"/>
    <cellStyle name="Normal 4 2 3 3 2 4 3" xfId="58236"/>
    <cellStyle name="Normal 4 2 3 3 2 5" xfId="18532"/>
    <cellStyle name="Normal 4 2 3 3 2 5 2" xfId="39567"/>
    <cellStyle name="Normal 4 2 3 3 2 6" xfId="39568"/>
    <cellStyle name="Normal 4 2 3 3 2 7" xfId="58237"/>
    <cellStyle name="Normal 4 2 3 3 3" xfId="5264"/>
    <cellStyle name="Normal 4 2 3 3 3 2" xfId="13938"/>
    <cellStyle name="Normal 4 2 3 3 3 2 2" xfId="39569"/>
    <cellStyle name="Normal 4 2 3 3 3 2 3" xfId="58238"/>
    <cellStyle name="Normal 4 2 3 3 3 3" xfId="19721"/>
    <cellStyle name="Normal 4 2 3 3 3 3 2" xfId="39570"/>
    <cellStyle name="Normal 4 2 3 3 3 4" xfId="39571"/>
    <cellStyle name="Normal 4 2 3 3 3 5" xfId="58239"/>
    <cellStyle name="Normal 4 2 3 3 4" xfId="8156"/>
    <cellStyle name="Normal 4 2 3 3 4 2" xfId="39572"/>
    <cellStyle name="Normal 4 2 3 3 4 3" xfId="58240"/>
    <cellStyle name="Normal 4 2 3 3 4 4" xfId="58241"/>
    <cellStyle name="Normal 4 2 3 3 5" xfId="4075"/>
    <cellStyle name="Normal 4 2 3 3 5 2" xfId="39573"/>
    <cellStyle name="Normal 4 2 3 3 5 3" xfId="58242"/>
    <cellStyle name="Normal 4 2 3 3 6" xfId="11047"/>
    <cellStyle name="Normal 4 2 3 3 6 2" xfId="39574"/>
    <cellStyle name="Normal 4 2 3 3 6 3" xfId="58243"/>
    <cellStyle name="Normal 4 2 3 3 7" xfId="16830"/>
    <cellStyle name="Normal 4 2 3 3 7 2" xfId="39575"/>
    <cellStyle name="Normal 4 2 3 3 8" xfId="39576"/>
    <cellStyle name="Normal 4 2 3 3 9" xfId="58244"/>
    <cellStyle name="Normal 4 2 3 4" xfId="1166"/>
    <cellStyle name="Normal 4 2 3 4 2" xfId="2870"/>
    <cellStyle name="Normal 4 2 3 4 2 2" xfId="10356"/>
    <cellStyle name="Normal 4 2 3 4 2 2 2" xfId="16138"/>
    <cellStyle name="Normal 4 2 3 4 2 2 2 2" xfId="39577"/>
    <cellStyle name="Normal 4 2 3 4 2 2 2 3" xfId="58245"/>
    <cellStyle name="Normal 4 2 3 4 2 2 3" xfId="21921"/>
    <cellStyle name="Normal 4 2 3 4 2 2 3 2" xfId="39578"/>
    <cellStyle name="Normal 4 2 3 4 2 2 4" xfId="39579"/>
    <cellStyle name="Normal 4 2 3 4 2 2 5" xfId="58246"/>
    <cellStyle name="Normal 4 2 3 4 2 3" xfId="7465"/>
    <cellStyle name="Normal 4 2 3 4 2 3 2" xfId="39580"/>
    <cellStyle name="Normal 4 2 3 4 2 3 3" xfId="58247"/>
    <cellStyle name="Normal 4 2 3 4 2 4" xfId="13247"/>
    <cellStyle name="Normal 4 2 3 4 2 4 2" xfId="39581"/>
    <cellStyle name="Normal 4 2 3 4 2 4 3" xfId="58248"/>
    <cellStyle name="Normal 4 2 3 4 2 5" xfId="19030"/>
    <cellStyle name="Normal 4 2 3 4 2 5 2" xfId="39582"/>
    <cellStyle name="Normal 4 2 3 4 2 6" xfId="39583"/>
    <cellStyle name="Normal 4 2 3 4 2 7" xfId="58249"/>
    <cellStyle name="Normal 4 2 3 4 3" xfId="5762"/>
    <cellStyle name="Normal 4 2 3 4 3 2" xfId="14436"/>
    <cellStyle name="Normal 4 2 3 4 3 2 2" xfId="39584"/>
    <cellStyle name="Normal 4 2 3 4 3 2 3" xfId="58250"/>
    <cellStyle name="Normal 4 2 3 4 3 3" xfId="20219"/>
    <cellStyle name="Normal 4 2 3 4 3 3 2" xfId="39585"/>
    <cellStyle name="Normal 4 2 3 4 3 4" xfId="39586"/>
    <cellStyle name="Normal 4 2 3 4 3 5" xfId="58251"/>
    <cellStyle name="Normal 4 2 3 4 4" xfId="8654"/>
    <cellStyle name="Normal 4 2 3 4 4 2" xfId="39587"/>
    <cellStyle name="Normal 4 2 3 4 4 3" xfId="58252"/>
    <cellStyle name="Normal 4 2 3 4 4 4" xfId="58253"/>
    <cellStyle name="Normal 4 2 3 4 5" xfId="4573"/>
    <cellStyle name="Normal 4 2 3 4 5 2" xfId="39588"/>
    <cellStyle name="Normal 4 2 3 4 5 3" xfId="58254"/>
    <cellStyle name="Normal 4 2 3 4 6" xfId="11545"/>
    <cellStyle name="Normal 4 2 3 4 6 2" xfId="39589"/>
    <cellStyle name="Normal 4 2 3 4 6 3" xfId="58255"/>
    <cellStyle name="Normal 4 2 3 4 7" xfId="17328"/>
    <cellStyle name="Normal 4 2 3 4 7 2" xfId="39590"/>
    <cellStyle name="Normal 4 2 3 4 8" xfId="39591"/>
    <cellStyle name="Normal 4 2 3 4 9" xfId="58256"/>
    <cellStyle name="Normal 4 2 3 5" xfId="2369"/>
    <cellStyle name="Normal 4 2 3 5 2" xfId="6964"/>
    <cellStyle name="Normal 4 2 3 5 2 2" xfId="15637"/>
    <cellStyle name="Normal 4 2 3 5 2 2 2" xfId="39592"/>
    <cellStyle name="Normal 4 2 3 5 2 2 3" xfId="58257"/>
    <cellStyle name="Normal 4 2 3 5 2 3" xfId="21420"/>
    <cellStyle name="Normal 4 2 3 5 2 3 2" xfId="39593"/>
    <cellStyle name="Normal 4 2 3 5 2 4" xfId="39594"/>
    <cellStyle name="Normal 4 2 3 5 2 5" xfId="58258"/>
    <cellStyle name="Normal 4 2 3 5 3" xfId="9855"/>
    <cellStyle name="Normal 4 2 3 5 3 2" xfId="39595"/>
    <cellStyle name="Normal 4 2 3 5 3 3" xfId="58259"/>
    <cellStyle name="Normal 4 2 3 5 3 4" xfId="58260"/>
    <cellStyle name="Normal 4 2 3 5 4" xfId="4072"/>
    <cellStyle name="Normal 4 2 3 5 4 2" xfId="39596"/>
    <cellStyle name="Normal 4 2 3 5 4 3" xfId="58261"/>
    <cellStyle name="Normal 4 2 3 5 5" xfId="12746"/>
    <cellStyle name="Normal 4 2 3 5 5 2" xfId="39597"/>
    <cellStyle name="Normal 4 2 3 5 5 3" xfId="58262"/>
    <cellStyle name="Normal 4 2 3 5 6" xfId="18529"/>
    <cellStyle name="Normal 4 2 3 5 6 2" xfId="39598"/>
    <cellStyle name="Normal 4 2 3 5 7" xfId="39599"/>
    <cellStyle name="Normal 4 2 3 5 8" xfId="58263"/>
    <cellStyle name="Normal 4 2 3 6" xfId="1669"/>
    <cellStyle name="Normal 4 2 3 6 2" xfId="9155"/>
    <cellStyle name="Normal 4 2 3 6 2 2" xfId="14937"/>
    <cellStyle name="Normal 4 2 3 6 2 2 2" xfId="39600"/>
    <cellStyle name="Normal 4 2 3 6 2 2 3" xfId="58264"/>
    <cellStyle name="Normal 4 2 3 6 2 3" xfId="20720"/>
    <cellStyle name="Normal 4 2 3 6 2 3 2" xfId="39601"/>
    <cellStyle name="Normal 4 2 3 6 2 4" xfId="39602"/>
    <cellStyle name="Normal 4 2 3 6 2 5" xfId="58265"/>
    <cellStyle name="Normal 4 2 3 6 3" xfId="6264"/>
    <cellStyle name="Normal 4 2 3 6 3 2" xfId="39603"/>
    <cellStyle name="Normal 4 2 3 6 3 3" xfId="58266"/>
    <cellStyle name="Normal 4 2 3 6 4" xfId="12046"/>
    <cellStyle name="Normal 4 2 3 6 4 2" xfId="39604"/>
    <cellStyle name="Normal 4 2 3 6 4 3" xfId="58267"/>
    <cellStyle name="Normal 4 2 3 6 5" xfId="17829"/>
    <cellStyle name="Normal 4 2 3 6 5 2" xfId="39605"/>
    <cellStyle name="Normal 4 2 3 6 6" xfId="39606"/>
    <cellStyle name="Normal 4 2 3 6 7" xfId="58268"/>
    <cellStyle name="Normal 4 2 3 7" xfId="5261"/>
    <cellStyle name="Normal 4 2 3 7 2" xfId="13935"/>
    <cellStyle name="Normal 4 2 3 7 2 2" xfId="39607"/>
    <cellStyle name="Normal 4 2 3 7 2 3" xfId="58269"/>
    <cellStyle name="Normal 4 2 3 7 3" xfId="19718"/>
    <cellStyle name="Normal 4 2 3 7 3 2" xfId="39608"/>
    <cellStyle name="Normal 4 2 3 7 4" xfId="39609"/>
    <cellStyle name="Normal 4 2 3 7 5" xfId="58270"/>
    <cellStyle name="Normal 4 2 3 8" xfId="8153"/>
    <cellStyle name="Normal 4 2 3 8 2" xfId="39610"/>
    <cellStyle name="Normal 4 2 3 8 3" xfId="58271"/>
    <cellStyle name="Normal 4 2 3 8 4" xfId="58272"/>
    <cellStyle name="Normal 4 2 3 9" xfId="3372"/>
    <cellStyle name="Normal 4 2 3 9 2" xfId="39611"/>
    <cellStyle name="Normal 4 2 3 9 3" xfId="58273"/>
    <cellStyle name="Normal 4 2 4" xfId="636"/>
    <cellStyle name="Normal 4 2 4 10" xfId="16831"/>
    <cellStyle name="Normal 4 2 4 10 2" xfId="39612"/>
    <cellStyle name="Normal 4 2 4 11" xfId="39613"/>
    <cellStyle name="Normal 4 2 4 12" xfId="58274"/>
    <cellStyle name="Normal 4 2 4 2" xfId="637"/>
    <cellStyle name="Normal 4 2 4 2 2" xfId="2374"/>
    <cellStyle name="Normal 4 2 4 2 2 2" xfId="9860"/>
    <cellStyle name="Normal 4 2 4 2 2 2 2" xfId="15642"/>
    <cellStyle name="Normal 4 2 4 2 2 2 2 2" xfId="39614"/>
    <cellStyle name="Normal 4 2 4 2 2 2 2 3" xfId="58275"/>
    <cellStyle name="Normal 4 2 4 2 2 2 3" xfId="21425"/>
    <cellStyle name="Normal 4 2 4 2 2 2 3 2" xfId="39615"/>
    <cellStyle name="Normal 4 2 4 2 2 2 4" xfId="39616"/>
    <cellStyle name="Normal 4 2 4 2 2 2 5" xfId="58276"/>
    <cellStyle name="Normal 4 2 4 2 2 3" xfId="6969"/>
    <cellStyle name="Normal 4 2 4 2 2 3 2" xfId="39617"/>
    <cellStyle name="Normal 4 2 4 2 2 3 3" xfId="58277"/>
    <cellStyle name="Normal 4 2 4 2 2 4" xfId="12751"/>
    <cellStyle name="Normal 4 2 4 2 2 4 2" xfId="39618"/>
    <cellStyle name="Normal 4 2 4 2 2 4 3" xfId="58278"/>
    <cellStyle name="Normal 4 2 4 2 2 5" xfId="18534"/>
    <cellStyle name="Normal 4 2 4 2 2 5 2" xfId="39619"/>
    <cellStyle name="Normal 4 2 4 2 2 6" xfId="39620"/>
    <cellStyle name="Normal 4 2 4 2 2 7" xfId="58279"/>
    <cellStyle name="Normal 4 2 4 2 3" xfId="5266"/>
    <cellStyle name="Normal 4 2 4 2 3 2" xfId="13940"/>
    <cellStyle name="Normal 4 2 4 2 3 2 2" xfId="39621"/>
    <cellStyle name="Normal 4 2 4 2 3 2 3" xfId="58280"/>
    <cellStyle name="Normal 4 2 4 2 3 3" xfId="19723"/>
    <cellStyle name="Normal 4 2 4 2 3 3 2" xfId="39622"/>
    <cellStyle name="Normal 4 2 4 2 3 4" xfId="39623"/>
    <cellStyle name="Normal 4 2 4 2 3 5" xfId="58281"/>
    <cellStyle name="Normal 4 2 4 2 4" xfId="8158"/>
    <cellStyle name="Normal 4 2 4 2 4 2" xfId="39624"/>
    <cellStyle name="Normal 4 2 4 2 4 3" xfId="58282"/>
    <cellStyle name="Normal 4 2 4 2 4 4" xfId="58283"/>
    <cellStyle name="Normal 4 2 4 2 5" xfId="4077"/>
    <cellStyle name="Normal 4 2 4 2 5 2" xfId="39625"/>
    <cellStyle name="Normal 4 2 4 2 5 3" xfId="58284"/>
    <cellStyle name="Normal 4 2 4 2 6" xfId="11049"/>
    <cellStyle name="Normal 4 2 4 2 6 2" xfId="39626"/>
    <cellStyle name="Normal 4 2 4 2 6 3" xfId="58285"/>
    <cellStyle name="Normal 4 2 4 2 7" xfId="16832"/>
    <cellStyle name="Normal 4 2 4 2 7 2" xfId="39627"/>
    <cellStyle name="Normal 4 2 4 2 8" xfId="39628"/>
    <cellStyle name="Normal 4 2 4 2 9" xfId="58286"/>
    <cellStyle name="Normal 4 2 4 3" xfId="1168"/>
    <cellStyle name="Normal 4 2 4 3 2" xfId="2872"/>
    <cellStyle name="Normal 4 2 4 3 2 2" xfId="10358"/>
    <cellStyle name="Normal 4 2 4 3 2 2 2" xfId="16140"/>
    <cellStyle name="Normal 4 2 4 3 2 2 2 2" xfId="39629"/>
    <cellStyle name="Normal 4 2 4 3 2 2 2 3" xfId="58287"/>
    <cellStyle name="Normal 4 2 4 3 2 2 3" xfId="21923"/>
    <cellStyle name="Normal 4 2 4 3 2 2 3 2" xfId="39630"/>
    <cellStyle name="Normal 4 2 4 3 2 2 4" xfId="39631"/>
    <cellStyle name="Normal 4 2 4 3 2 2 5" xfId="58288"/>
    <cellStyle name="Normal 4 2 4 3 2 3" xfId="7467"/>
    <cellStyle name="Normal 4 2 4 3 2 3 2" xfId="39632"/>
    <cellStyle name="Normal 4 2 4 3 2 3 3" xfId="58289"/>
    <cellStyle name="Normal 4 2 4 3 2 4" xfId="13249"/>
    <cellStyle name="Normal 4 2 4 3 2 4 2" xfId="39633"/>
    <cellStyle name="Normal 4 2 4 3 2 4 3" xfId="58290"/>
    <cellStyle name="Normal 4 2 4 3 2 5" xfId="19032"/>
    <cellStyle name="Normal 4 2 4 3 2 5 2" xfId="39634"/>
    <cellStyle name="Normal 4 2 4 3 2 6" xfId="39635"/>
    <cellStyle name="Normal 4 2 4 3 2 7" xfId="58291"/>
    <cellStyle name="Normal 4 2 4 3 3" xfId="5764"/>
    <cellStyle name="Normal 4 2 4 3 3 2" xfId="14438"/>
    <cellStyle name="Normal 4 2 4 3 3 2 2" xfId="39636"/>
    <cellStyle name="Normal 4 2 4 3 3 2 3" xfId="58292"/>
    <cellStyle name="Normal 4 2 4 3 3 3" xfId="20221"/>
    <cellStyle name="Normal 4 2 4 3 3 3 2" xfId="39637"/>
    <cellStyle name="Normal 4 2 4 3 3 4" xfId="39638"/>
    <cellStyle name="Normal 4 2 4 3 3 5" xfId="58293"/>
    <cellStyle name="Normal 4 2 4 3 4" xfId="8656"/>
    <cellStyle name="Normal 4 2 4 3 4 2" xfId="39639"/>
    <cellStyle name="Normal 4 2 4 3 4 3" xfId="58294"/>
    <cellStyle name="Normal 4 2 4 3 4 4" xfId="58295"/>
    <cellStyle name="Normal 4 2 4 3 5" xfId="4575"/>
    <cellStyle name="Normal 4 2 4 3 5 2" xfId="39640"/>
    <cellStyle name="Normal 4 2 4 3 5 3" xfId="58296"/>
    <cellStyle name="Normal 4 2 4 3 6" xfId="11547"/>
    <cellStyle name="Normal 4 2 4 3 6 2" xfId="39641"/>
    <cellStyle name="Normal 4 2 4 3 6 3" xfId="58297"/>
    <cellStyle name="Normal 4 2 4 3 7" xfId="17330"/>
    <cellStyle name="Normal 4 2 4 3 7 2" xfId="39642"/>
    <cellStyle name="Normal 4 2 4 3 8" xfId="39643"/>
    <cellStyle name="Normal 4 2 4 3 9" xfId="58298"/>
    <cellStyle name="Normal 4 2 4 4" xfId="2373"/>
    <cellStyle name="Normal 4 2 4 4 2" xfId="6968"/>
    <cellStyle name="Normal 4 2 4 4 2 2" xfId="15641"/>
    <cellStyle name="Normal 4 2 4 4 2 2 2" xfId="39644"/>
    <cellStyle name="Normal 4 2 4 4 2 2 3" xfId="58299"/>
    <cellStyle name="Normal 4 2 4 4 2 3" xfId="21424"/>
    <cellStyle name="Normal 4 2 4 4 2 3 2" xfId="39645"/>
    <cellStyle name="Normal 4 2 4 4 2 4" xfId="39646"/>
    <cellStyle name="Normal 4 2 4 4 2 5" xfId="58300"/>
    <cellStyle name="Normal 4 2 4 4 3" xfId="9859"/>
    <cellStyle name="Normal 4 2 4 4 3 2" xfId="39647"/>
    <cellStyle name="Normal 4 2 4 4 3 3" xfId="58301"/>
    <cellStyle name="Normal 4 2 4 4 3 4" xfId="58302"/>
    <cellStyle name="Normal 4 2 4 4 4" xfId="4076"/>
    <cellStyle name="Normal 4 2 4 4 4 2" xfId="39648"/>
    <cellStyle name="Normal 4 2 4 4 4 3" xfId="58303"/>
    <cellStyle name="Normal 4 2 4 4 5" xfId="12750"/>
    <cellStyle name="Normal 4 2 4 4 5 2" xfId="39649"/>
    <cellStyle name="Normal 4 2 4 4 5 3" xfId="58304"/>
    <cellStyle name="Normal 4 2 4 4 6" xfId="18533"/>
    <cellStyle name="Normal 4 2 4 4 6 2" xfId="39650"/>
    <cellStyle name="Normal 4 2 4 4 7" xfId="39651"/>
    <cellStyle name="Normal 4 2 4 4 8" xfId="58305"/>
    <cellStyle name="Normal 4 2 4 5" xfId="1671"/>
    <cellStyle name="Normal 4 2 4 5 2" xfId="9157"/>
    <cellStyle name="Normal 4 2 4 5 2 2" xfId="14939"/>
    <cellStyle name="Normal 4 2 4 5 2 2 2" xfId="39652"/>
    <cellStyle name="Normal 4 2 4 5 2 2 3" xfId="58306"/>
    <cellStyle name="Normal 4 2 4 5 2 3" xfId="20722"/>
    <cellStyle name="Normal 4 2 4 5 2 3 2" xfId="39653"/>
    <cellStyle name="Normal 4 2 4 5 2 4" xfId="39654"/>
    <cellStyle name="Normal 4 2 4 5 2 5" xfId="58307"/>
    <cellStyle name="Normal 4 2 4 5 3" xfId="6266"/>
    <cellStyle name="Normal 4 2 4 5 3 2" xfId="39655"/>
    <cellStyle name="Normal 4 2 4 5 3 3" xfId="58308"/>
    <cellStyle name="Normal 4 2 4 5 4" xfId="12048"/>
    <cellStyle name="Normal 4 2 4 5 4 2" xfId="39656"/>
    <cellStyle name="Normal 4 2 4 5 4 3" xfId="58309"/>
    <cellStyle name="Normal 4 2 4 5 5" xfId="17831"/>
    <cellStyle name="Normal 4 2 4 5 5 2" xfId="39657"/>
    <cellStyle name="Normal 4 2 4 5 6" xfId="39658"/>
    <cellStyle name="Normal 4 2 4 5 7" xfId="58310"/>
    <cellStyle name="Normal 4 2 4 6" xfId="5265"/>
    <cellStyle name="Normal 4 2 4 6 2" xfId="13939"/>
    <cellStyle name="Normal 4 2 4 6 2 2" xfId="39659"/>
    <cellStyle name="Normal 4 2 4 6 2 3" xfId="58311"/>
    <cellStyle name="Normal 4 2 4 6 3" xfId="19722"/>
    <cellStyle name="Normal 4 2 4 6 3 2" xfId="39660"/>
    <cellStyle name="Normal 4 2 4 6 4" xfId="39661"/>
    <cellStyle name="Normal 4 2 4 6 5" xfId="58312"/>
    <cellStyle name="Normal 4 2 4 7" xfId="8157"/>
    <cellStyle name="Normal 4 2 4 7 2" xfId="39662"/>
    <cellStyle name="Normal 4 2 4 7 3" xfId="58313"/>
    <cellStyle name="Normal 4 2 4 7 4" xfId="58314"/>
    <cellStyle name="Normal 4 2 4 8" xfId="3374"/>
    <cellStyle name="Normal 4 2 4 8 2" xfId="39663"/>
    <cellStyle name="Normal 4 2 4 8 3" xfId="58315"/>
    <cellStyle name="Normal 4 2 4 9" xfId="11048"/>
    <cellStyle name="Normal 4 2 4 9 2" xfId="39664"/>
    <cellStyle name="Normal 4 2 4 9 3" xfId="58316"/>
    <cellStyle name="Normal 4 2 5" xfId="638"/>
    <cellStyle name="Normal 4 2 5 10" xfId="16833"/>
    <cellStyle name="Normal 4 2 5 10 2" xfId="39665"/>
    <cellStyle name="Normal 4 2 5 11" xfId="39666"/>
    <cellStyle name="Normal 4 2 5 12" xfId="58317"/>
    <cellStyle name="Normal 4 2 5 2" xfId="639"/>
    <cellStyle name="Normal 4 2 5 2 2" xfId="2376"/>
    <cellStyle name="Normal 4 2 5 2 2 2" xfId="9862"/>
    <cellStyle name="Normal 4 2 5 2 2 2 2" xfId="15644"/>
    <cellStyle name="Normal 4 2 5 2 2 2 2 2" xfId="39667"/>
    <cellStyle name="Normal 4 2 5 2 2 2 2 3" xfId="58318"/>
    <cellStyle name="Normal 4 2 5 2 2 2 3" xfId="21427"/>
    <cellStyle name="Normal 4 2 5 2 2 2 3 2" xfId="39668"/>
    <cellStyle name="Normal 4 2 5 2 2 2 4" xfId="39669"/>
    <cellStyle name="Normal 4 2 5 2 2 2 5" xfId="58319"/>
    <cellStyle name="Normal 4 2 5 2 2 3" xfId="6971"/>
    <cellStyle name="Normal 4 2 5 2 2 3 2" xfId="39670"/>
    <cellStyle name="Normal 4 2 5 2 2 3 3" xfId="58320"/>
    <cellStyle name="Normal 4 2 5 2 2 4" xfId="12753"/>
    <cellStyle name="Normal 4 2 5 2 2 4 2" xfId="39671"/>
    <cellStyle name="Normal 4 2 5 2 2 4 3" xfId="58321"/>
    <cellStyle name="Normal 4 2 5 2 2 5" xfId="18536"/>
    <cellStyle name="Normal 4 2 5 2 2 5 2" xfId="39672"/>
    <cellStyle name="Normal 4 2 5 2 2 6" xfId="39673"/>
    <cellStyle name="Normal 4 2 5 2 2 7" xfId="58322"/>
    <cellStyle name="Normal 4 2 5 2 3" xfId="5268"/>
    <cellStyle name="Normal 4 2 5 2 3 2" xfId="13942"/>
    <cellStyle name="Normal 4 2 5 2 3 2 2" xfId="39674"/>
    <cellStyle name="Normal 4 2 5 2 3 2 3" xfId="58323"/>
    <cellStyle name="Normal 4 2 5 2 3 3" xfId="19725"/>
    <cellStyle name="Normal 4 2 5 2 3 3 2" xfId="39675"/>
    <cellStyle name="Normal 4 2 5 2 3 4" xfId="39676"/>
    <cellStyle name="Normal 4 2 5 2 3 5" xfId="58324"/>
    <cellStyle name="Normal 4 2 5 2 4" xfId="8160"/>
    <cellStyle name="Normal 4 2 5 2 4 2" xfId="39677"/>
    <cellStyle name="Normal 4 2 5 2 4 3" xfId="58325"/>
    <cellStyle name="Normal 4 2 5 2 4 4" xfId="58326"/>
    <cellStyle name="Normal 4 2 5 2 5" xfId="4079"/>
    <cellStyle name="Normal 4 2 5 2 5 2" xfId="39678"/>
    <cellStyle name="Normal 4 2 5 2 5 3" xfId="58327"/>
    <cellStyle name="Normal 4 2 5 2 6" xfId="11051"/>
    <cellStyle name="Normal 4 2 5 2 6 2" xfId="39679"/>
    <cellStyle name="Normal 4 2 5 2 6 3" xfId="58328"/>
    <cellStyle name="Normal 4 2 5 2 7" xfId="16834"/>
    <cellStyle name="Normal 4 2 5 2 7 2" xfId="39680"/>
    <cellStyle name="Normal 4 2 5 2 8" xfId="39681"/>
    <cellStyle name="Normal 4 2 5 2 9" xfId="58329"/>
    <cellStyle name="Normal 4 2 5 3" xfId="1169"/>
    <cellStyle name="Normal 4 2 5 3 2" xfId="2873"/>
    <cellStyle name="Normal 4 2 5 3 2 2" xfId="10359"/>
    <cellStyle name="Normal 4 2 5 3 2 2 2" xfId="16141"/>
    <cellStyle name="Normal 4 2 5 3 2 2 2 2" xfId="39682"/>
    <cellStyle name="Normal 4 2 5 3 2 2 2 3" xfId="58330"/>
    <cellStyle name="Normal 4 2 5 3 2 2 3" xfId="21924"/>
    <cellStyle name="Normal 4 2 5 3 2 2 3 2" xfId="39683"/>
    <cellStyle name="Normal 4 2 5 3 2 2 4" xfId="39684"/>
    <cellStyle name="Normal 4 2 5 3 2 2 5" xfId="58331"/>
    <cellStyle name="Normal 4 2 5 3 2 3" xfId="7468"/>
    <cellStyle name="Normal 4 2 5 3 2 3 2" xfId="39685"/>
    <cellStyle name="Normal 4 2 5 3 2 3 3" xfId="58332"/>
    <cellStyle name="Normal 4 2 5 3 2 4" xfId="13250"/>
    <cellStyle name="Normal 4 2 5 3 2 4 2" xfId="39686"/>
    <cellStyle name="Normal 4 2 5 3 2 4 3" xfId="58333"/>
    <cellStyle name="Normal 4 2 5 3 2 5" xfId="19033"/>
    <cellStyle name="Normal 4 2 5 3 2 5 2" xfId="39687"/>
    <cellStyle name="Normal 4 2 5 3 2 6" xfId="39688"/>
    <cellStyle name="Normal 4 2 5 3 2 7" xfId="58334"/>
    <cellStyle name="Normal 4 2 5 3 3" xfId="5765"/>
    <cellStyle name="Normal 4 2 5 3 3 2" xfId="14439"/>
    <cellStyle name="Normal 4 2 5 3 3 2 2" xfId="39689"/>
    <cellStyle name="Normal 4 2 5 3 3 2 3" xfId="58335"/>
    <cellStyle name="Normal 4 2 5 3 3 3" xfId="20222"/>
    <cellStyle name="Normal 4 2 5 3 3 3 2" xfId="39690"/>
    <cellStyle name="Normal 4 2 5 3 3 4" xfId="39691"/>
    <cellStyle name="Normal 4 2 5 3 3 5" xfId="58336"/>
    <cellStyle name="Normal 4 2 5 3 4" xfId="8657"/>
    <cellStyle name="Normal 4 2 5 3 4 2" xfId="39692"/>
    <cellStyle name="Normal 4 2 5 3 4 3" xfId="58337"/>
    <cellStyle name="Normal 4 2 5 3 4 4" xfId="58338"/>
    <cellStyle name="Normal 4 2 5 3 5" xfId="4576"/>
    <cellStyle name="Normal 4 2 5 3 5 2" xfId="39693"/>
    <cellStyle name="Normal 4 2 5 3 5 3" xfId="58339"/>
    <cellStyle name="Normal 4 2 5 3 6" xfId="11548"/>
    <cellStyle name="Normal 4 2 5 3 6 2" xfId="39694"/>
    <cellStyle name="Normal 4 2 5 3 6 3" xfId="58340"/>
    <cellStyle name="Normal 4 2 5 3 7" xfId="17331"/>
    <cellStyle name="Normal 4 2 5 3 7 2" xfId="39695"/>
    <cellStyle name="Normal 4 2 5 3 8" xfId="39696"/>
    <cellStyle name="Normal 4 2 5 3 9" xfId="58341"/>
    <cellStyle name="Normal 4 2 5 4" xfId="2375"/>
    <cellStyle name="Normal 4 2 5 4 2" xfId="6970"/>
    <cellStyle name="Normal 4 2 5 4 2 2" xfId="15643"/>
    <cellStyle name="Normal 4 2 5 4 2 2 2" xfId="39697"/>
    <cellStyle name="Normal 4 2 5 4 2 2 3" xfId="58342"/>
    <cellStyle name="Normal 4 2 5 4 2 3" xfId="21426"/>
    <cellStyle name="Normal 4 2 5 4 2 3 2" xfId="39698"/>
    <cellStyle name="Normal 4 2 5 4 2 4" xfId="39699"/>
    <cellStyle name="Normal 4 2 5 4 2 5" xfId="58343"/>
    <cellStyle name="Normal 4 2 5 4 3" xfId="9861"/>
    <cellStyle name="Normal 4 2 5 4 3 2" xfId="39700"/>
    <cellStyle name="Normal 4 2 5 4 3 3" xfId="58344"/>
    <cellStyle name="Normal 4 2 5 4 3 4" xfId="58345"/>
    <cellStyle name="Normal 4 2 5 4 4" xfId="4078"/>
    <cellStyle name="Normal 4 2 5 4 4 2" xfId="39701"/>
    <cellStyle name="Normal 4 2 5 4 4 3" xfId="58346"/>
    <cellStyle name="Normal 4 2 5 4 5" xfId="12752"/>
    <cellStyle name="Normal 4 2 5 4 5 2" xfId="39702"/>
    <cellStyle name="Normal 4 2 5 4 5 3" xfId="58347"/>
    <cellStyle name="Normal 4 2 5 4 6" xfId="18535"/>
    <cellStyle name="Normal 4 2 5 4 6 2" xfId="39703"/>
    <cellStyle name="Normal 4 2 5 4 7" xfId="39704"/>
    <cellStyle name="Normal 4 2 5 4 8" xfId="58348"/>
    <cellStyle name="Normal 4 2 5 5" xfId="1672"/>
    <cellStyle name="Normal 4 2 5 5 2" xfId="9158"/>
    <cellStyle name="Normal 4 2 5 5 2 2" xfId="14940"/>
    <cellStyle name="Normal 4 2 5 5 2 2 2" xfId="39705"/>
    <cellStyle name="Normal 4 2 5 5 2 2 3" xfId="58349"/>
    <cellStyle name="Normal 4 2 5 5 2 3" xfId="20723"/>
    <cellStyle name="Normal 4 2 5 5 2 3 2" xfId="39706"/>
    <cellStyle name="Normal 4 2 5 5 2 4" xfId="39707"/>
    <cellStyle name="Normal 4 2 5 5 2 5" xfId="58350"/>
    <cellStyle name="Normal 4 2 5 5 3" xfId="6267"/>
    <cellStyle name="Normal 4 2 5 5 3 2" xfId="39708"/>
    <cellStyle name="Normal 4 2 5 5 3 3" xfId="58351"/>
    <cellStyle name="Normal 4 2 5 5 4" xfId="12049"/>
    <cellStyle name="Normal 4 2 5 5 4 2" xfId="39709"/>
    <cellStyle name="Normal 4 2 5 5 4 3" xfId="58352"/>
    <cellStyle name="Normal 4 2 5 5 5" xfId="17832"/>
    <cellStyle name="Normal 4 2 5 5 5 2" xfId="39710"/>
    <cellStyle name="Normal 4 2 5 5 6" xfId="39711"/>
    <cellStyle name="Normal 4 2 5 5 7" xfId="58353"/>
    <cellStyle name="Normal 4 2 5 6" xfId="5267"/>
    <cellStyle name="Normal 4 2 5 6 2" xfId="13941"/>
    <cellStyle name="Normal 4 2 5 6 2 2" xfId="39712"/>
    <cellStyle name="Normal 4 2 5 6 2 3" xfId="58354"/>
    <cellStyle name="Normal 4 2 5 6 3" xfId="19724"/>
    <cellStyle name="Normal 4 2 5 6 3 2" xfId="39713"/>
    <cellStyle name="Normal 4 2 5 6 4" xfId="39714"/>
    <cellStyle name="Normal 4 2 5 6 5" xfId="58355"/>
    <cellStyle name="Normal 4 2 5 7" xfId="8159"/>
    <cellStyle name="Normal 4 2 5 7 2" xfId="39715"/>
    <cellStyle name="Normal 4 2 5 7 3" xfId="58356"/>
    <cellStyle name="Normal 4 2 5 7 4" xfId="58357"/>
    <cellStyle name="Normal 4 2 5 8" xfId="3375"/>
    <cellStyle name="Normal 4 2 5 8 2" xfId="39716"/>
    <cellStyle name="Normal 4 2 5 8 3" xfId="58358"/>
    <cellStyle name="Normal 4 2 5 9" xfId="11050"/>
    <cellStyle name="Normal 4 2 5 9 2" xfId="39717"/>
    <cellStyle name="Normal 4 2 5 9 3" xfId="58359"/>
    <cellStyle name="Normal 4 2 6" xfId="640"/>
    <cellStyle name="Normal 4 2 6 10" xfId="58360"/>
    <cellStyle name="Normal 4 2 6 2" xfId="2377"/>
    <cellStyle name="Normal 4 2 6 2 2" xfId="6972"/>
    <cellStyle name="Normal 4 2 6 2 2 2" xfId="15645"/>
    <cellStyle name="Normal 4 2 6 2 2 2 2" xfId="39718"/>
    <cellStyle name="Normal 4 2 6 2 2 2 3" xfId="58361"/>
    <cellStyle name="Normal 4 2 6 2 2 3" xfId="21428"/>
    <cellStyle name="Normal 4 2 6 2 2 3 2" xfId="39719"/>
    <cellStyle name="Normal 4 2 6 2 2 4" xfId="39720"/>
    <cellStyle name="Normal 4 2 6 2 2 5" xfId="58362"/>
    <cellStyle name="Normal 4 2 6 2 3" xfId="9863"/>
    <cellStyle name="Normal 4 2 6 2 3 2" xfId="39721"/>
    <cellStyle name="Normal 4 2 6 2 3 3" xfId="58363"/>
    <cellStyle name="Normal 4 2 6 2 3 4" xfId="58364"/>
    <cellStyle name="Normal 4 2 6 2 4" xfId="4080"/>
    <cellStyle name="Normal 4 2 6 2 4 2" xfId="39722"/>
    <cellStyle name="Normal 4 2 6 2 4 3" xfId="58365"/>
    <cellStyle name="Normal 4 2 6 2 5" xfId="12754"/>
    <cellStyle name="Normal 4 2 6 2 5 2" xfId="39723"/>
    <cellStyle name="Normal 4 2 6 2 5 3" xfId="58366"/>
    <cellStyle name="Normal 4 2 6 2 6" xfId="18537"/>
    <cellStyle name="Normal 4 2 6 2 6 2" xfId="39724"/>
    <cellStyle name="Normal 4 2 6 2 7" xfId="39725"/>
    <cellStyle name="Normal 4 2 6 2 8" xfId="58367"/>
    <cellStyle name="Normal 4 2 6 3" xfId="1663"/>
    <cellStyle name="Normal 4 2 6 3 2" xfId="9149"/>
    <cellStyle name="Normal 4 2 6 3 2 2" xfId="14931"/>
    <cellStyle name="Normal 4 2 6 3 2 2 2" xfId="39726"/>
    <cellStyle name="Normal 4 2 6 3 2 2 3" xfId="58368"/>
    <cellStyle name="Normal 4 2 6 3 2 3" xfId="20714"/>
    <cellStyle name="Normal 4 2 6 3 2 3 2" xfId="39727"/>
    <cellStyle name="Normal 4 2 6 3 2 4" xfId="39728"/>
    <cellStyle name="Normal 4 2 6 3 2 5" xfId="58369"/>
    <cellStyle name="Normal 4 2 6 3 3" xfId="6258"/>
    <cellStyle name="Normal 4 2 6 3 3 2" xfId="39729"/>
    <cellStyle name="Normal 4 2 6 3 3 3" xfId="58370"/>
    <cellStyle name="Normal 4 2 6 3 4" xfId="12040"/>
    <cellStyle name="Normal 4 2 6 3 4 2" xfId="39730"/>
    <cellStyle name="Normal 4 2 6 3 4 3" xfId="58371"/>
    <cellStyle name="Normal 4 2 6 3 5" xfId="17823"/>
    <cellStyle name="Normal 4 2 6 3 5 2" xfId="39731"/>
    <cellStyle name="Normal 4 2 6 3 6" xfId="39732"/>
    <cellStyle name="Normal 4 2 6 3 7" xfId="58372"/>
    <cellStyle name="Normal 4 2 6 4" xfId="5269"/>
    <cellStyle name="Normal 4 2 6 4 2" xfId="13943"/>
    <cellStyle name="Normal 4 2 6 4 2 2" xfId="39733"/>
    <cellStyle name="Normal 4 2 6 4 2 3" xfId="58373"/>
    <cellStyle name="Normal 4 2 6 4 3" xfId="19726"/>
    <cellStyle name="Normal 4 2 6 4 3 2" xfId="39734"/>
    <cellStyle name="Normal 4 2 6 4 4" xfId="39735"/>
    <cellStyle name="Normal 4 2 6 4 5" xfId="58374"/>
    <cellStyle name="Normal 4 2 6 5" xfId="8161"/>
    <cellStyle name="Normal 4 2 6 5 2" xfId="39736"/>
    <cellStyle name="Normal 4 2 6 5 3" xfId="58375"/>
    <cellStyle name="Normal 4 2 6 5 4" xfId="58376"/>
    <cellStyle name="Normal 4 2 6 6" xfId="3366"/>
    <cellStyle name="Normal 4 2 6 6 2" xfId="39737"/>
    <cellStyle name="Normal 4 2 6 6 3" xfId="58377"/>
    <cellStyle name="Normal 4 2 6 7" xfId="11052"/>
    <cellStyle name="Normal 4 2 6 7 2" xfId="39738"/>
    <cellStyle name="Normal 4 2 6 7 3" xfId="58378"/>
    <cellStyle name="Normal 4 2 6 8" xfId="16835"/>
    <cellStyle name="Normal 4 2 6 8 2" xfId="39739"/>
    <cellStyle name="Normal 4 2 6 9" xfId="39740"/>
    <cellStyle name="Normal 4 2 7" xfId="874"/>
    <cellStyle name="Normal 4 2 7 2" xfId="2580"/>
    <cellStyle name="Normal 4 2 7 2 2" xfId="10066"/>
    <cellStyle name="Normal 4 2 7 2 2 2" xfId="15848"/>
    <cellStyle name="Normal 4 2 7 2 2 2 2" xfId="39741"/>
    <cellStyle name="Normal 4 2 7 2 2 2 3" xfId="58379"/>
    <cellStyle name="Normal 4 2 7 2 2 3" xfId="21631"/>
    <cellStyle name="Normal 4 2 7 2 2 3 2" xfId="39742"/>
    <cellStyle name="Normal 4 2 7 2 2 4" xfId="39743"/>
    <cellStyle name="Normal 4 2 7 2 2 5" xfId="58380"/>
    <cellStyle name="Normal 4 2 7 2 3" xfId="7175"/>
    <cellStyle name="Normal 4 2 7 2 3 2" xfId="39744"/>
    <cellStyle name="Normal 4 2 7 2 3 3" xfId="58381"/>
    <cellStyle name="Normal 4 2 7 2 4" xfId="12957"/>
    <cellStyle name="Normal 4 2 7 2 4 2" xfId="39745"/>
    <cellStyle name="Normal 4 2 7 2 4 3" xfId="58382"/>
    <cellStyle name="Normal 4 2 7 2 5" xfId="18740"/>
    <cellStyle name="Normal 4 2 7 2 5 2" xfId="39746"/>
    <cellStyle name="Normal 4 2 7 2 6" xfId="39747"/>
    <cellStyle name="Normal 4 2 7 2 7" xfId="58383"/>
    <cellStyle name="Normal 4 2 7 3" xfId="5472"/>
    <cellStyle name="Normal 4 2 7 3 2" xfId="14146"/>
    <cellStyle name="Normal 4 2 7 3 2 2" xfId="39748"/>
    <cellStyle name="Normal 4 2 7 3 2 3" xfId="58384"/>
    <cellStyle name="Normal 4 2 7 3 3" xfId="19929"/>
    <cellStyle name="Normal 4 2 7 3 3 2" xfId="39749"/>
    <cellStyle name="Normal 4 2 7 3 4" xfId="39750"/>
    <cellStyle name="Normal 4 2 7 3 5" xfId="58385"/>
    <cellStyle name="Normal 4 2 7 4" xfId="8364"/>
    <cellStyle name="Normal 4 2 7 4 2" xfId="39751"/>
    <cellStyle name="Normal 4 2 7 4 3" xfId="58386"/>
    <cellStyle name="Normal 4 2 7 4 4" xfId="58387"/>
    <cellStyle name="Normal 4 2 7 5" xfId="4283"/>
    <cellStyle name="Normal 4 2 7 5 2" xfId="39752"/>
    <cellStyle name="Normal 4 2 7 5 3" xfId="58388"/>
    <cellStyle name="Normal 4 2 7 6" xfId="11255"/>
    <cellStyle name="Normal 4 2 7 6 2" xfId="39753"/>
    <cellStyle name="Normal 4 2 7 6 3" xfId="58389"/>
    <cellStyle name="Normal 4 2 7 7" xfId="17038"/>
    <cellStyle name="Normal 4 2 7 7 2" xfId="39754"/>
    <cellStyle name="Normal 4 2 7 8" xfId="39755"/>
    <cellStyle name="Normal 4 2 7 9" xfId="58390"/>
    <cellStyle name="Normal 4 2 8" xfId="2358"/>
    <cellStyle name="Normal 4 2 8 2" xfId="6953"/>
    <cellStyle name="Normal 4 2 8 2 2" xfId="15626"/>
    <cellStyle name="Normal 4 2 8 2 2 2" xfId="39756"/>
    <cellStyle name="Normal 4 2 8 2 2 3" xfId="58391"/>
    <cellStyle name="Normal 4 2 8 2 3" xfId="21409"/>
    <cellStyle name="Normal 4 2 8 2 3 2" xfId="39757"/>
    <cellStyle name="Normal 4 2 8 2 4" xfId="39758"/>
    <cellStyle name="Normal 4 2 8 2 5" xfId="58392"/>
    <cellStyle name="Normal 4 2 8 3" xfId="9844"/>
    <cellStyle name="Normal 4 2 8 3 2" xfId="39759"/>
    <cellStyle name="Normal 4 2 8 3 3" xfId="58393"/>
    <cellStyle name="Normal 4 2 8 3 4" xfId="58394"/>
    <cellStyle name="Normal 4 2 8 4" xfId="4061"/>
    <cellStyle name="Normal 4 2 8 4 2" xfId="39760"/>
    <cellStyle name="Normal 4 2 8 4 3" xfId="58395"/>
    <cellStyle name="Normal 4 2 8 5" xfId="12735"/>
    <cellStyle name="Normal 4 2 8 5 2" xfId="39761"/>
    <cellStyle name="Normal 4 2 8 5 3" xfId="58396"/>
    <cellStyle name="Normal 4 2 8 6" xfId="18518"/>
    <cellStyle name="Normal 4 2 8 6 2" xfId="39762"/>
    <cellStyle name="Normal 4 2 8 7" xfId="39763"/>
    <cellStyle name="Normal 4 2 8 8" xfId="58397"/>
    <cellStyle name="Normal 4 2 9" xfId="1340"/>
    <cellStyle name="Normal 4 2 9 2" xfId="8826"/>
    <cellStyle name="Normal 4 2 9 2 2" xfId="14608"/>
    <cellStyle name="Normal 4 2 9 2 2 2" xfId="39764"/>
    <cellStyle name="Normal 4 2 9 2 2 3" xfId="58398"/>
    <cellStyle name="Normal 4 2 9 2 3" xfId="20391"/>
    <cellStyle name="Normal 4 2 9 2 3 2" xfId="39765"/>
    <cellStyle name="Normal 4 2 9 2 4" xfId="39766"/>
    <cellStyle name="Normal 4 2 9 2 5" xfId="58399"/>
    <cellStyle name="Normal 4 2 9 3" xfId="5935"/>
    <cellStyle name="Normal 4 2 9 3 2" xfId="39767"/>
    <cellStyle name="Normal 4 2 9 3 3" xfId="58400"/>
    <cellStyle name="Normal 4 2 9 4" xfId="11717"/>
    <cellStyle name="Normal 4 2 9 4 2" xfId="39768"/>
    <cellStyle name="Normal 4 2 9 4 3" xfId="58401"/>
    <cellStyle name="Normal 4 2 9 5" xfId="17500"/>
    <cellStyle name="Normal 4 2 9 5 2" xfId="39769"/>
    <cellStyle name="Normal 4 2 9 6" xfId="39770"/>
    <cellStyle name="Normal 4 2 9 7" xfId="58402"/>
    <cellStyle name="Normal 4 3" xfId="641"/>
    <cellStyle name="Normal 4 3 10" xfId="8162"/>
    <cellStyle name="Normal 4 3 10 2" xfId="39771"/>
    <cellStyle name="Normal 4 3 10 3" xfId="58403"/>
    <cellStyle name="Normal 4 3 10 4" xfId="58404"/>
    <cellStyle name="Normal 4 3 11" xfId="3045"/>
    <cellStyle name="Normal 4 3 11 2" xfId="39772"/>
    <cellStyle name="Normal 4 3 11 3" xfId="58405"/>
    <cellStyle name="Normal 4 3 12" xfId="11053"/>
    <cellStyle name="Normal 4 3 12 2" xfId="39773"/>
    <cellStyle name="Normal 4 3 12 3" xfId="58406"/>
    <cellStyle name="Normal 4 3 13" xfId="16836"/>
    <cellStyle name="Normal 4 3 13 2" xfId="39774"/>
    <cellStyle name="Normal 4 3 14" xfId="39775"/>
    <cellStyle name="Normal 4 3 15" xfId="58407"/>
    <cellStyle name="Normal 4 3 2" xfId="642"/>
    <cellStyle name="Normal 4 3 2 10" xfId="11054"/>
    <cellStyle name="Normal 4 3 2 10 2" xfId="39776"/>
    <cellStyle name="Normal 4 3 2 10 3" xfId="58408"/>
    <cellStyle name="Normal 4 3 2 11" xfId="16837"/>
    <cellStyle name="Normal 4 3 2 11 2" xfId="39777"/>
    <cellStyle name="Normal 4 3 2 12" xfId="39778"/>
    <cellStyle name="Normal 4 3 2 13" xfId="58409"/>
    <cellStyle name="Normal 4 3 2 2" xfId="643"/>
    <cellStyle name="Normal 4 3 2 2 10" xfId="16838"/>
    <cellStyle name="Normal 4 3 2 2 10 2" xfId="39779"/>
    <cellStyle name="Normal 4 3 2 2 11" xfId="39780"/>
    <cellStyle name="Normal 4 3 2 2 12" xfId="58410"/>
    <cellStyle name="Normal 4 3 2 2 2" xfId="644"/>
    <cellStyle name="Normal 4 3 2 2 2 2" xfId="2381"/>
    <cellStyle name="Normal 4 3 2 2 2 2 2" xfId="9867"/>
    <cellStyle name="Normal 4 3 2 2 2 2 2 2" xfId="15649"/>
    <cellStyle name="Normal 4 3 2 2 2 2 2 2 2" xfId="39781"/>
    <cellStyle name="Normal 4 3 2 2 2 2 2 2 3" xfId="58411"/>
    <cellStyle name="Normal 4 3 2 2 2 2 2 3" xfId="21432"/>
    <cellStyle name="Normal 4 3 2 2 2 2 2 3 2" xfId="39782"/>
    <cellStyle name="Normal 4 3 2 2 2 2 2 4" xfId="39783"/>
    <cellStyle name="Normal 4 3 2 2 2 2 2 5" xfId="58412"/>
    <cellStyle name="Normal 4 3 2 2 2 2 3" xfId="6976"/>
    <cellStyle name="Normal 4 3 2 2 2 2 3 2" xfId="39784"/>
    <cellStyle name="Normal 4 3 2 2 2 2 3 3" xfId="58413"/>
    <cellStyle name="Normal 4 3 2 2 2 2 4" xfId="12758"/>
    <cellStyle name="Normal 4 3 2 2 2 2 4 2" xfId="39785"/>
    <cellStyle name="Normal 4 3 2 2 2 2 4 3" xfId="58414"/>
    <cellStyle name="Normal 4 3 2 2 2 2 5" xfId="18541"/>
    <cellStyle name="Normal 4 3 2 2 2 2 5 2" xfId="39786"/>
    <cellStyle name="Normal 4 3 2 2 2 2 6" xfId="39787"/>
    <cellStyle name="Normal 4 3 2 2 2 2 7" xfId="58415"/>
    <cellStyle name="Normal 4 3 2 2 2 3" xfId="5273"/>
    <cellStyle name="Normal 4 3 2 2 2 3 2" xfId="13947"/>
    <cellStyle name="Normal 4 3 2 2 2 3 2 2" xfId="39788"/>
    <cellStyle name="Normal 4 3 2 2 2 3 2 3" xfId="58416"/>
    <cellStyle name="Normal 4 3 2 2 2 3 3" xfId="19730"/>
    <cellStyle name="Normal 4 3 2 2 2 3 3 2" xfId="39789"/>
    <cellStyle name="Normal 4 3 2 2 2 3 4" xfId="39790"/>
    <cellStyle name="Normal 4 3 2 2 2 3 5" xfId="58417"/>
    <cellStyle name="Normal 4 3 2 2 2 4" xfId="8165"/>
    <cellStyle name="Normal 4 3 2 2 2 4 2" xfId="39791"/>
    <cellStyle name="Normal 4 3 2 2 2 4 3" xfId="58418"/>
    <cellStyle name="Normal 4 3 2 2 2 4 4" xfId="58419"/>
    <cellStyle name="Normal 4 3 2 2 2 5" xfId="4084"/>
    <cellStyle name="Normal 4 3 2 2 2 5 2" xfId="39792"/>
    <cellStyle name="Normal 4 3 2 2 2 5 3" xfId="58420"/>
    <cellStyle name="Normal 4 3 2 2 2 6" xfId="11056"/>
    <cellStyle name="Normal 4 3 2 2 2 6 2" xfId="39793"/>
    <cellStyle name="Normal 4 3 2 2 2 6 3" xfId="58421"/>
    <cellStyle name="Normal 4 3 2 2 2 7" xfId="16839"/>
    <cellStyle name="Normal 4 3 2 2 2 7 2" xfId="39794"/>
    <cellStyle name="Normal 4 3 2 2 2 8" xfId="39795"/>
    <cellStyle name="Normal 4 3 2 2 2 9" xfId="58422"/>
    <cellStyle name="Normal 4 3 2 2 3" xfId="1171"/>
    <cellStyle name="Normal 4 3 2 2 3 2" xfId="2875"/>
    <cellStyle name="Normal 4 3 2 2 3 2 2" xfId="10361"/>
    <cellStyle name="Normal 4 3 2 2 3 2 2 2" xfId="16143"/>
    <cellStyle name="Normal 4 3 2 2 3 2 2 2 2" xfId="39796"/>
    <cellStyle name="Normal 4 3 2 2 3 2 2 2 3" xfId="58423"/>
    <cellStyle name="Normal 4 3 2 2 3 2 2 3" xfId="21926"/>
    <cellStyle name="Normal 4 3 2 2 3 2 2 3 2" xfId="39797"/>
    <cellStyle name="Normal 4 3 2 2 3 2 2 4" xfId="39798"/>
    <cellStyle name="Normal 4 3 2 2 3 2 2 5" xfId="58424"/>
    <cellStyle name="Normal 4 3 2 2 3 2 3" xfId="7470"/>
    <cellStyle name="Normal 4 3 2 2 3 2 3 2" xfId="39799"/>
    <cellStyle name="Normal 4 3 2 2 3 2 3 3" xfId="58425"/>
    <cellStyle name="Normal 4 3 2 2 3 2 4" xfId="13252"/>
    <cellStyle name="Normal 4 3 2 2 3 2 4 2" xfId="39800"/>
    <cellStyle name="Normal 4 3 2 2 3 2 4 3" xfId="58426"/>
    <cellStyle name="Normal 4 3 2 2 3 2 5" xfId="19035"/>
    <cellStyle name="Normal 4 3 2 2 3 2 5 2" xfId="39801"/>
    <cellStyle name="Normal 4 3 2 2 3 2 6" xfId="39802"/>
    <cellStyle name="Normal 4 3 2 2 3 2 7" xfId="58427"/>
    <cellStyle name="Normal 4 3 2 2 3 3" xfId="5767"/>
    <cellStyle name="Normal 4 3 2 2 3 3 2" xfId="14441"/>
    <cellStyle name="Normal 4 3 2 2 3 3 2 2" xfId="39803"/>
    <cellStyle name="Normal 4 3 2 2 3 3 2 3" xfId="58428"/>
    <cellStyle name="Normal 4 3 2 2 3 3 3" xfId="20224"/>
    <cellStyle name="Normal 4 3 2 2 3 3 3 2" xfId="39804"/>
    <cellStyle name="Normal 4 3 2 2 3 3 4" xfId="39805"/>
    <cellStyle name="Normal 4 3 2 2 3 3 5" xfId="58429"/>
    <cellStyle name="Normal 4 3 2 2 3 4" xfId="8659"/>
    <cellStyle name="Normal 4 3 2 2 3 4 2" xfId="39806"/>
    <cellStyle name="Normal 4 3 2 2 3 4 3" xfId="58430"/>
    <cellStyle name="Normal 4 3 2 2 3 4 4" xfId="58431"/>
    <cellStyle name="Normal 4 3 2 2 3 5" xfId="4578"/>
    <cellStyle name="Normal 4 3 2 2 3 5 2" xfId="39807"/>
    <cellStyle name="Normal 4 3 2 2 3 5 3" xfId="58432"/>
    <cellStyle name="Normal 4 3 2 2 3 6" xfId="11550"/>
    <cellStyle name="Normal 4 3 2 2 3 6 2" xfId="39808"/>
    <cellStyle name="Normal 4 3 2 2 3 6 3" xfId="58433"/>
    <cellStyle name="Normal 4 3 2 2 3 7" xfId="17333"/>
    <cellStyle name="Normal 4 3 2 2 3 7 2" xfId="39809"/>
    <cellStyle name="Normal 4 3 2 2 3 8" xfId="39810"/>
    <cellStyle name="Normal 4 3 2 2 3 9" xfId="58434"/>
    <cellStyle name="Normal 4 3 2 2 4" xfId="2380"/>
    <cellStyle name="Normal 4 3 2 2 4 2" xfId="6975"/>
    <cellStyle name="Normal 4 3 2 2 4 2 2" xfId="15648"/>
    <cellStyle name="Normal 4 3 2 2 4 2 2 2" xfId="39811"/>
    <cellStyle name="Normal 4 3 2 2 4 2 2 3" xfId="58435"/>
    <cellStyle name="Normal 4 3 2 2 4 2 3" xfId="21431"/>
    <cellStyle name="Normal 4 3 2 2 4 2 3 2" xfId="39812"/>
    <cellStyle name="Normal 4 3 2 2 4 2 4" xfId="39813"/>
    <cellStyle name="Normal 4 3 2 2 4 2 5" xfId="58436"/>
    <cellStyle name="Normal 4 3 2 2 4 3" xfId="9866"/>
    <cellStyle name="Normal 4 3 2 2 4 3 2" xfId="39814"/>
    <cellStyle name="Normal 4 3 2 2 4 3 3" xfId="58437"/>
    <cellStyle name="Normal 4 3 2 2 4 3 4" xfId="58438"/>
    <cellStyle name="Normal 4 3 2 2 4 4" xfId="4083"/>
    <cellStyle name="Normal 4 3 2 2 4 4 2" xfId="39815"/>
    <cellStyle name="Normal 4 3 2 2 4 4 3" xfId="58439"/>
    <cellStyle name="Normal 4 3 2 2 4 5" xfId="12757"/>
    <cellStyle name="Normal 4 3 2 2 4 5 2" xfId="39816"/>
    <cellStyle name="Normal 4 3 2 2 4 5 3" xfId="58440"/>
    <cellStyle name="Normal 4 3 2 2 4 6" xfId="18540"/>
    <cellStyle name="Normal 4 3 2 2 4 6 2" xfId="39817"/>
    <cellStyle name="Normal 4 3 2 2 4 7" xfId="39818"/>
    <cellStyle name="Normal 4 3 2 2 4 8" xfId="58441"/>
    <cellStyle name="Normal 4 3 2 2 5" xfId="1675"/>
    <cellStyle name="Normal 4 3 2 2 5 2" xfId="9161"/>
    <cellStyle name="Normal 4 3 2 2 5 2 2" xfId="14943"/>
    <cellStyle name="Normal 4 3 2 2 5 2 2 2" xfId="39819"/>
    <cellStyle name="Normal 4 3 2 2 5 2 2 3" xfId="58442"/>
    <cellStyle name="Normal 4 3 2 2 5 2 3" xfId="20726"/>
    <cellStyle name="Normal 4 3 2 2 5 2 3 2" xfId="39820"/>
    <cellStyle name="Normal 4 3 2 2 5 2 4" xfId="39821"/>
    <cellStyle name="Normal 4 3 2 2 5 2 5" xfId="58443"/>
    <cellStyle name="Normal 4 3 2 2 5 3" xfId="6270"/>
    <cellStyle name="Normal 4 3 2 2 5 3 2" xfId="39822"/>
    <cellStyle name="Normal 4 3 2 2 5 3 3" xfId="58444"/>
    <cellStyle name="Normal 4 3 2 2 5 4" xfId="12052"/>
    <cellStyle name="Normal 4 3 2 2 5 4 2" xfId="39823"/>
    <cellStyle name="Normal 4 3 2 2 5 4 3" xfId="58445"/>
    <cellStyle name="Normal 4 3 2 2 5 5" xfId="17835"/>
    <cellStyle name="Normal 4 3 2 2 5 5 2" xfId="39824"/>
    <cellStyle name="Normal 4 3 2 2 5 6" xfId="39825"/>
    <cellStyle name="Normal 4 3 2 2 5 7" xfId="58446"/>
    <cellStyle name="Normal 4 3 2 2 6" xfId="5272"/>
    <cellStyle name="Normal 4 3 2 2 6 2" xfId="13946"/>
    <cellStyle name="Normal 4 3 2 2 6 2 2" xfId="39826"/>
    <cellStyle name="Normal 4 3 2 2 6 2 3" xfId="58447"/>
    <cellStyle name="Normal 4 3 2 2 6 3" xfId="19729"/>
    <cellStyle name="Normal 4 3 2 2 6 3 2" xfId="39827"/>
    <cellStyle name="Normal 4 3 2 2 6 4" xfId="39828"/>
    <cellStyle name="Normal 4 3 2 2 6 5" xfId="58448"/>
    <cellStyle name="Normal 4 3 2 2 7" xfId="8164"/>
    <cellStyle name="Normal 4 3 2 2 7 2" xfId="39829"/>
    <cellStyle name="Normal 4 3 2 2 7 3" xfId="58449"/>
    <cellStyle name="Normal 4 3 2 2 7 4" xfId="58450"/>
    <cellStyle name="Normal 4 3 2 2 8" xfId="3378"/>
    <cellStyle name="Normal 4 3 2 2 8 2" xfId="39830"/>
    <cellStyle name="Normal 4 3 2 2 8 3" xfId="58451"/>
    <cellStyle name="Normal 4 3 2 2 9" xfId="11055"/>
    <cellStyle name="Normal 4 3 2 2 9 2" xfId="39831"/>
    <cellStyle name="Normal 4 3 2 2 9 3" xfId="58452"/>
    <cellStyle name="Normal 4 3 2 3" xfId="645"/>
    <cellStyle name="Normal 4 3 2 3 2" xfId="2382"/>
    <cellStyle name="Normal 4 3 2 3 2 2" xfId="9868"/>
    <cellStyle name="Normal 4 3 2 3 2 2 2" xfId="15650"/>
    <cellStyle name="Normal 4 3 2 3 2 2 2 2" xfId="39832"/>
    <cellStyle name="Normal 4 3 2 3 2 2 2 3" xfId="58453"/>
    <cellStyle name="Normal 4 3 2 3 2 2 3" xfId="21433"/>
    <cellStyle name="Normal 4 3 2 3 2 2 3 2" xfId="39833"/>
    <cellStyle name="Normal 4 3 2 3 2 2 4" xfId="39834"/>
    <cellStyle name="Normal 4 3 2 3 2 2 5" xfId="58454"/>
    <cellStyle name="Normal 4 3 2 3 2 3" xfId="6977"/>
    <cellStyle name="Normal 4 3 2 3 2 3 2" xfId="39835"/>
    <cellStyle name="Normal 4 3 2 3 2 3 3" xfId="58455"/>
    <cellStyle name="Normal 4 3 2 3 2 4" xfId="12759"/>
    <cellStyle name="Normal 4 3 2 3 2 4 2" xfId="39836"/>
    <cellStyle name="Normal 4 3 2 3 2 4 3" xfId="58456"/>
    <cellStyle name="Normal 4 3 2 3 2 5" xfId="18542"/>
    <cellStyle name="Normal 4 3 2 3 2 5 2" xfId="39837"/>
    <cellStyle name="Normal 4 3 2 3 2 6" xfId="39838"/>
    <cellStyle name="Normal 4 3 2 3 2 7" xfId="58457"/>
    <cellStyle name="Normal 4 3 2 3 3" xfId="5274"/>
    <cellStyle name="Normal 4 3 2 3 3 2" xfId="13948"/>
    <cellStyle name="Normal 4 3 2 3 3 2 2" xfId="39839"/>
    <cellStyle name="Normal 4 3 2 3 3 2 3" xfId="58458"/>
    <cellStyle name="Normal 4 3 2 3 3 3" xfId="19731"/>
    <cellStyle name="Normal 4 3 2 3 3 3 2" xfId="39840"/>
    <cellStyle name="Normal 4 3 2 3 3 4" xfId="39841"/>
    <cellStyle name="Normal 4 3 2 3 3 5" xfId="58459"/>
    <cellStyle name="Normal 4 3 2 3 4" xfId="8166"/>
    <cellStyle name="Normal 4 3 2 3 4 2" xfId="39842"/>
    <cellStyle name="Normal 4 3 2 3 4 3" xfId="58460"/>
    <cellStyle name="Normal 4 3 2 3 4 4" xfId="58461"/>
    <cellStyle name="Normal 4 3 2 3 5" xfId="4085"/>
    <cellStyle name="Normal 4 3 2 3 5 2" xfId="39843"/>
    <cellStyle name="Normal 4 3 2 3 5 3" xfId="58462"/>
    <cellStyle name="Normal 4 3 2 3 6" xfId="11057"/>
    <cellStyle name="Normal 4 3 2 3 6 2" xfId="39844"/>
    <cellStyle name="Normal 4 3 2 3 6 3" xfId="58463"/>
    <cellStyle name="Normal 4 3 2 3 7" xfId="16840"/>
    <cellStyle name="Normal 4 3 2 3 7 2" xfId="39845"/>
    <cellStyle name="Normal 4 3 2 3 8" xfId="39846"/>
    <cellStyle name="Normal 4 3 2 3 9" xfId="58464"/>
    <cellStyle name="Normal 4 3 2 4" xfId="1170"/>
    <cellStyle name="Normal 4 3 2 4 2" xfId="2874"/>
    <cellStyle name="Normal 4 3 2 4 2 2" xfId="10360"/>
    <cellStyle name="Normal 4 3 2 4 2 2 2" xfId="16142"/>
    <cellStyle name="Normal 4 3 2 4 2 2 2 2" xfId="39847"/>
    <cellStyle name="Normal 4 3 2 4 2 2 2 3" xfId="58465"/>
    <cellStyle name="Normal 4 3 2 4 2 2 3" xfId="21925"/>
    <cellStyle name="Normal 4 3 2 4 2 2 3 2" xfId="39848"/>
    <cellStyle name="Normal 4 3 2 4 2 2 4" xfId="39849"/>
    <cellStyle name="Normal 4 3 2 4 2 2 5" xfId="58466"/>
    <cellStyle name="Normal 4 3 2 4 2 3" xfId="7469"/>
    <cellStyle name="Normal 4 3 2 4 2 3 2" xfId="39850"/>
    <cellStyle name="Normal 4 3 2 4 2 3 3" xfId="58467"/>
    <cellStyle name="Normal 4 3 2 4 2 4" xfId="13251"/>
    <cellStyle name="Normal 4 3 2 4 2 4 2" xfId="39851"/>
    <cellStyle name="Normal 4 3 2 4 2 4 3" xfId="58468"/>
    <cellStyle name="Normal 4 3 2 4 2 5" xfId="19034"/>
    <cellStyle name="Normal 4 3 2 4 2 5 2" xfId="39852"/>
    <cellStyle name="Normal 4 3 2 4 2 6" xfId="39853"/>
    <cellStyle name="Normal 4 3 2 4 2 7" xfId="58469"/>
    <cellStyle name="Normal 4 3 2 4 3" xfId="5766"/>
    <cellStyle name="Normal 4 3 2 4 3 2" xfId="14440"/>
    <cellStyle name="Normal 4 3 2 4 3 2 2" xfId="39854"/>
    <cellStyle name="Normal 4 3 2 4 3 2 3" xfId="58470"/>
    <cellStyle name="Normal 4 3 2 4 3 3" xfId="20223"/>
    <cellStyle name="Normal 4 3 2 4 3 3 2" xfId="39855"/>
    <cellStyle name="Normal 4 3 2 4 3 4" xfId="39856"/>
    <cellStyle name="Normal 4 3 2 4 3 5" xfId="58471"/>
    <cellStyle name="Normal 4 3 2 4 4" xfId="8658"/>
    <cellStyle name="Normal 4 3 2 4 4 2" xfId="39857"/>
    <cellStyle name="Normal 4 3 2 4 4 3" xfId="58472"/>
    <cellStyle name="Normal 4 3 2 4 4 4" xfId="58473"/>
    <cellStyle name="Normal 4 3 2 4 5" xfId="4577"/>
    <cellStyle name="Normal 4 3 2 4 5 2" xfId="39858"/>
    <cellStyle name="Normal 4 3 2 4 5 3" xfId="58474"/>
    <cellStyle name="Normal 4 3 2 4 6" xfId="11549"/>
    <cellStyle name="Normal 4 3 2 4 6 2" xfId="39859"/>
    <cellStyle name="Normal 4 3 2 4 6 3" xfId="58475"/>
    <cellStyle name="Normal 4 3 2 4 7" xfId="17332"/>
    <cellStyle name="Normal 4 3 2 4 7 2" xfId="39860"/>
    <cellStyle name="Normal 4 3 2 4 8" xfId="39861"/>
    <cellStyle name="Normal 4 3 2 4 9" xfId="58476"/>
    <cellStyle name="Normal 4 3 2 5" xfId="2379"/>
    <cellStyle name="Normal 4 3 2 5 2" xfId="6974"/>
    <cellStyle name="Normal 4 3 2 5 2 2" xfId="15647"/>
    <cellStyle name="Normal 4 3 2 5 2 2 2" xfId="39862"/>
    <cellStyle name="Normal 4 3 2 5 2 2 3" xfId="58477"/>
    <cellStyle name="Normal 4 3 2 5 2 3" xfId="21430"/>
    <cellStyle name="Normal 4 3 2 5 2 3 2" xfId="39863"/>
    <cellStyle name="Normal 4 3 2 5 2 4" xfId="39864"/>
    <cellStyle name="Normal 4 3 2 5 2 5" xfId="58478"/>
    <cellStyle name="Normal 4 3 2 5 3" xfId="9865"/>
    <cellStyle name="Normal 4 3 2 5 3 2" xfId="39865"/>
    <cellStyle name="Normal 4 3 2 5 3 3" xfId="58479"/>
    <cellStyle name="Normal 4 3 2 5 3 4" xfId="58480"/>
    <cellStyle name="Normal 4 3 2 5 4" xfId="4082"/>
    <cellStyle name="Normal 4 3 2 5 4 2" xfId="39866"/>
    <cellStyle name="Normal 4 3 2 5 4 3" xfId="58481"/>
    <cellStyle name="Normal 4 3 2 5 5" xfId="12756"/>
    <cellStyle name="Normal 4 3 2 5 5 2" xfId="39867"/>
    <cellStyle name="Normal 4 3 2 5 5 3" xfId="58482"/>
    <cellStyle name="Normal 4 3 2 5 6" xfId="18539"/>
    <cellStyle name="Normal 4 3 2 5 6 2" xfId="39868"/>
    <cellStyle name="Normal 4 3 2 5 7" xfId="39869"/>
    <cellStyle name="Normal 4 3 2 5 8" xfId="58483"/>
    <cellStyle name="Normal 4 3 2 6" xfId="1674"/>
    <cellStyle name="Normal 4 3 2 6 2" xfId="9160"/>
    <cellStyle name="Normal 4 3 2 6 2 2" xfId="14942"/>
    <cellStyle name="Normal 4 3 2 6 2 2 2" xfId="39870"/>
    <cellStyle name="Normal 4 3 2 6 2 2 3" xfId="58484"/>
    <cellStyle name="Normal 4 3 2 6 2 3" xfId="20725"/>
    <cellStyle name="Normal 4 3 2 6 2 3 2" xfId="39871"/>
    <cellStyle name="Normal 4 3 2 6 2 4" xfId="39872"/>
    <cellStyle name="Normal 4 3 2 6 2 5" xfId="58485"/>
    <cellStyle name="Normal 4 3 2 6 3" xfId="6269"/>
    <cellStyle name="Normal 4 3 2 6 3 2" xfId="39873"/>
    <cellStyle name="Normal 4 3 2 6 3 3" xfId="58486"/>
    <cellStyle name="Normal 4 3 2 6 4" xfId="12051"/>
    <cellStyle name="Normal 4 3 2 6 4 2" xfId="39874"/>
    <cellStyle name="Normal 4 3 2 6 4 3" xfId="58487"/>
    <cellStyle name="Normal 4 3 2 6 5" xfId="17834"/>
    <cellStyle name="Normal 4 3 2 6 5 2" xfId="39875"/>
    <cellStyle name="Normal 4 3 2 6 6" xfId="39876"/>
    <cellStyle name="Normal 4 3 2 6 7" xfId="58488"/>
    <cellStyle name="Normal 4 3 2 7" xfId="5271"/>
    <cellStyle name="Normal 4 3 2 7 2" xfId="13945"/>
    <cellStyle name="Normal 4 3 2 7 2 2" xfId="39877"/>
    <cellStyle name="Normal 4 3 2 7 2 3" xfId="58489"/>
    <cellStyle name="Normal 4 3 2 7 3" xfId="19728"/>
    <cellStyle name="Normal 4 3 2 7 3 2" xfId="39878"/>
    <cellStyle name="Normal 4 3 2 7 4" xfId="39879"/>
    <cellStyle name="Normal 4 3 2 7 5" xfId="58490"/>
    <cellStyle name="Normal 4 3 2 8" xfId="8163"/>
    <cellStyle name="Normal 4 3 2 8 2" xfId="39880"/>
    <cellStyle name="Normal 4 3 2 8 3" xfId="58491"/>
    <cellStyle name="Normal 4 3 2 8 4" xfId="58492"/>
    <cellStyle name="Normal 4 3 2 9" xfId="3377"/>
    <cellStyle name="Normal 4 3 2 9 2" xfId="39881"/>
    <cellStyle name="Normal 4 3 2 9 3" xfId="58493"/>
    <cellStyle name="Normal 4 3 3" xfId="646"/>
    <cellStyle name="Normal 4 3 3 10" xfId="16841"/>
    <cellStyle name="Normal 4 3 3 10 2" xfId="39882"/>
    <cellStyle name="Normal 4 3 3 11" xfId="39883"/>
    <cellStyle name="Normal 4 3 3 12" xfId="58494"/>
    <cellStyle name="Normal 4 3 3 2" xfId="647"/>
    <cellStyle name="Normal 4 3 3 2 2" xfId="2384"/>
    <cellStyle name="Normal 4 3 3 2 2 2" xfId="9870"/>
    <cellStyle name="Normal 4 3 3 2 2 2 2" xfId="15652"/>
    <cellStyle name="Normal 4 3 3 2 2 2 2 2" xfId="39884"/>
    <cellStyle name="Normal 4 3 3 2 2 2 2 3" xfId="58495"/>
    <cellStyle name="Normal 4 3 3 2 2 2 3" xfId="21435"/>
    <cellStyle name="Normal 4 3 3 2 2 2 3 2" xfId="39885"/>
    <cellStyle name="Normal 4 3 3 2 2 2 4" xfId="39886"/>
    <cellStyle name="Normal 4 3 3 2 2 2 5" xfId="58496"/>
    <cellStyle name="Normal 4 3 3 2 2 3" xfId="6979"/>
    <cellStyle name="Normal 4 3 3 2 2 3 2" xfId="39887"/>
    <cellStyle name="Normal 4 3 3 2 2 3 3" xfId="58497"/>
    <cellStyle name="Normal 4 3 3 2 2 4" xfId="12761"/>
    <cellStyle name="Normal 4 3 3 2 2 4 2" xfId="39888"/>
    <cellStyle name="Normal 4 3 3 2 2 4 3" xfId="58498"/>
    <cellStyle name="Normal 4 3 3 2 2 5" xfId="18544"/>
    <cellStyle name="Normal 4 3 3 2 2 5 2" xfId="39889"/>
    <cellStyle name="Normal 4 3 3 2 2 6" xfId="39890"/>
    <cellStyle name="Normal 4 3 3 2 2 7" xfId="58499"/>
    <cellStyle name="Normal 4 3 3 2 3" xfId="5276"/>
    <cellStyle name="Normal 4 3 3 2 3 2" xfId="13950"/>
    <cellStyle name="Normal 4 3 3 2 3 2 2" xfId="39891"/>
    <cellStyle name="Normal 4 3 3 2 3 2 3" xfId="58500"/>
    <cellStyle name="Normal 4 3 3 2 3 3" xfId="19733"/>
    <cellStyle name="Normal 4 3 3 2 3 3 2" xfId="39892"/>
    <cellStyle name="Normal 4 3 3 2 3 4" xfId="39893"/>
    <cellStyle name="Normal 4 3 3 2 3 5" xfId="58501"/>
    <cellStyle name="Normal 4 3 3 2 4" xfId="8168"/>
    <cellStyle name="Normal 4 3 3 2 4 2" xfId="39894"/>
    <cellStyle name="Normal 4 3 3 2 4 3" xfId="58502"/>
    <cellStyle name="Normal 4 3 3 2 4 4" xfId="58503"/>
    <cellStyle name="Normal 4 3 3 2 5" xfId="4087"/>
    <cellStyle name="Normal 4 3 3 2 5 2" xfId="39895"/>
    <cellStyle name="Normal 4 3 3 2 5 3" xfId="58504"/>
    <cellStyle name="Normal 4 3 3 2 6" xfId="11059"/>
    <cellStyle name="Normal 4 3 3 2 6 2" xfId="39896"/>
    <cellStyle name="Normal 4 3 3 2 6 3" xfId="58505"/>
    <cellStyle name="Normal 4 3 3 2 7" xfId="16842"/>
    <cellStyle name="Normal 4 3 3 2 7 2" xfId="39897"/>
    <cellStyle name="Normal 4 3 3 2 8" xfId="39898"/>
    <cellStyle name="Normal 4 3 3 2 9" xfId="58506"/>
    <cellStyle name="Normal 4 3 3 3" xfId="1172"/>
    <cellStyle name="Normal 4 3 3 3 2" xfId="2876"/>
    <cellStyle name="Normal 4 3 3 3 2 2" xfId="10362"/>
    <cellStyle name="Normal 4 3 3 3 2 2 2" xfId="16144"/>
    <cellStyle name="Normal 4 3 3 3 2 2 2 2" xfId="39899"/>
    <cellStyle name="Normal 4 3 3 3 2 2 2 3" xfId="58507"/>
    <cellStyle name="Normal 4 3 3 3 2 2 3" xfId="21927"/>
    <cellStyle name="Normal 4 3 3 3 2 2 3 2" xfId="39900"/>
    <cellStyle name="Normal 4 3 3 3 2 2 4" xfId="39901"/>
    <cellStyle name="Normal 4 3 3 3 2 2 5" xfId="58508"/>
    <cellStyle name="Normal 4 3 3 3 2 3" xfId="7471"/>
    <cellStyle name="Normal 4 3 3 3 2 3 2" xfId="39902"/>
    <cellStyle name="Normal 4 3 3 3 2 3 3" xfId="58509"/>
    <cellStyle name="Normal 4 3 3 3 2 4" xfId="13253"/>
    <cellStyle name="Normal 4 3 3 3 2 4 2" xfId="39903"/>
    <cellStyle name="Normal 4 3 3 3 2 4 3" xfId="58510"/>
    <cellStyle name="Normal 4 3 3 3 2 5" xfId="19036"/>
    <cellStyle name="Normal 4 3 3 3 2 5 2" xfId="39904"/>
    <cellStyle name="Normal 4 3 3 3 2 6" xfId="39905"/>
    <cellStyle name="Normal 4 3 3 3 2 7" xfId="58511"/>
    <cellStyle name="Normal 4 3 3 3 3" xfId="5768"/>
    <cellStyle name="Normal 4 3 3 3 3 2" xfId="14442"/>
    <cellStyle name="Normal 4 3 3 3 3 2 2" xfId="39906"/>
    <cellStyle name="Normal 4 3 3 3 3 2 3" xfId="58512"/>
    <cellStyle name="Normal 4 3 3 3 3 3" xfId="20225"/>
    <cellStyle name="Normal 4 3 3 3 3 3 2" xfId="39907"/>
    <cellStyle name="Normal 4 3 3 3 3 4" xfId="39908"/>
    <cellStyle name="Normal 4 3 3 3 3 5" xfId="58513"/>
    <cellStyle name="Normal 4 3 3 3 4" xfId="8660"/>
    <cellStyle name="Normal 4 3 3 3 4 2" xfId="39909"/>
    <cellStyle name="Normal 4 3 3 3 4 3" xfId="58514"/>
    <cellStyle name="Normal 4 3 3 3 4 4" xfId="58515"/>
    <cellStyle name="Normal 4 3 3 3 5" xfId="4579"/>
    <cellStyle name="Normal 4 3 3 3 5 2" xfId="39910"/>
    <cellStyle name="Normal 4 3 3 3 5 3" xfId="58516"/>
    <cellStyle name="Normal 4 3 3 3 6" xfId="11551"/>
    <cellStyle name="Normal 4 3 3 3 6 2" xfId="39911"/>
    <cellStyle name="Normal 4 3 3 3 6 3" xfId="58517"/>
    <cellStyle name="Normal 4 3 3 3 7" xfId="17334"/>
    <cellStyle name="Normal 4 3 3 3 7 2" xfId="39912"/>
    <cellStyle name="Normal 4 3 3 3 8" xfId="39913"/>
    <cellStyle name="Normal 4 3 3 3 9" xfId="58518"/>
    <cellStyle name="Normal 4 3 3 4" xfId="2383"/>
    <cellStyle name="Normal 4 3 3 4 2" xfId="6978"/>
    <cellStyle name="Normal 4 3 3 4 2 2" xfId="15651"/>
    <cellStyle name="Normal 4 3 3 4 2 2 2" xfId="39914"/>
    <cellStyle name="Normal 4 3 3 4 2 2 3" xfId="58519"/>
    <cellStyle name="Normal 4 3 3 4 2 3" xfId="21434"/>
    <cellStyle name="Normal 4 3 3 4 2 3 2" xfId="39915"/>
    <cellStyle name="Normal 4 3 3 4 2 4" xfId="39916"/>
    <cellStyle name="Normal 4 3 3 4 2 5" xfId="58520"/>
    <cellStyle name="Normal 4 3 3 4 3" xfId="9869"/>
    <cellStyle name="Normal 4 3 3 4 3 2" xfId="39917"/>
    <cellStyle name="Normal 4 3 3 4 3 3" xfId="58521"/>
    <cellStyle name="Normal 4 3 3 4 3 4" xfId="58522"/>
    <cellStyle name="Normal 4 3 3 4 4" xfId="4086"/>
    <cellStyle name="Normal 4 3 3 4 4 2" xfId="39918"/>
    <cellStyle name="Normal 4 3 3 4 4 3" xfId="58523"/>
    <cellStyle name="Normal 4 3 3 4 5" xfId="12760"/>
    <cellStyle name="Normal 4 3 3 4 5 2" xfId="39919"/>
    <cellStyle name="Normal 4 3 3 4 5 3" xfId="58524"/>
    <cellStyle name="Normal 4 3 3 4 6" xfId="18543"/>
    <cellStyle name="Normal 4 3 3 4 6 2" xfId="39920"/>
    <cellStyle name="Normal 4 3 3 4 7" xfId="39921"/>
    <cellStyle name="Normal 4 3 3 4 8" xfId="58525"/>
    <cellStyle name="Normal 4 3 3 5" xfId="1676"/>
    <cellStyle name="Normal 4 3 3 5 2" xfId="9162"/>
    <cellStyle name="Normal 4 3 3 5 2 2" xfId="14944"/>
    <cellStyle name="Normal 4 3 3 5 2 2 2" xfId="39922"/>
    <cellStyle name="Normal 4 3 3 5 2 2 3" xfId="58526"/>
    <cellStyle name="Normal 4 3 3 5 2 3" xfId="20727"/>
    <cellStyle name="Normal 4 3 3 5 2 3 2" xfId="39923"/>
    <cellStyle name="Normal 4 3 3 5 2 4" xfId="39924"/>
    <cellStyle name="Normal 4 3 3 5 2 5" xfId="58527"/>
    <cellStyle name="Normal 4 3 3 5 3" xfId="6271"/>
    <cellStyle name="Normal 4 3 3 5 3 2" xfId="39925"/>
    <cellStyle name="Normal 4 3 3 5 3 3" xfId="58528"/>
    <cellStyle name="Normal 4 3 3 5 4" xfId="12053"/>
    <cellStyle name="Normal 4 3 3 5 4 2" xfId="39926"/>
    <cellStyle name="Normal 4 3 3 5 4 3" xfId="58529"/>
    <cellStyle name="Normal 4 3 3 5 5" xfId="17836"/>
    <cellStyle name="Normal 4 3 3 5 5 2" xfId="39927"/>
    <cellStyle name="Normal 4 3 3 5 6" xfId="39928"/>
    <cellStyle name="Normal 4 3 3 5 7" xfId="58530"/>
    <cellStyle name="Normal 4 3 3 6" xfId="5275"/>
    <cellStyle name="Normal 4 3 3 6 2" xfId="13949"/>
    <cellStyle name="Normal 4 3 3 6 2 2" xfId="39929"/>
    <cellStyle name="Normal 4 3 3 6 2 3" xfId="58531"/>
    <cellStyle name="Normal 4 3 3 6 3" xfId="19732"/>
    <cellStyle name="Normal 4 3 3 6 3 2" xfId="39930"/>
    <cellStyle name="Normal 4 3 3 6 4" xfId="39931"/>
    <cellStyle name="Normal 4 3 3 6 5" xfId="58532"/>
    <cellStyle name="Normal 4 3 3 7" xfId="8167"/>
    <cellStyle name="Normal 4 3 3 7 2" xfId="39932"/>
    <cellStyle name="Normal 4 3 3 7 3" xfId="58533"/>
    <cellStyle name="Normal 4 3 3 7 4" xfId="58534"/>
    <cellStyle name="Normal 4 3 3 8" xfId="3379"/>
    <cellStyle name="Normal 4 3 3 8 2" xfId="39933"/>
    <cellStyle name="Normal 4 3 3 8 3" xfId="58535"/>
    <cellStyle name="Normal 4 3 3 9" xfId="11058"/>
    <cellStyle name="Normal 4 3 3 9 2" xfId="39934"/>
    <cellStyle name="Normal 4 3 3 9 3" xfId="58536"/>
    <cellStyle name="Normal 4 3 4" xfId="648"/>
    <cellStyle name="Normal 4 3 4 10" xfId="16843"/>
    <cellStyle name="Normal 4 3 4 10 2" xfId="39935"/>
    <cellStyle name="Normal 4 3 4 11" xfId="39936"/>
    <cellStyle name="Normal 4 3 4 12" xfId="58537"/>
    <cellStyle name="Normal 4 3 4 2" xfId="649"/>
    <cellStyle name="Normal 4 3 4 2 2" xfId="2386"/>
    <cellStyle name="Normal 4 3 4 2 2 2" xfId="9872"/>
    <cellStyle name="Normal 4 3 4 2 2 2 2" xfId="15654"/>
    <cellStyle name="Normal 4 3 4 2 2 2 2 2" xfId="39937"/>
    <cellStyle name="Normal 4 3 4 2 2 2 2 3" xfId="58538"/>
    <cellStyle name="Normal 4 3 4 2 2 2 3" xfId="21437"/>
    <cellStyle name="Normal 4 3 4 2 2 2 3 2" xfId="39938"/>
    <cellStyle name="Normal 4 3 4 2 2 2 4" xfId="39939"/>
    <cellStyle name="Normal 4 3 4 2 2 2 5" xfId="58539"/>
    <cellStyle name="Normal 4 3 4 2 2 3" xfId="6981"/>
    <cellStyle name="Normal 4 3 4 2 2 3 2" xfId="39940"/>
    <cellStyle name="Normal 4 3 4 2 2 3 3" xfId="58540"/>
    <cellStyle name="Normal 4 3 4 2 2 4" xfId="12763"/>
    <cellStyle name="Normal 4 3 4 2 2 4 2" xfId="39941"/>
    <cellStyle name="Normal 4 3 4 2 2 4 3" xfId="58541"/>
    <cellStyle name="Normal 4 3 4 2 2 5" xfId="18546"/>
    <cellStyle name="Normal 4 3 4 2 2 5 2" xfId="39942"/>
    <cellStyle name="Normal 4 3 4 2 2 6" xfId="39943"/>
    <cellStyle name="Normal 4 3 4 2 2 7" xfId="58542"/>
    <cellStyle name="Normal 4 3 4 2 3" xfId="5278"/>
    <cellStyle name="Normal 4 3 4 2 3 2" xfId="13952"/>
    <cellStyle name="Normal 4 3 4 2 3 2 2" xfId="39944"/>
    <cellStyle name="Normal 4 3 4 2 3 2 3" xfId="58543"/>
    <cellStyle name="Normal 4 3 4 2 3 3" xfId="19735"/>
    <cellStyle name="Normal 4 3 4 2 3 3 2" xfId="39945"/>
    <cellStyle name="Normal 4 3 4 2 3 4" xfId="39946"/>
    <cellStyle name="Normal 4 3 4 2 3 5" xfId="58544"/>
    <cellStyle name="Normal 4 3 4 2 4" xfId="8170"/>
    <cellStyle name="Normal 4 3 4 2 4 2" xfId="39947"/>
    <cellStyle name="Normal 4 3 4 2 4 3" xfId="58545"/>
    <cellStyle name="Normal 4 3 4 2 4 4" xfId="58546"/>
    <cellStyle name="Normal 4 3 4 2 5" xfId="4089"/>
    <cellStyle name="Normal 4 3 4 2 5 2" xfId="39948"/>
    <cellStyle name="Normal 4 3 4 2 5 3" xfId="58547"/>
    <cellStyle name="Normal 4 3 4 2 6" xfId="11061"/>
    <cellStyle name="Normal 4 3 4 2 6 2" xfId="39949"/>
    <cellStyle name="Normal 4 3 4 2 6 3" xfId="58548"/>
    <cellStyle name="Normal 4 3 4 2 7" xfId="16844"/>
    <cellStyle name="Normal 4 3 4 2 7 2" xfId="39950"/>
    <cellStyle name="Normal 4 3 4 2 8" xfId="39951"/>
    <cellStyle name="Normal 4 3 4 2 9" xfId="58549"/>
    <cellStyle name="Normal 4 3 4 3" xfId="1173"/>
    <cellStyle name="Normal 4 3 4 3 2" xfId="2877"/>
    <cellStyle name="Normal 4 3 4 3 2 2" xfId="10363"/>
    <cellStyle name="Normal 4 3 4 3 2 2 2" xfId="16145"/>
    <cellStyle name="Normal 4 3 4 3 2 2 2 2" xfId="39952"/>
    <cellStyle name="Normal 4 3 4 3 2 2 2 3" xfId="58550"/>
    <cellStyle name="Normal 4 3 4 3 2 2 3" xfId="21928"/>
    <cellStyle name="Normal 4 3 4 3 2 2 3 2" xfId="39953"/>
    <cellStyle name="Normal 4 3 4 3 2 2 4" xfId="39954"/>
    <cellStyle name="Normal 4 3 4 3 2 2 5" xfId="58551"/>
    <cellStyle name="Normal 4 3 4 3 2 3" xfId="7472"/>
    <cellStyle name="Normal 4 3 4 3 2 3 2" xfId="39955"/>
    <cellStyle name="Normal 4 3 4 3 2 3 3" xfId="58552"/>
    <cellStyle name="Normal 4 3 4 3 2 4" xfId="13254"/>
    <cellStyle name="Normal 4 3 4 3 2 4 2" xfId="39956"/>
    <cellStyle name="Normal 4 3 4 3 2 4 3" xfId="58553"/>
    <cellStyle name="Normal 4 3 4 3 2 5" xfId="19037"/>
    <cellStyle name="Normal 4 3 4 3 2 5 2" xfId="39957"/>
    <cellStyle name="Normal 4 3 4 3 2 6" xfId="39958"/>
    <cellStyle name="Normal 4 3 4 3 2 7" xfId="58554"/>
    <cellStyle name="Normal 4 3 4 3 3" xfId="5769"/>
    <cellStyle name="Normal 4 3 4 3 3 2" xfId="14443"/>
    <cellStyle name="Normal 4 3 4 3 3 2 2" xfId="39959"/>
    <cellStyle name="Normal 4 3 4 3 3 2 3" xfId="58555"/>
    <cellStyle name="Normal 4 3 4 3 3 3" xfId="20226"/>
    <cellStyle name="Normal 4 3 4 3 3 3 2" xfId="39960"/>
    <cellStyle name="Normal 4 3 4 3 3 4" xfId="39961"/>
    <cellStyle name="Normal 4 3 4 3 3 5" xfId="58556"/>
    <cellStyle name="Normal 4 3 4 3 4" xfId="8661"/>
    <cellStyle name="Normal 4 3 4 3 4 2" xfId="39962"/>
    <cellStyle name="Normal 4 3 4 3 4 3" xfId="58557"/>
    <cellStyle name="Normal 4 3 4 3 4 4" xfId="58558"/>
    <cellStyle name="Normal 4 3 4 3 5" xfId="4580"/>
    <cellStyle name="Normal 4 3 4 3 5 2" xfId="39963"/>
    <cellStyle name="Normal 4 3 4 3 5 3" xfId="58559"/>
    <cellStyle name="Normal 4 3 4 3 6" xfId="11552"/>
    <cellStyle name="Normal 4 3 4 3 6 2" xfId="39964"/>
    <cellStyle name="Normal 4 3 4 3 6 3" xfId="58560"/>
    <cellStyle name="Normal 4 3 4 3 7" xfId="17335"/>
    <cellStyle name="Normal 4 3 4 3 7 2" xfId="39965"/>
    <cellStyle name="Normal 4 3 4 3 8" xfId="39966"/>
    <cellStyle name="Normal 4 3 4 3 9" xfId="58561"/>
    <cellStyle name="Normal 4 3 4 4" xfId="2385"/>
    <cellStyle name="Normal 4 3 4 4 2" xfId="6980"/>
    <cellStyle name="Normal 4 3 4 4 2 2" xfId="15653"/>
    <cellStyle name="Normal 4 3 4 4 2 2 2" xfId="39967"/>
    <cellStyle name="Normal 4 3 4 4 2 2 3" xfId="58562"/>
    <cellStyle name="Normal 4 3 4 4 2 3" xfId="21436"/>
    <cellStyle name="Normal 4 3 4 4 2 3 2" xfId="39968"/>
    <cellStyle name="Normal 4 3 4 4 2 4" xfId="39969"/>
    <cellStyle name="Normal 4 3 4 4 2 5" xfId="58563"/>
    <cellStyle name="Normal 4 3 4 4 3" xfId="9871"/>
    <cellStyle name="Normal 4 3 4 4 3 2" xfId="39970"/>
    <cellStyle name="Normal 4 3 4 4 3 3" xfId="58564"/>
    <cellStyle name="Normal 4 3 4 4 3 4" xfId="58565"/>
    <cellStyle name="Normal 4 3 4 4 4" xfId="4088"/>
    <cellStyle name="Normal 4 3 4 4 4 2" xfId="39971"/>
    <cellStyle name="Normal 4 3 4 4 4 3" xfId="58566"/>
    <cellStyle name="Normal 4 3 4 4 5" xfId="12762"/>
    <cellStyle name="Normal 4 3 4 4 5 2" xfId="39972"/>
    <cellStyle name="Normal 4 3 4 4 5 3" xfId="58567"/>
    <cellStyle name="Normal 4 3 4 4 6" xfId="18545"/>
    <cellStyle name="Normal 4 3 4 4 6 2" xfId="39973"/>
    <cellStyle name="Normal 4 3 4 4 7" xfId="39974"/>
    <cellStyle name="Normal 4 3 4 4 8" xfId="58568"/>
    <cellStyle name="Normal 4 3 4 5" xfId="1677"/>
    <cellStyle name="Normal 4 3 4 5 2" xfId="9163"/>
    <cellStyle name="Normal 4 3 4 5 2 2" xfId="14945"/>
    <cellStyle name="Normal 4 3 4 5 2 2 2" xfId="39975"/>
    <cellStyle name="Normal 4 3 4 5 2 2 3" xfId="58569"/>
    <cellStyle name="Normal 4 3 4 5 2 3" xfId="20728"/>
    <cellStyle name="Normal 4 3 4 5 2 3 2" xfId="39976"/>
    <cellStyle name="Normal 4 3 4 5 2 4" xfId="39977"/>
    <cellStyle name="Normal 4 3 4 5 2 5" xfId="58570"/>
    <cellStyle name="Normal 4 3 4 5 3" xfId="6272"/>
    <cellStyle name="Normal 4 3 4 5 3 2" xfId="39978"/>
    <cellStyle name="Normal 4 3 4 5 3 3" xfId="58571"/>
    <cellStyle name="Normal 4 3 4 5 4" xfId="12054"/>
    <cellStyle name="Normal 4 3 4 5 4 2" xfId="39979"/>
    <cellStyle name="Normal 4 3 4 5 4 3" xfId="58572"/>
    <cellStyle name="Normal 4 3 4 5 5" xfId="17837"/>
    <cellStyle name="Normal 4 3 4 5 5 2" xfId="39980"/>
    <cellStyle name="Normal 4 3 4 5 6" xfId="39981"/>
    <cellStyle name="Normal 4 3 4 5 7" xfId="58573"/>
    <cellStyle name="Normal 4 3 4 6" xfId="5277"/>
    <cellStyle name="Normal 4 3 4 6 2" xfId="13951"/>
    <cellStyle name="Normal 4 3 4 6 2 2" xfId="39982"/>
    <cellStyle name="Normal 4 3 4 6 2 3" xfId="58574"/>
    <cellStyle name="Normal 4 3 4 6 3" xfId="19734"/>
    <cellStyle name="Normal 4 3 4 6 3 2" xfId="39983"/>
    <cellStyle name="Normal 4 3 4 6 4" xfId="39984"/>
    <cellStyle name="Normal 4 3 4 6 5" xfId="58575"/>
    <cellStyle name="Normal 4 3 4 7" xfId="8169"/>
    <cellStyle name="Normal 4 3 4 7 2" xfId="39985"/>
    <cellStyle name="Normal 4 3 4 7 3" xfId="58576"/>
    <cellStyle name="Normal 4 3 4 7 4" xfId="58577"/>
    <cellStyle name="Normal 4 3 4 8" xfId="3380"/>
    <cellStyle name="Normal 4 3 4 8 2" xfId="39986"/>
    <cellStyle name="Normal 4 3 4 8 3" xfId="58578"/>
    <cellStyle name="Normal 4 3 4 9" xfId="11060"/>
    <cellStyle name="Normal 4 3 4 9 2" xfId="39987"/>
    <cellStyle name="Normal 4 3 4 9 3" xfId="58579"/>
    <cellStyle name="Normal 4 3 5" xfId="650"/>
    <cellStyle name="Normal 4 3 5 10" xfId="58580"/>
    <cellStyle name="Normal 4 3 5 2" xfId="2387"/>
    <cellStyle name="Normal 4 3 5 2 2" xfId="6982"/>
    <cellStyle name="Normal 4 3 5 2 2 2" xfId="15655"/>
    <cellStyle name="Normal 4 3 5 2 2 2 2" xfId="39988"/>
    <cellStyle name="Normal 4 3 5 2 2 2 3" xfId="58581"/>
    <cellStyle name="Normal 4 3 5 2 2 3" xfId="21438"/>
    <cellStyle name="Normal 4 3 5 2 2 3 2" xfId="39989"/>
    <cellStyle name="Normal 4 3 5 2 2 4" xfId="39990"/>
    <cellStyle name="Normal 4 3 5 2 2 5" xfId="58582"/>
    <cellStyle name="Normal 4 3 5 2 3" xfId="9873"/>
    <cellStyle name="Normal 4 3 5 2 3 2" xfId="39991"/>
    <cellStyle name="Normal 4 3 5 2 3 3" xfId="58583"/>
    <cellStyle name="Normal 4 3 5 2 3 4" xfId="58584"/>
    <cellStyle name="Normal 4 3 5 2 4" xfId="4090"/>
    <cellStyle name="Normal 4 3 5 2 4 2" xfId="39992"/>
    <cellStyle name="Normal 4 3 5 2 4 3" xfId="58585"/>
    <cellStyle name="Normal 4 3 5 2 5" xfId="12764"/>
    <cellStyle name="Normal 4 3 5 2 5 2" xfId="39993"/>
    <cellStyle name="Normal 4 3 5 2 5 3" xfId="58586"/>
    <cellStyle name="Normal 4 3 5 2 6" xfId="18547"/>
    <cellStyle name="Normal 4 3 5 2 6 2" xfId="39994"/>
    <cellStyle name="Normal 4 3 5 2 7" xfId="39995"/>
    <cellStyle name="Normal 4 3 5 2 8" xfId="58587"/>
    <cellStyle name="Normal 4 3 5 3" xfId="1673"/>
    <cellStyle name="Normal 4 3 5 3 2" xfId="9159"/>
    <cellStyle name="Normal 4 3 5 3 2 2" xfId="14941"/>
    <cellStyle name="Normal 4 3 5 3 2 2 2" xfId="39996"/>
    <cellStyle name="Normal 4 3 5 3 2 2 3" xfId="58588"/>
    <cellStyle name="Normal 4 3 5 3 2 3" xfId="20724"/>
    <cellStyle name="Normal 4 3 5 3 2 3 2" xfId="39997"/>
    <cellStyle name="Normal 4 3 5 3 2 4" xfId="39998"/>
    <cellStyle name="Normal 4 3 5 3 2 5" xfId="58589"/>
    <cellStyle name="Normal 4 3 5 3 3" xfId="6268"/>
    <cellStyle name="Normal 4 3 5 3 3 2" xfId="39999"/>
    <cellStyle name="Normal 4 3 5 3 3 3" xfId="58590"/>
    <cellStyle name="Normal 4 3 5 3 4" xfId="12050"/>
    <cellStyle name="Normal 4 3 5 3 4 2" xfId="40000"/>
    <cellStyle name="Normal 4 3 5 3 4 3" xfId="58591"/>
    <cellStyle name="Normal 4 3 5 3 5" xfId="17833"/>
    <cellStyle name="Normal 4 3 5 3 5 2" xfId="40001"/>
    <cellStyle name="Normal 4 3 5 3 6" xfId="40002"/>
    <cellStyle name="Normal 4 3 5 3 7" xfId="58592"/>
    <cellStyle name="Normal 4 3 5 4" xfId="5279"/>
    <cellStyle name="Normal 4 3 5 4 2" xfId="13953"/>
    <cellStyle name="Normal 4 3 5 4 2 2" xfId="40003"/>
    <cellStyle name="Normal 4 3 5 4 2 3" xfId="58593"/>
    <cellStyle name="Normal 4 3 5 4 3" xfId="19736"/>
    <cellStyle name="Normal 4 3 5 4 3 2" xfId="40004"/>
    <cellStyle name="Normal 4 3 5 4 4" xfId="40005"/>
    <cellStyle name="Normal 4 3 5 4 5" xfId="58594"/>
    <cellStyle name="Normal 4 3 5 5" xfId="8171"/>
    <cellStyle name="Normal 4 3 5 5 2" xfId="40006"/>
    <cellStyle name="Normal 4 3 5 5 3" xfId="58595"/>
    <cellStyle name="Normal 4 3 5 5 4" xfId="58596"/>
    <cellStyle name="Normal 4 3 5 6" xfId="3376"/>
    <cellStyle name="Normal 4 3 5 6 2" xfId="40007"/>
    <cellStyle name="Normal 4 3 5 6 3" xfId="58597"/>
    <cellStyle name="Normal 4 3 5 7" xfId="11062"/>
    <cellStyle name="Normal 4 3 5 7 2" xfId="40008"/>
    <cellStyle name="Normal 4 3 5 7 3" xfId="58598"/>
    <cellStyle name="Normal 4 3 5 8" xfId="16845"/>
    <cellStyle name="Normal 4 3 5 8 2" xfId="40009"/>
    <cellStyle name="Normal 4 3 5 9" xfId="40010"/>
    <cellStyle name="Normal 4 3 6" xfId="893"/>
    <cellStyle name="Normal 4 3 6 2" xfId="2599"/>
    <cellStyle name="Normal 4 3 6 2 2" xfId="10085"/>
    <cellStyle name="Normal 4 3 6 2 2 2" xfId="15867"/>
    <cellStyle name="Normal 4 3 6 2 2 2 2" xfId="40011"/>
    <cellStyle name="Normal 4 3 6 2 2 2 3" xfId="58599"/>
    <cellStyle name="Normal 4 3 6 2 2 3" xfId="21650"/>
    <cellStyle name="Normal 4 3 6 2 2 3 2" xfId="40012"/>
    <cellStyle name="Normal 4 3 6 2 2 4" xfId="40013"/>
    <cellStyle name="Normal 4 3 6 2 2 5" xfId="58600"/>
    <cellStyle name="Normal 4 3 6 2 3" xfId="7194"/>
    <cellStyle name="Normal 4 3 6 2 3 2" xfId="40014"/>
    <cellStyle name="Normal 4 3 6 2 3 3" xfId="58601"/>
    <cellStyle name="Normal 4 3 6 2 4" xfId="12976"/>
    <cellStyle name="Normal 4 3 6 2 4 2" xfId="40015"/>
    <cellStyle name="Normal 4 3 6 2 4 3" xfId="58602"/>
    <cellStyle name="Normal 4 3 6 2 5" xfId="18759"/>
    <cellStyle name="Normal 4 3 6 2 5 2" xfId="40016"/>
    <cellStyle name="Normal 4 3 6 2 6" xfId="40017"/>
    <cellStyle name="Normal 4 3 6 2 7" xfId="58603"/>
    <cellStyle name="Normal 4 3 6 3" xfId="5491"/>
    <cellStyle name="Normal 4 3 6 3 2" xfId="14165"/>
    <cellStyle name="Normal 4 3 6 3 2 2" xfId="40018"/>
    <cellStyle name="Normal 4 3 6 3 2 3" xfId="58604"/>
    <cellStyle name="Normal 4 3 6 3 3" xfId="19948"/>
    <cellStyle name="Normal 4 3 6 3 3 2" xfId="40019"/>
    <cellStyle name="Normal 4 3 6 3 4" xfId="40020"/>
    <cellStyle name="Normal 4 3 6 3 5" xfId="58605"/>
    <cellStyle name="Normal 4 3 6 4" xfId="8383"/>
    <cellStyle name="Normal 4 3 6 4 2" xfId="40021"/>
    <cellStyle name="Normal 4 3 6 4 3" xfId="58606"/>
    <cellStyle name="Normal 4 3 6 4 4" xfId="58607"/>
    <cellStyle name="Normal 4 3 6 5" xfId="4302"/>
    <cellStyle name="Normal 4 3 6 5 2" xfId="40022"/>
    <cellStyle name="Normal 4 3 6 5 3" xfId="58608"/>
    <cellStyle name="Normal 4 3 6 6" xfId="11274"/>
    <cellStyle name="Normal 4 3 6 6 2" xfId="40023"/>
    <cellStyle name="Normal 4 3 6 6 3" xfId="58609"/>
    <cellStyle name="Normal 4 3 6 7" xfId="17057"/>
    <cellStyle name="Normal 4 3 6 7 2" xfId="40024"/>
    <cellStyle name="Normal 4 3 6 8" xfId="40025"/>
    <cellStyle name="Normal 4 3 6 9" xfId="58610"/>
    <cellStyle name="Normal 4 3 7" xfId="2378"/>
    <cellStyle name="Normal 4 3 7 2" xfId="6973"/>
    <cellStyle name="Normal 4 3 7 2 2" xfId="15646"/>
    <cellStyle name="Normal 4 3 7 2 2 2" xfId="40026"/>
    <cellStyle name="Normal 4 3 7 2 2 3" xfId="58611"/>
    <cellStyle name="Normal 4 3 7 2 3" xfId="21429"/>
    <cellStyle name="Normal 4 3 7 2 3 2" xfId="40027"/>
    <cellStyle name="Normal 4 3 7 2 4" xfId="40028"/>
    <cellStyle name="Normal 4 3 7 2 5" xfId="58612"/>
    <cellStyle name="Normal 4 3 7 3" xfId="9864"/>
    <cellStyle name="Normal 4 3 7 3 2" xfId="40029"/>
    <cellStyle name="Normal 4 3 7 3 3" xfId="58613"/>
    <cellStyle name="Normal 4 3 7 3 4" xfId="58614"/>
    <cellStyle name="Normal 4 3 7 4" xfId="4081"/>
    <cellStyle name="Normal 4 3 7 4 2" xfId="40030"/>
    <cellStyle name="Normal 4 3 7 4 3" xfId="58615"/>
    <cellStyle name="Normal 4 3 7 5" xfId="12755"/>
    <cellStyle name="Normal 4 3 7 5 2" xfId="40031"/>
    <cellStyle name="Normal 4 3 7 5 3" xfId="58616"/>
    <cellStyle name="Normal 4 3 7 6" xfId="18538"/>
    <cellStyle name="Normal 4 3 7 6 2" xfId="40032"/>
    <cellStyle name="Normal 4 3 7 7" xfId="40033"/>
    <cellStyle name="Normal 4 3 7 8" xfId="58617"/>
    <cellStyle name="Normal 4 3 8" xfId="1342"/>
    <cellStyle name="Normal 4 3 8 2" xfId="8828"/>
    <cellStyle name="Normal 4 3 8 2 2" xfId="14610"/>
    <cellStyle name="Normal 4 3 8 2 2 2" xfId="40034"/>
    <cellStyle name="Normal 4 3 8 2 2 3" xfId="58618"/>
    <cellStyle name="Normal 4 3 8 2 3" xfId="20393"/>
    <cellStyle name="Normal 4 3 8 2 3 2" xfId="40035"/>
    <cellStyle name="Normal 4 3 8 2 4" xfId="40036"/>
    <cellStyle name="Normal 4 3 8 2 5" xfId="58619"/>
    <cellStyle name="Normal 4 3 8 3" xfId="5937"/>
    <cellStyle name="Normal 4 3 8 3 2" xfId="40037"/>
    <cellStyle name="Normal 4 3 8 3 3" xfId="58620"/>
    <cellStyle name="Normal 4 3 8 4" xfId="11719"/>
    <cellStyle name="Normal 4 3 8 4 2" xfId="40038"/>
    <cellStyle name="Normal 4 3 8 4 3" xfId="58621"/>
    <cellStyle name="Normal 4 3 8 5" xfId="17502"/>
    <cellStyle name="Normal 4 3 8 5 2" xfId="40039"/>
    <cellStyle name="Normal 4 3 8 6" xfId="40040"/>
    <cellStyle name="Normal 4 3 8 7" xfId="58622"/>
    <cellStyle name="Normal 4 3 9" xfId="5270"/>
    <cellStyle name="Normal 4 3 9 2" xfId="13944"/>
    <cellStyle name="Normal 4 3 9 2 2" xfId="40041"/>
    <cellStyle name="Normal 4 3 9 2 3" xfId="58623"/>
    <cellStyle name="Normal 4 3 9 3" xfId="19727"/>
    <cellStyle name="Normal 4 3 9 3 2" xfId="40042"/>
    <cellStyle name="Normal 4 3 9 4" xfId="40043"/>
    <cellStyle name="Normal 4 3 9 5" xfId="58624"/>
    <cellStyle name="Normal 4 4" xfId="651"/>
    <cellStyle name="Normal 4 4 10" xfId="11063"/>
    <cellStyle name="Normal 4 4 10 2" xfId="40044"/>
    <cellStyle name="Normal 4 4 10 3" xfId="58625"/>
    <cellStyle name="Normal 4 4 11" xfId="16846"/>
    <cellStyle name="Normal 4 4 11 2" xfId="40045"/>
    <cellStyle name="Normal 4 4 12" xfId="40046"/>
    <cellStyle name="Normal 4 4 13" xfId="58626"/>
    <cellStyle name="Normal 4 4 2" xfId="652"/>
    <cellStyle name="Normal 4 4 2 10" xfId="16847"/>
    <cellStyle name="Normal 4 4 2 10 2" xfId="40047"/>
    <cellStyle name="Normal 4 4 2 11" xfId="40048"/>
    <cellStyle name="Normal 4 4 2 12" xfId="58627"/>
    <cellStyle name="Normal 4 4 2 2" xfId="653"/>
    <cellStyle name="Normal 4 4 2 2 2" xfId="2390"/>
    <cellStyle name="Normal 4 4 2 2 2 2" xfId="9876"/>
    <cellStyle name="Normal 4 4 2 2 2 2 2" xfId="15658"/>
    <cellStyle name="Normal 4 4 2 2 2 2 2 2" xfId="40049"/>
    <cellStyle name="Normal 4 4 2 2 2 2 2 3" xfId="58628"/>
    <cellStyle name="Normal 4 4 2 2 2 2 3" xfId="21441"/>
    <cellStyle name="Normal 4 4 2 2 2 2 3 2" xfId="40050"/>
    <cellStyle name="Normal 4 4 2 2 2 2 4" xfId="40051"/>
    <cellStyle name="Normal 4 4 2 2 2 2 5" xfId="58629"/>
    <cellStyle name="Normal 4 4 2 2 2 3" xfId="6985"/>
    <cellStyle name="Normal 4 4 2 2 2 3 2" xfId="40052"/>
    <cellStyle name="Normal 4 4 2 2 2 3 3" xfId="58630"/>
    <cellStyle name="Normal 4 4 2 2 2 4" xfId="12767"/>
    <cellStyle name="Normal 4 4 2 2 2 4 2" xfId="40053"/>
    <cellStyle name="Normal 4 4 2 2 2 4 3" xfId="58631"/>
    <cellStyle name="Normal 4 4 2 2 2 5" xfId="18550"/>
    <cellStyle name="Normal 4 4 2 2 2 5 2" xfId="40054"/>
    <cellStyle name="Normal 4 4 2 2 2 6" xfId="40055"/>
    <cellStyle name="Normal 4 4 2 2 2 7" xfId="58632"/>
    <cellStyle name="Normal 4 4 2 2 3" xfId="5282"/>
    <cellStyle name="Normal 4 4 2 2 3 2" xfId="13956"/>
    <cellStyle name="Normal 4 4 2 2 3 2 2" xfId="40056"/>
    <cellStyle name="Normal 4 4 2 2 3 2 3" xfId="58633"/>
    <cellStyle name="Normal 4 4 2 2 3 3" xfId="19739"/>
    <cellStyle name="Normal 4 4 2 2 3 3 2" xfId="40057"/>
    <cellStyle name="Normal 4 4 2 2 3 4" xfId="40058"/>
    <cellStyle name="Normal 4 4 2 2 3 5" xfId="58634"/>
    <cellStyle name="Normal 4 4 2 2 4" xfId="8174"/>
    <cellStyle name="Normal 4 4 2 2 4 2" xfId="40059"/>
    <cellStyle name="Normal 4 4 2 2 4 3" xfId="58635"/>
    <cellStyle name="Normal 4 4 2 2 4 4" xfId="58636"/>
    <cellStyle name="Normal 4 4 2 2 5" xfId="4093"/>
    <cellStyle name="Normal 4 4 2 2 5 2" xfId="40060"/>
    <cellStyle name="Normal 4 4 2 2 5 3" xfId="58637"/>
    <cellStyle name="Normal 4 4 2 2 6" xfId="11065"/>
    <cellStyle name="Normal 4 4 2 2 6 2" xfId="40061"/>
    <cellStyle name="Normal 4 4 2 2 6 3" xfId="58638"/>
    <cellStyle name="Normal 4 4 2 2 7" xfId="16848"/>
    <cellStyle name="Normal 4 4 2 2 7 2" xfId="40062"/>
    <cellStyle name="Normal 4 4 2 2 8" xfId="40063"/>
    <cellStyle name="Normal 4 4 2 2 9" xfId="58639"/>
    <cellStyle name="Normal 4 4 2 3" xfId="1175"/>
    <cellStyle name="Normal 4 4 2 3 2" xfId="2879"/>
    <cellStyle name="Normal 4 4 2 3 2 2" xfId="10365"/>
    <cellStyle name="Normal 4 4 2 3 2 2 2" xfId="16147"/>
    <cellStyle name="Normal 4 4 2 3 2 2 2 2" xfId="40064"/>
    <cellStyle name="Normal 4 4 2 3 2 2 2 3" xfId="58640"/>
    <cellStyle name="Normal 4 4 2 3 2 2 3" xfId="21930"/>
    <cellStyle name="Normal 4 4 2 3 2 2 3 2" xfId="40065"/>
    <cellStyle name="Normal 4 4 2 3 2 2 4" xfId="40066"/>
    <cellStyle name="Normal 4 4 2 3 2 2 5" xfId="58641"/>
    <cellStyle name="Normal 4 4 2 3 2 3" xfId="7474"/>
    <cellStyle name="Normal 4 4 2 3 2 3 2" xfId="40067"/>
    <cellStyle name="Normal 4 4 2 3 2 3 3" xfId="58642"/>
    <cellStyle name="Normal 4 4 2 3 2 4" xfId="13256"/>
    <cellStyle name="Normal 4 4 2 3 2 4 2" xfId="40068"/>
    <cellStyle name="Normal 4 4 2 3 2 4 3" xfId="58643"/>
    <cellStyle name="Normal 4 4 2 3 2 5" xfId="19039"/>
    <cellStyle name="Normal 4 4 2 3 2 5 2" xfId="40069"/>
    <cellStyle name="Normal 4 4 2 3 2 6" xfId="40070"/>
    <cellStyle name="Normal 4 4 2 3 2 7" xfId="58644"/>
    <cellStyle name="Normal 4 4 2 3 3" xfId="5771"/>
    <cellStyle name="Normal 4 4 2 3 3 2" xfId="14445"/>
    <cellStyle name="Normal 4 4 2 3 3 2 2" xfId="40071"/>
    <cellStyle name="Normal 4 4 2 3 3 2 3" xfId="58645"/>
    <cellStyle name="Normal 4 4 2 3 3 3" xfId="20228"/>
    <cellStyle name="Normal 4 4 2 3 3 3 2" xfId="40072"/>
    <cellStyle name="Normal 4 4 2 3 3 4" xfId="40073"/>
    <cellStyle name="Normal 4 4 2 3 3 5" xfId="58646"/>
    <cellStyle name="Normal 4 4 2 3 4" xfId="8663"/>
    <cellStyle name="Normal 4 4 2 3 4 2" xfId="40074"/>
    <cellStyle name="Normal 4 4 2 3 4 3" xfId="58647"/>
    <cellStyle name="Normal 4 4 2 3 4 4" xfId="58648"/>
    <cellStyle name="Normal 4 4 2 3 5" xfId="4582"/>
    <cellStyle name="Normal 4 4 2 3 5 2" xfId="40075"/>
    <cellStyle name="Normal 4 4 2 3 5 3" xfId="58649"/>
    <cellStyle name="Normal 4 4 2 3 6" xfId="11554"/>
    <cellStyle name="Normal 4 4 2 3 6 2" xfId="40076"/>
    <cellStyle name="Normal 4 4 2 3 6 3" xfId="58650"/>
    <cellStyle name="Normal 4 4 2 3 7" xfId="17337"/>
    <cellStyle name="Normal 4 4 2 3 7 2" xfId="40077"/>
    <cellStyle name="Normal 4 4 2 3 8" xfId="40078"/>
    <cellStyle name="Normal 4 4 2 3 9" xfId="58651"/>
    <cellStyle name="Normal 4 4 2 4" xfId="2389"/>
    <cellStyle name="Normal 4 4 2 4 2" xfId="6984"/>
    <cellStyle name="Normal 4 4 2 4 2 2" xfId="15657"/>
    <cellStyle name="Normal 4 4 2 4 2 2 2" xfId="40079"/>
    <cellStyle name="Normal 4 4 2 4 2 2 3" xfId="58652"/>
    <cellStyle name="Normal 4 4 2 4 2 3" xfId="21440"/>
    <cellStyle name="Normal 4 4 2 4 2 3 2" xfId="40080"/>
    <cellStyle name="Normal 4 4 2 4 2 4" xfId="40081"/>
    <cellStyle name="Normal 4 4 2 4 2 5" xfId="58653"/>
    <cellStyle name="Normal 4 4 2 4 3" xfId="9875"/>
    <cellStyle name="Normal 4 4 2 4 3 2" xfId="40082"/>
    <cellStyle name="Normal 4 4 2 4 3 3" xfId="58654"/>
    <cellStyle name="Normal 4 4 2 4 3 4" xfId="58655"/>
    <cellStyle name="Normal 4 4 2 4 4" xfId="4092"/>
    <cellStyle name="Normal 4 4 2 4 4 2" xfId="40083"/>
    <cellStyle name="Normal 4 4 2 4 4 3" xfId="58656"/>
    <cellStyle name="Normal 4 4 2 4 5" xfId="12766"/>
    <cellStyle name="Normal 4 4 2 4 5 2" xfId="40084"/>
    <cellStyle name="Normal 4 4 2 4 5 3" xfId="58657"/>
    <cellStyle name="Normal 4 4 2 4 6" xfId="18549"/>
    <cellStyle name="Normal 4 4 2 4 6 2" xfId="40085"/>
    <cellStyle name="Normal 4 4 2 4 7" xfId="40086"/>
    <cellStyle name="Normal 4 4 2 4 8" xfId="58658"/>
    <cellStyle name="Normal 4 4 2 5" xfId="1679"/>
    <cellStyle name="Normal 4 4 2 5 2" xfId="9165"/>
    <cellStyle name="Normal 4 4 2 5 2 2" xfId="14947"/>
    <cellStyle name="Normal 4 4 2 5 2 2 2" xfId="40087"/>
    <cellStyle name="Normal 4 4 2 5 2 2 3" xfId="58659"/>
    <cellStyle name="Normal 4 4 2 5 2 3" xfId="20730"/>
    <cellStyle name="Normal 4 4 2 5 2 3 2" xfId="40088"/>
    <cellStyle name="Normal 4 4 2 5 2 4" xfId="40089"/>
    <cellStyle name="Normal 4 4 2 5 2 5" xfId="58660"/>
    <cellStyle name="Normal 4 4 2 5 3" xfId="6274"/>
    <cellStyle name="Normal 4 4 2 5 3 2" xfId="40090"/>
    <cellStyle name="Normal 4 4 2 5 3 3" xfId="58661"/>
    <cellStyle name="Normal 4 4 2 5 4" xfId="12056"/>
    <cellStyle name="Normal 4 4 2 5 4 2" xfId="40091"/>
    <cellStyle name="Normal 4 4 2 5 4 3" xfId="58662"/>
    <cellStyle name="Normal 4 4 2 5 5" xfId="17839"/>
    <cellStyle name="Normal 4 4 2 5 5 2" xfId="40092"/>
    <cellStyle name="Normal 4 4 2 5 6" xfId="40093"/>
    <cellStyle name="Normal 4 4 2 5 7" xfId="58663"/>
    <cellStyle name="Normal 4 4 2 6" xfId="5281"/>
    <cellStyle name="Normal 4 4 2 6 2" xfId="13955"/>
    <cellStyle name="Normal 4 4 2 6 2 2" xfId="40094"/>
    <cellStyle name="Normal 4 4 2 6 2 3" xfId="58664"/>
    <cellStyle name="Normal 4 4 2 6 3" xfId="19738"/>
    <cellStyle name="Normal 4 4 2 6 3 2" xfId="40095"/>
    <cellStyle name="Normal 4 4 2 6 4" xfId="40096"/>
    <cellStyle name="Normal 4 4 2 6 5" xfId="58665"/>
    <cellStyle name="Normal 4 4 2 7" xfId="8173"/>
    <cellStyle name="Normal 4 4 2 7 2" xfId="40097"/>
    <cellStyle name="Normal 4 4 2 7 3" xfId="58666"/>
    <cellStyle name="Normal 4 4 2 7 4" xfId="58667"/>
    <cellStyle name="Normal 4 4 2 8" xfId="3382"/>
    <cellStyle name="Normal 4 4 2 8 2" xfId="40098"/>
    <cellStyle name="Normal 4 4 2 8 3" xfId="58668"/>
    <cellStyle name="Normal 4 4 2 9" xfId="11064"/>
    <cellStyle name="Normal 4 4 2 9 2" xfId="40099"/>
    <cellStyle name="Normal 4 4 2 9 3" xfId="58669"/>
    <cellStyle name="Normal 4 4 3" xfId="654"/>
    <cellStyle name="Normal 4 4 3 10" xfId="58670"/>
    <cellStyle name="Normal 4 4 3 2" xfId="2391"/>
    <cellStyle name="Normal 4 4 3 2 2" xfId="6986"/>
    <cellStyle name="Normal 4 4 3 2 2 2" xfId="15659"/>
    <cellStyle name="Normal 4 4 3 2 2 2 2" xfId="40100"/>
    <cellStyle name="Normal 4 4 3 2 2 2 3" xfId="58671"/>
    <cellStyle name="Normal 4 4 3 2 2 3" xfId="21442"/>
    <cellStyle name="Normal 4 4 3 2 2 3 2" xfId="40101"/>
    <cellStyle name="Normal 4 4 3 2 2 4" xfId="40102"/>
    <cellStyle name="Normal 4 4 3 2 2 5" xfId="58672"/>
    <cellStyle name="Normal 4 4 3 2 3" xfId="9877"/>
    <cellStyle name="Normal 4 4 3 2 3 2" xfId="40103"/>
    <cellStyle name="Normal 4 4 3 2 3 3" xfId="58673"/>
    <cellStyle name="Normal 4 4 3 2 3 4" xfId="58674"/>
    <cellStyle name="Normal 4 4 3 2 4" xfId="4094"/>
    <cellStyle name="Normal 4 4 3 2 4 2" xfId="40104"/>
    <cellStyle name="Normal 4 4 3 2 4 3" xfId="58675"/>
    <cellStyle name="Normal 4 4 3 2 5" xfId="12768"/>
    <cellStyle name="Normal 4 4 3 2 5 2" xfId="40105"/>
    <cellStyle name="Normal 4 4 3 2 5 3" xfId="58676"/>
    <cellStyle name="Normal 4 4 3 2 6" xfId="18551"/>
    <cellStyle name="Normal 4 4 3 2 6 2" xfId="40106"/>
    <cellStyle name="Normal 4 4 3 2 7" xfId="40107"/>
    <cellStyle name="Normal 4 4 3 2 8" xfId="58677"/>
    <cellStyle name="Normal 4 4 3 3" xfId="1678"/>
    <cellStyle name="Normal 4 4 3 3 2" xfId="9164"/>
    <cellStyle name="Normal 4 4 3 3 2 2" xfId="14946"/>
    <cellStyle name="Normal 4 4 3 3 2 2 2" xfId="40108"/>
    <cellStyle name="Normal 4 4 3 3 2 2 3" xfId="58678"/>
    <cellStyle name="Normal 4 4 3 3 2 3" xfId="20729"/>
    <cellStyle name="Normal 4 4 3 3 2 3 2" xfId="40109"/>
    <cellStyle name="Normal 4 4 3 3 2 4" xfId="40110"/>
    <cellStyle name="Normal 4 4 3 3 2 5" xfId="58679"/>
    <cellStyle name="Normal 4 4 3 3 3" xfId="6273"/>
    <cellStyle name="Normal 4 4 3 3 3 2" xfId="40111"/>
    <cellStyle name="Normal 4 4 3 3 3 3" xfId="58680"/>
    <cellStyle name="Normal 4 4 3 3 4" xfId="12055"/>
    <cellStyle name="Normal 4 4 3 3 4 2" xfId="40112"/>
    <cellStyle name="Normal 4 4 3 3 4 3" xfId="58681"/>
    <cellStyle name="Normal 4 4 3 3 5" xfId="17838"/>
    <cellStyle name="Normal 4 4 3 3 5 2" xfId="40113"/>
    <cellStyle name="Normal 4 4 3 3 6" xfId="40114"/>
    <cellStyle name="Normal 4 4 3 3 7" xfId="58682"/>
    <cellStyle name="Normal 4 4 3 4" xfId="5283"/>
    <cellStyle name="Normal 4 4 3 4 2" xfId="13957"/>
    <cellStyle name="Normal 4 4 3 4 2 2" xfId="40115"/>
    <cellStyle name="Normal 4 4 3 4 2 3" xfId="58683"/>
    <cellStyle name="Normal 4 4 3 4 3" xfId="19740"/>
    <cellStyle name="Normal 4 4 3 4 3 2" xfId="40116"/>
    <cellStyle name="Normal 4 4 3 4 4" xfId="40117"/>
    <cellStyle name="Normal 4 4 3 4 5" xfId="58684"/>
    <cellStyle name="Normal 4 4 3 5" xfId="8175"/>
    <cellStyle name="Normal 4 4 3 5 2" xfId="40118"/>
    <cellStyle name="Normal 4 4 3 5 3" xfId="58685"/>
    <cellStyle name="Normal 4 4 3 5 4" xfId="58686"/>
    <cellStyle name="Normal 4 4 3 6" xfId="3381"/>
    <cellStyle name="Normal 4 4 3 6 2" xfId="40119"/>
    <cellStyle name="Normal 4 4 3 6 3" xfId="58687"/>
    <cellStyle name="Normal 4 4 3 7" xfId="11066"/>
    <cellStyle name="Normal 4 4 3 7 2" xfId="40120"/>
    <cellStyle name="Normal 4 4 3 7 3" xfId="58688"/>
    <cellStyle name="Normal 4 4 3 8" xfId="16849"/>
    <cellStyle name="Normal 4 4 3 8 2" xfId="40121"/>
    <cellStyle name="Normal 4 4 3 9" xfId="40122"/>
    <cellStyle name="Normal 4 4 4" xfId="1174"/>
    <cellStyle name="Normal 4 4 4 2" xfId="2878"/>
    <cellStyle name="Normal 4 4 4 2 2" xfId="10364"/>
    <cellStyle name="Normal 4 4 4 2 2 2" xfId="16146"/>
    <cellStyle name="Normal 4 4 4 2 2 2 2" xfId="40123"/>
    <cellStyle name="Normal 4 4 4 2 2 2 3" xfId="58689"/>
    <cellStyle name="Normal 4 4 4 2 2 3" xfId="21929"/>
    <cellStyle name="Normal 4 4 4 2 2 3 2" xfId="40124"/>
    <cellStyle name="Normal 4 4 4 2 2 4" xfId="40125"/>
    <cellStyle name="Normal 4 4 4 2 2 5" xfId="58690"/>
    <cellStyle name="Normal 4 4 4 2 3" xfId="7473"/>
    <cellStyle name="Normal 4 4 4 2 3 2" xfId="40126"/>
    <cellStyle name="Normal 4 4 4 2 3 3" xfId="58691"/>
    <cellStyle name="Normal 4 4 4 2 4" xfId="13255"/>
    <cellStyle name="Normal 4 4 4 2 4 2" xfId="40127"/>
    <cellStyle name="Normal 4 4 4 2 4 3" xfId="58692"/>
    <cellStyle name="Normal 4 4 4 2 5" xfId="19038"/>
    <cellStyle name="Normal 4 4 4 2 5 2" xfId="40128"/>
    <cellStyle name="Normal 4 4 4 2 6" xfId="40129"/>
    <cellStyle name="Normal 4 4 4 2 7" xfId="58693"/>
    <cellStyle name="Normal 4 4 4 3" xfId="5770"/>
    <cellStyle name="Normal 4 4 4 3 2" xfId="14444"/>
    <cellStyle name="Normal 4 4 4 3 2 2" xfId="40130"/>
    <cellStyle name="Normal 4 4 4 3 2 3" xfId="58694"/>
    <cellStyle name="Normal 4 4 4 3 3" xfId="20227"/>
    <cellStyle name="Normal 4 4 4 3 3 2" xfId="40131"/>
    <cellStyle name="Normal 4 4 4 3 4" xfId="40132"/>
    <cellStyle name="Normal 4 4 4 3 5" xfId="58695"/>
    <cellStyle name="Normal 4 4 4 4" xfId="8662"/>
    <cellStyle name="Normal 4 4 4 4 2" xfId="40133"/>
    <cellStyle name="Normal 4 4 4 4 3" xfId="58696"/>
    <cellStyle name="Normal 4 4 4 4 4" xfId="58697"/>
    <cellStyle name="Normal 4 4 4 5" xfId="4581"/>
    <cellStyle name="Normal 4 4 4 5 2" xfId="40134"/>
    <cellStyle name="Normal 4 4 4 5 3" xfId="58698"/>
    <cellStyle name="Normal 4 4 4 6" xfId="11553"/>
    <cellStyle name="Normal 4 4 4 6 2" xfId="40135"/>
    <cellStyle name="Normal 4 4 4 6 3" xfId="58699"/>
    <cellStyle name="Normal 4 4 4 7" xfId="17336"/>
    <cellStyle name="Normal 4 4 4 7 2" xfId="40136"/>
    <cellStyle name="Normal 4 4 4 8" xfId="40137"/>
    <cellStyle name="Normal 4 4 4 9" xfId="58700"/>
    <cellStyle name="Normal 4 4 5" xfId="2388"/>
    <cellStyle name="Normal 4 4 5 2" xfId="6983"/>
    <cellStyle name="Normal 4 4 5 2 2" xfId="15656"/>
    <cellStyle name="Normal 4 4 5 2 2 2" xfId="40138"/>
    <cellStyle name="Normal 4 4 5 2 2 3" xfId="58701"/>
    <cellStyle name="Normal 4 4 5 2 3" xfId="21439"/>
    <cellStyle name="Normal 4 4 5 2 3 2" xfId="40139"/>
    <cellStyle name="Normal 4 4 5 2 4" xfId="40140"/>
    <cellStyle name="Normal 4 4 5 2 5" xfId="58702"/>
    <cellStyle name="Normal 4 4 5 3" xfId="9874"/>
    <cellStyle name="Normal 4 4 5 3 2" xfId="40141"/>
    <cellStyle name="Normal 4 4 5 3 3" xfId="58703"/>
    <cellStyle name="Normal 4 4 5 3 4" xfId="58704"/>
    <cellStyle name="Normal 4 4 5 4" xfId="4091"/>
    <cellStyle name="Normal 4 4 5 4 2" xfId="40142"/>
    <cellStyle name="Normal 4 4 5 4 3" xfId="58705"/>
    <cellStyle name="Normal 4 4 5 5" xfId="12765"/>
    <cellStyle name="Normal 4 4 5 5 2" xfId="40143"/>
    <cellStyle name="Normal 4 4 5 5 3" xfId="58706"/>
    <cellStyle name="Normal 4 4 5 6" xfId="18548"/>
    <cellStyle name="Normal 4 4 5 6 2" xfId="40144"/>
    <cellStyle name="Normal 4 4 5 7" xfId="40145"/>
    <cellStyle name="Normal 4 4 5 8" xfId="58707"/>
    <cellStyle name="Normal 4 4 6" xfId="1339"/>
    <cellStyle name="Normal 4 4 6 2" xfId="8825"/>
    <cellStyle name="Normal 4 4 6 2 2" xfId="14607"/>
    <cellStyle name="Normal 4 4 6 2 2 2" xfId="40146"/>
    <cellStyle name="Normal 4 4 6 2 2 3" xfId="58708"/>
    <cellStyle name="Normal 4 4 6 2 3" xfId="20390"/>
    <cellStyle name="Normal 4 4 6 2 3 2" xfId="40147"/>
    <cellStyle name="Normal 4 4 6 2 4" xfId="40148"/>
    <cellStyle name="Normal 4 4 6 2 5" xfId="58709"/>
    <cellStyle name="Normal 4 4 6 3" xfId="5934"/>
    <cellStyle name="Normal 4 4 6 3 2" xfId="40149"/>
    <cellStyle name="Normal 4 4 6 3 3" xfId="58710"/>
    <cellStyle name="Normal 4 4 6 4" xfId="11716"/>
    <cellStyle name="Normal 4 4 6 4 2" xfId="40150"/>
    <cellStyle name="Normal 4 4 6 4 3" xfId="58711"/>
    <cellStyle name="Normal 4 4 6 5" xfId="17499"/>
    <cellStyle name="Normal 4 4 6 5 2" xfId="40151"/>
    <cellStyle name="Normal 4 4 6 6" xfId="40152"/>
    <cellStyle name="Normal 4 4 6 7" xfId="58712"/>
    <cellStyle name="Normal 4 4 7" xfId="5280"/>
    <cellStyle name="Normal 4 4 7 2" xfId="13954"/>
    <cellStyle name="Normal 4 4 7 2 2" xfId="40153"/>
    <cellStyle name="Normal 4 4 7 2 3" xfId="58713"/>
    <cellStyle name="Normal 4 4 7 3" xfId="19737"/>
    <cellStyle name="Normal 4 4 7 3 2" xfId="40154"/>
    <cellStyle name="Normal 4 4 7 4" xfId="40155"/>
    <cellStyle name="Normal 4 4 7 5" xfId="58714"/>
    <cellStyle name="Normal 4 4 8" xfId="8172"/>
    <cellStyle name="Normal 4 4 8 2" xfId="40156"/>
    <cellStyle name="Normal 4 4 8 3" xfId="58715"/>
    <cellStyle name="Normal 4 4 8 4" xfId="58716"/>
    <cellStyle name="Normal 4 4 9" xfId="3042"/>
    <cellStyle name="Normal 4 4 9 2" xfId="40157"/>
    <cellStyle name="Normal 4 4 9 3" xfId="58717"/>
    <cellStyle name="Normal 4 5" xfId="655"/>
    <cellStyle name="Normal 4 5 10" xfId="16850"/>
    <cellStyle name="Normal 4 5 10 2" xfId="40158"/>
    <cellStyle name="Normal 4 5 11" xfId="40159"/>
    <cellStyle name="Normal 4 5 12" xfId="58718"/>
    <cellStyle name="Normal 4 5 2" xfId="656"/>
    <cellStyle name="Normal 4 5 2 2" xfId="2393"/>
    <cellStyle name="Normal 4 5 2 2 2" xfId="9879"/>
    <cellStyle name="Normal 4 5 2 2 2 2" xfId="15661"/>
    <cellStyle name="Normal 4 5 2 2 2 2 2" xfId="40160"/>
    <cellStyle name="Normal 4 5 2 2 2 2 3" xfId="58719"/>
    <cellStyle name="Normal 4 5 2 2 2 3" xfId="21444"/>
    <cellStyle name="Normal 4 5 2 2 2 3 2" xfId="40161"/>
    <cellStyle name="Normal 4 5 2 2 2 4" xfId="40162"/>
    <cellStyle name="Normal 4 5 2 2 2 5" xfId="58720"/>
    <cellStyle name="Normal 4 5 2 2 3" xfId="6988"/>
    <cellStyle name="Normal 4 5 2 2 3 2" xfId="40163"/>
    <cellStyle name="Normal 4 5 2 2 3 3" xfId="58721"/>
    <cellStyle name="Normal 4 5 2 2 4" xfId="12770"/>
    <cellStyle name="Normal 4 5 2 2 4 2" xfId="40164"/>
    <cellStyle name="Normal 4 5 2 2 4 3" xfId="58722"/>
    <cellStyle name="Normal 4 5 2 2 5" xfId="18553"/>
    <cellStyle name="Normal 4 5 2 2 5 2" xfId="40165"/>
    <cellStyle name="Normal 4 5 2 2 6" xfId="40166"/>
    <cellStyle name="Normal 4 5 2 2 7" xfId="58723"/>
    <cellStyle name="Normal 4 5 2 3" xfId="5285"/>
    <cellStyle name="Normal 4 5 2 3 2" xfId="13959"/>
    <cellStyle name="Normal 4 5 2 3 2 2" xfId="40167"/>
    <cellStyle name="Normal 4 5 2 3 2 3" xfId="58724"/>
    <cellStyle name="Normal 4 5 2 3 3" xfId="19742"/>
    <cellStyle name="Normal 4 5 2 3 3 2" xfId="40168"/>
    <cellStyle name="Normal 4 5 2 3 4" xfId="40169"/>
    <cellStyle name="Normal 4 5 2 3 5" xfId="58725"/>
    <cellStyle name="Normal 4 5 2 4" xfId="8177"/>
    <cellStyle name="Normal 4 5 2 4 2" xfId="40170"/>
    <cellStyle name="Normal 4 5 2 4 3" xfId="58726"/>
    <cellStyle name="Normal 4 5 2 4 4" xfId="58727"/>
    <cellStyle name="Normal 4 5 2 5" xfId="4096"/>
    <cellStyle name="Normal 4 5 2 5 2" xfId="40171"/>
    <cellStyle name="Normal 4 5 2 5 3" xfId="58728"/>
    <cellStyle name="Normal 4 5 2 6" xfId="11068"/>
    <cellStyle name="Normal 4 5 2 6 2" xfId="40172"/>
    <cellStyle name="Normal 4 5 2 6 3" xfId="58729"/>
    <cellStyle name="Normal 4 5 2 7" xfId="16851"/>
    <cellStyle name="Normal 4 5 2 7 2" xfId="40173"/>
    <cellStyle name="Normal 4 5 2 8" xfId="40174"/>
    <cellStyle name="Normal 4 5 2 9" xfId="58730"/>
    <cellStyle name="Normal 4 5 3" xfId="1176"/>
    <cellStyle name="Normal 4 5 3 2" xfId="2880"/>
    <cellStyle name="Normal 4 5 3 2 2" xfId="10366"/>
    <cellStyle name="Normal 4 5 3 2 2 2" xfId="16148"/>
    <cellStyle name="Normal 4 5 3 2 2 2 2" xfId="40175"/>
    <cellStyle name="Normal 4 5 3 2 2 2 3" xfId="58731"/>
    <cellStyle name="Normal 4 5 3 2 2 3" xfId="21931"/>
    <cellStyle name="Normal 4 5 3 2 2 3 2" xfId="40176"/>
    <cellStyle name="Normal 4 5 3 2 2 4" xfId="40177"/>
    <cellStyle name="Normal 4 5 3 2 2 5" xfId="58732"/>
    <cellStyle name="Normal 4 5 3 2 3" xfId="7475"/>
    <cellStyle name="Normal 4 5 3 2 3 2" xfId="40178"/>
    <cellStyle name="Normal 4 5 3 2 3 3" xfId="58733"/>
    <cellStyle name="Normal 4 5 3 2 4" xfId="13257"/>
    <cellStyle name="Normal 4 5 3 2 4 2" xfId="40179"/>
    <cellStyle name="Normal 4 5 3 2 4 3" xfId="58734"/>
    <cellStyle name="Normal 4 5 3 2 5" xfId="19040"/>
    <cellStyle name="Normal 4 5 3 2 5 2" xfId="40180"/>
    <cellStyle name="Normal 4 5 3 2 6" xfId="40181"/>
    <cellStyle name="Normal 4 5 3 2 7" xfId="58735"/>
    <cellStyle name="Normal 4 5 3 3" xfId="5772"/>
    <cellStyle name="Normal 4 5 3 3 2" xfId="14446"/>
    <cellStyle name="Normal 4 5 3 3 2 2" xfId="40182"/>
    <cellStyle name="Normal 4 5 3 3 2 3" xfId="58736"/>
    <cellStyle name="Normal 4 5 3 3 3" xfId="20229"/>
    <cellStyle name="Normal 4 5 3 3 3 2" xfId="40183"/>
    <cellStyle name="Normal 4 5 3 3 4" xfId="40184"/>
    <cellStyle name="Normal 4 5 3 3 5" xfId="58737"/>
    <cellStyle name="Normal 4 5 3 4" xfId="8664"/>
    <cellStyle name="Normal 4 5 3 4 2" xfId="40185"/>
    <cellStyle name="Normal 4 5 3 4 3" xfId="58738"/>
    <cellStyle name="Normal 4 5 3 4 4" xfId="58739"/>
    <cellStyle name="Normal 4 5 3 5" xfId="4583"/>
    <cellStyle name="Normal 4 5 3 5 2" xfId="40186"/>
    <cellStyle name="Normal 4 5 3 5 3" xfId="58740"/>
    <cellStyle name="Normal 4 5 3 6" xfId="11555"/>
    <cellStyle name="Normal 4 5 3 6 2" xfId="40187"/>
    <cellStyle name="Normal 4 5 3 6 3" xfId="58741"/>
    <cellStyle name="Normal 4 5 3 7" xfId="17338"/>
    <cellStyle name="Normal 4 5 3 7 2" xfId="40188"/>
    <cellStyle name="Normal 4 5 3 8" xfId="40189"/>
    <cellStyle name="Normal 4 5 3 9" xfId="58742"/>
    <cellStyle name="Normal 4 5 4" xfId="2392"/>
    <cellStyle name="Normal 4 5 4 2" xfId="6987"/>
    <cellStyle name="Normal 4 5 4 2 2" xfId="15660"/>
    <cellStyle name="Normal 4 5 4 2 2 2" xfId="40190"/>
    <cellStyle name="Normal 4 5 4 2 2 3" xfId="58743"/>
    <cellStyle name="Normal 4 5 4 2 3" xfId="21443"/>
    <cellStyle name="Normal 4 5 4 2 3 2" xfId="40191"/>
    <cellStyle name="Normal 4 5 4 2 4" xfId="40192"/>
    <cellStyle name="Normal 4 5 4 2 5" xfId="58744"/>
    <cellStyle name="Normal 4 5 4 3" xfId="9878"/>
    <cellStyle name="Normal 4 5 4 3 2" xfId="40193"/>
    <cellStyle name="Normal 4 5 4 3 3" xfId="58745"/>
    <cellStyle name="Normal 4 5 4 3 4" xfId="58746"/>
    <cellStyle name="Normal 4 5 4 4" xfId="4095"/>
    <cellStyle name="Normal 4 5 4 4 2" xfId="40194"/>
    <cellStyle name="Normal 4 5 4 4 3" xfId="58747"/>
    <cellStyle name="Normal 4 5 4 5" xfId="12769"/>
    <cellStyle name="Normal 4 5 4 5 2" xfId="40195"/>
    <cellStyle name="Normal 4 5 4 5 3" xfId="58748"/>
    <cellStyle name="Normal 4 5 4 6" xfId="18552"/>
    <cellStyle name="Normal 4 5 4 6 2" xfId="40196"/>
    <cellStyle name="Normal 4 5 4 7" xfId="40197"/>
    <cellStyle name="Normal 4 5 4 8" xfId="58749"/>
    <cellStyle name="Normal 4 5 5" xfId="1680"/>
    <cellStyle name="Normal 4 5 5 2" xfId="9166"/>
    <cellStyle name="Normal 4 5 5 2 2" xfId="14948"/>
    <cellStyle name="Normal 4 5 5 2 2 2" xfId="40198"/>
    <cellStyle name="Normal 4 5 5 2 2 3" xfId="58750"/>
    <cellStyle name="Normal 4 5 5 2 3" xfId="20731"/>
    <cellStyle name="Normal 4 5 5 2 3 2" xfId="40199"/>
    <cellStyle name="Normal 4 5 5 2 4" xfId="40200"/>
    <cellStyle name="Normal 4 5 5 2 5" xfId="58751"/>
    <cellStyle name="Normal 4 5 5 3" xfId="6275"/>
    <cellStyle name="Normal 4 5 5 3 2" xfId="40201"/>
    <cellStyle name="Normal 4 5 5 3 3" xfId="58752"/>
    <cellStyle name="Normal 4 5 5 4" xfId="12057"/>
    <cellStyle name="Normal 4 5 5 4 2" xfId="40202"/>
    <cellStyle name="Normal 4 5 5 4 3" xfId="58753"/>
    <cellStyle name="Normal 4 5 5 5" xfId="17840"/>
    <cellStyle name="Normal 4 5 5 5 2" xfId="40203"/>
    <cellStyle name="Normal 4 5 5 6" xfId="40204"/>
    <cellStyle name="Normal 4 5 5 7" xfId="58754"/>
    <cellStyle name="Normal 4 5 6" xfId="5284"/>
    <cellStyle name="Normal 4 5 6 2" xfId="13958"/>
    <cellStyle name="Normal 4 5 6 2 2" xfId="40205"/>
    <cellStyle name="Normal 4 5 6 2 3" xfId="58755"/>
    <cellStyle name="Normal 4 5 6 3" xfId="19741"/>
    <cellStyle name="Normal 4 5 6 3 2" xfId="40206"/>
    <cellStyle name="Normal 4 5 6 4" xfId="40207"/>
    <cellStyle name="Normal 4 5 6 5" xfId="58756"/>
    <cellStyle name="Normal 4 5 7" xfId="8176"/>
    <cellStyle name="Normal 4 5 7 2" xfId="40208"/>
    <cellStyle name="Normal 4 5 7 3" xfId="58757"/>
    <cellStyle name="Normal 4 5 7 4" xfId="58758"/>
    <cellStyle name="Normal 4 5 8" xfId="3383"/>
    <cellStyle name="Normal 4 5 8 2" xfId="40209"/>
    <cellStyle name="Normal 4 5 8 3" xfId="58759"/>
    <cellStyle name="Normal 4 5 9" xfId="11067"/>
    <cellStyle name="Normal 4 5 9 2" xfId="40210"/>
    <cellStyle name="Normal 4 5 9 3" xfId="58760"/>
    <cellStyle name="Normal 4 6" xfId="657"/>
    <cellStyle name="Normal 4 6 10" xfId="16852"/>
    <cellStyle name="Normal 4 6 10 2" xfId="40211"/>
    <cellStyle name="Normal 4 6 11" xfId="40212"/>
    <cellStyle name="Normal 4 6 12" xfId="58761"/>
    <cellStyle name="Normal 4 6 2" xfId="658"/>
    <cellStyle name="Normal 4 6 2 2" xfId="2395"/>
    <cellStyle name="Normal 4 6 2 2 2" xfId="9881"/>
    <cellStyle name="Normal 4 6 2 2 2 2" xfId="15663"/>
    <cellStyle name="Normal 4 6 2 2 2 2 2" xfId="40213"/>
    <cellStyle name="Normal 4 6 2 2 2 2 3" xfId="58762"/>
    <cellStyle name="Normal 4 6 2 2 2 3" xfId="21446"/>
    <cellStyle name="Normal 4 6 2 2 2 3 2" xfId="40214"/>
    <cellStyle name="Normal 4 6 2 2 2 4" xfId="40215"/>
    <cellStyle name="Normal 4 6 2 2 2 5" xfId="58763"/>
    <cellStyle name="Normal 4 6 2 2 3" xfId="6990"/>
    <cellStyle name="Normal 4 6 2 2 3 2" xfId="40216"/>
    <cellStyle name="Normal 4 6 2 2 3 3" xfId="58764"/>
    <cellStyle name="Normal 4 6 2 2 4" xfId="12772"/>
    <cellStyle name="Normal 4 6 2 2 4 2" xfId="40217"/>
    <cellStyle name="Normal 4 6 2 2 4 3" xfId="58765"/>
    <cellStyle name="Normal 4 6 2 2 5" xfId="18555"/>
    <cellStyle name="Normal 4 6 2 2 5 2" xfId="40218"/>
    <cellStyle name="Normal 4 6 2 2 6" xfId="40219"/>
    <cellStyle name="Normal 4 6 2 2 7" xfId="58766"/>
    <cellStyle name="Normal 4 6 2 3" xfId="5287"/>
    <cellStyle name="Normal 4 6 2 3 2" xfId="13961"/>
    <cellStyle name="Normal 4 6 2 3 2 2" xfId="40220"/>
    <cellStyle name="Normal 4 6 2 3 2 3" xfId="58767"/>
    <cellStyle name="Normal 4 6 2 3 3" xfId="19744"/>
    <cellStyle name="Normal 4 6 2 3 3 2" xfId="40221"/>
    <cellStyle name="Normal 4 6 2 3 4" xfId="40222"/>
    <cellStyle name="Normal 4 6 2 3 5" xfId="58768"/>
    <cellStyle name="Normal 4 6 2 4" xfId="8179"/>
    <cellStyle name="Normal 4 6 2 4 2" xfId="40223"/>
    <cellStyle name="Normal 4 6 2 4 3" xfId="58769"/>
    <cellStyle name="Normal 4 6 2 4 4" xfId="58770"/>
    <cellStyle name="Normal 4 6 2 5" xfId="4098"/>
    <cellStyle name="Normal 4 6 2 5 2" xfId="40224"/>
    <cellStyle name="Normal 4 6 2 5 3" xfId="58771"/>
    <cellStyle name="Normal 4 6 2 6" xfId="11070"/>
    <cellStyle name="Normal 4 6 2 6 2" xfId="40225"/>
    <cellStyle name="Normal 4 6 2 6 3" xfId="58772"/>
    <cellStyle name="Normal 4 6 2 7" xfId="16853"/>
    <cellStyle name="Normal 4 6 2 7 2" xfId="40226"/>
    <cellStyle name="Normal 4 6 2 8" xfId="40227"/>
    <cellStyle name="Normal 4 6 2 9" xfId="58773"/>
    <cellStyle name="Normal 4 6 3" xfId="1177"/>
    <cellStyle name="Normal 4 6 3 2" xfId="2881"/>
    <cellStyle name="Normal 4 6 3 2 2" xfId="10367"/>
    <cellStyle name="Normal 4 6 3 2 2 2" xfId="16149"/>
    <cellStyle name="Normal 4 6 3 2 2 2 2" xfId="40228"/>
    <cellStyle name="Normal 4 6 3 2 2 2 3" xfId="58774"/>
    <cellStyle name="Normal 4 6 3 2 2 3" xfId="21932"/>
    <cellStyle name="Normal 4 6 3 2 2 3 2" xfId="40229"/>
    <cellStyle name="Normal 4 6 3 2 2 4" xfId="40230"/>
    <cellStyle name="Normal 4 6 3 2 2 5" xfId="58775"/>
    <cellStyle name="Normal 4 6 3 2 3" xfId="7476"/>
    <cellStyle name="Normal 4 6 3 2 3 2" xfId="40231"/>
    <cellStyle name="Normal 4 6 3 2 3 3" xfId="58776"/>
    <cellStyle name="Normal 4 6 3 2 4" xfId="13258"/>
    <cellStyle name="Normal 4 6 3 2 4 2" xfId="40232"/>
    <cellStyle name="Normal 4 6 3 2 4 3" xfId="58777"/>
    <cellStyle name="Normal 4 6 3 2 5" xfId="19041"/>
    <cellStyle name="Normal 4 6 3 2 5 2" xfId="40233"/>
    <cellStyle name="Normal 4 6 3 2 6" xfId="40234"/>
    <cellStyle name="Normal 4 6 3 2 7" xfId="58778"/>
    <cellStyle name="Normal 4 6 3 3" xfId="5773"/>
    <cellStyle name="Normal 4 6 3 3 2" xfId="14447"/>
    <cellStyle name="Normal 4 6 3 3 2 2" xfId="40235"/>
    <cellStyle name="Normal 4 6 3 3 2 3" xfId="58779"/>
    <cellStyle name="Normal 4 6 3 3 3" xfId="20230"/>
    <cellStyle name="Normal 4 6 3 3 3 2" xfId="40236"/>
    <cellStyle name="Normal 4 6 3 3 4" xfId="40237"/>
    <cellStyle name="Normal 4 6 3 3 5" xfId="58780"/>
    <cellStyle name="Normal 4 6 3 4" xfId="8665"/>
    <cellStyle name="Normal 4 6 3 4 2" xfId="40238"/>
    <cellStyle name="Normal 4 6 3 4 3" xfId="58781"/>
    <cellStyle name="Normal 4 6 3 4 4" xfId="58782"/>
    <cellStyle name="Normal 4 6 3 5" xfId="4584"/>
    <cellStyle name="Normal 4 6 3 5 2" xfId="40239"/>
    <cellStyle name="Normal 4 6 3 5 3" xfId="58783"/>
    <cellStyle name="Normal 4 6 3 6" xfId="11556"/>
    <cellStyle name="Normal 4 6 3 6 2" xfId="40240"/>
    <cellStyle name="Normal 4 6 3 6 3" xfId="58784"/>
    <cellStyle name="Normal 4 6 3 7" xfId="17339"/>
    <cellStyle name="Normal 4 6 3 7 2" xfId="40241"/>
    <cellStyle name="Normal 4 6 3 8" xfId="40242"/>
    <cellStyle name="Normal 4 6 3 9" xfId="58785"/>
    <cellStyle name="Normal 4 6 4" xfId="2394"/>
    <cellStyle name="Normal 4 6 4 2" xfId="6989"/>
    <cellStyle name="Normal 4 6 4 2 2" xfId="15662"/>
    <cellStyle name="Normal 4 6 4 2 2 2" xfId="40243"/>
    <cellStyle name="Normal 4 6 4 2 2 3" xfId="58786"/>
    <cellStyle name="Normal 4 6 4 2 3" xfId="21445"/>
    <cellStyle name="Normal 4 6 4 2 3 2" xfId="40244"/>
    <cellStyle name="Normal 4 6 4 2 4" xfId="40245"/>
    <cellStyle name="Normal 4 6 4 2 5" xfId="58787"/>
    <cellStyle name="Normal 4 6 4 3" xfId="9880"/>
    <cellStyle name="Normal 4 6 4 3 2" xfId="40246"/>
    <cellStyle name="Normal 4 6 4 3 3" xfId="58788"/>
    <cellStyle name="Normal 4 6 4 3 4" xfId="58789"/>
    <cellStyle name="Normal 4 6 4 4" xfId="4097"/>
    <cellStyle name="Normal 4 6 4 4 2" xfId="40247"/>
    <cellStyle name="Normal 4 6 4 4 3" xfId="58790"/>
    <cellStyle name="Normal 4 6 4 5" xfId="12771"/>
    <cellStyle name="Normal 4 6 4 5 2" xfId="40248"/>
    <cellStyle name="Normal 4 6 4 5 3" xfId="58791"/>
    <cellStyle name="Normal 4 6 4 6" xfId="18554"/>
    <cellStyle name="Normal 4 6 4 6 2" xfId="40249"/>
    <cellStyle name="Normal 4 6 4 7" xfId="40250"/>
    <cellStyle name="Normal 4 6 4 8" xfId="58792"/>
    <cellStyle name="Normal 4 6 5" xfId="1681"/>
    <cellStyle name="Normal 4 6 5 2" xfId="9167"/>
    <cellStyle name="Normal 4 6 5 2 2" xfId="14949"/>
    <cellStyle name="Normal 4 6 5 2 2 2" xfId="40251"/>
    <cellStyle name="Normal 4 6 5 2 2 3" xfId="58793"/>
    <cellStyle name="Normal 4 6 5 2 3" xfId="20732"/>
    <cellStyle name="Normal 4 6 5 2 3 2" xfId="40252"/>
    <cellStyle name="Normal 4 6 5 2 4" xfId="40253"/>
    <cellStyle name="Normal 4 6 5 2 5" xfId="58794"/>
    <cellStyle name="Normal 4 6 5 3" xfId="6276"/>
    <cellStyle name="Normal 4 6 5 3 2" xfId="40254"/>
    <cellStyle name="Normal 4 6 5 3 3" xfId="58795"/>
    <cellStyle name="Normal 4 6 5 4" xfId="12058"/>
    <cellStyle name="Normal 4 6 5 4 2" xfId="40255"/>
    <cellStyle name="Normal 4 6 5 4 3" xfId="58796"/>
    <cellStyle name="Normal 4 6 5 5" xfId="17841"/>
    <cellStyle name="Normal 4 6 5 5 2" xfId="40256"/>
    <cellStyle name="Normal 4 6 5 6" xfId="40257"/>
    <cellStyle name="Normal 4 6 5 7" xfId="58797"/>
    <cellStyle name="Normal 4 6 6" xfId="5286"/>
    <cellStyle name="Normal 4 6 6 2" xfId="13960"/>
    <cellStyle name="Normal 4 6 6 2 2" xfId="40258"/>
    <cellStyle name="Normal 4 6 6 2 3" xfId="58798"/>
    <cellStyle name="Normal 4 6 6 3" xfId="19743"/>
    <cellStyle name="Normal 4 6 6 3 2" xfId="40259"/>
    <cellStyle name="Normal 4 6 6 4" xfId="40260"/>
    <cellStyle name="Normal 4 6 6 5" xfId="58799"/>
    <cellStyle name="Normal 4 6 7" xfId="8178"/>
    <cellStyle name="Normal 4 6 7 2" xfId="40261"/>
    <cellStyle name="Normal 4 6 7 3" xfId="58800"/>
    <cellStyle name="Normal 4 6 7 4" xfId="58801"/>
    <cellStyle name="Normal 4 6 8" xfId="3384"/>
    <cellStyle name="Normal 4 6 8 2" xfId="40262"/>
    <cellStyle name="Normal 4 6 8 3" xfId="58802"/>
    <cellStyle name="Normal 4 6 9" xfId="11069"/>
    <cellStyle name="Normal 4 6 9 2" xfId="40263"/>
    <cellStyle name="Normal 4 6 9 3" xfId="58803"/>
    <cellStyle name="Normal 4 7" xfId="659"/>
    <cellStyle name="Normal 4 7 10" xfId="58804"/>
    <cellStyle name="Normal 4 7 2" xfId="2396"/>
    <cellStyle name="Normal 4 7 2 2" xfId="6991"/>
    <cellStyle name="Normal 4 7 2 2 2" xfId="15664"/>
    <cellStyle name="Normal 4 7 2 2 2 2" xfId="40264"/>
    <cellStyle name="Normal 4 7 2 2 2 3" xfId="58805"/>
    <cellStyle name="Normal 4 7 2 2 3" xfId="21447"/>
    <cellStyle name="Normal 4 7 2 2 3 2" xfId="40265"/>
    <cellStyle name="Normal 4 7 2 2 4" xfId="40266"/>
    <cellStyle name="Normal 4 7 2 2 5" xfId="58806"/>
    <cellStyle name="Normal 4 7 2 3" xfId="9882"/>
    <cellStyle name="Normal 4 7 2 3 2" xfId="40267"/>
    <cellStyle name="Normal 4 7 2 3 3" xfId="58807"/>
    <cellStyle name="Normal 4 7 2 3 4" xfId="58808"/>
    <cellStyle name="Normal 4 7 2 4" xfId="4099"/>
    <cellStyle name="Normal 4 7 2 4 2" xfId="40268"/>
    <cellStyle name="Normal 4 7 2 4 3" xfId="58809"/>
    <cellStyle name="Normal 4 7 2 5" xfId="12773"/>
    <cellStyle name="Normal 4 7 2 5 2" xfId="40269"/>
    <cellStyle name="Normal 4 7 2 5 3" xfId="58810"/>
    <cellStyle name="Normal 4 7 2 6" xfId="18556"/>
    <cellStyle name="Normal 4 7 2 6 2" xfId="40270"/>
    <cellStyle name="Normal 4 7 2 7" xfId="40271"/>
    <cellStyle name="Normal 4 7 2 8" xfId="58811"/>
    <cellStyle name="Normal 4 7 3" xfId="1662"/>
    <cellStyle name="Normal 4 7 3 2" xfId="9148"/>
    <cellStyle name="Normal 4 7 3 2 2" xfId="14930"/>
    <cellStyle name="Normal 4 7 3 2 2 2" xfId="40272"/>
    <cellStyle name="Normal 4 7 3 2 2 3" xfId="58812"/>
    <cellStyle name="Normal 4 7 3 2 3" xfId="20713"/>
    <cellStyle name="Normal 4 7 3 2 3 2" xfId="40273"/>
    <cellStyle name="Normal 4 7 3 2 4" xfId="40274"/>
    <cellStyle name="Normal 4 7 3 2 5" xfId="58813"/>
    <cellStyle name="Normal 4 7 3 3" xfId="6257"/>
    <cellStyle name="Normal 4 7 3 3 2" xfId="40275"/>
    <cellStyle name="Normal 4 7 3 3 3" xfId="58814"/>
    <cellStyle name="Normal 4 7 3 4" xfId="12039"/>
    <cellStyle name="Normal 4 7 3 4 2" xfId="40276"/>
    <cellStyle name="Normal 4 7 3 4 3" xfId="58815"/>
    <cellStyle name="Normal 4 7 3 5" xfId="17822"/>
    <cellStyle name="Normal 4 7 3 5 2" xfId="40277"/>
    <cellStyle name="Normal 4 7 3 6" xfId="40278"/>
    <cellStyle name="Normal 4 7 3 7" xfId="58816"/>
    <cellStyle name="Normal 4 7 4" xfId="5288"/>
    <cellStyle name="Normal 4 7 4 2" xfId="13962"/>
    <cellStyle name="Normal 4 7 4 2 2" xfId="40279"/>
    <cellStyle name="Normal 4 7 4 2 3" xfId="58817"/>
    <cellStyle name="Normal 4 7 4 3" xfId="19745"/>
    <cellStyle name="Normal 4 7 4 3 2" xfId="40280"/>
    <cellStyle name="Normal 4 7 4 4" xfId="40281"/>
    <cellStyle name="Normal 4 7 4 5" xfId="58818"/>
    <cellStyle name="Normal 4 7 5" xfId="8180"/>
    <cellStyle name="Normal 4 7 5 2" xfId="40282"/>
    <cellStyle name="Normal 4 7 5 3" xfId="58819"/>
    <cellStyle name="Normal 4 7 5 4" xfId="58820"/>
    <cellStyle name="Normal 4 7 6" xfId="3365"/>
    <cellStyle name="Normal 4 7 6 2" xfId="40283"/>
    <cellStyle name="Normal 4 7 6 3" xfId="58821"/>
    <cellStyle name="Normal 4 7 7" xfId="11071"/>
    <cellStyle name="Normal 4 7 7 2" xfId="40284"/>
    <cellStyle name="Normal 4 7 7 3" xfId="58822"/>
    <cellStyle name="Normal 4 7 8" xfId="16854"/>
    <cellStyle name="Normal 4 7 8 2" xfId="40285"/>
    <cellStyle name="Normal 4 7 9" xfId="40286"/>
    <cellStyle name="Normal 4 8" xfId="855"/>
    <cellStyle name="Normal 4 8 2" xfId="2561"/>
    <cellStyle name="Normal 4 8 2 2" xfId="10047"/>
    <cellStyle name="Normal 4 8 2 2 2" xfId="15829"/>
    <cellStyle name="Normal 4 8 2 2 2 2" xfId="40287"/>
    <cellStyle name="Normal 4 8 2 2 2 3" xfId="58823"/>
    <cellStyle name="Normal 4 8 2 2 3" xfId="21612"/>
    <cellStyle name="Normal 4 8 2 2 3 2" xfId="40288"/>
    <cellStyle name="Normal 4 8 2 2 4" xfId="40289"/>
    <cellStyle name="Normal 4 8 2 2 5" xfId="58824"/>
    <cellStyle name="Normal 4 8 2 3" xfId="7156"/>
    <cellStyle name="Normal 4 8 2 3 2" xfId="40290"/>
    <cellStyle name="Normal 4 8 2 3 3" xfId="58825"/>
    <cellStyle name="Normal 4 8 2 4" xfId="12938"/>
    <cellStyle name="Normal 4 8 2 4 2" xfId="40291"/>
    <cellStyle name="Normal 4 8 2 4 3" xfId="58826"/>
    <cellStyle name="Normal 4 8 2 5" xfId="18721"/>
    <cellStyle name="Normal 4 8 2 5 2" xfId="40292"/>
    <cellStyle name="Normal 4 8 2 6" xfId="40293"/>
    <cellStyle name="Normal 4 8 2 7" xfId="58827"/>
    <cellStyle name="Normal 4 8 3" xfId="5453"/>
    <cellStyle name="Normal 4 8 3 2" xfId="14127"/>
    <cellStyle name="Normal 4 8 3 2 2" xfId="40294"/>
    <cellStyle name="Normal 4 8 3 2 3" xfId="58828"/>
    <cellStyle name="Normal 4 8 3 3" xfId="19910"/>
    <cellStyle name="Normal 4 8 3 3 2" xfId="40295"/>
    <cellStyle name="Normal 4 8 3 4" xfId="40296"/>
    <cellStyle name="Normal 4 8 3 5" xfId="58829"/>
    <cellStyle name="Normal 4 8 4" xfId="8345"/>
    <cellStyle name="Normal 4 8 4 2" xfId="40297"/>
    <cellStyle name="Normal 4 8 4 3" xfId="58830"/>
    <cellStyle name="Normal 4 8 4 4" xfId="58831"/>
    <cellStyle name="Normal 4 8 5" xfId="4264"/>
    <cellStyle name="Normal 4 8 5 2" xfId="40298"/>
    <cellStyle name="Normal 4 8 5 3" xfId="58832"/>
    <cellStyle name="Normal 4 8 6" xfId="11236"/>
    <cellStyle name="Normal 4 8 6 2" xfId="40299"/>
    <cellStyle name="Normal 4 8 6 3" xfId="58833"/>
    <cellStyle name="Normal 4 8 7" xfId="17019"/>
    <cellStyle name="Normal 4 8 7 2" xfId="40300"/>
    <cellStyle name="Normal 4 8 8" xfId="40301"/>
    <cellStyle name="Normal 4 8 9" xfId="58834"/>
    <cellStyle name="Normal 4 9" xfId="2357"/>
    <cellStyle name="Normal 4 9 2" xfId="6952"/>
    <cellStyle name="Normal 4 9 2 2" xfId="15625"/>
    <cellStyle name="Normal 4 9 2 2 2" xfId="40302"/>
    <cellStyle name="Normal 4 9 2 2 3" xfId="58835"/>
    <cellStyle name="Normal 4 9 2 3" xfId="21408"/>
    <cellStyle name="Normal 4 9 2 3 2" xfId="40303"/>
    <cellStyle name="Normal 4 9 2 4" xfId="40304"/>
    <cellStyle name="Normal 4 9 2 5" xfId="58836"/>
    <cellStyle name="Normal 4 9 3" xfId="9843"/>
    <cellStyle name="Normal 4 9 3 2" xfId="40305"/>
    <cellStyle name="Normal 4 9 3 3" xfId="58837"/>
    <cellStyle name="Normal 4 9 3 4" xfId="58838"/>
    <cellStyle name="Normal 4 9 4" xfId="4060"/>
    <cellStyle name="Normal 4 9 4 2" xfId="40306"/>
    <cellStyle name="Normal 4 9 4 3" xfId="58839"/>
    <cellStyle name="Normal 4 9 5" xfId="12734"/>
    <cellStyle name="Normal 4 9 5 2" xfId="40307"/>
    <cellStyle name="Normal 4 9 5 3" xfId="58840"/>
    <cellStyle name="Normal 4 9 6" xfId="18517"/>
    <cellStyle name="Normal 4 9 6 2" xfId="40308"/>
    <cellStyle name="Normal 4 9 7" xfId="40309"/>
    <cellStyle name="Normal 4 9 8" xfId="58841"/>
    <cellStyle name="Normal 5" xfId="660"/>
    <cellStyle name="Normal 5 10" xfId="8181"/>
    <cellStyle name="Normal 5 10 2" xfId="40310"/>
    <cellStyle name="Normal 5 10 3" xfId="58842"/>
    <cellStyle name="Normal 5 10 4" xfId="58843"/>
    <cellStyle name="Normal 5 11" xfId="3057"/>
    <cellStyle name="Normal 5 11 2" xfId="40311"/>
    <cellStyle name="Normal 5 11 3" xfId="58844"/>
    <cellStyle name="Normal 5 12" xfId="11072"/>
    <cellStyle name="Normal 5 12 2" xfId="40312"/>
    <cellStyle name="Normal 5 12 3" xfId="58845"/>
    <cellStyle name="Normal 5 13" xfId="16855"/>
    <cellStyle name="Normal 5 13 2" xfId="40313"/>
    <cellStyle name="Normal 5 14" xfId="40314"/>
    <cellStyle name="Normal 5 15" xfId="58846"/>
    <cellStyle name="Normal 5 2" xfId="661"/>
    <cellStyle name="Normal 5 2 10" xfId="11073"/>
    <cellStyle name="Normal 5 2 10 2" xfId="40315"/>
    <cellStyle name="Normal 5 2 10 3" xfId="58847"/>
    <cellStyle name="Normal 5 2 11" xfId="16856"/>
    <cellStyle name="Normal 5 2 11 2" xfId="40316"/>
    <cellStyle name="Normal 5 2 12" xfId="40317"/>
    <cellStyle name="Normal 5 2 13" xfId="58848"/>
    <cellStyle name="Normal 5 2 2" xfId="662"/>
    <cellStyle name="Normal 5 2 2 10" xfId="16857"/>
    <cellStyle name="Normal 5 2 2 10 2" xfId="40318"/>
    <cellStyle name="Normal 5 2 2 11" xfId="40319"/>
    <cellStyle name="Normal 5 2 2 12" xfId="58849"/>
    <cellStyle name="Normal 5 2 2 2" xfId="663"/>
    <cellStyle name="Normal 5 2 2 2 2" xfId="2400"/>
    <cellStyle name="Normal 5 2 2 2 2 2" xfId="9886"/>
    <cellStyle name="Normal 5 2 2 2 2 2 2" xfId="15668"/>
    <cellStyle name="Normal 5 2 2 2 2 2 2 2" xfId="40320"/>
    <cellStyle name="Normal 5 2 2 2 2 2 2 3" xfId="58850"/>
    <cellStyle name="Normal 5 2 2 2 2 2 3" xfId="21451"/>
    <cellStyle name="Normal 5 2 2 2 2 2 3 2" xfId="40321"/>
    <cellStyle name="Normal 5 2 2 2 2 2 4" xfId="40322"/>
    <cellStyle name="Normal 5 2 2 2 2 2 5" xfId="58851"/>
    <cellStyle name="Normal 5 2 2 2 2 3" xfId="6995"/>
    <cellStyle name="Normal 5 2 2 2 2 3 2" xfId="40323"/>
    <cellStyle name="Normal 5 2 2 2 2 3 3" xfId="58852"/>
    <cellStyle name="Normal 5 2 2 2 2 4" xfId="12777"/>
    <cellStyle name="Normal 5 2 2 2 2 4 2" xfId="40324"/>
    <cellStyle name="Normal 5 2 2 2 2 4 3" xfId="58853"/>
    <cellStyle name="Normal 5 2 2 2 2 5" xfId="18560"/>
    <cellStyle name="Normal 5 2 2 2 2 5 2" xfId="40325"/>
    <cellStyle name="Normal 5 2 2 2 2 6" xfId="40326"/>
    <cellStyle name="Normal 5 2 2 2 2 7" xfId="58854"/>
    <cellStyle name="Normal 5 2 2 2 3" xfId="5292"/>
    <cellStyle name="Normal 5 2 2 2 3 2" xfId="13966"/>
    <cellStyle name="Normal 5 2 2 2 3 2 2" xfId="40327"/>
    <cellStyle name="Normal 5 2 2 2 3 2 3" xfId="58855"/>
    <cellStyle name="Normal 5 2 2 2 3 3" xfId="19749"/>
    <cellStyle name="Normal 5 2 2 2 3 3 2" xfId="40328"/>
    <cellStyle name="Normal 5 2 2 2 3 4" xfId="40329"/>
    <cellStyle name="Normal 5 2 2 2 3 5" xfId="58856"/>
    <cellStyle name="Normal 5 2 2 2 4" xfId="8184"/>
    <cellStyle name="Normal 5 2 2 2 4 2" xfId="40330"/>
    <cellStyle name="Normal 5 2 2 2 4 3" xfId="58857"/>
    <cellStyle name="Normal 5 2 2 2 4 4" xfId="58858"/>
    <cellStyle name="Normal 5 2 2 2 5" xfId="4103"/>
    <cellStyle name="Normal 5 2 2 2 5 2" xfId="40331"/>
    <cellStyle name="Normal 5 2 2 2 5 3" xfId="58859"/>
    <cellStyle name="Normal 5 2 2 2 6" xfId="11075"/>
    <cellStyle name="Normal 5 2 2 2 6 2" xfId="40332"/>
    <cellStyle name="Normal 5 2 2 2 6 3" xfId="58860"/>
    <cellStyle name="Normal 5 2 2 2 7" xfId="16858"/>
    <cellStyle name="Normal 5 2 2 2 7 2" xfId="40333"/>
    <cellStyle name="Normal 5 2 2 2 8" xfId="40334"/>
    <cellStyle name="Normal 5 2 2 2 9" xfId="58861"/>
    <cellStyle name="Normal 5 2 2 3" xfId="1180"/>
    <cellStyle name="Normal 5 2 2 3 2" xfId="2884"/>
    <cellStyle name="Normal 5 2 2 3 2 2" xfId="10370"/>
    <cellStyle name="Normal 5 2 2 3 2 2 2" xfId="16152"/>
    <cellStyle name="Normal 5 2 2 3 2 2 2 2" xfId="40335"/>
    <cellStyle name="Normal 5 2 2 3 2 2 2 3" xfId="58862"/>
    <cellStyle name="Normal 5 2 2 3 2 2 3" xfId="21935"/>
    <cellStyle name="Normal 5 2 2 3 2 2 3 2" xfId="40336"/>
    <cellStyle name="Normal 5 2 2 3 2 2 4" xfId="40337"/>
    <cellStyle name="Normal 5 2 2 3 2 2 5" xfId="58863"/>
    <cellStyle name="Normal 5 2 2 3 2 3" xfId="7479"/>
    <cellStyle name="Normal 5 2 2 3 2 3 2" xfId="40338"/>
    <cellStyle name="Normal 5 2 2 3 2 3 3" xfId="58864"/>
    <cellStyle name="Normal 5 2 2 3 2 4" xfId="13261"/>
    <cellStyle name="Normal 5 2 2 3 2 4 2" xfId="40339"/>
    <cellStyle name="Normal 5 2 2 3 2 4 3" xfId="58865"/>
    <cellStyle name="Normal 5 2 2 3 2 5" xfId="19044"/>
    <cellStyle name="Normal 5 2 2 3 2 5 2" xfId="40340"/>
    <cellStyle name="Normal 5 2 2 3 2 6" xfId="40341"/>
    <cellStyle name="Normal 5 2 2 3 2 7" xfId="58866"/>
    <cellStyle name="Normal 5 2 2 3 3" xfId="5776"/>
    <cellStyle name="Normal 5 2 2 3 3 2" xfId="14450"/>
    <cellStyle name="Normal 5 2 2 3 3 2 2" xfId="40342"/>
    <cellStyle name="Normal 5 2 2 3 3 2 3" xfId="58867"/>
    <cellStyle name="Normal 5 2 2 3 3 3" xfId="20233"/>
    <cellStyle name="Normal 5 2 2 3 3 3 2" xfId="40343"/>
    <cellStyle name="Normal 5 2 2 3 3 4" xfId="40344"/>
    <cellStyle name="Normal 5 2 2 3 3 5" xfId="58868"/>
    <cellStyle name="Normal 5 2 2 3 4" xfId="8668"/>
    <cellStyle name="Normal 5 2 2 3 4 2" xfId="40345"/>
    <cellStyle name="Normal 5 2 2 3 4 3" xfId="58869"/>
    <cellStyle name="Normal 5 2 2 3 4 4" xfId="58870"/>
    <cellStyle name="Normal 5 2 2 3 5" xfId="4587"/>
    <cellStyle name="Normal 5 2 2 3 5 2" xfId="40346"/>
    <cellStyle name="Normal 5 2 2 3 5 3" xfId="58871"/>
    <cellStyle name="Normal 5 2 2 3 6" xfId="11559"/>
    <cellStyle name="Normal 5 2 2 3 6 2" xfId="40347"/>
    <cellStyle name="Normal 5 2 2 3 6 3" xfId="58872"/>
    <cellStyle name="Normal 5 2 2 3 7" xfId="17342"/>
    <cellStyle name="Normal 5 2 2 3 7 2" xfId="40348"/>
    <cellStyle name="Normal 5 2 2 3 8" xfId="40349"/>
    <cellStyle name="Normal 5 2 2 3 9" xfId="58873"/>
    <cellStyle name="Normal 5 2 2 4" xfId="2399"/>
    <cellStyle name="Normal 5 2 2 4 2" xfId="6994"/>
    <cellStyle name="Normal 5 2 2 4 2 2" xfId="15667"/>
    <cellStyle name="Normal 5 2 2 4 2 2 2" xfId="40350"/>
    <cellStyle name="Normal 5 2 2 4 2 2 3" xfId="58874"/>
    <cellStyle name="Normal 5 2 2 4 2 3" xfId="21450"/>
    <cellStyle name="Normal 5 2 2 4 2 3 2" xfId="40351"/>
    <cellStyle name="Normal 5 2 2 4 2 4" xfId="40352"/>
    <cellStyle name="Normal 5 2 2 4 2 5" xfId="58875"/>
    <cellStyle name="Normal 5 2 2 4 3" xfId="9885"/>
    <cellStyle name="Normal 5 2 2 4 3 2" xfId="40353"/>
    <cellStyle name="Normal 5 2 2 4 3 3" xfId="58876"/>
    <cellStyle name="Normal 5 2 2 4 3 4" xfId="58877"/>
    <cellStyle name="Normal 5 2 2 4 4" xfId="4102"/>
    <cellStyle name="Normal 5 2 2 4 4 2" xfId="40354"/>
    <cellStyle name="Normal 5 2 2 4 4 3" xfId="58878"/>
    <cellStyle name="Normal 5 2 2 4 5" xfId="12776"/>
    <cellStyle name="Normal 5 2 2 4 5 2" xfId="40355"/>
    <cellStyle name="Normal 5 2 2 4 5 3" xfId="58879"/>
    <cellStyle name="Normal 5 2 2 4 6" xfId="18559"/>
    <cellStyle name="Normal 5 2 2 4 6 2" xfId="40356"/>
    <cellStyle name="Normal 5 2 2 4 7" xfId="40357"/>
    <cellStyle name="Normal 5 2 2 4 8" xfId="58880"/>
    <cellStyle name="Normal 5 2 2 5" xfId="1684"/>
    <cellStyle name="Normal 5 2 2 5 2" xfId="9170"/>
    <cellStyle name="Normal 5 2 2 5 2 2" xfId="14952"/>
    <cellStyle name="Normal 5 2 2 5 2 2 2" xfId="40358"/>
    <cellStyle name="Normal 5 2 2 5 2 2 3" xfId="58881"/>
    <cellStyle name="Normal 5 2 2 5 2 3" xfId="20735"/>
    <cellStyle name="Normal 5 2 2 5 2 3 2" xfId="40359"/>
    <cellStyle name="Normal 5 2 2 5 2 4" xfId="40360"/>
    <cellStyle name="Normal 5 2 2 5 2 5" xfId="58882"/>
    <cellStyle name="Normal 5 2 2 5 3" xfId="6279"/>
    <cellStyle name="Normal 5 2 2 5 3 2" xfId="40361"/>
    <cellStyle name="Normal 5 2 2 5 3 3" xfId="58883"/>
    <cellStyle name="Normal 5 2 2 5 4" xfId="12061"/>
    <cellStyle name="Normal 5 2 2 5 4 2" xfId="40362"/>
    <cellStyle name="Normal 5 2 2 5 4 3" xfId="58884"/>
    <cellStyle name="Normal 5 2 2 5 5" xfId="17844"/>
    <cellStyle name="Normal 5 2 2 5 5 2" xfId="40363"/>
    <cellStyle name="Normal 5 2 2 5 6" xfId="40364"/>
    <cellStyle name="Normal 5 2 2 5 7" xfId="58885"/>
    <cellStyle name="Normal 5 2 2 6" xfId="5291"/>
    <cellStyle name="Normal 5 2 2 6 2" xfId="13965"/>
    <cellStyle name="Normal 5 2 2 6 2 2" xfId="40365"/>
    <cellStyle name="Normal 5 2 2 6 2 3" xfId="58886"/>
    <cellStyle name="Normal 5 2 2 6 3" xfId="19748"/>
    <cellStyle name="Normal 5 2 2 6 3 2" xfId="40366"/>
    <cellStyle name="Normal 5 2 2 6 4" xfId="40367"/>
    <cellStyle name="Normal 5 2 2 6 5" xfId="58887"/>
    <cellStyle name="Normal 5 2 2 7" xfId="8183"/>
    <cellStyle name="Normal 5 2 2 7 2" xfId="40368"/>
    <cellStyle name="Normal 5 2 2 7 3" xfId="58888"/>
    <cellStyle name="Normal 5 2 2 7 4" xfId="58889"/>
    <cellStyle name="Normal 5 2 2 8" xfId="3387"/>
    <cellStyle name="Normal 5 2 2 8 2" xfId="40369"/>
    <cellStyle name="Normal 5 2 2 8 3" xfId="58890"/>
    <cellStyle name="Normal 5 2 2 9" xfId="11074"/>
    <cellStyle name="Normal 5 2 2 9 2" xfId="40370"/>
    <cellStyle name="Normal 5 2 2 9 3" xfId="58891"/>
    <cellStyle name="Normal 5 2 3" xfId="664"/>
    <cellStyle name="Normal 5 2 3 2" xfId="2401"/>
    <cellStyle name="Normal 5 2 3 2 2" xfId="9887"/>
    <cellStyle name="Normal 5 2 3 2 2 2" xfId="15669"/>
    <cellStyle name="Normal 5 2 3 2 2 2 2" xfId="40371"/>
    <cellStyle name="Normal 5 2 3 2 2 2 3" xfId="58892"/>
    <cellStyle name="Normal 5 2 3 2 2 3" xfId="21452"/>
    <cellStyle name="Normal 5 2 3 2 2 3 2" xfId="40372"/>
    <cellStyle name="Normal 5 2 3 2 2 4" xfId="40373"/>
    <cellStyle name="Normal 5 2 3 2 2 5" xfId="58893"/>
    <cellStyle name="Normal 5 2 3 2 3" xfId="6996"/>
    <cellStyle name="Normal 5 2 3 2 3 2" xfId="40374"/>
    <cellStyle name="Normal 5 2 3 2 3 3" xfId="58894"/>
    <cellStyle name="Normal 5 2 3 2 4" xfId="12778"/>
    <cellStyle name="Normal 5 2 3 2 4 2" xfId="40375"/>
    <cellStyle name="Normal 5 2 3 2 4 3" xfId="58895"/>
    <cellStyle name="Normal 5 2 3 2 5" xfId="18561"/>
    <cellStyle name="Normal 5 2 3 2 5 2" xfId="40376"/>
    <cellStyle name="Normal 5 2 3 2 6" xfId="40377"/>
    <cellStyle name="Normal 5 2 3 2 7" xfId="58896"/>
    <cellStyle name="Normal 5 2 3 3" xfId="5293"/>
    <cellStyle name="Normal 5 2 3 3 2" xfId="13967"/>
    <cellStyle name="Normal 5 2 3 3 2 2" xfId="40378"/>
    <cellStyle name="Normal 5 2 3 3 2 3" xfId="58897"/>
    <cellStyle name="Normal 5 2 3 3 3" xfId="19750"/>
    <cellStyle name="Normal 5 2 3 3 3 2" xfId="40379"/>
    <cellStyle name="Normal 5 2 3 3 4" xfId="40380"/>
    <cellStyle name="Normal 5 2 3 3 5" xfId="58898"/>
    <cellStyle name="Normal 5 2 3 4" xfId="8185"/>
    <cellStyle name="Normal 5 2 3 4 2" xfId="40381"/>
    <cellStyle name="Normal 5 2 3 4 3" xfId="58899"/>
    <cellStyle name="Normal 5 2 3 4 4" xfId="58900"/>
    <cellStyle name="Normal 5 2 3 5" xfId="4104"/>
    <cellStyle name="Normal 5 2 3 5 2" xfId="40382"/>
    <cellStyle name="Normal 5 2 3 5 3" xfId="58901"/>
    <cellStyle name="Normal 5 2 3 6" xfId="11076"/>
    <cellStyle name="Normal 5 2 3 6 2" xfId="40383"/>
    <cellStyle name="Normal 5 2 3 6 3" xfId="58902"/>
    <cellStyle name="Normal 5 2 3 7" xfId="16859"/>
    <cellStyle name="Normal 5 2 3 7 2" xfId="40384"/>
    <cellStyle name="Normal 5 2 3 8" xfId="40385"/>
    <cellStyle name="Normal 5 2 3 9" xfId="58903"/>
    <cellStyle name="Normal 5 2 4" xfId="1179"/>
    <cellStyle name="Normal 5 2 4 2" xfId="2883"/>
    <cellStyle name="Normal 5 2 4 2 2" xfId="10369"/>
    <cellStyle name="Normal 5 2 4 2 2 2" xfId="16151"/>
    <cellStyle name="Normal 5 2 4 2 2 2 2" xfId="40386"/>
    <cellStyle name="Normal 5 2 4 2 2 2 3" xfId="58904"/>
    <cellStyle name="Normal 5 2 4 2 2 3" xfId="21934"/>
    <cellStyle name="Normal 5 2 4 2 2 3 2" xfId="40387"/>
    <cellStyle name="Normal 5 2 4 2 2 4" xfId="40388"/>
    <cellStyle name="Normal 5 2 4 2 2 5" xfId="58905"/>
    <cellStyle name="Normal 5 2 4 2 3" xfId="7478"/>
    <cellStyle name="Normal 5 2 4 2 3 2" xfId="40389"/>
    <cellStyle name="Normal 5 2 4 2 3 3" xfId="58906"/>
    <cellStyle name="Normal 5 2 4 2 4" xfId="13260"/>
    <cellStyle name="Normal 5 2 4 2 4 2" xfId="40390"/>
    <cellStyle name="Normal 5 2 4 2 4 3" xfId="58907"/>
    <cellStyle name="Normal 5 2 4 2 5" xfId="19043"/>
    <cellStyle name="Normal 5 2 4 2 5 2" xfId="40391"/>
    <cellStyle name="Normal 5 2 4 2 6" xfId="40392"/>
    <cellStyle name="Normal 5 2 4 2 7" xfId="58908"/>
    <cellStyle name="Normal 5 2 4 3" xfId="5775"/>
    <cellStyle name="Normal 5 2 4 3 2" xfId="14449"/>
    <cellStyle name="Normal 5 2 4 3 2 2" xfId="40393"/>
    <cellStyle name="Normal 5 2 4 3 2 3" xfId="58909"/>
    <cellStyle name="Normal 5 2 4 3 3" xfId="20232"/>
    <cellStyle name="Normal 5 2 4 3 3 2" xfId="40394"/>
    <cellStyle name="Normal 5 2 4 3 4" xfId="40395"/>
    <cellStyle name="Normal 5 2 4 3 5" xfId="58910"/>
    <cellStyle name="Normal 5 2 4 4" xfId="8667"/>
    <cellStyle name="Normal 5 2 4 4 2" xfId="40396"/>
    <cellStyle name="Normal 5 2 4 4 3" xfId="58911"/>
    <cellStyle name="Normal 5 2 4 4 4" xfId="58912"/>
    <cellStyle name="Normal 5 2 4 5" xfId="4586"/>
    <cellStyle name="Normal 5 2 4 5 2" xfId="40397"/>
    <cellStyle name="Normal 5 2 4 5 3" xfId="58913"/>
    <cellStyle name="Normal 5 2 4 6" xfId="11558"/>
    <cellStyle name="Normal 5 2 4 6 2" xfId="40398"/>
    <cellStyle name="Normal 5 2 4 6 3" xfId="58914"/>
    <cellStyle name="Normal 5 2 4 7" xfId="17341"/>
    <cellStyle name="Normal 5 2 4 7 2" xfId="40399"/>
    <cellStyle name="Normal 5 2 4 8" xfId="40400"/>
    <cellStyle name="Normal 5 2 4 9" xfId="58915"/>
    <cellStyle name="Normal 5 2 5" xfId="2398"/>
    <cellStyle name="Normal 5 2 5 2" xfId="6993"/>
    <cellStyle name="Normal 5 2 5 2 2" xfId="15666"/>
    <cellStyle name="Normal 5 2 5 2 2 2" xfId="40401"/>
    <cellStyle name="Normal 5 2 5 2 2 3" xfId="58916"/>
    <cellStyle name="Normal 5 2 5 2 3" xfId="21449"/>
    <cellStyle name="Normal 5 2 5 2 3 2" xfId="40402"/>
    <cellStyle name="Normal 5 2 5 2 4" xfId="40403"/>
    <cellStyle name="Normal 5 2 5 2 5" xfId="58917"/>
    <cellStyle name="Normal 5 2 5 3" xfId="9884"/>
    <cellStyle name="Normal 5 2 5 3 2" xfId="40404"/>
    <cellStyle name="Normal 5 2 5 3 3" xfId="58918"/>
    <cellStyle name="Normal 5 2 5 3 4" xfId="58919"/>
    <cellStyle name="Normal 5 2 5 4" xfId="4101"/>
    <cellStyle name="Normal 5 2 5 4 2" xfId="40405"/>
    <cellStyle name="Normal 5 2 5 4 3" xfId="58920"/>
    <cellStyle name="Normal 5 2 5 5" xfId="12775"/>
    <cellStyle name="Normal 5 2 5 5 2" xfId="40406"/>
    <cellStyle name="Normal 5 2 5 5 3" xfId="58921"/>
    <cellStyle name="Normal 5 2 5 6" xfId="18558"/>
    <cellStyle name="Normal 5 2 5 6 2" xfId="40407"/>
    <cellStyle name="Normal 5 2 5 7" xfId="40408"/>
    <cellStyle name="Normal 5 2 5 8" xfId="58922"/>
    <cellStyle name="Normal 5 2 6" xfId="1683"/>
    <cellStyle name="Normal 5 2 6 2" xfId="9169"/>
    <cellStyle name="Normal 5 2 6 2 2" xfId="14951"/>
    <cellStyle name="Normal 5 2 6 2 2 2" xfId="40409"/>
    <cellStyle name="Normal 5 2 6 2 2 3" xfId="58923"/>
    <cellStyle name="Normal 5 2 6 2 3" xfId="20734"/>
    <cellStyle name="Normal 5 2 6 2 3 2" xfId="40410"/>
    <cellStyle name="Normal 5 2 6 2 4" xfId="40411"/>
    <cellStyle name="Normal 5 2 6 2 5" xfId="58924"/>
    <cellStyle name="Normal 5 2 6 3" xfId="6278"/>
    <cellStyle name="Normal 5 2 6 3 2" xfId="40412"/>
    <cellStyle name="Normal 5 2 6 3 3" xfId="58925"/>
    <cellStyle name="Normal 5 2 6 4" xfId="12060"/>
    <cellStyle name="Normal 5 2 6 4 2" xfId="40413"/>
    <cellStyle name="Normal 5 2 6 4 3" xfId="58926"/>
    <cellStyle name="Normal 5 2 6 5" xfId="17843"/>
    <cellStyle name="Normal 5 2 6 5 2" xfId="40414"/>
    <cellStyle name="Normal 5 2 6 6" xfId="40415"/>
    <cellStyle name="Normal 5 2 6 7" xfId="58927"/>
    <cellStyle name="Normal 5 2 7" xfId="5290"/>
    <cellStyle name="Normal 5 2 7 2" xfId="13964"/>
    <cellStyle name="Normal 5 2 7 2 2" xfId="40416"/>
    <cellStyle name="Normal 5 2 7 2 3" xfId="58928"/>
    <cellStyle name="Normal 5 2 7 3" xfId="19747"/>
    <cellStyle name="Normal 5 2 7 3 2" xfId="40417"/>
    <cellStyle name="Normal 5 2 7 4" xfId="40418"/>
    <cellStyle name="Normal 5 2 7 5" xfId="58929"/>
    <cellStyle name="Normal 5 2 8" xfId="8182"/>
    <cellStyle name="Normal 5 2 8 2" xfId="40419"/>
    <cellStyle name="Normal 5 2 8 3" xfId="58930"/>
    <cellStyle name="Normal 5 2 8 4" xfId="58931"/>
    <cellStyle name="Normal 5 2 9" xfId="3386"/>
    <cellStyle name="Normal 5 2 9 2" xfId="40420"/>
    <cellStyle name="Normal 5 2 9 3" xfId="58932"/>
    <cellStyle name="Normal 5 3" xfId="665"/>
    <cellStyle name="Normal 5 3 10" xfId="16860"/>
    <cellStyle name="Normal 5 3 10 2" xfId="40421"/>
    <cellStyle name="Normal 5 3 11" xfId="40422"/>
    <cellStyle name="Normal 5 3 12" xfId="58933"/>
    <cellStyle name="Normal 5 3 2" xfId="666"/>
    <cellStyle name="Normal 5 3 2 2" xfId="2403"/>
    <cellStyle name="Normal 5 3 2 2 2" xfId="9889"/>
    <cellStyle name="Normal 5 3 2 2 2 2" xfId="15671"/>
    <cellStyle name="Normal 5 3 2 2 2 2 2" xfId="40423"/>
    <cellStyle name="Normal 5 3 2 2 2 2 3" xfId="58934"/>
    <cellStyle name="Normal 5 3 2 2 2 3" xfId="21454"/>
    <cellStyle name="Normal 5 3 2 2 2 3 2" xfId="40424"/>
    <cellStyle name="Normal 5 3 2 2 2 4" xfId="40425"/>
    <cellStyle name="Normal 5 3 2 2 2 5" xfId="58935"/>
    <cellStyle name="Normal 5 3 2 2 3" xfId="6998"/>
    <cellStyle name="Normal 5 3 2 2 3 2" xfId="40426"/>
    <cellStyle name="Normal 5 3 2 2 3 3" xfId="58936"/>
    <cellStyle name="Normal 5 3 2 2 4" xfId="12780"/>
    <cellStyle name="Normal 5 3 2 2 4 2" xfId="40427"/>
    <cellStyle name="Normal 5 3 2 2 4 3" xfId="58937"/>
    <cellStyle name="Normal 5 3 2 2 5" xfId="18563"/>
    <cellStyle name="Normal 5 3 2 2 5 2" xfId="40428"/>
    <cellStyle name="Normal 5 3 2 2 6" xfId="40429"/>
    <cellStyle name="Normal 5 3 2 2 7" xfId="58938"/>
    <cellStyle name="Normal 5 3 2 3" xfId="5295"/>
    <cellStyle name="Normal 5 3 2 3 2" xfId="13969"/>
    <cellStyle name="Normal 5 3 2 3 2 2" xfId="40430"/>
    <cellStyle name="Normal 5 3 2 3 2 3" xfId="58939"/>
    <cellStyle name="Normal 5 3 2 3 3" xfId="19752"/>
    <cellStyle name="Normal 5 3 2 3 3 2" xfId="40431"/>
    <cellStyle name="Normal 5 3 2 3 4" xfId="40432"/>
    <cellStyle name="Normal 5 3 2 3 5" xfId="58940"/>
    <cellStyle name="Normal 5 3 2 4" xfId="8187"/>
    <cellStyle name="Normal 5 3 2 4 2" xfId="40433"/>
    <cellStyle name="Normal 5 3 2 4 3" xfId="58941"/>
    <cellStyle name="Normal 5 3 2 4 4" xfId="58942"/>
    <cellStyle name="Normal 5 3 2 5" xfId="4106"/>
    <cellStyle name="Normal 5 3 2 5 2" xfId="40434"/>
    <cellStyle name="Normal 5 3 2 5 3" xfId="58943"/>
    <cellStyle name="Normal 5 3 2 6" xfId="11078"/>
    <cellStyle name="Normal 5 3 2 6 2" xfId="40435"/>
    <cellStyle name="Normal 5 3 2 6 3" xfId="58944"/>
    <cellStyle name="Normal 5 3 2 7" xfId="16861"/>
    <cellStyle name="Normal 5 3 2 7 2" xfId="40436"/>
    <cellStyle name="Normal 5 3 2 8" xfId="40437"/>
    <cellStyle name="Normal 5 3 2 9" xfId="58945"/>
    <cellStyle name="Normal 5 3 3" xfId="1181"/>
    <cellStyle name="Normal 5 3 3 2" xfId="2885"/>
    <cellStyle name="Normal 5 3 3 2 2" xfId="10371"/>
    <cellStyle name="Normal 5 3 3 2 2 2" xfId="16153"/>
    <cellStyle name="Normal 5 3 3 2 2 2 2" xfId="40438"/>
    <cellStyle name="Normal 5 3 3 2 2 2 3" xfId="58946"/>
    <cellStyle name="Normal 5 3 3 2 2 3" xfId="21936"/>
    <cellStyle name="Normal 5 3 3 2 2 3 2" xfId="40439"/>
    <cellStyle name="Normal 5 3 3 2 2 4" xfId="40440"/>
    <cellStyle name="Normal 5 3 3 2 2 5" xfId="58947"/>
    <cellStyle name="Normal 5 3 3 2 3" xfId="7480"/>
    <cellStyle name="Normal 5 3 3 2 3 2" xfId="40441"/>
    <cellStyle name="Normal 5 3 3 2 3 3" xfId="58948"/>
    <cellStyle name="Normal 5 3 3 2 4" xfId="13262"/>
    <cellStyle name="Normal 5 3 3 2 4 2" xfId="40442"/>
    <cellStyle name="Normal 5 3 3 2 4 3" xfId="58949"/>
    <cellStyle name="Normal 5 3 3 2 5" xfId="19045"/>
    <cellStyle name="Normal 5 3 3 2 5 2" xfId="40443"/>
    <cellStyle name="Normal 5 3 3 2 6" xfId="40444"/>
    <cellStyle name="Normal 5 3 3 2 7" xfId="58950"/>
    <cellStyle name="Normal 5 3 3 3" xfId="5777"/>
    <cellStyle name="Normal 5 3 3 3 2" xfId="14451"/>
    <cellStyle name="Normal 5 3 3 3 2 2" xfId="40445"/>
    <cellStyle name="Normal 5 3 3 3 2 3" xfId="58951"/>
    <cellStyle name="Normal 5 3 3 3 3" xfId="20234"/>
    <cellStyle name="Normal 5 3 3 3 3 2" xfId="40446"/>
    <cellStyle name="Normal 5 3 3 3 4" xfId="40447"/>
    <cellStyle name="Normal 5 3 3 3 5" xfId="58952"/>
    <cellStyle name="Normal 5 3 3 4" xfId="8669"/>
    <cellStyle name="Normal 5 3 3 4 2" xfId="40448"/>
    <cellStyle name="Normal 5 3 3 4 3" xfId="58953"/>
    <cellStyle name="Normal 5 3 3 4 4" xfId="58954"/>
    <cellStyle name="Normal 5 3 3 5" xfId="4588"/>
    <cellStyle name="Normal 5 3 3 5 2" xfId="40449"/>
    <cellStyle name="Normal 5 3 3 5 3" xfId="58955"/>
    <cellStyle name="Normal 5 3 3 6" xfId="11560"/>
    <cellStyle name="Normal 5 3 3 6 2" xfId="40450"/>
    <cellStyle name="Normal 5 3 3 6 3" xfId="58956"/>
    <cellStyle name="Normal 5 3 3 7" xfId="17343"/>
    <cellStyle name="Normal 5 3 3 7 2" xfId="40451"/>
    <cellStyle name="Normal 5 3 3 8" xfId="40452"/>
    <cellStyle name="Normal 5 3 3 9" xfId="58957"/>
    <cellStyle name="Normal 5 3 4" xfId="2402"/>
    <cellStyle name="Normal 5 3 4 2" xfId="6997"/>
    <cellStyle name="Normal 5 3 4 2 2" xfId="15670"/>
    <cellStyle name="Normal 5 3 4 2 2 2" xfId="40453"/>
    <cellStyle name="Normal 5 3 4 2 2 3" xfId="58958"/>
    <cellStyle name="Normal 5 3 4 2 3" xfId="21453"/>
    <cellStyle name="Normal 5 3 4 2 3 2" xfId="40454"/>
    <cellStyle name="Normal 5 3 4 2 4" xfId="40455"/>
    <cellStyle name="Normal 5 3 4 2 5" xfId="58959"/>
    <cellStyle name="Normal 5 3 4 3" xfId="9888"/>
    <cellStyle name="Normal 5 3 4 3 2" xfId="40456"/>
    <cellStyle name="Normal 5 3 4 3 3" xfId="58960"/>
    <cellStyle name="Normal 5 3 4 3 4" xfId="58961"/>
    <cellStyle name="Normal 5 3 4 4" xfId="4105"/>
    <cellStyle name="Normal 5 3 4 4 2" xfId="40457"/>
    <cellStyle name="Normal 5 3 4 4 3" xfId="58962"/>
    <cellStyle name="Normal 5 3 4 5" xfId="12779"/>
    <cellStyle name="Normal 5 3 4 5 2" xfId="40458"/>
    <cellStyle name="Normal 5 3 4 5 3" xfId="58963"/>
    <cellStyle name="Normal 5 3 4 6" xfId="18562"/>
    <cellStyle name="Normal 5 3 4 6 2" xfId="40459"/>
    <cellStyle name="Normal 5 3 4 7" xfId="40460"/>
    <cellStyle name="Normal 5 3 4 8" xfId="58964"/>
    <cellStyle name="Normal 5 3 5" xfId="1685"/>
    <cellStyle name="Normal 5 3 5 2" xfId="9171"/>
    <cellStyle name="Normal 5 3 5 2 2" xfId="14953"/>
    <cellStyle name="Normal 5 3 5 2 2 2" xfId="40461"/>
    <cellStyle name="Normal 5 3 5 2 2 3" xfId="58965"/>
    <cellStyle name="Normal 5 3 5 2 3" xfId="20736"/>
    <cellStyle name="Normal 5 3 5 2 3 2" xfId="40462"/>
    <cellStyle name="Normal 5 3 5 2 4" xfId="40463"/>
    <cellStyle name="Normal 5 3 5 2 5" xfId="58966"/>
    <cellStyle name="Normal 5 3 5 3" xfId="6280"/>
    <cellStyle name="Normal 5 3 5 3 2" xfId="40464"/>
    <cellStyle name="Normal 5 3 5 3 3" xfId="58967"/>
    <cellStyle name="Normal 5 3 5 4" xfId="12062"/>
    <cellStyle name="Normal 5 3 5 4 2" xfId="40465"/>
    <cellStyle name="Normal 5 3 5 4 3" xfId="58968"/>
    <cellStyle name="Normal 5 3 5 5" xfId="17845"/>
    <cellStyle name="Normal 5 3 5 5 2" xfId="40466"/>
    <cellStyle name="Normal 5 3 5 6" xfId="40467"/>
    <cellStyle name="Normal 5 3 5 7" xfId="58969"/>
    <cellStyle name="Normal 5 3 6" xfId="5294"/>
    <cellStyle name="Normal 5 3 6 2" xfId="13968"/>
    <cellStyle name="Normal 5 3 6 2 2" xfId="40468"/>
    <cellStyle name="Normal 5 3 6 2 3" xfId="58970"/>
    <cellStyle name="Normal 5 3 6 3" xfId="19751"/>
    <cellStyle name="Normal 5 3 6 3 2" xfId="40469"/>
    <cellStyle name="Normal 5 3 6 4" xfId="40470"/>
    <cellStyle name="Normal 5 3 6 5" xfId="58971"/>
    <cellStyle name="Normal 5 3 7" xfId="8186"/>
    <cellStyle name="Normal 5 3 7 2" xfId="40471"/>
    <cellStyle name="Normal 5 3 7 3" xfId="58972"/>
    <cellStyle name="Normal 5 3 7 4" xfId="58973"/>
    <cellStyle name="Normal 5 3 8" xfId="3388"/>
    <cellStyle name="Normal 5 3 8 2" xfId="40472"/>
    <cellStyle name="Normal 5 3 8 3" xfId="58974"/>
    <cellStyle name="Normal 5 3 9" xfId="11077"/>
    <cellStyle name="Normal 5 3 9 2" xfId="40473"/>
    <cellStyle name="Normal 5 3 9 3" xfId="58975"/>
    <cellStyle name="Normal 5 4" xfId="667"/>
    <cellStyle name="Normal 5 4 10" xfId="16862"/>
    <cellStyle name="Normal 5 4 10 2" xfId="40474"/>
    <cellStyle name="Normal 5 4 11" xfId="40475"/>
    <cellStyle name="Normal 5 4 12" xfId="58976"/>
    <cellStyle name="Normal 5 4 2" xfId="668"/>
    <cellStyle name="Normal 5 4 2 2" xfId="2405"/>
    <cellStyle name="Normal 5 4 2 2 2" xfId="9891"/>
    <cellStyle name="Normal 5 4 2 2 2 2" xfId="15673"/>
    <cellStyle name="Normal 5 4 2 2 2 2 2" xfId="40476"/>
    <cellStyle name="Normal 5 4 2 2 2 2 3" xfId="58977"/>
    <cellStyle name="Normal 5 4 2 2 2 3" xfId="21456"/>
    <cellStyle name="Normal 5 4 2 2 2 3 2" xfId="40477"/>
    <cellStyle name="Normal 5 4 2 2 2 4" xfId="40478"/>
    <cellStyle name="Normal 5 4 2 2 2 5" xfId="58978"/>
    <cellStyle name="Normal 5 4 2 2 3" xfId="7000"/>
    <cellStyle name="Normal 5 4 2 2 3 2" xfId="40479"/>
    <cellStyle name="Normal 5 4 2 2 3 3" xfId="58979"/>
    <cellStyle name="Normal 5 4 2 2 4" xfId="12782"/>
    <cellStyle name="Normal 5 4 2 2 4 2" xfId="40480"/>
    <cellStyle name="Normal 5 4 2 2 4 3" xfId="58980"/>
    <cellStyle name="Normal 5 4 2 2 5" xfId="18565"/>
    <cellStyle name="Normal 5 4 2 2 5 2" xfId="40481"/>
    <cellStyle name="Normal 5 4 2 2 6" xfId="40482"/>
    <cellStyle name="Normal 5 4 2 2 7" xfId="58981"/>
    <cellStyle name="Normal 5 4 2 3" xfId="5297"/>
    <cellStyle name="Normal 5 4 2 3 2" xfId="13971"/>
    <cellStyle name="Normal 5 4 2 3 2 2" xfId="40483"/>
    <cellStyle name="Normal 5 4 2 3 2 3" xfId="58982"/>
    <cellStyle name="Normal 5 4 2 3 3" xfId="19754"/>
    <cellStyle name="Normal 5 4 2 3 3 2" xfId="40484"/>
    <cellStyle name="Normal 5 4 2 3 4" xfId="40485"/>
    <cellStyle name="Normal 5 4 2 3 5" xfId="58983"/>
    <cellStyle name="Normal 5 4 2 4" xfId="8189"/>
    <cellStyle name="Normal 5 4 2 4 2" xfId="40486"/>
    <cellStyle name="Normal 5 4 2 4 3" xfId="58984"/>
    <cellStyle name="Normal 5 4 2 4 4" xfId="58985"/>
    <cellStyle name="Normal 5 4 2 5" xfId="4108"/>
    <cellStyle name="Normal 5 4 2 5 2" xfId="40487"/>
    <cellStyle name="Normal 5 4 2 5 3" xfId="58986"/>
    <cellStyle name="Normal 5 4 2 6" xfId="11080"/>
    <cellStyle name="Normal 5 4 2 6 2" xfId="40488"/>
    <cellStyle name="Normal 5 4 2 6 3" xfId="58987"/>
    <cellStyle name="Normal 5 4 2 7" xfId="16863"/>
    <cellStyle name="Normal 5 4 2 7 2" xfId="40489"/>
    <cellStyle name="Normal 5 4 2 8" xfId="40490"/>
    <cellStyle name="Normal 5 4 2 9" xfId="58988"/>
    <cellStyle name="Normal 5 4 3" xfId="1182"/>
    <cellStyle name="Normal 5 4 3 2" xfId="2886"/>
    <cellStyle name="Normal 5 4 3 2 2" xfId="10372"/>
    <cellStyle name="Normal 5 4 3 2 2 2" xfId="16154"/>
    <cellStyle name="Normal 5 4 3 2 2 2 2" xfId="40491"/>
    <cellStyle name="Normal 5 4 3 2 2 2 3" xfId="58989"/>
    <cellStyle name="Normal 5 4 3 2 2 3" xfId="21937"/>
    <cellStyle name="Normal 5 4 3 2 2 3 2" xfId="40492"/>
    <cellStyle name="Normal 5 4 3 2 2 4" xfId="40493"/>
    <cellStyle name="Normal 5 4 3 2 2 5" xfId="58990"/>
    <cellStyle name="Normal 5 4 3 2 3" xfId="7481"/>
    <cellStyle name="Normal 5 4 3 2 3 2" xfId="40494"/>
    <cellStyle name="Normal 5 4 3 2 3 3" xfId="58991"/>
    <cellStyle name="Normal 5 4 3 2 4" xfId="13263"/>
    <cellStyle name="Normal 5 4 3 2 4 2" xfId="40495"/>
    <cellStyle name="Normal 5 4 3 2 4 3" xfId="58992"/>
    <cellStyle name="Normal 5 4 3 2 5" xfId="19046"/>
    <cellStyle name="Normal 5 4 3 2 5 2" xfId="40496"/>
    <cellStyle name="Normal 5 4 3 2 6" xfId="40497"/>
    <cellStyle name="Normal 5 4 3 2 7" xfId="58993"/>
    <cellStyle name="Normal 5 4 3 3" xfId="5778"/>
    <cellStyle name="Normal 5 4 3 3 2" xfId="14452"/>
    <cellStyle name="Normal 5 4 3 3 2 2" xfId="40498"/>
    <cellStyle name="Normal 5 4 3 3 2 3" xfId="58994"/>
    <cellStyle name="Normal 5 4 3 3 3" xfId="20235"/>
    <cellStyle name="Normal 5 4 3 3 3 2" xfId="40499"/>
    <cellStyle name="Normal 5 4 3 3 4" xfId="40500"/>
    <cellStyle name="Normal 5 4 3 3 5" xfId="58995"/>
    <cellStyle name="Normal 5 4 3 4" xfId="8670"/>
    <cellStyle name="Normal 5 4 3 4 2" xfId="40501"/>
    <cellStyle name="Normal 5 4 3 4 3" xfId="58996"/>
    <cellStyle name="Normal 5 4 3 4 4" xfId="58997"/>
    <cellStyle name="Normal 5 4 3 5" xfId="4589"/>
    <cellStyle name="Normal 5 4 3 5 2" xfId="40502"/>
    <cellStyle name="Normal 5 4 3 5 3" xfId="58998"/>
    <cellStyle name="Normal 5 4 3 6" xfId="11561"/>
    <cellStyle name="Normal 5 4 3 6 2" xfId="40503"/>
    <cellStyle name="Normal 5 4 3 6 3" xfId="58999"/>
    <cellStyle name="Normal 5 4 3 7" xfId="17344"/>
    <cellStyle name="Normal 5 4 3 7 2" xfId="40504"/>
    <cellStyle name="Normal 5 4 3 8" xfId="40505"/>
    <cellStyle name="Normal 5 4 3 9" xfId="59000"/>
    <cellStyle name="Normal 5 4 4" xfId="2404"/>
    <cellStyle name="Normal 5 4 4 2" xfId="6999"/>
    <cellStyle name="Normal 5 4 4 2 2" xfId="15672"/>
    <cellStyle name="Normal 5 4 4 2 2 2" xfId="40506"/>
    <cellStyle name="Normal 5 4 4 2 2 3" xfId="59001"/>
    <cellStyle name="Normal 5 4 4 2 3" xfId="21455"/>
    <cellStyle name="Normal 5 4 4 2 3 2" xfId="40507"/>
    <cellStyle name="Normal 5 4 4 2 4" xfId="40508"/>
    <cellStyle name="Normal 5 4 4 2 5" xfId="59002"/>
    <cellStyle name="Normal 5 4 4 3" xfId="9890"/>
    <cellStyle name="Normal 5 4 4 3 2" xfId="40509"/>
    <cellStyle name="Normal 5 4 4 3 3" xfId="59003"/>
    <cellStyle name="Normal 5 4 4 3 4" xfId="59004"/>
    <cellStyle name="Normal 5 4 4 4" xfId="4107"/>
    <cellStyle name="Normal 5 4 4 4 2" xfId="40510"/>
    <cellStyle name="Normal 5 4 4 4 3" xfId="59005"/>
    <cellStyle name="Normal 5 4 4 5" xfId="12781"/>
    <cellStyle name="Normal 5 4 4 5 2" xfId="40511"/>
    <cellStyle name="Normal 5 4 4 5 3" xfId="59006"/>
    <cellStyle name="Normal 5 4 4 6" xfId="18564"/>
    <cellStyle name="Normal 5 4 4 6 2" xfId="40512"/>
    <cellStyle name="Normal 5 4 4 7" xfId="40513"/>
    <cellStyle name="Normal 5 4 4 8" xfId="59007"/>
    <cellStyle name="Normal 5 4 5" xfId="1686"/>
    <cellStyle name="Normal 5 4 5 2" xfId="9172"/>
    <cellStyle name="Normal 5 4 5 2 2" xfId="14954"/>
    <cellStyle name="Normal 5 4 5 2 2 2" xfId="40514"/>
    <cellStyle name="Normal 5 4 5 2 2 3" xfId="59008"/>
    <cellStyle name="Normal 5 4 5 2 3" xfId="20737"/>
    <cellStyle name="Normal 5 4 5 2 3 2" xfId="40515"/>
    <cellStyle name="Normal 5 4 5 2 4" xfId="40516"/>
    <cellStyle name="Normal 5 4 5 2 5" xfId="59009"/>
    <cellStyle name="Normal 5 4 5 3" xfId="6281"/>
    <cellStyle name="Normal 5 4 5 3 2" xfId="40517"/>
    <cellStyle name="Normal 5 4 5 3 3" xfId="59010"/>
    <cellStyle name="Normal 5 4 5 4" xfId="12063"/>
    <cellStyle name="Normal 5 4 5 4 2" xfId="40518"/>
    <cellStyle name="Normal 5 4 5 4 3" xfId="59011"/>
    <cellStyle name="Normal 5 4 5 5" xfId="17846"/>
    <cellStyle name="Normal 5 4 5 5 2" xfId="40519"/>
    <cellStyle name="Normal 5 4 5 6" xfId="40520"/>
    <cellStyle name="Normal 5 4 5 7" xfId="59012"/>
    <cellStyle name="Normal 5 4 6" xfId="5296"/>
    <cellStyle name="Normal 5 4 6 2" xfId="13970"/>
    <cellStyle name="Normal 5 4 6 2 2" xfId="40521"/>
    <cellStyle name="Normal 5 4 6 2 3" xfId="59013"/>
    <cellStyle name="Normal 5 4 6 3" xfId="19753"/>
    <cellStyle name="Normal 5 4 6 3 2" xfId="40522"/>
    <cellStyle name="Normal 5 4 6 4" xfId="40523"/>
    <cellStyle name="Normal 5 4 6 5" xfId="59014"/>
    <cellStyle name="Normal 5 4 7" xfId="8188"/>
    <cellStyle name="Normal 5 4 7 2" xfId="40524"/>
    <cellStyle name="Normal 5 4 7 3" xfId="59015"/>
    <cellStyle name="Normal 5 4 7 4" xfId="59016"/>
    <cellStyle name="Normal 5 4 8" xfId="3389"/>
    <cellStyle name="Normal 5 4 8 2" xfId="40525"/>
    <cellStyle name="Normal 5 4 8 3" xfId="59017"/>
    <cellStyle name="Normal 5 4 9" xfId="11079"/>
    <cellStyle name="Normal 5 4 9 2" xfId="40526"/>
    <cellStyle name="Normal 5 4 9 3" xfId="59018"/>
    <cellStyle name="Normal 5 5" xfId="669"/>
    <cellStyle name="Normal 5 5 10" xfId="40527"/>
    <cellStyle name="Normal 5 5 11" xfId="59019"/>
    <cellStyle name="Normal 5 5 2" xfId="1178"/>
    <cellStyle name="Normal 5 5 2 2" xfId="2882"/>
    <cellStyle name="Normal 5 5 2 2 2" xfId="10368"/>
    <cellStyle name="Normal 5 5 2 2 2 2" xfId="16150"/>
    <cellStyle name="Normal 5 5 2 2 2 2 2" xfId="40528"/>
    <cellStyle name="Normal 5 5 2 2 2 2 3" xfId="59020"/>
    <cellStyle name="Normal 5 5 2 2 2 3" xfId="21933"/>
    <cellStyle name="Normal 5 5 2 2 2 3 2" xfId="40529"/>
    <cellStyle name="Normal 5 5 2 2 2 4" xfId="40530"/>
    <cellStyle name="Normal 5 5 2 2 2 5" xfId="59021"/>
    <cellStyle name="Normal 5 5 2 2 3" xfId="7477"/>
    <cellStyle name="Normal 5 5 2 2 3 2" xfId="40531"/>
    <cellStyle name="Normal 5 5 2 2 3 3" xfId="59022"/>
    <cellStyle name="Normal 5 5 2 2 4" xfId="13259"/>
    <cellStyle name="Normal 5 5 2 2 4 2" xfId="40532"/>
    <cellStyle name="Normal 5 5 2 2 4 3" xfId="59023"/>
    <cellStyle name="Normal 5 5 2 2 5" xfId="19042"/>
    <cellStyle name="Normal 5 5 2 2 5 2" xfId="40533"/>
    <cellStyle name="Normal 5 5 2 2 6" xfId="40534"/>
    <cellStyle name="Normal 5 5 2 2 7" xfId="59024"/>
    <cellStyle name="Normal 5 5 2 3" xfId="5774"/>
    <cellStyle name="Normal 5 5 2 3 2" xfId="14448"/>
    <cellStyle name="Normal 5 5 2 3 2 2" xfId="40535"/>
    <cellStyle name="Normal 5 5 2 3 2 3" xfId="59025"/>
    <cellStyle name="Normal 5 5 2 3 3" xfId="20231"/>
    <cellStyle name="Normal 5 5 2 3 3 2" xfId="40536"/>
    <cellStyle name="Normal 5 5 2 3 4" xfId="40537"/>
    <cellStyle name="Normal 5 5 2 3 5" xfId="59026"/>
    <cellStyle name="Normal 5 5 2 4" xfId="8666"/>
    <cellStyle name="Normal 5 5 2 4 2" xfId="40538"/>
    <cellStyle name="Normal 5 5 2 4 3" xfId="59027"/>
    <cellStyle name="Normal 5 5 2 4 4" xfId="59028"/>
    <cellStyle name="Normal 5 5 2 5" xfId="4585"/>
    <cellStyle name="Normal 5 5 2 5 2" xfId="40539"/>
    <cellStyle name="Normal 5 5 2 5 3" xfId="59029"/>
    <cellStyle name="Normal 5 5 2 6" xfId="11557"/>
    <cellStyle name="Normal 5 5 2 6 2" xfId="40540"/>
    <cellStyle name="Normal 5 5 2 6 3" xfId="59030"/>
    <cellStyle name="Normal 5 5 2 7" xfId="17340"/>
    <cellStyle name="Normal 5 5 2 7 2" xfId="40541"/>
    <cellStyle name="Normal 5 5 2 8" xfId="40542"/>
    <cellStyle name="Normal 5 5 2 9" xfId="59031"/>
    <cellStyle name="Normal 5 5 3" xfId="2406"/>
    <cellStyle name="Normal 5 5 3 2" xfId="7001"/>
    <cellStyle name="Normal 5 5 3 2 2" xfId="15674"/>
    <cellStyle name="Normal 5 5 3 2 2 2" xfId="40543"/>
    <cellStyle name="Normal 5 5 3 2 2 3" xfId="59032"/>
    <cellStyle name="Normal 5 5 3 2 3" xfId="21457"/>
    <cellStyle name="Normal 5 5 3 2 3 2" xfId="40544"/>
    <cellStyle name="Normal 5 5 3 2 4" xfId="40545"/>
    <cellStyle name="Normal 5 5 3 2 5" xfId="59033"/>
    <cellStyle name="Normal 5 5 3 3" xfId="9892"/>
    <cellStyle name="Normal 5 5 3 3 2" xfId="40546"/>
    <cellStyle name="Normal 5 5 3 3 3" xfId="59034"/>
    <cellStyle name="Normal 5 5 3 3 4" xfId="59035"/>
    <cellStyle name="Normal 5 5 3 4" xfId="4109"/>
    <cellStyle name="Normal 5 5 3 4 2" xfId="40547"/>
    <cellStyle name="Normal 5 5 3 4 3" xfId="59036"/>
    <cellStyle name="Normal 5 5 3 5" xfId="12783"/>
    <cellStyle name="Normal 5 5 3 5 2" xfId="40548"/>
    <cellStyle name="Normal 5 5 3 5 3" xfId="59037"/>
    <cellStyle name="Normal 5 5 3 6" xfId="18566"/>
    <cellStyle name="Normal 5 5 3 6 2" xfId="40549"/>
    <cellStyle name="Normal 5 5 3 7" xfId="40550"/>
    <cellStyle name="Normal 5 5 3 8" xfId="59038"/>
    <cellStyle name="Normal 5 5 4" xfId="1682"/>
    <cellStyle name="Normal 5 5 4 2" xfId="9168"/>
    <cellStyle name="Normal 5 5 4 2 2" xfId="14950"/>
    <cellStyle name="Normal 5 5 4 2 2 2" xfId="40551"/>
    <cellStyle name="Normal 5 5 4 2 2 3" xfId="59039"/>
    <cellStyle name="Normal 5 5 4 2 3" xfId="20733"/>
    <cellStyle name="Normal 5 5 4 2 3 2" xfId="40552"/>
    <cellStyle name="Normal 5 5 4 2 4" xfId="40553"/>
    <cellStyle name="Normal 5 5 4 2 5" xfId="59040"/>
    <cellStyle name="Normal 5 5 4 3" xfId="6277"/>
    <cellStyle name="Normal 5 5 4 3 2" xfId="40554"/>
    <cellStyle name="Normal 5 5 4 3 3" xfId="59041"/>
    <cellStyle name="Normal 5 5 4 4" xfId="12059"/>
    <cellStyle name="Normal 5 5 4 4 2" xfId="40555"/>
    <cellStyle name="Normal 5 5 4 4 3" xfId="59042"/>
    <cellStyle name="Normal 5 5 4 5" xfId="17842"/>
    <cellStyle name="Normal 5 5 4 5 2" xfId="40556"/>
    <cellStyle name="Normal 5 5 4 6" xfId="40557"/>
    <cellStyle name="Normal 5 5 4 7" xfId="59043"/>
    <cellStyle name="Normal 5 5 5" xfId="5298"/>
    <cellStyle name="Normal 5 5 5 2" xfId="13972"/>
    <cellStyle name="Normal 5 5 5 2 2" xfId="40558"/>
    <cellStyle name="Normal 5 5 5 2 3" xfId="59044"/>
    <cellStyle name="Normal 5 5 5 3" xfId="19755"/>
    <cellStyle name="Normal 5 5 5 3 2" xfId="40559"/>
    <cellStyle name="Normal 5 5 5 4" xfId="40560"/>
    <cellStyle name="Normal 5 5 5 5" xfId="59045"/>
    <cellStyle name="Normal 5 5 6" xfId="8190"/>
    <cellStyle name="Normal 5 5 6 2" xfId="40561"/>
    <cellStyle name="Normal 5 5 6 3" xfId="59046"/>
    <cellStyle name="Normal 5 5 6 4" xfId="59047"/>
    <cellStyle name="Normal 5 5 7" xfId="3385"/>
    <cellStyle name="Normal 5 5 7 2" xfId="40562"/>
    <cellStyle name="Normal 5 5 7 3" xfId="59048"/>
    <cellStyle name="Normal 5 5 8" xfId="11081"/>
    <cellStyle name="Normal 5 5 8 2" xfId="40563"/>
    <cellStyle name="Normal 5 5 8 3" xfId="59049"/>
    <cellStyle name="Normal 5 5 9" xfId="16864"/>
    <cellStyle name="Normal 5 5 9 2" xfId="40564"/>
    <cellStyle name="Normal 5 6" xfId="838"/>
    <cellStyle name="Normal 5 7" xfId="2397"/>
    <cellStyle name="Normal 5 7 2" xfId="6992"/>
    <cellStyle name="Normal 5 7 2 2" xfId="15665"/>
    <cellStyle name="Normal 5 7 2 2 2" xfId="40565"/>
    <cellStyle name="Normal 5 7 2 2 3" xfId="59050"/>
    <cellStyle name="Normal 5 7 2 3" xfId="21448"/>
    <cellStyle name="Normal 5 7 2 3 2" xfId="40566"/>
    <cellStyle name="Normal 5 7 2 4" xfId="40567"/>
    <cellStyle name="Normal 5 7 2 5" xfId="59051"/>
    <cellStyle name="Normal 5 7 3" xfId="9883"/>
    <cellStyle name="Normal 5 7 3 2" xfId="40568"/>
    <cellStyle name="Normal 5 7 3 3" xfId="59052"/>
    <cellStyle name="Normal 5 7 3 4" xfId="59053"/>
    <cellStyle name="Normal 5 7 4" xfId="4100"/>
    <cellStyle name="Normal 5 7 4 2" xfId="40569"/>
    <cellStyle name="Normal 5 7 4 3" xfId="59054"/>
    <cellStyle name="Normal 5 7 5" xfId="12774"/>
    <cellStyle name="Normal 5 7 5 2" xfId="40570"/>
    <cellStyle name="Normal 5 7 5 3" xfId="59055"/>
    <cellStyle name="Normal 5 7 6" xfId="18557"/>
    <cellStyle name="Normal 5 7 6 2" xfId="40571"/>
    <cellStyle name="Normal 5 7 7" xfId="40572"/>
    <cellStyle name="Normal 5 7 8" xfId="59056"/>
    <cellStyle name="Normal 5 8" xfId="1354"/>
    <cellStyle name="Normal 5 8 2" xfId="8840"/>
    <cellStyle name="Normal 5 8 2 2" xfId="14622"/>
    <cellStyle name="Normal 5 8 2 2 2" xfId="40573"/>
    <cellStyle name="Normal 5 8 2 2 3" xfId="59057"/>
    <cellStyle name="Normal 5 8 2 3" xfId="20405"/>
    <cellStyle name="Normal 5 8 2 3 2" xfId="40574"/>
    <cellStyle name="Normal 5 8 2 4" xfId="40575"/>
    <cellStyle name="Normal 5 8 2 5" xfId="59058"/>
    <cellStyle name="Normal 5 8 3" xfId="5949"/>
    <cellStyle name="Normal 5 8 3 2" xfId="40576"/>
    <cellStyle name="Normal 5 8 3 3" xfId="59059"/>
    <cellStyle name="Normal 5 8 4" xfId="11731"/>
    <cellStyle name="Normal 5 8 4 2" xfId="40577"/>
    <cellStyle name="Normal 5 8 4 3" xfId="59060"/>
    <cellStyle name="Normal 5 8 5" xfId="17514"/>
    <cellStyle name="Normal 5 8 5 2" xfId="40578"/>
    <cellStyle name="Normal 5 8 6" xfId="40579"/>
    <cellStyle name="Normal 5 8 7" xfId="59061"/>
    <cellStyle name="Normal 5 9" xfId="5289"/>
    <cellStyle name="Normal 5 9 2" xfId="13963"/>
    <cellStyle name="Normal 5 9 2 2" xfId="40580"/>
    <cellStyle name="Normal 5 9 2 3" xfId="59062"/>
    <cellStyle name="Normal 5 9 3" xfId="19746"/>
    <cellStyle name="Normal 5 9 3 2" xfId="40581"/>
    <cellStyle name="Normal 5 9 4" xfId="40582"/>
    <cellStyle name="Normal 5 9 5" xfId="59063"/>
    <cellStyle name="Normal 6" xfId="915"/>
    <cellStyle name="Normal 7" xfId="1231"/>
    <cellStyle name="Normal 7 2" xfId="2935"/>
    <cellStyle name="Normal 7 3" xfId="5827"/>
    <cellStyle name="Normal 8" xfId="835"/>
    <cellStyle name="Normal 8 2" xfId="2542"/>
    <cellStyle name="Normal 8 2 2" xfId="10028"/>
    <cellStyle name="Normal 8 2 2 2" xfId="15810"/>
    <cellStyle name="Normal 8 2 2 2 2" xfId="40583"/>
    <cellStyle name="Normal 8 2 2 2 3" xfId="59064"/>
    <cellStyle name="Normal 8 2 2 3" xfId="21593"/>
    <cellStyle name="Normal 8 2 2 3 2" xfId="40584"/>
    <cellStyle name="Normal 8 2 2 4" xfId="40585"/>
    <cellStyle name="Normal 8 2 2 5" xfId="59065"/>
    <cellStyle name="Normal 8 2 3" xfId="7137"/>
    <cellStyle name="Normal 8 2 3 2" xfId="40586"/>
    <cellStyle name="Normal 8 2 3 3" xfId="59066"/>
    <cellStyle name="Normal 8 2 4" xfId="12919"/>
    <cellStyle name="Normal 8 2 4 2" xfId="40587"/>
    <cellStyle name="Normal 8 2 4 3" xfId="59067"/>
    <cellStyle name="Normal 8 2 5" xfId="18702"/>
    <cellStyle name="Normal 8 2 5 2" xfId="40588"/>
    <cellStyle name="Normal 8 2 6" xfId="40589"/>
    <cellStyle name="Normal 8 2 7" xfId="59068"/>
    <cellStyle name="Normal 8 3" xfId="5434"/>
    <cellStyle name="Normal 8 3 2" xfId="14108"/>
    <cellStyle name="Normal 8 3 2 2" xfId="40590"/>
    <cellStyle name="Normal 8 3 2 3" xfId="59069"/>
    <cellStyle name="Normal 8 3 3" xfId="19891"/>
    <cellStyle name="Normal 8 3 3 2" xfId="40591"/>
    <cellStyle name="Normal 8 3 4" xfId="40592"/>
    <cellStyle name="Normal 8 3 5" xfId="59070"/>
    <cellStyle name="Normal 8 4" xfId="8326"/>
    <cellStyle name="Normal 8 4 2" xfId="40593"/>
    <cellStyle name="Normal 8 4 3" xfId="59071"/>
    <cellStyle name="Normal 8 4 4" xfId="59072"/>
    <cellStyle name="Normal 8 5" xfId="4245"/>
    <cellStyle name="Normal 8 5 2" xfId="40594"/>
    <cellStyle name="Normal 8 5 3" xfId="59073"/>
    <cellStyle name="Normal 8 6" xfId="11217"/>
    <cellStyle name="Normal 8 6 2" xfId="40595"/>
    <cellStyle name="Normal 8 6 3" xfId="59074"/>
    <cellStyle name="Normal 8 7" xfId="17000"/>
    <cellStyle name="Normal 8 7 2" xfId="40596"/>
    <cellStyle name="Normal 8 8" xfId="40597"/>
    <cellStyle name="Normal 8 9" xfId="59075"/>
    <cellStyle name="Note 2" xfId="670"/>
    <cellStyle name="Note 2 10" xfId="1246"/>
    <cellStyle name="Note 2 10 2" xfId="8733"/>
    <cellStyle name="Note 2 10 2 2" xfId="14515"/>
    <cellStyle name="Note 2 10 2 2 2" xfId="40598"/>
    <cellStyle name="Note 2 10 2 2 3" xfId="59076"/>
    <cellStyle name="Note 2 10 2 3" xfId="20298"/>
    <cellStyle name="Note 2 10 2 3 2" xfId="40599"/>
    <cellStyle name="Note 2 10 2 4" xfId="40600"/>
    <cellStyle name="Note 2 10 2 5" xfId="59077"/>
    <cellStyle name="Note 2 10 3" xfId="5842"/>
    <cellStyle name="Note 2 10 3 2" xfId="40601"/>
    <cellStyle name="Note 2 10 3 3" xfId="59078"/>
    <cellStyle name="Note 2 10 4" xfId="11624"/>
    <cellStyle name="Note 2 10 4 2" xfId="40602"/>
    <cellStyle name="Note 2 10 4 3" xfId="59079"/>
    <cellStyle name="Note 2 10 5" xfId="17407"/>
    <cellStyle name="Note 2 10 5 2" xfId="40603"/>
    <cellStyle name="Note 2 10 6" xfId="40604"/>
    <cellStyle name="Note 2 10 7" xfId="59080"/>
    <cellStyle name="Note 2 11" xfId="5299"/>
    <cellStyle name="Note 2 11 2" xfId="13973"/>
    <cellStyle name="Note 2 11 2 2" xfId="40605"/>
    <cellStyle name="Note 2 11 2 3" xfId="59081"/>
    <cellStyle name="Note 2 11 3" xfId="19756"/>
    <cellStyle name="Note 2 11 3 2" xfId="40606"/>
    <cellStyle name="Note 2 11 4" xfId="40607"/>
    <cellStyle name="Note 2 11 5" xfId="59082"/>
    <cellStyle name="Note 2 12" xfId="8191"/>
    <cellStyle name="Note 2 12 2" xfId="40608"/>
    <cellStyle name="Note 2 12 3" xfId="59083"/>
    <cellStyle name="Note 2 12 4" xfId="59084"/>
    <cellStyle name="Note 2 13" xfId="2950"/>
    <cellStyle name="Note 2 13 2" xfId="40609"/>
    <cellStyle name="Note 2 13 3" xfId="59085"/>
    <cellStyle name="Note 2 14" xfId="11082"/>
    <cellStyle name="Note 2 14 2" xfId="40610"/>
    <cellStyle name="Note 2 14 3" xfId="59086"/>
    <cellStyle name="Note 2 15" xfId="16865"/>
    <cellStyle name="Note 2 15 2" xfId="40611"/>
    <cellStyle name="Note 2 16" xfId="40612"/>
    <cellStyle name="Note 2 17" xfId="59087"/>
    <cellStyle name="Note 2 2" xfId="671"/>
    <cellStyle name="Note 2 2 10" xfId="5300"/>
    <cellStyle name="Note 2 2 10 2" xfId="13974"/>
    <cellStyle name="Note 2 2 10 2 2" xfId="40613"/>
    <cellStyle name="Note 2 2 10 2 3" xfId="59088"/>
    <cellStyle name="Note 2 2 10 3" xfId="19757"/>
    <cellStyle name="Note 2 2 10 3 2" xfId="40614"/>
    <cellStyle name="Note 2 2 10 4" xfId="40615"/>
    <cellStyle name="Note 2 2 10 5" xfId="59089"/>
    <cellStyle name="Note 2 2 11" xfId="8192"/>
    <cellStyle name="Note 2 2 11 2" xfId="40616"/>
    <cellStyle name="Note 2 2 11 3" xfId="59090"/>
    <cellStyle name="Note 2 2 11 4" xfId="59091"/>
    <cellStyle name="Note 2 2 12" xfId="2980"/>
    <cellStyle name="Note 2 2 12 2" xfId="40617"/>
    <cellStyle name="Note 2 2 12 3" xfId="59092"/>
    <cellStyle name="Note 2 2 13" xfId="11083"/>
    <cellStyle name="Note 2 2 13 2" xfId="40618"/>
    <cellStyle name="Note 2 2 13 3" xfId="59093"/>
    <cellStyle name="Note 2 2 14" xfId="16866"/>
    <cellStyle name="Note 2 2 14 2" xfId="40619"/>
    <cellStyle name="Note 2 2 15" xfId="40620"/>
    <cellStyle name="Note 2 2 16" xfId="59094"/>
    <cellStyle name="Note 2 2 2" xfId="672"/>
    <cellStyle name="Note 2 2 2 10" xfId="8193"/>
    <cellStyle name="Note 2 2 2 10 2" xfId="40621"/>
    <cellStyle name="Note 2 2 2 10 3" xfId="59095"/>
    <cellStyle name="Note 2 2 2 10 4" xfId="59096"/>
    <cellStyle name="Note 2 2 2 11" xfId="3048"/>
    <cellStyle name="Note 2 2 2 11 2" xfId="40622"/>
    <cellStyle name="Note 2 2 2 11 3" xfId="59097"/>
    <cellStyle name="Note 2 2 2 12" xfId="11084"/>
    <cellStyle name="Note 2 2 2 12 2" xfId="40623"/>
    <cellStyle name="Note 2 2 2 12 3" xfId="59098"/>
    <cellStyle name="Note 2 2 2 13" xfId="16867"/>
    <cellStyle name="Note 2 2 2 13 2" xfId="40624"/>
    <cellStyle name="Note 2 2 2 14" xfId="40625"/>
    <cellStyle name="Note 2 2 2 15" xfId="59099"/>
    <cellStyle name="Note 2 2 2 2" xfId="673"/>
    <cellStyle name="Note 2 2 2 2 10" xfId="11085"/>
    <cellStyle name="Note 2 2 2 2 10 2" xfId="40626"/>
    <cellStyle name="Note 2 2 2 2 10 3" xfId="59100"/>
    <cellStyle name="Note 2 2 2 2 11" xfId="16868"/>
    <cellStyle name="Note 2 2 2 2 11 2" xfId="40627"/>
    <cellStyle name="Note 2 2 2 2 12" xfId="40628"/>
    <cellStyle name="Note 2 2 2 2 13" xfId="59101"/>
    <cellStyle name="Note 2 2 2 2 2" xfId="674"/>
    <cellStyle name="Note 2 2 2 2 2 10" xfId="16869"/>
    <cellStyle name="Note 2 2 2 2 2 10 2" xfId="40629"/>
    <cellStyle name="Note 2 2 2 2 2 11" xfId="40630"/>
    <cellStyle name="Note 2 2 2 2 2 12" xfId="59102"/>
    <cellStyle name="Note 2 2 2 2 2 2" xfId="675"/>
    <cellStyle name="Note 2 2 2 2 2 2 2" xfId="2412"/>
    <cellStyle name="Note 2 2 2 2 2 2 2 2" xfId="9898"/>
    <cellStyle name="Note 2 2 2 2 2 2 2 2 2" xfId="15680"/>
    <cellStyle name="Note 2 2 2 2 2 2 2 2 2 2" xfId="40631"/>
    <cellStyle name="Note 2 2 2 2 2 2 2 2 2 3" xfId="59103"/>
    <cellStyle name="Note 2 2 2 2 2 2 2 2 3" xfId="21463"/>
    <cellStyle name="Note 2 2 2 2 2 2 2 2 3 2" xfId="40632"/>
    <cellStyle name="Note 2 2 2 2 2 2 2 2 4" xfId="40633"/>
    <cellStyle name="Note 2 2 2 2 2 2 2 2 5" xfId="59104"/>
    <cellStyle name="Note 2 2 2 2 2 2 2 3" xfId="7007"/>
    <cellStyle name="Note 2 2 2 2 2 2 2 3 2" xfId="40634"/>
    <cellStyle name="Note 2 2 2 2 2 2 2 3 3" xfId="59105"/>
    <cellStyle name="Note 2 2 2 2 2 2 2 4" xfId="12789"/>
    <cellStyle name="Note 2 2 2 2 2 2 2 4 2" xfId="40635"/>
    <cellStyle name="Note 2 2 2 2 2 2 2 4 3" xfId="59106"/>
    <cellStyle name="Note 2 2 2 2 2 2 2 5" xfId="18572"/>
    <cellStyle name="Note 2 2 2 2 2 2 2 5 2" xfId="40636"/>
    <cellStyle name="Note 2 2 2 2 2 2 2 6" xfId="40637"/>
    <cellStyle name="Note 2 2 2 2 2 2 2 7" xfId="59107"/>
    <cellStyle name="Note 2 2 2 2 2 2 3" xfId="5304"/>
    <cellStyle name="Note 2 2 2 2 2 2 3 2" xfId="13978"/>
    <cellStyle name="Note 2 2 2 2 2 2 3 2 2" xfId="40638"/>
    <cellStyle name="Note 2 2 2 2 2 2 3 2 3" xfId="59108"/>
    <cellStyle name="Note 2 2 2 2 2 2 3 3" xfId="19761"/>
    <cellStyle name="Note 2 2 2 2 2 2 3 3 2" xfId="40639"/>
    <cellStyle name="Note 2 2 2 2 2 2 3 4" xfId="40640"/>
    <cellStyle name="Note 2 2 2 2 2 2 3 5" xfId="59109"/>
    <cellStyle name="Note 2 2 2 2 2 2 4" xfId="8196"/>
    <cellStyle name="Note 2 2 2 2 2 2 4 2" xfId="40641"/>
    <cellStyle name="Note 2 2 2 2 2 2 4 3" xfId="59110"/>
    <cellStyle name="Note 2 2 2 2 2 2 4 4" xfId="59111"/>
    <cellStyle name="Note 2 2 2 2 2 2 5" xfId="4115"/>
    <cellStyle name="Note 2 2 2 2 2 2 5 2" xfId="40642"/>
    <cellStyle name="Note 2 2 2 2 2 2 5 3" xfId="59112"/>
    <cellStyle name="Note 2 2 2 2 2 2 6" xfId="11087"/>
    <cellStyle name="Note 2 2 2 2 2 2 6 2" xfId="40643"/>
    <cellStyle name="Note 2 2 2 2 2 2 6 3" xfId="59113"/>
    <cellStyle name="Note 2 2 2 2 2 2 7" xfId="16870"/>
    <cellStyle name="Note 2 2 2 2 2 2 7 2" xfId="40644"/>
    <cellStyle name="Note 2 2 2 2 2 2 8" xfId="40645"/>
    <cellStyle name="Note 2 2 2 2 2 2 9" xfId="59114"/>
    <cellStyle name="Note 2 2 2 2 2 3" xfId="1184"/>
    <cellStyle name="Note 2 2 2 2 2 3 2" xfId="2888"/>
    <cellStyle name="Note 2 2 2 2 2 3 2 2" xfId="10374"/>
    <cellStyle name="Note 2 2 2 2 2 3 2 2 2" xfId="16156"/>
    <cellStyle name="Note 2 2 2 2 2 3 2 2 2 2" xfId="40646"/>
    <cellStyle name="Note 2 2 2 2 2 3 2 2 2 3" xfId="59115"/>
    <cellStyle name="Note 2 2 2 2 2 3 2 2 3" xfId="21939"/>
    <cellStyle name="Note 2 2 2 2 2 3 2 2 3 2" xfId="40647"/>
    <cellStyle name="Note 2 2 2 2 2 3 2 2 4" xfId="40648"/>
    <cellStyle name="Note 2 2 2 2 2 3 2 2 5" xfId="59116"/>
    <cellStyle name="Note 2 2 2 2 2 3 2 3" xfId="7483"/>
    <cellStyle name="Note 2 2 2 2 2 3 2 3 2" xfId="40649"/>
    <cellStyle name="Note 2 2 2 2 2 3 2 3 3" xfId="59117"/>
    <cellStyle name="Note 2 2 2 2 2 3 2 4" xfId="13265"/>
    <cellStyle name="Note 2 2 2 2 2 3 2 4 2" xfId="40650"/>
    <cellStyle name="Note 2 2 2 2 2 3 2 4 3" xfId="59118"/>
    <cellStyle name="Note 2 2 2 2 2 3 2 5" xfId="19048"/>
    <cellStyle name="Note 2 2 2 2 2 3 2 5 2" xfId="40651"/>
    <cellStyle name="Note 2 2 2 2 2 3 2 6" xfId="40652"/>
    <cellStyle name="Note 2 2 2 2 2 3 2 7" xfId="59119"/>
    <cellStyle name="Note 2 2 2 2 2 3 3" xfId="5780"/>
    <cellStyle name="Note 2 2 2 2 2 3 3 2" xfId="14454"/>
    <cellStyle name="Note 2 2 2 2 2 3 3 2 2" xfId="40653"/>
    <cellStyle name="Note 2 2 2 2 2 3 3 2 3" xfId="59120"/>
    <cellStyle name="Note 2 2 2 2 2 3 3 3" xfId="20237"/>
    <cellStyle name="Note 2 2 2 2 2 3 3 3 2" xfId="40654"/>
    <cellStyle name="Note 2 2 2 2 2 3 3 4" xfId="40655"/>
    <cellStyle name="Note 2 2 2 2 2 3 3 5" xfId="59121"/>
    <cellStyle name="Note 2 2 2 2 2 3 4" xfId="8672"/>
    <cellStyle name="Note 2 2 2 2 2 3 4 2" xfId="40656"/>
    <cellStyle name="Note 2 2 2 2 2 3 4 3" xfId="59122"/>
    <cellStyle name="Note 2 2 2 2 2 3 4 4" xfId="59123"/>
    <cellStyle name="Note 2 2 2 2 2 3 5" xfId="4591"/>
    <cellStyle name="Note 2 2 2 2 2 3 5 2" xfId="40657"/>
    <cellStyle name="Note 2 2 2 2 2 3 5 3" xfId="59124"/>
    <cellStyle name="Note 2 2 2 2 2 3 6" xfId="11563"/>
    <cellStyle name="Note 2 2 2 2 2 3 6 2" xfId="40658"/>
    <cellStyle name="Note 2 2 2 2 2 3 6 3" xfId="59125"/>
    <cellStyle name="Note 2 2 2 2 2 3 7" xfId="17346"/>
    <cellStyle name="Note 2 2 2 2 2 3 7 2" xfId="40659"/>
    <cellStyle name="Note 2 2 2 2 2 3 8" xfId="40660"/>
    <cellStyle name="Note 2 2 2 2 2 3 9" xfId="59126"/>
    <cellStyle name="Note 2 2 2 2 2 4" xfId="2411"/>
    <cellStyle name="Note 2 2 2 2 2 4 2" xfId="7006"/>
    <cellStyle name="Note 2 2 2 2 2 4 2 2" xfId="15679"/>
    <cellStyle name="Note 2 2 2 2 2 4 2 2 2" xfId="40661"/>
    <cellStyle name="Note 2 2 2 2 2 4 2 2 3" xfId="59127"/>
    <cellStyle name="Note 2 2 2 2 2 4 2 3" xfId="21462"/>
    <cellStyle name="Note 2 2 2 2 2 4 2 3 2" xfId="40662"/>
    <cellStyle name="Note 2 2 2 2 2 4 2 4" xfId="40663"/>
    <cellStyle name="Note 2 2 2 2 2 4 2 5" xfId="59128"/>
    <cellStyle name="Note 2 2 2 2 2 4 3" xfId="9897"/>
    <cellStyle name="Note 2 2 2 2 2 4 3 2" xfId="40664"/>
    <cellStyle name="Note 2 2 2 2 2 4 3 3" xfId="59129"/>
    <cellStyle name="Note 2 2 2 2 2 4 3 4" xfId="59130"/>
    <cellStyle name="Note 2 2 2 2 2 4 4" xfId="4114"/>
    <cellStyle name="Note 2 2 2 2 2 4 4 2" xfId="40665"/>
    <cellStyle name="Note 2 2 2 2 2 4 4 3" xfId="59131"/>
    <cellStyle name="Note 2 2 2 2 2 4 5" xfId="12788"/>
    <cellStyle name="Note 2 2 2 2 2 4 5 2" xfId="40666"/>
    <cellStyle name="Note 2 2 2 2 2 4 5 3" xfId="59132"/>
    <cellStyle name="Note 2 2 2 2 2 4 6" xfId="18571"/>
    <cellStyle name="Note 2 2 2 2 2 4 6 2" xfId="40667"/>
    <cellStyle name="Note 2 2 2 2 2 4 7" xfId="40668"/>
    <cellStyle name="Note 2 2 2 2 2 4 8" xfId="59133"/>
    <cellStyle name="Note 2 2 2 2 2 5" xfId="1691"/>
    <cellStyle name="Note 2 2 2 2 2 5 2" xfId="9177"/>
    <cellStyle name="Note 2 2 2 2 2 5 2 2" xfId="14959"/>
    <cellStyle name="Note 2 2 2 2 2 5 2 2 2" xfId="40669"/>
    <cellStyle name="Note 2 2 2 2 2 5 2 2 3" xfId="59134"/>
    <cellStyle name="Note 2 2 2 2 2 5 2 3" xfId="20742"/>
    <cellStyle name="Note 2 2 2 2 2 5 2 3 2" xfId="40670"/>
    <cellStyle name="Note 2 2 2 2 2 5 2 4" xfId="40671"/>
    <cellStyle name="Note 2 2 2 2 2 5 2 5" xfId="59135"/>
    <cellStyle name="Note 2 2 2 2 2 5 3" xfId="6286"/>
    <cellStyle name="Note 2 2 2 2 2 5 3 2" xfId="40672"/>
    <cellStyle name="Note 2 2 2 2 2 5 3 3" xfId="59136"/>
    <cellStyle name="Note 2 2 2 2 2 5 4" xfId="12068"/>
    <cellStyle name="Note 2 2 2 2 2 5 4 2" xfId="40673"/>
    <cellStyle name="Note 2 2 2 2 2 5 4 3" xfId="59137"/>
    <cellStyle name="Note 2 2 2 2 2 5 5" xfId="17851"/>
    <cellStyle name="Note 2 2 2 2 2 5 5 2" xfId="40674"/>
    <cellStyle name="Note 2 2 2 2 2 5 6" xfId="40675"/>
    <cellStyle name="Note 2 2 2 2 2 5 7" xfId="59138"/>
    <cellStyle name="Note 2 2 2 2 2 6" xfId="5303"/>
    <cellStyle name="Note 2 2 2 2 2 6 2" xfId="13977"/>
    <cellStyle name="Note 2 2 2 2 2 6 2 2" xfId="40676"/>
    <cellStyle name="Note 2 2 2 2 2 6 2 3" xfId="59139"/>
    <cellStyle name="Note 2 2 2 2 2 6 3" xfId="19760"/>
    <cellStyle name="Note 2 2 2 2 2 6 3 2" xfId="40677"/>
    <cellStyle name="Note 2 2 2 2 2 6 4" xfId="40678"/>
    <cellStyle name="Note 2 2 2 2 2 6 5" xfId="59140"/>
    <cellStyle name="Note 2 2 2 2 2 7" xfId="8195"/>
    <cellStyle name="Note 2 2 2 2 2 7 2" xfId="40679"/>
    <cellStyle name="Note 2 2 2 2 2 7 3" xfId="59141"/>
    <cellStyle name="Note 2 2 2 2 2 7 4" xfId="59142"/>
    <cellStyle name="Note 2 2 2 2 2 8" xfId="3394"/>
    <cellStyle name="Note 2 2 2 2 2 8 2" xfId="40680"/>
    <cellStyle name="Note 2 2 2 2 2 8 3" xfId="59143"/>
    <cellStyle name="Note 2 2 2 2 2 9" xfId="11086"/>
    <cellStyle name="Note 2 2 2 2 2 9 2" xfId="40681"/>
    <cellStyle name="Note 2 2 2 2 2 9 3" xfId="59144"/>
    <cellStyle name="Note 2 2 2 2 3" xfId="676"/>
    <cellStyle name="Note 2 2 2 2 3 2" xfId="2413"/>
    <cellStyle name="Note 2 2 2 2 3 2 2" xfId="9899"/>
    <cellStyle name="Note 2 2 2 2 3 2 2 2" xfId="15681"/>
    <cellStyle name="Note 2 2 2 2 3 2 2 2 2" xfId="40682"/>
    <cellStyle name="Note 2 2 2 2 3 2 2 2 3" xfId="59145"/>
    <cellStyle name="Note 2 2 2 2 3 2 2 3" xfId="21464"/>
    <cellStyle name="Note 2 2 2 2 3 2 2 3 2" xfId="40683"/>
    <cellStyle name="Note 2 2 2 2 3 2 2 4" xfId="40684"/>
    <cellStyle name="Note 2 2 2 2 3 2 2 5" xfId="59146"/>
    <cellStyle name="Note 2 2 2 2 3 2 3" xfId="7008"/>
    <cellStyle name="Note 2 2 2 2 3 2 3 2" xfId="40685"/>
    <cellStyle name="Note 2 2 2 2 3 2 3 3" xfId="59147"/>
    <cellStyle name="Note 2 2 2 2 3 2 4" xfId="12790"/>
    <cellStyle name="Note 2 2 2 2 3 2 4 2" xfId="40686"/>
    <cellStyle name="Note 2 2 2 2 3 2 4 3" xfId="59148"/>
    <cellStyle name="Note 2 2 2 2 3 2 5" xfId="18573"/>
    <cellStyle name="Note 2 2 2 2 3 2 5 2" xfId="40687"/>
    <cellStyle name="Note 2 2 2 2 3 2 6" xfId="40688"/>
    <cellStyle name="Note 2 2 2 2 3 2 7" xfId="59149"/>
    <cellStyle name="Note 2 2 2 2 3 3" xfId="5305"/>
    <cellStyle name="Note 2 2 2 2 3 3 2" xfId="13979"/>
    <cellStyle name="Note 2 2 2 2 3 3 2 2" xfId="40689"/>
    <cellStyle name="Note 2 2 2 2 3 3 2 3" xfId="59150"/>
    <cellStyle name="Note 2 2 2 2 3 3 3" xfId="19762"/>
    <cellStyle name="Note 2 2 2 2 3 3 3 2" xfId="40690"/>
    <cellStyle name="Note 2 2 2 2 3 3 4" xfId="40691"/>
    <cellStyle name="Note 2 2 2 2 3 3 5" xfId="59151"/>
    <cellStyle name="Note 2 2 2 2 3 4" xfId="8197"/>
    <cellStyle name="Note 2 2 2 2 3 4 2" xfId="40692"/>
    <cellStyle name="Note 2 2 2 2 3 4 3" xfId="59152"/>
    <cellStyle name="Note 2 2 2 2 3 4 4" xfId="59153"/>
    <cellStyle name="Note 2 2 2 2 3 5" xfId="4116"/>
    <cellStyle name="Note 2 2 2 2 3 5 2" xfId="40693"/>
    <cellStyle name="Note 2 2 2 2 3 5 3" xfId="59154"/>
    <cellStyle name="Note 2 2 2 2 3 6" xfId="11088"/>
    <cellStyle name="Note 2 2 2 2 3 6 2" xfId="40694"/>
    <cellStyle name="Note 2 2 2 2 3 6 3" xfId="59155"/>
    <cellStyle name="Note 2 2 2 2 3 7" xfId="16871"/>
    <cellStyle name="Note 2 2 2 2 3 7 2" xfId="40695"/>
    <cellStyle name="Note 2 2 2 2 3 8" xfId="40696"/>
    <cellStyle name="Note 2 2 2 2 3 9" xfId="59156"/>
    <cellStyle name="Note 2 2 2 2 4" xfId="1183"/>
    <cellStyle name="Note 2 2 2 2 4 2" xfId="2887"/>
    <cellStyle name="Note 2 2 2 2 4 2 2" xfId="10373"/>
    <cellStyle name="Note 2 2 2 2 4 2 2 2" xfId="16155"/>
    <cellStyle name="Note 2 2 2 2 4 2 2 2 2" xfId="40697"/>
    <cellStyle name="Note 2 2 2 2 4 2 2 2 3" xfId="59157"/>
    <cellStyle name="Note 2 2 2 2 4 2 2 3" xfId="21938"/>
    <cellStyle name="Note 2 2 2 2 4 2 2 3 2" xfId="40698"/>
    <cellStyle name="Note 2 2 2 2 4 2 2 4" xfId="40699"/>
    <cellStyle name="Note 2 2 2 2 4 2 2 5" xfId="59158"/>
    <cellStyle name="Note 2 2 2 2 4 2 3" xfId="7482"/>
    <cellStyle name="Note 2 2 2 2 4 2 3 2" xfId="40700"/>
    <cellStyle name="Note 2 2 2 2 4 2 3 3" xfId="59159"/>
    <cellStyle name="Note 2 2 2 2 4 2 4" xfId="13264"/>
    <cellStyle name="Note 2 2 2 2 4 2 4 2" xfId="40701"/>
    <cellStyle name="Note 2 2 2 2 4 2 4 3" xfId="59160"/>
    <cellStyle name="Note 2 2 2 2 4 2 5" xfId="19047"/>
    <cellStyle name="Note 2 2 2 2 4 2 5 2" xfId="40702"/>
    <cellStyle name="Note 2 2 2 2 4 2 6" xfId="40703"/>
    <cellStyle name="Note 2 2 2 2 4 2 7" xfId="59161"/>
    <cellStyle name="Note 2 2 2 2 4 3" xfId="5779"/>
    <cellStyle name="Note 2 2 2 2 4 3 2" xfId="14453"/>
    <cellStyle name="Note 2 2 2 2 4 3 2 2" xfId="40704"/>
    <cellStyle name="Note 2 2 2 2 4 3 2 3" xfId="59162"/>
    <cellStyle name="Note 2 2 2 2 4 3 3" xfId="20236"/>
    <cellStyle name="Note 2 2 2 2 4 3 3 2" xfId="40705"/>
    <cellStyle name="Note 2 2 2 2 4 3 4" xfId="40706"/>
    <cellStyle name="Note 2 2 2 2 4 3 5" xfId="59163"/>
    <cellStyle name="Note 2 2 2 2 4 4" xfId="8671"/>
    <cellStyle name="Note 2 2 2 2 4 4 2" xfId="40707"/>
    <cellStyle name="Note 2 2 2 2 4 4 3" xfId="59164"/>
    <cellStyle name="Note 2 2 2 2 4 4 4" xfId="59165"/>
    <cellStyle name="Note 2 2 2 2 4 5" xfId="4590"/>
    <cellStyle name="Note 2 2 2 2 4 5 2" xfId="40708"/>
    <cellStyle name="Note 2 2 2 2 4 5 3" xfId="59166"/>
    <cellStyle name="Note 2 2 2 2 4 6" xfId="11562"/>
    <cellStyle name="Note 2 2 2 2 4 6 2" xfId="40709"/>
    <cellStyle name="Note 2 2 2 2 4 6 3" xfId="59167"/>
    <cellStyle name="Note 2 2 2 2 4 7" xfId="17345"/>
    <cellStyle name="Note 2 2 2 2 4 7 2" xfId="40710"/>
    <cellStyle name="Note 2 2 2 2 4 8" xfId="40711"/>
    <cellStyle name="Note 2 2 2 2 4 9" xfId="59168"/>
    <cellStyle name="Note 2 2 2 2 5" xfId="2410"/>
    <cellStyle name="Note 2 2 2 2 5 2" xfId="7005"/>
    <cellStyle name="Note 2 2 2 2 5 2 2" xfId="15678"/>
    <cellStyle name="Note 2 2 2 2 5 2 2 2" xfId="40712"/>
    <cellStyle name="Note 2 2 2 2 5 2 2 3" xfId="59169"/>
    <cellStyle name="Note 2 2 2 2 5 2 3" xfId="21461"/>
    <cellStyle name="Note 2 2 2 2 5 2 3 2" xfId="40713"/>
    <cellStyle name="Note 2 2 2 2 5 2 4" xfId="40714"/>
    <cellStyle name="Note 2 2 2 2 5 2 5" xfId="59170"/>
    <cellStyle name="Note 2 2 2 2 5 3" xfId="9896"/>
    <cellStyle name="Note 2 2 2 2 5 3 2" xfId="40715"/>
    <cellStyle name="Note 2 2 2 2 5 3 3" xfId="59171"/>
    <cellStyle name="Note 2 2 2 2 5 3 4" xfId="59172"/>
    <cellStyle name="Note 2 2 2 2 5 4" xfId="4113"/>
    <cellStyle name="Note 2 2 2 2 5 4 2" xfId="40716"/>
    <cellStyle name="Note 2 2 2 2 5 4 3" xfId="59173"/>
    <cellStyle name="Note 2 2 2 2 5 5" xfId="12787"/>
    <cellStyle name="Note 2 2 2 2 5 5 2" xfId="40717"/>
    <cellStyle name="Note 2 2 2 2 5 5 3" xfId="59174"/>
    <cellStyle name="Note 2 2 2 2 5 6" xfId="18570"/>
    <cellStyle name="Note 2 2 2 2 5 6 2" xfId="40718"/>
    <cellStyle name="Note 2 2 2 2 5 7" xfId="40719"/>
    <cellStyle name="Note 2 2 2 2 5 8" xfId="59175"/>
    <cellStyle name="Note 2 2 2 2 6" xfId="1690"/>
    <cellStyle name="Note 2 2 2 2 6 2" xfId="9176"/>
    <cellStyle name="Note 2 2 2 2 6 2 2" xfId="14958"/>
    <cellStyle name="Note 2 2 2 2 6 2 2 2" xfId="40720"/>
    <cellStyle name="Note 2 2 2 2 6 2 2 3" xfId="59176"/>
    <cellStyle name="Note 2 2 2 2 6 2 3" xfId="20741"/>
    <cellStyle name="Note 2 2 2 2 6 2 3 2" xfId="40721"/>
    <cellStyle name="Note 2 2 2 2 6 2 4" xfId="40722"/>
    <cellStyle name="Note 2 2 2 2 6 2 5" xfId="59177"/>
    <cellStyle name="Note 2 2 2 2 6 3" xfId="6285"/>
    <cellStyle name="Note 2 2 2 2 6 3 2" xfId="40723"/>
    <cellStyle name="Note 2 2 2 2 6 3 3" xfId="59178"/>
    <cellStyle name="Note 2 2 2 2 6 4" xfId="12067"/>
    <cellStyle name="Note 2 2 2 2 6 4 2" xfId="40724"/>
    <cellStyle name="Note 2 2 2 2 6 4 3" xfId="59179"/>
    <cellStyle name="Note 2 2 2 2 6 5" xfId="17850"/>
    <cellStyle name="Note 2 2 2 2 6 5 2" xfId="40725"/>
    <cellStyle name="Note 2 2 2 2 6 6" xfId="40726"/>
    <cellStyle name="Note 2 2 2 2 6 7" xfId="59180"/>
    <cellStyle name="Note 2 2 2 2 7" xfId="5302"/>
    <cellStyle name="Note 2 2 2 2 7 2" xfId="13976"/>
    <cellStyle name="Note 2 2 2 2 7 2 2" xfId="40727"/>
    <cellStyle name="Note 2 2 2 2 7 2 3" xfId="59181"/>
    <cellStyle name="Note 2 2 2 2 7 3" xfId="19759"/>
    <cellStyle name="Note 2 2 2 2 7 3 2" xfId="40728"/>
    <cellStyle name="Note 2 2 2 2 7 4" xfId="40729"/>
    <cellStyle name="Note 2 2 2 2 7 5" xfId="59182"/>
    <cellStyle name="Note 2 2 2 2 8" xfId="8194"/>
    <cellStyle name="Note 2 2 2 2 8 2" xfId="40730"/>
    <cellStyle name="Note 2 2 2 2 8 3" xfId="59183"/>
    <cellStyle name="Note 2 2 2 2 8 4" xfId="59184"/>
    <cellStyle name="Note 2 2 2 2 9" xfId="3393"/>
    <cellStyle name="Note 2 2 2 2 9 2" xfId="40731"/>
    <cellStyle name="Note 2 2 2 2 9 3" xfId="59185"/>
    <cellStyle name="Note 2 2 2 3" xfId="677"/>
    <cellStyle name="Note 2 2 2 3 10" xfId="16872"/>
    <cellStyle name="Note 2 2 2 3 10 2" xfId="40732"/>
    <cellStyle name="Note 2 2 2 3 11" xfId="40733"/>
    <cellStyle name="Note 2 2 2 3 12" xfId="59186"/>
    <cellStyle name="Note 2 2 2 3 2" xfId="678"/>
    <cellStyle name="Note 2 2 2 3 2 2" xfId="2415"/>
    <cellStyle name="Note 2 2 2 3 2 2 2" xfId="9901"/>
    <cellStyle name="Note 2 2 2 3 2 2 2 2" xfId="15683"/>
    <cellStyle name="Note 2 2 2 3 2 2 2 2 2" xfId="40734"/>
    <cellStyle name="Note 2 2 2 3 2 2 2 2 3" xfId="59187"/>
    <cellStyle name="Note 2 2 2 3 2 2 2 3" xfId="21466"/>
    <cellStyle name="Note 2 2 2 3 2 2 2 3 2" xfId="40735"/>
    <cellStyle name="Note 2 2 2 3 2 2 2 4" xfId="40736"/>
    <cellStyle name="Note 2 2 2 3 2 2 2 5" xfId="59188"/>
    <cellStyle name="Note 2 2 2 3 2 2 3" xfId="7010"/>
    <cellStyle name="Note 2 2 2 3 2 2 3 2" xfId="40737"/>
    <cellStyle name="Note 2 2 2 3 2 2 3 3" xfId="59189"/>
    <cellStyle name="Note 2 2 2 3 2 2 4" xfId="12792"/>
    <cellStyle name="Note 2 2 2 3 2 2 4 2" xfId="40738"/>
    <cellStyle name="Note 2 2 2 3 2 2 4 3" xfId="59190"/>
    <cellStyle name="Note 2 2 2 3 2 2 5" xfId="18575"/>
    <cellStyle name="Note 2 2 2 3 2 2 5 2" xfId="40739"/>
    <cellStyle name="Note 2 2 2 3 2 2 6" xfId="40740"/>
    <cellStyle name="Note 2 2 2 3 2 2 7" xfId="59191"/>
    <cellStyle name="Note 2 2 2 3 2 3" xfId="5307"/>
    <cellStyle name="Note 2 2 2 3 2 3 2" xfId="13981"/>
    <cellStyle name="Note 2 2 2 3 2 3 2 2" xfId="40741"/>
    <cellStyle name="Note 2 2 2 3 2 3 2 3" xfId="59192"/>
    <cellStyle name="Note 2 2 2 3 2 3 3" xfId="19764"/>
    <cellStyle name="Note 2 2 2 3 2 3 3 2" xfId="40742"/>
    <cellStyle name="Note 2 2 2 3 2 3 4" xfId="40743"/>
    <cellStyle name="Note 2 2 2 3 2 3 5" xfId="59193"/>
    <cellStyle name="Note 2 2 2 3 2 4" xfId="8199"/>
    <cellStyle name="Note 2 2 2 3 2 4 2" xfId="40744"/>
    <cellStyle name="Note 2 2 2 3 2 4 3" xfId="59194"/>
    <cellStyle name="Note 2 2 2 3 2 4 4" xfId="59195"/>
    <cellStyle name="Note 2 2 2 3 2 5" xfId="4118"/>
    <cellStyle name="Note 2 2 2 3 2 5 2" xfId="40745"/>
    <cellStyle name="Note 2 2 2 3 2 5 3" xfId="59196"/>
    <cellStyle name="Note 2 2 2 3 2 6" xfId="11090"/>
    <cellStyle name="Note 2 2 2 3 2 6 2" xfId="40746"/>
    <cellStyle name="Note 2 2 2 3 2 6 3" xfId="59197"/>
    <cellStyle name="Note 2 2 2 3 2 7" xfId="16873"/>
    <cellStyle name="Note 2 2 2 3 2 7 2" xfId="40747"/>
    <cellStyle name="Note 2 2 2 3 2 8" xfId="40748"/>
    <cellStyle name="Note 2 2 2 3 2 9" xfId="59198"/>
    <cellStyle name="Note 2 2 2 3 3" xfId="1185"/>
    <cellStyle name="Note 2 2 2 3 3 2" xfId="2889"/>
    <cellStyle name="Note 2 2 2 3 3 2 2" xfId="10375"/>
    <cellStyle name="Note 2 2 2 3 3 2 2 2" xfId="16157"/>
    <cellStyle name="Note 2 2 2 3 3 2 2 2 2" xfId="40749"/>
    <cellStyle name="Note 2 2 2 3 3 2 2 2 3" xfId="59199"/>
    <cellStyle name="Note 2 2 2 3 3 2 2 3" xfId="21940"/>
    <cellStyle name="Note 2 2 2 3 3 2 2 3 2" xfId="40750"/>
    <cellStyle name="Note 2 2 2 3 3 2 2 4" xfId="40751"/>
    <cellStyle name="Note 2 2 2 3 3 2 2 5" xfId="59200"/>
    <cellStyle name="Note 2 2 2 3 3 2 3" xfId="7484"/>
    <cellStyle name="Note 2 2 2 3 3 2 3 2" xfId="40752"/>
    <cellStyle name="Note 2 2 2 3 3 2 3 3" xfId="59201"/>
    <cellStyle name="Note 2 2 2 3 3 2 4" xfId="13266"/>
    <cellStyle name="Note 2 2 2 3 3 2 4 2" xfId="40753"/>
    <cellStyle name="Note 2 2 2 3 3 2 4 3" xfId="59202"/>
    <cellStyle name="Note 2 2 2 3 3 2 5" xfId="19049"/>
    <cellStyle name="Note 2 2 2 3 3 2 5 2" xfId="40754"/>
    <cellStyle name="Note 2 2 2 3 3 2 6" xfId="40755"/>
    <cellStyle name="Note 2 2 2 3 3 2 7" xfId="59203"/>
    <cellStyle name="Note 2 2 2 3 3 3" xfId="5781"/>
    <cellStyle name="Note 2 2 2 3 3 3 2" xfId="14455"/>
    <cellStyle name="Note 2 2 2 3 3 3 2 2" xfId="40756"/>
    <cellStyle name="Note 2 2 2 3 3 3 2 3" xfId="59204"/>
    <cellStyle name="Note 2 2 2 3 3 3 3" xfId="20238"/>
    <cellStyle name="Note 2 2 2 3 3 3 3 2" xfId="40757"/>
    <cellStyle name="Note 2 2 2 3 3 3 4" xfId="40758"/>
    <cellStyle name="Note 2 2 2 3 3 3 5" xfId="59205"/>
    <cellStyle name="Note 2 2 2 3 3 4" xfId="8673"/>
    <cellStyle name="Note 2 2 2 3 3 4 2" xfId="40759"/>
    <cellStyle name="Note 2 2 2 3 3 4 3" xfId="59206"/>
    <cellStyle name="Note 2 2 2 3 3 4 4" xfId="59207"/>
    <cellStyle name="Note 2 2 2 3 3 5" xfId="4592"/>
    <cellStyle name="Note 2 2 2 3 3 5 2" xfId="40760"/>
    <cellStyle name="Note 2 2 2 3 3 5 3" xfId="59208"/>
    <cellStyle name="Note 2 2 2 3 3 6" xfId="11564"/>
    <cellStyle name="Note 2 2 2 3 3 6 2" xfId="40761"/>
    <cellStyle name="Note 2 2 2 3 3 6 3" xfId="59209"/>
    <cellStyle name="Note 2 2 2 3 3 7" xfId="17347"/>
    <cellStyle name="Note 2 2 2 3 3 7 2" xfId="40762"/>
    <cellStyle name="Note 2 2 2 3 3 8" xfId="40763"/>
    <cellStyle name="Note 2 2 2 3 3 9" xfId="59210"/>
    <cellStyle name="Note 2 2 2 3 4" xfId="2414"/>
    <cellStyle name="Note 2 2 2 3 4 2" xfId="7009"/>
    <cellStyle name="Note 2 2 2 3 4 2 2" xfId="15682"/>
    <cellStyle name="Note 2 2 2 3 4 2 2 2" xfId="40764"/>
    <cellStyle name="Note 2 2 2 3 4 2 2 3" xfId="59211"/>
    <cellStyle name="Note 2 2 2 3 4 2 3" xfId="21465"/>
    <cellStyle name="Note 2 2 2 3 4 2 3 2" xfId="40765"/>
    <cellStyle name="Note 2 2 2 3 4 2 4" xfId="40766"/>
    <cellStyle name="Note 2 2 2 3 4 2 5" xfId="59212"/>
    <cellStyle name="Note 2 2 2 3 4 3" xfId="9900"/>
    <cellStyle name="Note 2 2 2 3 4 3 2" xfId="40767"/>
    <cellStyle name="Note 2 2 2 3 4 3 3" xfId="59213"/>
    <cellStyle name="Note 2 2 2 3 4 3 4" xfId="59214"/>
    <cellStyle name="Note 2 2 2 3 4 4" xfId="4117"/>
    <cellStyle name="Note 2 2 2 3 4 4 2" xfId="40768"/>
    <cellStyle name="Note 2 2 2 3 4 4 3" xfId="59215"/>
    <cellStyle name="Note 2 2 2 3 4 5" xfId="12791"/>
    <cellStyle name="Note 2 2 2 3 4 5 2" xfId="40769"/>
    <cellStyle name="Note 2 2 2 3 4 5 3" xfId="59216"/>
    <cellStyle name="Note 2 2 2 3 4 6" xfId="18574"/>
    <cellStyle name="Note 2 2 2 3 4 6 2" xfId="40770"/>
    <cellStyle name="Note 2 2 2 3 4 7" xfId="40771"/>
    <cellStyle name="Note 2 2 2 3 4 8" xfId="59217"/>
    <cellStyle name="Note 2 2 2 3 5" xfId="1692"/>
    <cellStyle name="Note 2 2 2 3 5 2" xfId="9178"/>
    <cellStyle name="Note 2 2 2 3 5 2 2" xfId="14960"/>
    <cellStyle name="Note 2 2 2 3 5 2 2 2" xfId="40772"/>
    <cellStyle name="Note 2 2 2 3 5 2 2 3" xfId="59218"/>
    <cellStyle name="Note 2 2 2 3 5 2 3" xfId="20743"/>
    <cellStyle name="Note 2 2 2 3 5 2 3 2" xfId="40773"/>
    <cellStyle name="Note 2 2 2 3 5 2 4" xfId="40774"/>
    <cellStyle name="Note 2 2 2 3 5 2 5" xfId="59219"/>
    <cellStyle name="Note 2 2 2 3 5 3" xfId="6287"/>
    <cellStyle name="Note 2 2 2 3 5 3 2" xfId="40775"/>
    <cellStyle name="Note 2 2 2 3 5 3 3" xfId="59220"/>
    <cellStyle name="Note 2 2 2 3 5 4" xfId="12069"/>
    <cellStyle name="Note 2 2 2 3 5 4 2" xfId="40776"/>
    <cellStyle name="Note 2 2 2 3 5 4 3" xfId="59221"/>
    <cellStyle name="Note 2 2 2 3 5 5" xfId="17852"/>
    <cellStyle name="Note 2 2 2 3 5 5 2" xfId="40777"/>
    <cellStyle name="Note 2 2 2 3 5 6" xfId="40778"/>
    <cellStyle name="Note 2 2 2 3 5 7" xfId="59222"/>
    <cellStyle name="Note 2 2 2 3 6" xfId="5306"/>
    <cellStyle name="Note 2 2 2 3 6 2" xfId="13980"/>
    <cellStyle name="Note 2 2 2 3 6 2 2" xfId="40779"/>
    <cellStyle name="Note 2 2 2 3 6 2 3" xfId="59223"/>
    <cellStyle name="Note 2 2 2 3 6 3" xfId="19763"/>
    <cellStyle name="Note 2 2 2 3 6 3 2" xfId="40780"/>
    <cellStyle name="Note 2 2 2 3 6 4" xfId="40781"/>
    <cellStyle name="Note 2 2 2 3 6 5" xfId="59224"/>
    <cellStyle name="Note 2 2 2 3 7" xfId="8198"/>
    <cellStyle name="Note 2 2 2 3 7 2" xfId="40782"/>
    <cellStyle name="Note 2 2 2 3 7 3" xfId="59225"/>
    <cellStyle name="Note 2 2 2 3 7 4" xfId="59226"/>
    <cellStyle name="Note 2 2 2 3 8" xfId="3395"/>
    <cellStyle name="Note 2 2 2 3 8 2" xfId="40783"/>
    <cellStyle name="Note 2 2 2 3 8 3" xfId="59227"/>
    <cellStyle name="Note 2 2 2 3 9" xfId="11089"/>
    <cellStyle name="Note 2 2 2 3 9 2" xfId="40784"/>
    <cellStyle name="Note 2 2 2 3 9 3" xfId="59228"/>
    <cellStyle name="Note 2 2 2 4" xfId="679"/>
    <cellStyle name="Note 2 2 2 4 10" xfId="16874"/>
    <cellStyle name="Note 2 2 2 4 10 2" xfId="40785"/>
    <cellStyle name="Note 2 2 2 4 11" xfId="40786"/>
    <cellStyle name="Note 2 2 2 4 12" xfId="59229"/>
    <cellStyle name="Note 2 2 2 4 2" xfId="680"/>
    <cellStyle name="Note 2 2 2 4 2 2" xfId="2417"/>
    <cellStyle name="Note 2 2 2 4 2 2 2" xfId="9903"/>
    <cellStyle name="Note 2 2 2 4 2 2 2 2" xfId="15685"/>
    <cellStyle name="Note 2 2 2 4 2 2 2 2 2" xfId="40787"/>
    <cellStyle name="Note 2 2 2 4 2 2 2 2 3" xfId="59230"/>
    <cellStyle name="Note 2 2 2 4 2 2 2 3" xfId="21468"/>
    <cellStyle name="Note 2 2 2 4 2 2 2 3 2" xfId="40788"/>
    <cellStyle name="Note 2 2 2 4 2 2 2 4" xfId="40789"/>
    <cellStyle name="Note 2 2 2 4 2 2 2 5" xfId="59231"/>
    <cellStyle name="Note 2 2 2 4 2 2 3" xfId="7012"/>
    <cellStyle name="Note 2 2 2 4 2 2 3 2" xfId="40790"/>
    <cellStyle name="Note 2 2 2 4 2 2 3 3" xfId="59232"/>
    <cellStyle name="Note 2 2 2 4 2 2 4" xfId="12794"/>
    <cellStyle name="Note 2 2 2 4 2 2 4 2" xfId="40791"/>
    <cellStyle name="Note 2 2 2 4 2 2 4 3" xfId="59233"/>
    <cellStyle name="Note 2 2 2 4 2 2 5" xfId="18577"/>
    <cellStyle name="Note 2 2 2 4 2 2 5 2" xfId="40792"/>
    <cellStyle name="Note 2 2 2 4 2 2 6" xfId="40793"/>
    <cellStyle name="Note 2 2 2 4 2 2 7" xfId="59234"/>
    <cellStyle name="Note 2 2 2 4 2 3" xfId="5309"/>
    <cellStyle name="Note 2 2 2 4 2 3 2" xfId="13983"/>
    <cellStyle name="Note 2 2 2 4 2 3 2 2" xfId="40794"/>
    <cellStyle name="Note 2 2 2 4 2 3 2 3" xfId="59235"/>
    <cellStyle name="Note 2 2 2 4 2 3 3" xfId="19766"/>
    <cellStyle name="Note 2 2 2 4 2 3 3 2" xfId="40795"/>
    <cellStyle name="Note 2 2 2 4 2 3 4" xfId="40796"/>
    <cellStyle name="Note 2 2 2 4 2 3 5" xfId="59236"/>
    <cellStyle name="Note 2 2 2 4 2 4" xfId="8201"/>
    <cellStyle name="Note 2 2 2 4 2 4 2" xfId="40797"/>
    <cellStyle name="Note 2 2 2 4 2 4 3" xfId="59237"/>
    <cellStyle name="Note 2 2 2 4 2 4 4" xfId="59238"/>
    <cellStyle name="Note 2 2 2 4 2 5" xfId="4120"/>
    <cellStyle name="Note 2 2 2 4 2 5 2" xfId="40798"/>
    <cellStyle name="Note 2 2 2 4 2 5 3" xfId="59239"/>
    <cellStyle name="Note 2 2 2 4 2 6" xfId="11092"/>
    <cellStyle name="Note 2 2 2 4 2 6 2" xfId="40799"/>
    <cellStyle name="Note 2 2 2 4 2 6 3" xfId="59240"/>
    <cellStyle name="Note 2 2 2 4 2 7" xfId="16875"/>
    <cellStyle name="Note 2 2 2 4 2 7 2" xfId="40800"/>
    <cellStyle name="Note 2 2 2 4 2 8" xfId="40801"/>
    <cellStyle name="Note 2 2 2 4 2 9" xfId="59241"/>
    <cellStyle name="Note 2 2 2 4 3" xfId="1186"/>
    <cellStyle name="Note 2 2 2 4 3 2" xfId="2890"/>
    <cellStyle name="Note 2 2 2 4 3 2 2" xfId="10376"/>
    <cellStyle name="Note 2 2 2 4 3 2 2 2" xfId="16158"/>
    <cellStyle name="Note 2 2 2 4 3 2 2 2 2" xfId="40802"/>
    <cellStyle name="Note 2 2 2 4 3 2 2 2 3" xfId="59242"/>
    <cellStyle name="Note 2 2 2 4 3 2 2 3" xfId="21941"/>
    <cellStyle name="Note 2 2 2 4 3 2 2 3 2" xfId="40803"/>
    <cellStyle name="Note 2 2 2 4 3 2 2 4" xfId="40804"/>
    <cellStyle name="Note 2 2 2 4 3 2 2 5" xfId="59243"/>
    <cellStyle name="Note 2 2 2 4 3 2 3" xfId="7485"/>
    <cellStyle name="Note 2 2 2 4 3 2 3 2" xfId="40805"/>
    <cellStyle name="Note 2 2 2 4 3 2 3 3" xfId="59244"/>
    <cellStyle name="Note 2 2 2 4 3 2 4" xfId="13267"/>
    <cellStyle name="Note 2 2 2 4 3 2 4 2" xfId="40806"/>
    <cellStyle name="Note 2 2 2 4 3 2 4 3" xfId="59245"/>
    <cellStyle name="Note 2 2 2 4 3 2 5" xfId="19050"/>
    <cellStyle name="Note 2 2 2 4 3 2 5 2" xfId="40807"/>
    <cellStyle name="Note 2 2 2 4 3 2 6" xfId="40808"/>
    <cellStyle name="Note 2 2 2 4 3 2 7" xfId="59246"/>
    <cellStyle name="Note 2 2 2 4 3 3" xfId="5782"/>
    <cellStyle name="Note 2 2 2 4 3 3 2" xfId="14456"/>
    <cellStyle name="Note 2 2 2 4 3 3 2 2" xfId="40809"/>
    <cellStyle name="Note 2 2 2 4 3 3 2 3" xfId="59247"/>
    <cellStyle name="Note 2 2 2 4 3 3 3" xfId="20239"/>
    <cellStyle name="Note 2 2 2 4 3 3 3 2" xfId="40810"/>
    <cellStyle name="Note 2 2 2 4 3 3 4" xfId="40811"/>
    <cellStyle name="Note 2 2 2 4 3 3 5" xfId="59248"/>
    <cellStyle name="Note 2 2 2 4 3 4" xfId="8674"/>
    <cellStyle name="Note 2 2 2 4 3 4 2" xfId="40812"/>
    <cellStyle name="Note 2 2 2 4 3 4 3" xfId="59249"/>
    <cellStyle name="Note 2 2 2 4 3 4 4" xfId="59250"/>
    <cellStyle name="Note 2 2 2 4 3 5" xfId="4593"/>
    <cellStyle name="Note 2 2 2 4 3 5 2" xfId="40813"/>
    <cellStyle name="Note 2 2 2 4 3 5 3" xfId="59251"/>
    <cellStyle name="Note 2 2 2 4 3 6" xfId="11565"/>
    <cellStyle name="Note 2 2 2 4 3 6 2" xfId="40814"/>
    <cellStyle name="Note 2 2 2 4 3 6 3" xfId="59252"/>
    <cellStyle name="Note 2 2 2 4 3 7" xfId="17348"/>
    <cellStyle name="Note 2 2 2 4 3 7 2" xfId="40815"/>
    <cellStyle name="Note 2 2 2 4 3 8" xfId="40816"/>
    <cellStyle name="Note 2 2 2 4 3 9" xfId="59253"/>
    <cellStyle name="Note 2 2 2 4 4" xfId="2416"/>
    <cellStyle name="Note 2 2 2 4 4 2" xfId="7011"/>
    <cellStyle name="Note 2 2 2 4 4 2 2" xfId="15684"/>
    <cellStyle name="Note 2 2 2 4 4 2 2 2" xfId="40817"/>
    <cellStyle name="Note 2 2 2 4 4 2 2 3" xfId="59254"/>
    <cellStyle name="Note 2 2 2 4 4 2 3" xfId="21467"/>
    <cellStyle name="Note 2 2 2 4 4 2 3 2" xfId="40818"/>
    <cellStyle name="Note 2 2 2 4 4 2 4" xfId="40819"/>
    <cellStyle name="Note 2 2 2 4 4 2 5" xfId="59255"/>
    <cellStyle name="Note 2 2 2 4 4 3" xfId="9902"/>
    <cellStyle name="Note 2 2 2 4 4 3 2" xfId="40820"/>
    <cellStyle name="Note 2 2 2 4 4 3 3" xfId="59256"/>
    <cellStyle name="Note 2 2 2 4 4 3 4" xfId="59257"/>
    <cellStyle name="Note 2 2 2 4 4 4" xfId="4119"/>
    <cellStyle name="Note 2 2 2 4 4 4 2" xfId="40821"/>
    <cellStyle name="Note 2 2 2 4 4 4 3" xfId="59258"/>
    <cellStyle name="Note 2 2 2 4 4 5" xfId="12793"/>
    <cellStyle name="Note 2 2 2 4 4 5 2" xfId="40822"/>
    <cellStyle name="Note 2 2 2 4 4 5 3" xfId="59259"/>
    <cellStyle name="Note 2 2 2 4 4 6" xfId="18576"/>
    <cellStyle name="Note 2 2 2 4 4 6 2" xfId="40823"/>
    <cellStyle name="Note 2 2 2 4 4 7" xfId="40824"/>
    <cellStyle name="Note 2 2 2 4 4 8" xfId="59260"/>
    <cellStyle name="Note 2 2 2 4 5" xfId="1693"/>
    <cellStyle name="Note 2 2 2 4 5 2" xfId="9179"/>
    <cellStyle name="Note 2 2 2 4 5 2 2" xfId="14961"/>
    <cellStyle name="Note 2 2 2 4 5 2 2 2" xfId="40825"/>
    <cellStyle name="Note 2 2 2 4 5 2 2 3" xfId="59261"/>
    <cellStyle name="Note 2 2 2 4 5 2 3" xfId="20744"/>
    <cellStyle name="Note 2 2 2 4 5 2 3 2" xfId="40826"/>
    <cellStyle name="Note 2 2 2 4 5 2 4" xfId="40827"/>
    <cellStyle name="Note 2 2 2 4 5 2 5" xfId="59262"/>
    <cellStyle name="Note 2 2 2 4 5 3" xfId="6288"/>
    <cellStyle name="Note 2 2 2 4 5 3 2" xfId="40828"/>
    <cellStyle name="Note 2 2 2 4 5 3 3" xfId="59263"/>
    <cellStyle name="Note 2 2 2 4 5 4" xfId="12070"/>
    <cellStyle name="Note 2 2 2 4 5 4 2" xfId="40829"/>
    <cellStyle name="Note 2 2 2 4 5 4 3" xfId="59264"/>
    <cellStyle name="Note 2 2 2 4 5 5" xfId="17853"/>
    <cellStyle name="Note 2 2 2 4 5 5 2" xfId="40830"/>
    <cellStyle name="Note 2 2 2 4 5 6" xfId="40831"/>
    <cellStyle name="Note 2 2 2 4 5 7" xfId="59265"/>
    <cellStyle name="Note 2 2 2 4 6" xfId="5308"/>
    <cellStyle name="Note 2 2 2 4 6 2" xfId="13982"/>
    <cellStyle name="Note 2 2 2 4 6 2 2" xfId="40832"/>
    <cellStyle name="Note 2 2 2 4 6 2 3" xfId="59266"/>
    <cellStyle name="Note 2 2 2 4 6 3" xfId="19765"/>
    <cellStyle name="Note 2 2 2 4 6 3 2" xfId="40833"/>
    <cellStyle name="Note 2 2 2 4 6 4" xfId="40834"/>
    <cellStyle name="Note 2 2 2 4 6 5" xfId="59267"/>
    <cellStyle name="Note 2 2 2 4 7" xfId="8200"/>
    <cellStyle name="Note 2 2 2 4 7 2" xfId="40835"/>
    <cellStyle name="Note 2 2 2 4 7 3" xfId="59268"/>
    <cellStyle name="Note 2 2 2 4 7 4" xfId="59269"/>
    <cellStyle name="Note 2 2 2 4 8" xfId="3396"/>
    <cellStyle name="Note 2 2 2 4 8 2" xfId="40836"/>
    <cellStyle name="Note 2 2 2 4 8 3" xfId="59270"/>
    <cellStyle name="Note 2 2 2 4 9" xfId="11091"/>
    <cellStyle name="Note 2 2 2 4 9 2" xfId="40837"/>
    <cellStyle name="Note 2 2 2 4 9 3" xfId="59271"/>
    <cellStyle name="Note 2 2 2 5" xfId="681"/>
    <cellStyle name="Note 2 2 2 5 10" xfId="59272"/>
    <cellStyle name="Note 2 2 2 5 2" xfId="2418"/>
    <cellStyle name="Note 2 2 2 5 2 2" xfId="7013"/>
    <cellStyle name="Note 2 2 2 5 2 2 2" xfId="15686"/>
    <cellStyle name="Note 2 2 2 5 2 2 2 2" xfId="40838"/>
    <cellStyle name="Note 2 2 2 5 2 2 2 3" xfId="59273"/>
    <cellStyle name="Note 2 2 2 5 2 2 3" xfId="21469"/>
    <cellStyle name="Note 2 2 2 5 2 2 3 2" xfId="40839"/>
    <cellStyle name="Note 2 2 2 5 2 2 4" xfId="40840"/>
    <cellStyle name="Note 2 2 2 5 2 2 5" xfId="59274"/>
    <cellStyle name="Note 2 2 2 5 2 3" xfId="9904"/>
    <cellStyle name="Note 2 2 2 5 2 3 2" xfId="40841"/>
    <cellStyle name="Note 2 2 2 5 2 3 3" xfId="59275"/>
    <cellStyle name="Note 2 2 2 5 2 3 4" xfId="59276"/>
    <cellStyle name="Note 2 2 2 5 2 4" xfId="4121"/>
    <cellStyle name="Note 2 2 2 5 2 4 2" xfId="40842"/>
    <cellStyle name="Note 2 2 2 5 2 4 3" xfId="59277"/>
    <cellStyle name="Note 2 2 2 5 2 5" xfId="12795"/>
    <cellStyle name="Note 2 2 2 5 2 5 2" xfId="40843"/>
    <cellStyle name="Note 2 2 2 5 2 5 3" xfId="59278"/>
    <cellStyle name="Note 2 2 2 5 2 6" xfId="18578"/>
    <cellStyle name="Note 2 2 2 5 2 6 2" xfId="40844"/>
    <cellStyle name="Note 2 2 2 5 2 7" xfId="40845"/>
    <cellStyle name="Note 2 2 2 5 2 8" xfId="59279"/>
    <cellStyle name="Note 2 2 2 5 3" xfId="1689"/>
    <cellStyle name="Note 2 2 2 5 3 2" xfId="9175"/>
    <cellStyle name="Note 2 2 2 5 3 2 2" xfId="14957"/>
    <cellStyle name="Note 2 2 2 5 3 2 2 2" xfId="40846"/>
    <cellStyle name="Note 2 2 2 5 3 2 2 3" xfId="59280"/>
    <cellStyle name="Note 2 2 2 5 3 2 3" xfId="20740"/>
    <cellStyle name="Note 2 2 2 5 3 2 3 2" xfId="40847"/>
    <cellStyle name="Note 2 2 2 5 3 2 4" xfId="40848"/>
    <cellStyle name="Note 2 2 2 5 3 2 5" xfId="59281"/>
    <cellStyle name="Note 2 2 2 5 3 3" xfId="6284"/>
    <cellStyle name="Note 2 2 2 5 3 3 2" xfId="40849"/>
    <cellStyle name="Note 2 2 2 5 3 3 3" xfId="59282"/>
    <cellStyle name="Note 2 2 2 5 3 4" xfId="12066"/>
    <cellStyle name="Note 2 2 2 5 3 4 2" xfId="40850"/>
    <cellStyle name="Note 2 2 2 5 3 4 3" xfId="59283"/>
    <cellStyle name="Note 2 2 2 5 3 5" xfId="17849"/>
    <cellStyle name="Note 2 2 2 5 3 5 2" xfId="40851"/>
    <cellStyle name="Note 2 2 2 5 3 6" xfId="40852"/>
    <cellStyle name="Note 2 2 2 5 3 7" xfId="59284"/>
    <cellStyle name="Note 2 2 2 5 4" xfId="5310"/>
    <cellStyle name="Note 2 2 2 5 4 2" xfId="13984"/>
    <cellStyle name="Note 2 2 2 5 4 2 2" xfId="40853"/>
    <cellStyle name="Note 2 2 2 5 4 2 3" xfId="59285"/>
    <cellStyle name="Note 2 2 2 5 4 3" xfId="19767"/>
    <cellStyle name="Note 2 2 2 5 4 3 2" xfId="40854"/>
    <cellStyle name="Note 2 2 2 5 4 4" xfId="40855"/>
    <cellStyle name="Note 2 2 2 5 4 5" xfId="59286"/>
    <cellStyle name="Note 2 2 2 5 5" xfId="8202"/>
    <cellStyle name="Note 2 2 2 5 5 2" xfId="40856"/>
    <cellStyle name="Note 2 2 2 5 5 3" xfId="59287"/>
    <cellStyle name="Note 2 2 2 5 5 4" xfId="59288"/>
    <cellStyle name="Note 2 2 2 5 6" xfId="3392"/>
    <cellStyle name="Note 2 2 2 5 6 2" xfId="40857"/>
    <cellStyle name="Note 2 2 2 5 6 3" xfId="59289"/>
    <cellStyle name="Note 2 2 2 5 7" xfId="11093"/>
    <cellStyle name="Note 2 2 2 5 7 2" xfId="40858"/>
    <cellStyle name="Note 2 2 2 5 7 3" xfId="59290"/>
    <cellStyle name="Note 2 2 2 5 8" xfId="16876"/>
    <cellStyle name="Note 2 2 2 5 8 2" xfId="40859"/>
    <cellStyle name="Note 2 2 2 5 9" xfId="40860"/>
    <cellStyle name="Note 2 2 2 6" xfId="913"/>
    <cellStyle name="Note 2 2 2 6 2" xfId="2619"/>
    <cellStyle name="Note 2 2 2 6 2 2" xfId="10105"/>
    <cellStyle name="Note 2 2 2 6 2 2 2" xfId="15887"/>
    <cellStyle name="Note 2 2 2 6 2 2 2 2" xfId="40861"/>
    <cellStyle name="Note 2 2 2 6 2 2 2 3" xfId="59291"/>
    <cellStyle name="Note 2 2 2 6 2 2 3" xfId="21670"/>
    <cellStyle name="Note 2 2 2 6 2 2 3 2" xfId="40862"/>
    <cellStyle name="Note 2 2 2 6 2 2 4" xfId="40863"/>
    <cellStyle name="Note 2 2 2 6 2 2 5" xfId="59292"/>
    <cellStyle name="Note 2 2 2 6 2 3" xfId="7214"/>
    <cellStyle name="Note 2 2 2 6 2 3 2" xfId="40864"/>
    <cellStyle name="Note 2 2 2 6 2 3 3" xfId="59293"/>
    <cellStyle name="Note 2 2 2 6 2 4" xfId="12996"/>
    <cellStyle name="Note 2 2 2 6 2 4 2" xfId="40865"/>
    <cellStyle name="Note 2 2 2 6 2 4 3" xfId="59294"/>
    <cellStyle name="Note 2 2 2 6 2 5" xfId="18779"/>
    <cellStyle name="Note 2 2 2 6 2 5 2" xfId="40866"/>
    <cellStyle name="Note 2 2 2 6 2 6" xfId="40867"/>
    <cellStyle name="Note 2 2 2 6 2 7" xfId="59295"/>
    <cellStyle name="Note 2 2 2 6 3" xfId="5511"/>
    <cellStyle name="Note 2 2 2 6 3 2" xfId="14185"/>
    <cellStyle name="Note 2 2 2 6 3 2 2" xfId="40868"/>
    <cellStyle name="Note 2 2 2 6 3 2 3" xfId="59296"/>
    <cellStyle name="Note 2 2 2 6 3 3" xfId="19968"/>
    <cellStyle name="Note 2 2 2 6 3 3 2" xfId="40869"/>
    <cellStyle name="Note 2 2 2 6 3 4" xfId="40870"/>
    <cellStyle name="Note 2 2 2 6 3 5" xfId="59297"/>
    <cellStyle name="Note 2 2 2 6 4" xfId="8403"/>
    <cellStyle name="Note 2 2 2 6 4 2" xfId="40871"/>
    <cellStyle name="Note 2 2 2 6 4 3" xfId="59298"/>
    <cellStyle name="Note 2 2 2 6 4 4" xfId="59299"/>
    <cellStyle name="Note 2 2 2 6 5" xfId="4322"/>
    <cellStyle name="Note 2 2 2 6 5 2" xfId="40872"/>
    <cellStyle name="Note 2 2 2 6 5 3" xfId="59300"/>
    <cellStyle name="Note 2 2 2 6 6" xfId="11294"/>
    <cellStyle name="Note 2 2 2 6 6 2" xfId="40873"/>
    <cellStyle name="Note 2 2 2 6 6 3" xfId="59301"/>
    <cellStyle name="Note 2 2 2 6 7" xfId="17077"/>
    <cellStyle name="Note 2 2 2 6 7 2" xfId="40874"/>
    <cellStyle name="Note 2 2 2 6 8" xfId="40875"/>
    <cellStyle name="Note 2 2 2 6 9" xfId="59302"/>
    <cellStyle name="Note 2 2 2 7" xfId="2409"/>
    <cellStyle name="Note 2 2 2 7 2" xfId="7004"/>
    <cellStyle name="Note 2 2 2 7 2 2" xfId="15677"/>
    <cellStyle name="Note 2 2 2 7 2 2 2" xfId="40876"/>
    <cellStyle name="Note 2 2 2 7 2 2 3" xfId="59303"/>
    <cellStyle name="Note 2 2 2 7 2 3" xfId="21460"/>
    <cellStyle name="Note 2 2 2 7 2 3 2" xfId="40877"/>
    <cellStyle name="Note 2 2 2 7 2 4" xfId="40878"/>
    <cellStyle name="Note 2 2 2 7 2 5" xfId="59304"/>
    <cellStyle name="Note 2 2 2 7 3" xfId="9895"/>
    <cellStyle name="Note 2 2 2 7 3 2" xfId="40879"/>
    <cellStyle name="Note 2 2 2 7 3 3" xfId="59305"/>
    <cellStyle name="Note 2 2 2 7 3 4" xfId="59306"/>
    <cellStyle name="Note 2 2 2 7 4" xfId="4112"/>
    <cellStyle name="Note 2 2 2 7 4 2" xfId="40880"/>
    <cellStyle name="Note 2 2 2 7 4 3" xfId="59307"/>
    <cellStyle name="Note 2 2 2 7 5" xfId="12786"/>
    <cellStyle name="Note 2 2 2 7 5 2" xfId="40881"/>
    <cellStyle name="Note 2 2 2 7 5 3" xfId="59308"/>
    <cellStyle name="Note 2 2 2 7 6" xfId="18569"/>
    <cellStyle name="Note 2 2 2 7 6 2" xfId="40882"/>
    <cellStyle name="Note 2 2 2 7 7" xfId="40883"/>
    <cellStyle name="Note 2 2 2 7 8" xfId="59309"/>
    <cellStyle name="Note 2 2 2 8" xfId="1345"/>
    <cellStyle name="Note 2 2 2 8 2" xfId="8831"/>
    <cellStyle name="Note 2 2 2 8 2 2" xfId="14613"/>
    <cellStyle name="Note 2 2 2 8 2 2 2" xfId="40884"/>
    <cellStyle name="Note 2 2 2 8 2 2 3" xfId="59310"/>
    <cellStyle name="Note 2 2 2 8 2 3" xfId="20396"/>
    <cellStyle name="Note 2 2 2 8 2 3 2" xfId="40885"/>
    <cellStyle name="Note 2 2 2 8 2 4" xfId="40886"/>
    <cellStyle name="Note 2 2 2 8 2 5" xfId="59311"/>
    <cellStyle name="Note 2 2 2 8 3" xfId="5940"/>
    <cellStyle name="Note 2 2 2 8 3 2" xfId="40887"/>
    <cellStyle name="Note 2 2 2 8 3 3" xfId="59312"/>
    <cellStyle name="Note 2 2 2 8 4" xfId="11722"/>
    <cellStyle name="Note 2 2 2 8 4 2" xfId="40888"/>
    <cellStyle name="Note 2 2 2 8 4 3" xfId="59313"/>
    <cellStyle name="Note 2 2 2 8 5" xfId="17505"/>
    <cellStyle name="Note 2 2 2 8 5 2" xfId="40889"/>
    <cellStyle name="Note 2 2 2 8 6" xfId="40890"/>
    <cellStyle name="Note 2 2 2 8 7" xfId="59314"/>
    <cellStyle name="Note 2 2 2 9" xfId="5301"/>
    <cellStyle name="Note 2 2 2 9 2" xfId="13975"/>
    <cellStyle name="Note 2 2 2 9 2 2" xfId="40891"/>
    <cellStyle name="Note 2 2 2 9 2 3" xfId="59315"/>
    <cellStyle name="Note 2 2 2 9 3" xfId="19758"/>
    <cellStyle name="Note 2 2 2 9 3 2" xfId="40892"/>
    <cellStyle name="Note 2 2 2 9 4" xfId="40893"/>
    <cellStyle name="Note 2 2 2 9 5" xfId="59316"/>
    <cellStyle name="Note 2 2 3" xfId="682"/>
    <cellStyle name="Note 2 2 3 10" xfId="11094"/>
    <cellStyle name="Note 2 2 3 10 2" xfId="40894"/>
    <cellStyle name="Note 2 2 3 10 3" xfId="59317"/>
    <cellStyle name="Note 2 2 3 11" xfId="16877"/>
    <cellStyle name="Note 2 2 3 11 2" xfId="40895"/>
    <cellStyle name="Note 2 2 3 12" xfId="40896"/>
    <cellStyle name="Note 2 2 3 13" xfId="59318"/>
    <cellStyle name="Note 2 2 3 2" xfId="683"/>
    <cellStyle name="Note 2 2 3 2 10" xfId="16878"/>
    <cellStyle name="Note 2 2 3 2 10 2" xfId="40897"/>
    <cellStyle name="Note 2 2 3 2 11" xfId="40898"/>
    <cellStyle name="Note 2 2 3 2 12" xfId="59319"/>
    <cellStyle name="Note 2 2 3 2 2" xfId="684"/>
    <cellStyle name="Note 2 2 3 2 2 2" xfId="2421"/>
    <cellStyle name="Note 2 2 3 2 2 2 2" xfId="9907"/>
    <cellStyle name="Note 2 2 3 2 2 2 2 2" xfId="15689"/>
    <cellStyle name="Note 2 2 3 2 2 2 2 2 2" xfId="40899"/>
    <cellStyle name="Note 2 2 3 2 2 2 2 2 3" xfId="59320"/>
    <cellStyle name="Note 2 2 3 2 2 2 2 3" xfId="21472"/>
    <cellStyle name="Note 2 2 3 2 2 2 2 3 2" xfId="40900"/>
    <cellStyle name="Note 2 2 3 2 2 2 2 4" xfId="40901"/>
    <cellStyle name="Note 2 2 3 2 2 2 2 5" xfId="59321"/>
    <cellStyle name="Note 2 2 3 2 2 2 3" xfId="7016"/>
    <cellStyle name="Note 2 2 3 2 2 2 3 2" xfId="40902"/>
    <cellStyle name="Note 2 2 3 2 2 2 3 3" xfId="59322"/>
    <cellStyle name="Note 2 2 3 2 2 2 4" xfId="12798"/>
    <cellStyle name="Note 2 2 3 2 2 2 4 2" xfId="40903"/>
    <cellStyle name="Note 2 2 3 2 2 2 4 3" xfId="59323"/>
    <cellStyle name="Note 2 2 3 2 2 2 5" xfId="18581"/>
    <cellStyle name="Note 2 2 3 2 2 2 5 2" xfId="40904"/>
    <cellStyle name="Note 2 2 3 2 2 2 6" xfId="40905"/>
    <cellStyle name="Note 2 2 3 2 2 2 7" xfId="59324"/>
    <cellStyle name="Note 2 2 3 2 2 3" xfId="5313"/>
    <cellStyle name="Note 2 2 3 2 2 3 2" xfId="13987"/>
    <cellStyle name="Note 2 2 3 2 2 3 2 2" xfId="40906"/>
    <cellStyle name="Note 2 2 3 2 2 3 2 3" xfId="59325"/>
    <cellStyle name="Note 2 2 3 2 2 3 3" xfId="19770"/>
    <cellStyle name="Note 2 2 3 2 2 3 3 2" xfId="40907"/>
    <cellStyle name="Note 2 2 3 2 2 3 4" xfId="40908"/>
    <cellStyle name="Note 2 2 3 2 2 3 5" xfId="59326"/>
    <cellStyle name="Note 2 2 3 2 2 4" xfId="8205"/>
    <cellStyle name="Note 2 2 3 2 2 4 2" xfId="40909"/>
    <cellStyle name="Note 2 2 3 2 2 4 3" xfId="59327"/>
    <cellStyle name="Note 2 2 3 2 2 4 4" xfId="59328"/>
    <cellStyle name="Note 2 2 3 2 2 5" xfId="4124"/>
    <cellStyle name="Note 2 2 3 2 2 5 2" xfId="40910"/>
    <cellStyle name="Note 2 2 3 2 2 5 3" xfId="59329"/>
    <cellStyle name="Note 2 2 3 2 2 6" xfId="11096"/>
    <cellStyle name="Note 2 2 3 2 2 6 2" xfId="40911"/>
    <cellStyle name="Note 2 2 3 2 2 6 3" xfId="59330"/>
    <cellStyle name="Note 2 2 3 2 2 7" xfId="16879"/>
    <cellStyle name="Note 2 2 3 2 2 7 2" xfId="40912"/>
    <cellStyle name="Note 2 2 3 2 2 8" xfId="40913"/>
    <cellStyle name="Note 2 2 3 2 2 9" xfId="59331"/>
    <cellStyle name="Note 2 2 3 2 3" xfId="1188"/>
    <cellStyle name="Note 2 2 3 2 3 2" xfId="2892"/>
    <cellStyle name="Note 2 2 3 2 3 2 2" xfId="10378"/>
    <cellStyle name="Note 2 2 3 2 3 2 2 2" xfId="16160"/>
    <cellStyle name="Note 2 2 3 2 3 2 2 2 2" xfId="40914"/>
    <cellStyle name="Note 2 2 3 2 3 2 2 2 3" xfId="59332"/>
    <cellStyle name="Note 2 2 3 2 3 2 2 3" xfId="21943"/>
    <cellStyle name="Note 2 2 3 2 3 2 2 3 2" xfId="40915"/>
    <cellStyle name="Note 2 2 3 2 3 2 2 4" xfId="40916"/>
    <cellStyle name="Note 2 2 3 2 3 2 2 5" xfId="59333"/>
    <cellStyle name="Note 2 2 3 2 3 2 3" xfId="7487"/>
    <cellStyle name="Note 2 2 3 2 3 2 3 2" xfId="40917"/>
    <cellStyle name="Note 2 2 3 2 3 2 3 3" xfId="59334"/>
    <cellStyle name="Note 2 2 3 2 3 2 4" xfId="13269"/>
    <cellStyle name="Note 2 2 3 2 3 2 4 2" xfId="40918"/>
    <cellStyle name="Note 2 2 3 2 3 2 4 3" xfId="59335"/>
    <cellStyle name="Note 2 2 3 2 3 2 5" xfId="19052"/>
    <cellStyle name="Note 2 2 3 2 3 2 5 2" xfId="40919"/>
    <cellStyle name="Note 2 2 3 2 3 2 6" xfId="40920"/>
    <cellStyle name="Note 2 2 3 2 3 2 7" xfId="59336"/>
    <cellStyle name="Note 2 2 3 2 3 3" xfId="5784"/>
    <cellStyle name="Note 2 2 3 2 3 3 2" xfId="14458"/>
    <cellStyle name="Note 2 2 3 2 3 3 2 2" xfId="40921"/>
    <cellStyle name="Note 2 2 3 2 3 3 2 3" xfId="59337"/>
    <cellStyle name="Note 2 2 3 2 3 3 3" xfId="20241"/>
    <cellStyle name="Note 2 2 3 2 3 3 3 2" xfId="40922"/>
    <cellStyle name="Note 2 2 3 2 3 3 4" xfId="40923"/>
    <cellStyle name="Note 2 2 3 2 3 3 5" xfId="59338"/>
    <cellStyle name="Note 2 2 3 2 3 4" xfId="8676"/>
    <cellStyle name="Note 2 2 3 2 3 4 2" xfId="40924"/>
    <cellStyle name="Note 2 2 3 2 3 4 3" xfId="59339"/>
    <cellStyle name="Note 2 2 3 2 3 4 4" xfId="59340"/>
    <cellStyle name="Note 2 2 3 2 3 5" xfId="4595"/>
    <cellStyle name="Note 2 2 3 2 3 5 2" xfId="40925"/>
    <cellStyle name="Note 2 2 3 2 3 5 3" xfId="59341"/>
    <cellStyle name="Note 2 2 3 2 3 6" xfId="11567"/>
    <cellStyle name="Note 2 2 3 2 3 6 2" xfId="40926"/>
    <cellStyle name="Note 2 2 3 2 3 6 3" xfId="59342"/>
    <cellStyle name="Note 2 2 3 2 3 7" xfId="17350"/>
    <cellStyle name="Note 2 2 3 2 3 7 2" xfId="40927"/>
    <cellStyle name="Note 2 2 3 2 3 8" xfId="40928"/>
    <cellStyle name="Note 2 2 3 2 3 9" xfId="59343"/>
    <cellStyle name="Note 2 2 3 2 4" xfId="2420"/>
    <cellStyle name="Note 2 2 3 2 4 2" xfId="7015"/>
    <cellStyle name="Note 2 2 3 2 4 2 2" xfId="15688"/>
    <cellStyle name="Note 2 2 3 2 4 2 2 2" xfId="40929"/>
    <cellStyle name="Note 2 2 3 2 4 2 2 3" xfId="59344"/>
    <cellStyle name="Note 2 2 3 2 4 2 3" xfId="21471"/>
    <cellStyle name="Note 2 2 3 2 4 2 3 2" xfId="40930"/>
    <cellStyle name="Note 2 2 3 2 4 2 4" xfId="40931"/>
    <cellStyle name="Note 2 2 3 2 4 2 5" xfId="59345"/>
    <cellStyle name="Note 2 2 3 2 4 3" xfId="9906"/>
    <cellStyle name="Note 2 2 3 2 4 3 2" xfId="40932"/>
    <cellStyle name="Note 2 2 3 2 4 3 3" xfId="59346"/>
    <cellStyle name="Note 2 2 3 2 4 3 4" xfId="59347"/>
    <cellStyle name="Note 2 2 3 2 4 4" xfId="4123"/>
    <cellStyle name="Note 2 2 3 2 4 4 2" xfId="40933"/>
    <cellStyle name="Note 2 2 3 2 4 4 3" xfId="59348"/>
    <cellStyle name="Note 2 2 3 2 4 5" xfId="12797"/>
    <cellStyle name="Note 2 2 3 2 4 5 2" xfId="40934"/>
    <cellStyle name="Note 2 2 3 2 4 5 3" xfId="59349"/>
    <cellStyle name="Note 2 2 3 2 4 6" xfId="18580"/>
    <cellStyle name="Note 2 2 3 2 4 6 2" xfId="40935"/>
    <cellStyle name="Note 2 2 3 2 4 7" xfId="40936"/>
    <cellStyle name="Note 2 2 3 2 4 8" xfId="59350"/>
    <cellStyle name="Note 2 2 3 2 5" xfId="1695"/>
    <cellStyle name="Note 2 2 3 2 5 2" xfId="9181"/>
    <cellStyle name="Note 2 2 3 2 5 2 2" xfId="14963"/>
    <cellStyle name="Note 2 2 3 2 5 2 2 2" xfId="40937"/>
    <cellStyle name="Note 2 2 3 2 5 2 2 3" xfId="59351"/>
    <cellStyle name="Note 2 2 3 2 5 2 3" xfId="20746"/>
    <cellStyle name="Note 2 2 3 2 5 2 3 2" xfId="40938"/>
    <cellStyle name="Note 2 2 3 2 5 2 4" xfId="40939"/>
    <cellStyle name="Note 2 2 3 2 5 2 5" xfId="59352"/>
    <cellStyle name="Note 2 2 3 2 5 3" xfId="6290"/>
    <cellStyle name="Note 2 2 3 2 5 3 2" xfId="40940"/>
    <cellStyle name="Note 2 2 3 2 5 3 3" xfId="59353"/>
    <cellStyle name="Note 2 2 3 2 5 4" xfId="12072"/>
    <cellStyle name="Note 2 2 3 2 5 4 2" xfId="40941"/>
    <cellStyle name="Note 2 2 3 2 5 4 3" xfId="59354"/>
    <cellStyle name="Note 2 2 3 2 5 5" xfId="17855"/>
    <cellStyle name="Note 2 2 3 2 5 5 2" xfId="40942"/>
    <cellStyle name="Note 2 2 3 2 5 6" xfId="40943"/>
    <cellStyle name="Note 2 2 3 2 5 7" xfId="59355"/>
    <cellStyle name="Note 2 2 3 2 6" xfId="5312"/>
    <cellStyle name="Note 2 2 3 2 6 2" xfId="13986"/>
    <cellStyle name="Note 2 2 3 2 6 2 2" xfId="40944"/>
    <cellStyle name="Note 2 2 3 2 6 2 3" xfId="59356"/>
    <cellStyle name="Note 2 2 3 2 6 3" xfId="19769"/>
    <cellStyle name="Note 2 2 3 2 6 3 2" xfId="40945"/>
    <cellStyle name="Note 2 2 3 2 6 4" xfId="40946"/>
    <cellStyle name="Note 2 2 3 2 6 5" xfId="59357"/>
    <cellStyle name="Note 2 2 3 2 7" xfId="8204"/>
    <cellStyle name="Note 2 2 3 2 7 2" xfId="40947"/>
    <cellStyle name="Note 2 2 3 2 7 3" xfId="59358"/>
    <cellStyle name="Note 2 2 3 2 7 4" xfId="59359"/>
    <cellStyle name="Note 2 2 3 2 8" xfId="3398"/>
    <cellStyle name="Note 2 2 3 2 8 2" xfId="40948"/>
    <cellStyle name="Note 2 2 3 2 8 3" xfId="59360"/>
    <cellStyle name="Note 2 2 3 2 9" xfId="11095"/>
    <cellStyle name="Note 2 2 3 2 9 2" xfId="40949"/>
    <cellStyle name="Note 2 2 3 2 9 3" xfId="59361"/>
    <cellStyle name="Note 2 2 3 3" xfId="685"/>
    <cellStyle name="Note 2 2 3 3 10" xfId="59362"/>
    <cellStyle name="Note 2 2 3 3 2" xfId="2422"/>
    <cellStyle name="Note 2 2 3 3 2 2" xfId="7017"/>
    <cellStyle name="Note 2 2 3 3 2 2 2" xfId="15690"/>
    <cellStyle name="Note 2 2 3 3 2 2 2 2" xfId="40950"/>
    <cellStyle name="Note 2 2 3 3 2 2 2 3" xfId="59363"/>
    <cellStyle name="Note 2 2 3 3 2 2 3" xfId="21473"/>
    <cellStyle name="Note 2 2 3 3 2 2 3 2" xfId="40951"/>
    <cellStyle name="Note 2 2 3 3 2 2 4" xfId="40952"/>
    <cellStyle name="Note 2 2 3 3 2 2 5" xfId="59364"/>
    <cellStyle name="Note 2 2 3 3 2 3" xfId="9908"/>
    <cellStyle name="Note 2 2 3 3 2 3 2" xfId="40953"/>
    <cellStyle name="Note 2 2 3 3 2 3 3" xfId="59365"/>
    <cellStyle name="Note 2 2 3 3 2 3 4" xfId="59366"/>
    <cellStyle name="Note 2 2 3 3 2 4" xfId="4125"/>
    <cellStyle name="Note 2 2 3 3 2 4 2" xfId="40954"/>
    <cellStyle name="Note 2 2 3 3 2 4 3" xfId="59367"/>
    <cellStyle name="Note 2 2 3 3 2 5" xfId="12799"/>
    <cellStyle name="Note 2 2 3 3 2 5 2" xfId="40955"/>
    <cellStyle name="Note 2 2 3 3 2 5 3" xfId="59368"/>
    <cellStyle name="Note 2 2 3 3 2 6" xfId="18582"/>
    <cellStyle name="Note 2 2 3 3 2 6 2" xfId="40956"/>
    <cellStyle name="Note 2 2 3 3 2 7" xfId="40957"/>
    <cellStyle name="Note 2 2 3 3 2 8" xfId="59369"/>
    <cellStyle name="Note 2 2 3 3 3" xfId="1694"/>
    <cellStyle name="Note 2 2 3 3 3 2" xfId="9180"/>
    <cellStyle name="Note 2 2 3 3 3 2 2" xfId="14962"/>
    <cellStyle name="Note 2 2 3 3 3 2 2 2" xfId="40958"/>
    <cellStyle name="Note 2 2 3 3 3 2 2 3" xfId="59370"/>
    <cellStyle name="Note 2 2 3 3 3 2 3" xfId="20745"/>
    <cellStyle name="Note 2 2 3 3 3 2 3 2" xfId="40959"/>
    <cellStyle name="Note 2 2 3 3 3 2 4" xfId="40960"/>
    <cellStyle name="Note 2 2 3 3 3 2 5" xfId="59371"/>
    <cellStyle name="Note 2 2 3 3 3 3" xfId="6289"/>
    <cellStyle name="Note 2 2 3 3 3 3 2" xfId="40961"/>
    <cellStyle name="Note 2 2 3 3 3 3 3" xfId="59372"/>
    <cellStyle name="Note 2 2 3 3 3 4" xfId="12071"/>
    <cellStyle name="Note 2 2 3 3 3 4 2" xfId="40962"/>
    <cellStyle name="Note 2 2 3 3 3 4 3" xfId="59373"/>
    <cellStyle name="Note 2 2 3 3 3 5" xfId="17854"/>
    <cellStyle name="Note 2 2 3 3 3 5 2" xfId="40963"/>
    <cellStyle name="Note 2 2 3 3 3 6" xfId="40964"/>
    <cellStyle name="Note 2 2 3 3 3 7" xfId="59374"/>
    <cellStyle name="Note 2 2 3 3 4" xfId="5314"/>
    <cellStyle name="Note 2 2 3 3 4 2" xfId="13988"/>
    <cellStyle name="Note 2 2 3 3 4 2 2" xfId="40965"/>
    <cellStyle name="Note 2 2 3 3 4 2 3" xfId="59375"/>
    <cellStyle name="Note 2 2 3 3 4 3" xfId="19771"/>
    <cellStyle name="Note 2 2 3 3 4 3 2" xfId="40966"/>
    <cellStyle name="Note 2 2 3 3 4 4" xfId="40967"/>
    <cellStyle name="Note 2 2 3 3 4 5" xfId="59376"/>
    <cellStyle name="Note 2 2 3 3 5" xfId="8206"/>
    <cellStyle name="Note 2 2 3 3 5 2" xfId="40968"/>
    <cellStyle name="Note 2 2 3 3 5 3" xfId="59377"/>
    <cellStyle name="Note 2 2 3 3 5 4" xfId="59378"/>
    <cellStyle name="Note 2 2 3 3 6" xfId="3397"/>
    <cellStyle name="Note 2 2 3 3 6 2" xfId="40969"/>
    <cellStyle name="Note 2 2 3 3 6 3" xfId="59379"/>
    <cellStyle name="Note 2 2 3 3 7" xfId="11097"/>
    <cellStyle name="Note 2 2 3 3 7 2" xfId="40970"/>
    <cellStyle name="Note 2 2 3 3 7 3" xfId="59380"/>
    <cellStyle name="Note 2 2 3 3 8" xfId="16880"/>
    <cellStyle name="Note 2 2 3 3 8 2" xfId="40971"/>
    <cellStyle name="Note 2 2 3 3 9" xfId="40972"/>
    <cellStyle name="Note 2 2 3 4" xfId="1187"/>
    <cellStyle name="Note 2 2 3 4 2" xfId="2891"/>
    <cellStyle name="Note 2 2 3 4 2 2" xfId="10377"/>
    <cellStyle name="Note 2 2 3 4 2 2 2" xfId="16159"/>
    <cellStyle name="Note 2 2 3 4 2 2 2 2" xfId="40973"/>
    <cellStyle name="Note 2 2 3 4 2 2 2 3" xfId="59381"/>
    <cellStyle name="Note 2 2 3 4 2 2 3" xfId="21942"/>
    <cellStyle name="Note 2 2 3 4 2 2 3 2" xfId="40974"/>
    <cellStyle name="Note 2 2 3 4 2 2 4" xfId="40975"/>
    <cellStyle name="Note 2 2 3 4 2 2 5" xfId="59382"/>
    <cellStyle name="Note 2 2 3 4 2 3" xfId="7486"/>
    <cellStyle name="Note 2 2 3 4 2 3 2" xfId="40976"/>
    <cellStyle name="Note 2 2 3 4 2 3 3" xfId="59383"/>
    <cellStyle name="Note 2 2 3 4 2 4" xfId="13268"/>
    <cellStyle name="Note 2 2 3 4 2 4 2" xfId="40977"/>
    <cellStyle name="Note 2 2 3 4 2 4 3" xfId="59384"/>
    <cellStyle name="Note 2 2 3 4 2 5" xfId="19051"/>
    <cellStyle name="Note 2 2 3 4 2 5 2" xfId="40978"/>
    <cellStyle name="Note 2 2 3 4 2 6" xfId="40979"/>
    <cellStyle name="Note 2 2 3 4 2 7" xfId="59385"/>
    <cellStyle name="Note 2 2 3 4 3" xfId="5783"/>
    <cellStyle name="Note 2 2 3 4 3 2" xfId="14457"/>
    <cellStyle name="Note 2 2 3 4 3 2 2" xfId="40980"/>
    <cellStyle name="Note 2 2 3 4 3 2 3" xfId="59386"/>
    <cellStyle name="Note 2 2 3 4 3 3" xfId="20240"/>
    <cellStyle name="Note 2 2 3 4 3 3 2" xfId="40981"/>
    <cellStyle name="Note 2 2 3 4 3 4" xfId="40982"/>
    <cellStyle name="Note 2 2 3 4 3 5" xfId="59387"/>
    <cellStyle name="Note 2 2 3 4 4" xfId="8675"/>
    <cellStyle name="Note 2 2 3 4 4 2" xfId="40983"/>
    <cellStyle name="Note 2 2 3 4 4 3" xfId="59388"/>
    <cellStyle name="Note 2 2 3 4 4 4" xfId="59389"/>
    <cellStyle name="Note 2 2 3 4 5" xfId="4594"/>
    <cellStyle name="Note 2 2 3 4 5 2" xfId="40984"/>
    <cellStyle name="Note 2 2 3 4 5 3" xfId="59390"/>
    <cellStyle name="Note 2 2 3 4 6" xfId="11566"/>
    <cellStyle name="Note 2 2 3 4 6 2" xfId="40985"/>
    <cellStyle name="Note 2 2 3 4 6 3" xfId="59391"/>
    <cellStyle name="Note 2 2 3 4 7" xfId="17349"/>
    <cellStyle name="Note 2 2 3 4 7 2" xfId="40986"/>
    <cellStyle name="Note 2 2 3 4 8" xfId="40987"/>
    <cellStyle name="Note 2 2 3 4 9" xfId="59392"/>
    <cellStyle name="Note 2 2 3 5" xfId="2419"/>
    <cellStyle name="Note 2 2 3 5 2" xfId="7014"/>
    <cellStyle name="Note 2 2 3 5 2 2" xfId="15687"/>
    <cellStyle name="Note 2 2 3 5 2 2 2" xfId="40988"/>
    <cellStyle name="Note 2 2 3 5 2 2 3" xfId="59393"/>
    <cellStyle name="Note 2 2 3 5 2 3" xfId="21470"/>
    <cellStyle name="Note 2 2 3 5 2 3 2" xfId="40989"/>
    <cellStyle name="Note 2 2 3 5 2 4" xfId="40990"/>
    <cellStyle name="Note 2 2 3 5 2 5" xfId="59394"/>
    <cellStyle name="Note 2 2 3 5 3" xfId="9905"/>
    <cellStyle name="Note 2 2 3 5 3 2" xfId="40991"/>
    <cellStyle name="Note 2 2 3 5 3 3" xfId="59395"/>
    <cellStyle name="Note 2 2 3 5 3 4" xfId="59396"/>
    <cellStyle name="Note 2 2 3 5 4" xfId="4122"/>
    <cellStyle name="Note 2 2 3 5 4 2" xfId="40992"/>
    <cellStyle name="Note 2 2 3 5 4 3" xfId="59397"/>
    <cellStyle name="Note 2 2 3 5 5" xfId="12796"/>
    <cellStyle name="Note 2 2 3 5 5 2" xfId="40993"/>
    <cellStyle name="Note 2 2 3 5 5 3" xfId="59398"/>
    <cellStyle name="Note 2 2 3 5 6" xfId="18579"/>
    <cellStyle name="Note 2 2 3 5 6 2" xfId="40994"/>
    <cellStyle name="Note 2 2 3 5 7" xfId="40995"/>
    <cellStyle name="Note 2 2 3 5 8" xfId="59399"/>
    <cellStyle name="Note 2 2 3 6" xfId="1344"/>
    <cellStyle name="Note 2 2 3 6 2" xfId="8830"/>
    <cellStyle name="Note 2 2 3 6 2 2" xfId="14612"/>
    <cellStyle name="Note 2 2 3 6 2 2 2" xfId="40996"/>
    <cellStyle name="Note 2 2 3 6 2 2 3" xfId="59400"/>
    <cellStyle name="Note 2 2 3 6 2 3" xfId="20395"/>
    <cellStyle name="Note 2 2 3 6 2 3 2" xfId="40997"/>
    <cellStyle name="Note 2 2 3 6 2 4" xfId="40998"/>
    <cellStyle name="Note 2 2 3 6 2 5" xfId="59401"/>
    <cellStyle name="Note 2 2 3 6 3" xfId="5939"/>
    <cellStyle name="Note 2 2 3 6 3 2" xfId="40999"/>
    <cellStyle name="Note 2 2 3 6 3 3" xfId="59402"/>
    <cellStyle name="Note 2 2 3 6 4" xfId="11721"/>
    <cellStyle name="Note 2 2 3 6 4 2" xfId="41000"/>
    <cellStyle name="Note 2 2 3 6 4 3" xfId="59403"/>
    <cellStyle name="Note 2 2 3 6 5" xfId="17504"/>
    <cellStyle name="Note 2 2 3 6 5 2" xfId="41001"/>
    <cellStyle name="Note 2 2 3 6 6" xfId="41002"/>
    <cellStyle name="Note 2 2 3 6 7" xfId="59404"/>
    <cellStyle name="Note 2 2 3 7" xfId="5311"/>
    <cellStyle name="Note 2 2 3 7 2" xfId="13985"/>
    <cellStyle name="Note 2 2 3 7 2 2" xfId="41003"/>
    <cellStyle name="Note 2 2 3 7 2 3" xfId="59405"/>
    <cellStyle name="Note 2 2 3 7 3" xfId="19768"/>
    <cellStyle name="Note 2 2 3 7 3 2" xfId="41004"/>
    <cellStyle name="Note 2 2 3 7 4" xfId="41005"/>
    <cellStyle name="Note 2 2 3 7 5" xfId="59406"/>
    <cellStyle name="Note 2 2 3 8" xfId="8203"/>
    <cellStyle name="Note 2 2 3 8 2" xfId="41006"/>
    <cellStyle name="Note 2 2 3 8 3" xfId="59407"/>
    <cellStyle name="Note 2 2 3 8 4" xfId="59408"/>
    <cellStyle name="Note 2 2 3 9" xfId="3047"/>
    <cellStyle name="Note 2 2 3 9 2" xfId="41007"/>
    <cellStyle name="Note 2 2 3 9 3" xfId="59409"/>
    <cellStyle name="Note 2 2 4" xfId="686"/>
    <cellStyle name="Note 2 2 4 10" xfId="16881"/>
    <cellStyle name="Note 2 2 4 10 2" xfId="41008"/>
    <cellStyle name="Note 2 2 4 11" xfId="41009"/>
    <cellStyle name="Note 2 2 4 12" xfId="59410"/>
    <cellStyle name="Note 2 2 4 2" xfId="687"/>
    <cellStyle name="Note 2 2 4 2 2" xfId="2424"/>
    <cellStyle name="Note 2 2 4 2 2 2" xfId="9910"/>
    <cellStyle name="Note 2 2 4 2 2 2 2" xfId="15692"/>
    <cellStyle name="Note 2 2 4 2 2 2 2 2" xfId="41010"/>
    <cellStyle name="Note 2 2 4 2 2 2 2 3" xfId="59411"/>
    <cellStyle name="Note 2 2 4 2 2 2 3" xfId="21475"/>
    <cellStyle name="Note 2 2 4 2 2 2 3 2" xfId="41011"/>
    <cellStyle name="Note 2 2 4 2 2 2 4" xfId="41012"/>
    <cellStyle name="Note 2 2 4 2 2 2 5" xfId="59412"/>
    <cellStyle name="Note 2 2 4 2 2 3" xfId="7019"/>
    <cellStyle name="Note 2 2 4 2 2 3 2" xfId="41013"/>
    <cellStyle name="Note 2 2 4 2 2 3 3" xfId="59413"/>
    <cellStyle name="Note 2 2 4 2 2 4" xfId="12801"/>
    <cellStyle name="Note 2 2 4 2 2 4 2" xfId="41014"/>
    <cellStyle name="Note 2 2 4 2 2 4 3" xfId="59414"/>
    <cellStyle name="Note 2 2 4 2 2 5" xfId="18584"/>
    <cellStyle name="Note 2 2 4 2 2 5 2" xfId="41015"/>
    <cellStyle name="Note 2 2 4 2 2 6" xfId="41016"/>
    <cellStyle name="Note 2 2 4 2 2 7" xfId="59415"/>
    <cellStyle name="Note 2 2 4 2 3" xfId="5316"/>
    <cellStyle name="Note 2 2 4 2 3 2" xfId="13990"/>
    <cellStyle name="Note 2 2 4 2 3 2 2" xfId="41017"/>
    <cellStyle name="Note 2 2 4 2 3 2 3" xfId="59416"/>
    <cellStyle name="Note 2 2 4 2 3 3" xfId="19773"/>
    <cellStyle name="Note 2 2 4 2 3 3 2" xfId="41018"/>
    <cellStyle name="Note 2 2 4 2 3 4" xfId="41019"/>
    <cellStyle name="Note 2 2 4 2 3 5" xfId="59417"/>
    <cellStyle name="Note 2 2 4 2 4" xfId="8208"/>
    <cellStyle name="Note 2 2 4 2 4 2" xfId="41020"/>
    <cellStyle name="Note 2 2 4 2 4 3" xfId="59418"/>
    <cellStyle name="Note 2 2 4 2 4 4" xfId="59419"/>
    <cellStyle name="Note 2 2 4 2 5" xfId="4127"/>
    <cellStyle name="Note 2 2 4 2 5 2" xfId="41021"/>
    <cellStyle name="Note 2 2 4 2 5 3" xfId="59420"/>
    <cellStyle name="Note 2 2 4 2 6" xfId="11099"/>
    <cellStyle name="Note 2 2 4 2 6 2" xfId="41022"/>
    <cellStyle name="Note 2 2 4 2 6 3" xfId="59421"/>
    <cellStyle name="Note 2 2 4 2 7" xfId="16882"/>
    <cellStyle name="Note 2 2 4 2 7 2" xfId="41023"/>
    <cellStyle name="Note 2 2 4 2 8" xfId="41024"/>
    <cellStyle name="Note 2 2 4 2 9" xfId="59422"/>
    <cellStyle name="Note 2 2 4 3" xfId="1189"/>
    <cellStyle name="Note 2 2 4 3 2" xfId="2893"/>
    <cellStyle name="Note 2 2 4 3 2 2" xfId="10379"/>
    <cellStyle name="Note 2 2 4 3 2 2 2" xfId="16161"/>
    <cellStyle name="Note 2 2 4 3 2 2 2 2" xfId="41025"/>
    <cellStyle name="Note 2 2 4 3 2 2 2 3" xfId="59423"/>
    <cellStyle name="Note 2 2 4 3 2 2 3" xfId="21944"/>
    <cellStyle name="Note 2 2 4 3 2 2 3 2" xfId="41026"/>
    <cellStyle name="Note 2 2 4 3 2 2 4" xfId="41027"/>
    <cellStyle name="Note 2 2 4 3 2 2 5" xfId="59424"/>
    <cellStyle name="Note 2 2 4 3 2 3" xfId="7488"/>
    <cellStyle name="Note 2 2 4 3 2 3 2" xfId="41028"/>
    <cellStyle name="Note 2 2 4 3 2 3 3" xfId="59425"/>
    <cellStyle name="Note 2 2 4 3 2 4" xfId="13270"/>
    <cellStyle name="Note 2 2 4 3 2 4 2" xfId="41029"/>
    <cellStyle name="Note 2 2 4 3 2 4 3" xfId="59426"/>
    <cellStyle name="Note 2 2 4 3 2 5" xfId="19053"/>
    <cellStyle name="Note 2 2 4 3 2 5 2" xfId="41030"/>
    <cellStyle name="Note 2 2 4 3 2 6" xfId="41031"/>
    <cellStyle name="Note 2 2 4 3 2 7" xfId="59427"/>
    <cellStyle name="Note 2 2 4 3 3" xfId="5785"/>
    <cellStyle name="Note 2 2 4 3 3 2" xfId="14459"/>
    <cellStyle name="Note 2 2 4 3 3 2 2" xfId="41032"/>
    <cellStyle name="Note 2 2 4 3 3 2 3" xfId="59428"/>
    <cellStyle name="Note 2 2 4 3 3 3" xfId="20242"/>
    <cellStyle name="Note 2 2 4 3 3 3 2" xfId="41033"/>
    <cellStyle name="Note 2 2 4 3 3 4" xfId="41034"/>
    <cellStyle name="Note 2 2 4 3 3 5" xfId="59429"/>
    <cellStyle name="Note 2 2 4 3 4" xfId="8677"/>
    <cellStyle name="Note 2 2 4 3 4 2" xfId="41035"/>
    <cellStyle name="Note 2 2 4 3 4 3" xfId="59430"/>
    <cellStyle name="Note 2 2 4 3 4 4" xfId="59431"/>
    <cellStyle name="Note 2 2 4 3 5" xfId="4596"/>
    <cellStyle name="Note 2 2 4 3 5 2" xfId="41036"/>
    <cellStyle name="Note 2 2 4 3 5 3" xfId="59432"/>
    <cellStyle name="Note 2 2 4 3 6" xfId="11568"/>
    <cellStyle name="Note 2 2 4 3 6 2" xfId="41037"/>
    <cellStyle name="Note 2 2 4 3 6 3" xfId="59433"/>
    <cellStyle name="Note 2 2 4 3 7" xfId="17351"/>
    <cellStyle name="Note 2 2 4 3 7 2" xfId="41038"/>
    <cellStyle name="Note 2 2 4 3 8" xfId="41039"/>
    <cellStyle name="Note 2 2 4 3 9" xfId="59434"/>
    <cellStyle name="Note 2 2 4 4" xfId="2423"/>
    <cellStyle name="Note 2 2 4 4 2" xfId="7018"/>
    <cellStyle name="Note 2 2 4 4 2 2" xfId="15691"/>
    <cellStyle name="Note 2 2 4 4 2 2 2" xfId="41040"/>
    <cellStyle name="Note 2 2 4 4 2 2 3" xfId="59435"/>
    <cellStyle name="Note 2 2 4 4 2 3" xfId="21474"/>
    <cellStyle name="Note 2 2 4 4 2 3 2" xfId="41041"/>
    <cellStyle name="Note 2 2 4 4 2 4" xfId="41042"/>
    <cellStyle name="Note 2 2 4 4 2 5" xfId="59436"/>
    <cellStyle name="Note 2 2 4 4 3" xfId="9909"/>
    <cellStyle name="Note 2 2 4 4 3 2" xfId="41043"/>
    <cellStyle name="Note 2 2 4 4 3 3" xfId="59437"/>
    <cellStyle name="Note 2 2 4 4 3 4" xfId="59438"/>
    <cellStyle name="Note 2 2 4 4 4" xfId="4126"/>
    <cellStyle name="Note 2 2 4 4 4 2" xfId="41044"/>
    <cellStyle name="Note 2 2 4 4 4 3" xfId="59439"/>
    <cellStyle name="Note 2 2 4 4 5" xfId="12800"/>
    <cellStyle name="Note 2 2 4 4 5 2" xfId="41045"/>
    <cellStyle name="Note 2 2 4 4 5 3" xfId="59440"/>
    <cellStyle name="Note 2 2 4 4 6" xfId="18583"/>
    <cellStyle name="Note 2 2 4 4 6 2" xfId="41046"/>
    <cellStyle name="Note 2 2 4 4 7" xfId="41047"/>
    <cellStyle name="Note 2 2 4 4 8" xfId="59441"/>
    <cellStyle name="Note 2 2 4 5" xfId="1696"/>
    <cellStyle name="Note 2 2 4 5 2" xfId="9182"/>
    <cellStyle name="Note 2 2 4 5 2 2" xfId="14964"/>
    <cellStyle name="Note 2 2 4 5 2 2 2" xfId="41048"/>
    <cellStyle name="Note 2 2 4 5 2 2 3" xfId="59442"/>
    <cellStyle name="Note 2 2 4 5 2 3" xfId="20747"/>
    <cellStyle name="Note 2 2 4 5 2 3 2" xfId="41049"/>
    <cellStyle name="Note 2 2 4 5 2 4" xfId="41050"/>
    <cellStyle name="Note 2 2 4 5 2 5" xfId="59443"/>
    <cellStyle name="Note 2 2 4 5 3" xfId="6291"/>
    <cellStyle name="Note 2 2 4 5 3 2" xfId="41051"/>
    <cellStyle name="Note 2 2 4 5 3 3" xfId="59444"/>
    <cellStyle name="Note 2 2 4 5 4" xfId="12073"/>
    <cellStyle name="Note 2 2 4 5 4 2" xfId="41052"/>
    <cellStyle name="Note 2 2 4 5 4 3" xfId="59445"/>
    <cellStyle name="Note 2 2 4 5 5" xfId="17856"/>
    <cellStyle name="Note 2 2 4 5 5 2" xfId="41053"/>
    <cellStyle name="Note 2 2 4 5 6" xfId="41054"/>
    <cellStyle name="Note 2 2 4 5 7" xfId="59446"/>
    <cellStyle name="Note 2 2 4 6" xfId="5315"/>
    <cellStyle name="Note 2 2 4 6 2" xfId="13989"/>
    <cellStyle name="Note 2 2 4 6 2 2" xfId="41055"/>
    <cellStyle name="Note 2 2 4 6 2 3" xfId="59447"/>
    <cellStyle name="Note 2 2 4 6 3" xfId="19772"/>
    <cellStyle name="Note 2 2 4 6 3 2" xfId="41056"/>
    <cellStyle name="Note 2 2 4 6 4" xfId="41057"/>
    <cellStyle name="Note 2 2 4 6 5" xfId="59448"/>
    <cellStyle name="Note 2 2 4 7" xfId="8207"/>
    <cellStyle name="Note 2 2 4 7 2" xfId="41058"/>
    <cellStyle name="Note 2 2 4 7 3" xfId="59449"/>
    <cellStyle name="Note 2 2 4 7 4" xfId="59450"/>
    <cellStyle name="Note 2 2 4 8" xfId="3399"/>
    <cellStyle name="Note 2 2 4 8 2" xfId="41059"/>
    <cellStyle name="Note 2 2 4 8 3" xfId="59451"/>
    <cellStyle name="Note 2 2 4 9" xfId="11098"/>
    <cellStyle name="Note 2 2 4 9 2" xfId="41060"/>
    <cellStyle name="Note 2 2 4 9 3" xfId="59452"/>
    <cellStyle name="Note 2 2 5" xfId="688"/>
    <cellStyle name="Note 2 2 5 10" xfId="16883"/>
    <cellStyle name="Note 2 2 5 10 2" xfId="41061"/>
    <cellStyle name="Note 2 2 5 11" xfId="41062"/>
    <cellStyle name="Note 2 2 5 12" xfId="59453"/>
    <cellStyle name="Note 2 2 5 2" xfId="689"/>
    <cellStyle name="Note 2 2 5 2 2" xfId="2426"/>
    <cellStyle name="Note 2 2 5 2 2 2" xfId="9912"/>
    <cellStyle name="Note 2 2 5 2 2 2 2" xfId="15694"/>
    <cellStyle name="Note 2 2 5 2 2 2 2 2" xfId="41063"/>
    <cellStyle name="Note 2 2 5 2 2 2 2 3" xfId="59454"/>
    <cellStyle name="Note 2 2 5 2 2 2 3" xfId="21477"/>
    <cellStyle name="Note 2 2 5 2 2 2 3 2" xfId="41064"/>
    <cellStyle name="Note 2 2 5 2 2 2 4" xfId="41065"/>
    <cellStyle name="Note 2 2 5 2 2 2 5" xfId="59455"/>
    <cellStyle name="Note 2 2 5 2 2 3" xfId="7021"/>
    <cellStyle name="Note 2 2 5 2 2 3 2" xfId="41066"/>
    <cellStyle name="Note 2 2 5 2 2 3 3" xfId="59456"/>
    <cellStyle name="Note 2 2 5 2 2 4" xfId="12803"/>
    <cellStyle name="Note 2 2 5 2 2 4 2" xfId="41067"/>
    <cellStyle name="Note 2 2 5 2 2 4 3" xfId="59457"/>
    <cellStyle name="Note 2 2 5 2 2 5" xfId="18586"/>
    <cellStyle name="Note 2 2 5 2 2 5 2" xfId="41068"/>
    <cellStyle name="Note 2 2 5 2 2 6" xfId="41069"/>
    <cellStyle name="Note 2 2 5 2 2 7" xfId="59458"/>
    <cellStyle name="Note 2 2 5 2 3" xfId="5318"/>
    <cellStyle name="Note 2 2 5 2 3 2" xfId="13992"/>
    <cellStyle name="Note 2 2 5 2 3 2 2" xfId="41070"/>
    <cellStyle name="Note 2 2 5 2 3 2 3" xfId="59459"/>
    <cellStyle name="Note 2 2 5 2 3 3" xfId="19775"/>
    <cellStyle name="Note 2 2 5 2 3 3 2" xfId="41071"/>
    <cellStyle name="Note 2 2 5 2 3 4" xfId="41072"/>
    <cellStyle name="Note 2 2 5 2 3 5" xfId="59460"/>
    <cellStyle name="Note 2 2 5 2 4" xfId="8210"/>
    <cellStyle name="Note 2 2 5 2 4 2" xfId="41073"/>
    <cellStyle name="Note 2 2 5 2 4 3" xfId="59461"/>
    <cellStyle name="Note 2 2 5 2 4 4" xfId="59462"/>
    <cellStyle name="Note 2 2 5 2 5" xfId="4129"/>
    <cellStyle name="Note 2 2 5 2 5 2" xfId="41074"/>
    <cellStyle name="Note 2 2 5 2 5 3" xfId="59463"/>
    <cellStyle name="Note 2 2 5 2 6" xfId="11101"/>
    <cellStyle name="Note 2 2 5 2 6 2" xfId="41075"/>
    <cellStyle name="Note 2 2 5 2 6 3" xfId="59464"/>
    <cellStyle name="Note 2 2 5 2 7" xfId="16884"/>
    <cellStyle name="Note 2 2 5 2 7 2" xfId="41076"/>
    <cellStyle name="Note 2 2 5 2 8" xfId="41077"/>
    <cellStyle name="Note 2 2 5 2 9" xfId="59465"/>
    <cellStyle name="Note 2 2 5 3" xfId="1190"/>
    <cellStyle name="Note 2 2 5 3 2" xfId="2894"/>
    <cellStyle name="Note 2 2 5 3 2 2" xfId="10380"/>
    <cellStyle name="Note 2 2 5 3 2 2 2" xfId="16162"/>
    <cellStyle name="Note 2 2 5 3 2 2 2 2" xfId="41078"/>
    <cellStyle name="Note 2 2 5 3 2 2 2 3" xfId="59466"/>
    <cellStyle name="Note 2 2 5 3 2 2 3" xfId="21945"/>
    <cellStyle name="Note 2 2 5 3 2 2 3 2" xfId="41079"/>
    <cellStyle name="Note 2 2 5 3 2 2 4" xfId="41080"/>
    <cellStyle name="Note 2 2 5 3 2 2 5" xfId="59467"/>
    <cellStyle name="Note 2 2 5 3 2 3" xfId="7489"/>
    <cellStyle name="Note 2 2 5 3 2 3 2" xfId="41081"/>
    <cellStyle name="Note 2 2 5 3 2 3 3" xfId="59468"/>
    <cellStyle name="Note 2 2 5 3 2 4" xfId="13271"/>
    <cellStyle name="Note 2 2 5 3 2 4 2" xfId="41082"/>
    <cellStyle name="Note 2 2 5 3 2 4 3" xfId="59469"/>
    <cellStyle name="Note 2 2 5 3 2 5" xfId="19054"/>
    <cellStyle name="Note 2 2 5 3 2 5 2" xfId="41083"/>
    <cellStyle name="Note 2 2 5 3 2 6" xfId="41084"/>
    <cellStyle name="Note 2 2 5 3 2 7" xfId="59470"/>
    <cellStyle name="Note 2 2 5 3 3" xfId="5786"/>
    <cellStyle name="Note 2 2 5 3 3 2" xfId="14460"/>
    <cellStyle name="Note 2 2 5 3 3 2 2" xfId="41085"/>
    <cellStyle name="Note 2 2 5 3 3 2 3" xfId="59471"/>
    <cellStyle name="Note 2 2 5 3 3 3" xfId="20243"/>
    <cellStyle name="Note 2 2 5 3 3 3 2" xfId="41086"/>
    <cellStyle name="Note 2 2 5 3 3 4" xfId="41087"/>
    <cellStyle name="Note 2 2 5 3 3 5" xfId="59472"/>
    <cellStyle name="Note 2 2 5 3 4" xfId="8678"/>
    <cellStyle name="Note 2 2 5 3 4 2" xfId="41088"/>
    <cellStyle name="Note 2 2 5 3 4 3" xfId="59473"/>
    <cellStyle name="Note 2 2 5 3 4 4" xfId="59474"/>
    <cellStyle name="Note 2 2 5 3 5" xfId="4597"/>
    <cellStyle name="Note 2 2 5 3 5 2" xfId="41089"/>
    <cellStyle name="Note 2 2 5 3 5 3" xfId="59475"/>
    <cellStyle name="Note 2 2 5 3 6" xfId="11569"/>
    <cellStyle name="Note 2 2 5 3 6 2" xfId="41090"/>
    <cellStyle name="Note 2 2 5 3 6 3" xfId="59476"/>
    <cellStyle name="Note 2 2 5 3 7" xfId="17352"/>
    <cellStyle name="Note 2 2 5 3 7 2" xfId="41091"/>
    <cellStyle name="Note 2 2 5 3 8" xfId="41092"/>
    <cellStyle name="Note 2 2 5 3 9" xfId="59477"/>
    <cellStyle name="Note 2 2 5 4" xfId="2425"/>
    <cellStyle name="Note 2 2 5 4 2" xfId="7020"/>
    <cellStyle name="Note 2 2 5 4 2 2" xfId="15693"/>
    <cellStyle name="Note 2 2 5 4 2 2 2" xfId="41093"/>
    <cellStyle name="Note 2 2 5 4 2 2 3" xfId="59478"/>
    <cellStyle name="Note 2 2 5 4 2 3" xfId="21476"/>
    <cellStyle name="Note 2 2 5 4 2 3 2" xfId="41094"/>
    <cellStyle name="Note 2 2 5 4 2 4" xfId="41095"/>
    <cellStyle name="Note 2 2 5 4 2 5" xfId="59479"/>
    <cellStyle name="Note 2 2 5 4 3" xfId="9911"/>
    <cellStyle name="Note 2 2 5 4 3 2" xfId="41096"/>
    <cellStyle name="Note 2 2 5 4 3 3" xfId="59480"/>
    <cellStyle name="Note 2 2 5 4 3 4" xfId="59481"/>
    <cellStyle name="Note 2 2 5 4 4" xfId="4128"/>
    <cellStyle name="Note 2 2 5 4 4 2" xfId="41097"/>
    <cellStyle name="Note 2 2 5 4 4 3" xfId="59482"/>
    <cellStyle name="Note 2 2 5 4 5" xfId="12802"/>
    <cellStyle name="Note 2 2 5 4 5 2" xfId="41098"/>
    <cellStyle name="Note 2 2 5 4 5 3" xfId="59483"/>
    <cellStyle name="Note 2 2 5 4 6" xfId="18585"/>
    <cellStyle name="Note 2 2 5 4 6 2" xfId="41099"/>
    <cellStyle name="Note 2 2 5 4 7" xfId="41100"/>
    <cellStyle name="Note 2 2 5 4 8" xfId="59484"/>
    <cellStyle name="Note 2 2 5 5" xfId="1697"/>
    <cellStyle name="Note 2 2 5 5 2" xfId="9183"/>
    <cellStyle name="Note 2 2 5 5 2 2" xfId="14965"/>
    <cellStyle name="Note 2 2 5 5 2 2 2" xfId="41101"/>
    <cellStyle name="Note 2 2 5 5 2 2 3" xfId="59485"/>
    <cellStyle name="Note 2 2 5 5 2 3" xfId="20748"/>
    <cellStyle name="Note 2 2 5 5 2 3 2" xfId="41102"/>
    <cellStyle name="Note 2 2 5 5 2 4" xfId="41103"/>
    <cellStyle name="Note 2 2 5 5 2 5" xfId="59486"/>
    <cellStyle name="Note 2 2 5 5 3" xfId="6292"/>
    <cellStyle name="Note 2 2 5 5 3 2" xfId="41104"/>
    <cellStyle name="Note 2 2 5 5 3 3" xfId="59487"/>
    <cellStyle name="Note 2 2 5 5 4" xfId="12074"/>
    <cellStyle name="Note 2 2 5 5 4 2" xfId="41105"/>
    <cellStyle name="Note 2 2 5 5 4 3" xfId="59488"/>
    <cellStyle name="Note 2 2 5 5 5" xfId="17857"/>
    <cellStyle name="Note 2 2 5 5 5 2" xfId="41106"/>
    <cellStyle name="Note 2 2 5 5 6" xfId="41107"/>
    <cellStyle name="Note 2 2 5 5 7" xfId="59489"/>
    <cellStyle name="Note 2 2 5 6" xfId="5317"/>
    <cellStyle name="Note 2 2 5 6 2" xfId="13991"/>
    <cellStyle name="Note 2 2 5 6 2 2" xfId="41108"/>
    <cellStyle name="Note 2 2 5 6 2 3" xfId="59490"/>
    <cellStyle name="Note 2 2 5 6 3" xfId="19774"/>
    <cellStyle name="Note 2 2 5 6 3 2" xfId="41109"/>
    <cellStyle name="Note 2 2 5 6 4" xfId="41110"/>
    <cellStyle name="Note 2 2 5 6 5" xfId="59491"/>
    <cellStyle name="Note 2 2 5 7" xfId="8209"/>
    <cellStyle name="Note 2 2 5 7 2" xfId="41111"/>
    <cellStyle name="Note 2 2 5 7 3" xfId="59492"/>
    <cellStyle name="Note 2 2 5 7 4" xfId="59493"/>
    <cellStyle name="Note 2 2 5 8" xfId="3400"/>
    <cellStyle name="Note 2 2 5 8 2" xfId="41112"/>
    <cellStyle name="Note 2 2 5 8 3" xfId="59494"/>
    <cellStyle name="Note 2 2 5 9" xfId="11100"/>
    <cellStyle name="Note 2 2 5 9 2" xfId="41113"/>
    <cellStyle name="Note 2 2 5 9 3" xfId="59495"/>
    <cellStyle name="Note 2 2 6" xfId="690"/>
    <cellStyle name="Note 2 2 6 10" xfId="59496"/>
    <cellStyle name="Note 2 2 6 2" xfId="2427"/>
    <cellStyle name="Note 2 2 6 2 2" xfId="7022"/>
    <cellStyle name="Note 2 2 6 2 2 2" xfId="15695"/>
    <cellStyle name="Note 2 2 6 2 2 2 2" xfId="41114"/>
    <cellStyle name="Note 2 2 6 2 2 2 3" xfId="59497"/>
    <cellStyle name="Note 2 2 6 2 2 3" xfId="21478"/>
    <cellStyle name="Note 2 2 6 2 2 3 2" xfId="41115"/>
    <cellStyle name="Note 2 2 6 2 2 4" xfId="41116"/>
    <cellStyle name="Note 2 2 6 2 2 5" xfId="59498"/>
    <cellStyle name="Note 2 2 6 2 3" xfId="9913"/>
    <cellStyle name="Note 2 2 6 2 3 2" xfId="41117"/>
    <cellStyle name="Note 2 2 6 2 3 3" xfId="59499"/>
    <cellStyle name="Note 2 2 6 2 3 4" xfId="59500"/>
    <cellStyle name="Note 2 2 6 2 4" xfId="4130"/>
    <cellStyle name="Note 2 2 6 2 4 2" xfId="41118"/>
    <cellStyle name="Note 2 2 6 2 4 3" xfId="59501"/>
    <cellStyle name="Note 2 2 6 2 5" xfId="12804"/>
    <cellStyle name="Note 2 2 6 2 5 2" xfId="41119"/>
    <cellStyle name="Note 2 2 6 2 5 3" xfId="59502"/>
    <cellStyle name="Note 2 2 6 2 6" xfId="18587"/>
    <cellStyle name="Note 2 2 6 2 6 2" xfId="41120"/>
    <cellStyle name="Note 2 2 6 2 7" xfId="41121"/>
    <cellStyle name="Note 2 2 6 2 8" xfId="59503"/>
    <cellStyle name="Note 2 2 6 3" xfId="1688"/>
    <cellStyle name="Note 2 2 6 3 2" xfId="9174"/>
    <cellStyle name="Note 2 2 6 3 2 2" xfId="14956"/>
    <cellStyle name="Note 2 2 6 3 2 2 2" xfId="41122"/>
    <cellStyle name="Note 2 2 6 3 2 2 3" xfId="59504"/>
    <cellStyle name="Note 2 2 6 3 2 3" xfId="20739"/>
    <cellStyle name="Note 2 2 6 3 2 3 2" xfId="41123"/>
    <cellStyle name="Note 2 2 6 3 2 4" xfId="41124"/>
    <cellStyle name="Note 2 2 6 3 2 5" xfId="59505"/>
    <cellStyle name="Note 2 2 6 3 3" xfId="6283"/>
    <cellStyle name="Note 2 2 6 3 3 2" xfId="41125"/>
    <cellStyle name="Note 2 2 6 3 3 3" xfId="59506"/>
    <cellStyle name="Note 2 2 6 3 4" xfId="12065"/>
    <cellStyle name="Note 2 2 6 3 4 2" xfId="41126"/>
    <cellStyle name="Note 2 2 6 3 4 3" xfId="59507"/>
    <cellStyle name="Note 2 2 6 3 5" xfId="17848"/>
    <cellStyle name="Note 2 2 6 3 5 2" xfId="41127"/>
    <cellStyle name="Note 2 2 6 3 6" xfId="41128"/>
    <cellStyle name="Note 2 2 6 3 7" xfId="59508"/>
    <cellStyle name="Note 2 2 6 4" xfId="5319"/>
    <cellStyle name="Note 2 2 6 4 2" xfId="13993"/>
    <cellStyle name="Note 2 2 6 4 2 2" xfId="41129"/>
    <cellStyle name="Note 2 2 6 4 2 3" xfId="59509"/>
    <cellStyle name="Note 2 2 6 4 3" xfId="19776"/>
    <cellStyle name="Note 2 2 6 4 3 2" xfId="41130"/>
    <cellStyle name="Note 2 2 6 4 4" xfId="41131"/>
    <cellStyle name="Note 2 2 6 4 5" xfId="59510"/>
    <cellStyle name="Note 2 2 6 5" xfId="8211"/>
    <cellStyle name="Note 2 2 6 5 2" xfId="41132"/>
    <cellStyle name="Note 2 2 6 5 3" xfId="59511"/>
    <cellStyle name="Note 2 2 6 5 4" xfId="59512"/>
    <cellStyle name="Note 2 2 6 6" xfId="3391"/>
    <cellStyle name="Note 2 2 6 6 2" xfId="41133"/>
    <cellStyle name="Note 2 2 6 6 3" xfId="59513"/>
    <cellStyle name="Note 2 2 6 7" xfId="11102"/>
    <cellStyle name="Note 2 2 6 7 2" xfId="41134"/>
    <cellStyle name="Note 2 2 6 7 3" xfId="59514"/>
    <cellStyle name="Note 2 2 6 8" xfId="16885"/>
    <cellStyle name="Note 2 2 6 8 2" xfId="41135"/>
    <cellStyle name="Note 2 2 6 9" xfId="41136"/>
    <cellStyle name="Note 2 2 7" xfId="875"/>
    <cellStyle name="Note 2 2 7 2" xfId="2581"/>
    <cellStyle name="Note 2 2 7 2 2" xfId="10067"/>
    <cellStyle name="Note 2 2 7 2 2 2" xfId="15849"/>
    <cellStyle name="Note 2 2 7 2 2 2 2" xfId="41137"/>
    <cellStyle name="Note 2 2 7 2 2 2 3" xfId="59515"/>
    <cellStyle name="Note 2 2 7 2 2 3" xfId="21632"/>
    <cellStyle name="Note 2 2 7 2 2 3 2" xfId="41138"/>
    <cellStyle name="Note 2 2 7 2 2 4" xfId="41139"/>
    <cellStyle name="Note 2 2 7 2 2 5" xfId="59516"/>
    <cellStyle name="Note 2 2 7 2 3" xfId="7176"/>
    <cellStyle name="Note 2 2 7 2 3 2" xfId="41140"/>
    <cellStyle name="Note 2 2 7 2 3 3" xfId="59517"/>
    <cellStyle name="Note 2 2 7 2 4" xfId="12958"/>
    <cellStyle name="Note 2 2 7 2 4 2" xfId="41141"/>
    <cellStyle name="Note 2 2 7 2 4 3" xfId="59518"/>
    <cellStyle name="Note 2 2 7 2 5" xfId="18741"/>
    <cellStyle name="Note 2 2 7 2 5 2" xfId="41142"/>
    <cellStyle name="Note 2 2 7 2 6" xfId="41143"/>
    <cellStyle name="Note 2 2 7 2 7" xfId="59519"/>
    <cellStyle name="Note 2 2 7 3" xfId="5473"/>
    <cellStyle name="Note 2 2 7 3 2" xfId="14147"/>
    <cellStyle name="Note 2 2 7 3 2 2" xfId="41144"/>
    <cellStyle name="Note 2 2 7 3 2 3" xfId="59520"/>
    <cellStyle name="Note 2 2 7 3 3" xfId="19930"/>
    <cellStyle name="Note 2 2 7 3 3 2" xfId="41145"/>
    <cellStyle name="Note 2 2 7 3 4" xfId="41146"/>
    <cellStyle name="Note 2 2 7 3 5" xfId="59521"/>
    <cellStyle name="Note 2 2 7 4" xfId="8365"/>
    <cellStyle name="Note 2 2 7 4 2" xfId="41147"/>
    <cellStyle name="Note 2 2 7 4 3" xfId="59522"/>
    <cellStyle name="Note 2 2 7 4 4" xfId="59523"/>
    <cellStyle name="Note 2 2 7 5" xfId="4284"/>
    <cellStyle name="Note 2 2 7 5 2" xfId="41148"/>
    <cellStyle name="Note 2 2 7 5 3" xfId="59524"/>
    <cellStyle name="Note 2 2 7 6" xfId="11256"/>
    <cellStyle name="Note 2 2 7 6 2" xfId="41149"/>
    <cellStyle name="Note 2 2 7 6 3" xfId="59525"/>
    <cellStyle name="Note 2 2 7 7" xfId="17039"/>
    <cellStyle name="Note 2 2 7 7 2" xfId="41150"/>
    <cellStyle name="Note 2 2 7 8" xfId="41151"/>
    <cellStyle name="Note 2 2 7 9" xfId="59526"/>
    <cellStyle name="Note 2 2 8" xfId="2408"/>
    <cellStyle name="Note 2 2 8 2" xfId="7003"/>
    <cellStyle name="Note 2 2 8 2 2" xfId="15676"/>
    <cellStyle name="Note 2 2 8 2 2 2" xfId="41152"/>
    <cellStyle name="Note 2 2 8 2 2 3" xfId="59527"/>
    <cellStyle name="Note 2 2 8 2 3" xfId="21459"/>
    <cellStyle name="Note 2 2 8 2 3 2" xfId="41153"/>
    <cellStyle name="Note 2 2 8 2 4" xfId="41154"/>
    <cellStyle name="Note 2 2 8 2 5" xfId="59528"/>
    <cellStyle name="Note 2 2 8 3" xfId="9894"/>
    <cellStyle name="Note 2 2 8 3 2" xfId="41155"/>
    <cellStyle name="Note 2 2 8 3 3" xfId="59529"/>
    <cellStyle name="Note 2 2 8 3 4" xfId="59530"/>
    <cellStyle name="Note 2 2 8 4" xfId="4111"/>
    <cellStyle name="Note 2 2 8 4 2" xfId="41156"/>
    <cellStyle name="Note 2 2 8 4 3" xfId="59531"/>
    <cellStyle name="Note 2 2 8 5" xfId="12785"/>
    <cellStyle name="Note 2 2 8 5 2" xfId="41157"/>
    <cellStyle name="Note 2 2 8 5 3" xfId="59532"/>
    <cellStyle name="Note 2 2 8 6" xfId="18568"/>
    <cellStyle name="Note 2 2 8 6 2" xfId="41158"/>
    <cellStyle name="Note 2 2 8 7" xfId="41159"/>
    <cellStyle name="Note 2 2 8 8" xfId="59533"/>
    <cellStyle name="Note 2 2 9" xfId="1276"/>
    <cellStyle name="Note 2 2 9 2" xfId="8763"/>
    <cellStyle name="Note 2 2 9 2 2" xfId="14545"/>
    <cellStyle name="Note 2 2 9 2 2 2" xfId="41160"/>
    <cellStyle name="Note 2 2 9 2 2 3" xfId="59534"/>
    <cellStyle name="Note 2 2 9 2 3" xfId="20328"/>
    <cellStyle name="Note 2 2 9 2 3 2" xfId="41161"/>
    <cellStyle name="Note 2 2 9 2 4" xfId="41162"/>
    <cellStyle name="Note 2 2 9 2 5" xfId="59535"/>
    <cellStyle name="Note 2 2 9 3" xfId="5872"/>
    <cellStyle name="Note 2 2 9 3 2" xfId="41163"/>
    <cellStyle name="Note 2 2 9 3 3" xfId="59536"/>
    <cellStyle name="Note 2 2 9 4" xfId="11654"/>
    <cellStyle name="Note 2 2 9 4 2" xfId="41164"/>
    <cellStyle name="Note 2 2 9 4 3" xfId="59537"/>
    <cellStyle name="Note 2 2 9 5" xfId="17437"/>
    <cellStyle name="Note 2 2 9 5 2" xfId="41165"/>
    <cellStyle name="Note 2 2 9 6" xfId="41166"/>
    <cellStyle name="Note 2 2 9 7" xfId="59538"/>
    <cellStyle name="Note 2 3" xfId="691"/>
    <cellStyle name="Note 2 3 10" xfId="8212"/>
    <cellStyle name="Note 2 3 10 2" xfId="41167"/>
    <cellStyle name="Note 2 3 10 3" xfId="59539"/>
    <cellStyle name="Note 2 3 10 4" xfId="59540"/>
    <cellStyle name="Note 2 3 11" xfId="3049"/>
    <cellStyle name="Note 2 3 11 2" xfId="41168"/>
    <cellStyle name="Note 2 3 11 3" xfId="59541"/>
    <cellStyle name="Note 2 3 12" xfId="11103"/>
    <cellStyle name="Note 2 3 12 2" xfId="41169"/>
    <cellStyle name="Note 2 3 12 3" xfId="59542"/>
    <cellStyle name="Note 2 3 13" xfId="16886"/>
    <cellStyle name="Note 2 3 13 2" xfId="41170"/>
    <cellStyle name="Note 2 3 14" xfId="41171"/>
    <cellStyle name="Note 2 3 15" xfId="59543"/>
    <cellStyle name="Note 2 3 2" xfId="692"/>
    <cellStyle name="Note 2 3 2 10" xfId="11104"/>
    <cellStyle name="Note 2 3 2 10 2" xfId="41172"/>
    <cellStyle name="Note 2 3 2 10 3" xfId="59544"/>
    <cellStyle name="Note 2 3 2 11" xfId="16887"/>
    <cellStyle name="Note 2 3 2 11 2" xfId="41173"/>
    <cellStyle name="Note 2 3 2 12" xfId="41174"/>
    <cellStyle name="Note 2 3 2 13" xfId="59545"/>
    <cellStyle name="Note 2 3 2 2" xfId="693"/>
    <cellStyle name="Note 2 3 2 2 10" xfId="16888"/>
    <cellStyle name="Note 2 3 2 2 10 2" xfId="41175"/>
    <cellStyle name="Note 2 3 2 2 11" xfId="41176"/>
    <cellStyle name="Note 2 3 2 2 12" xfId="59546"/>
    <cellStyle name="Note 2 3 2 2 2" xfId="694"/>
    <cellStyle name="Note 2 3 2 2 2 2" xfId="2431"/>
    <cellStyle name="Note 2 3 2 2 2 2 2" xfId="9917"/>
    <cellStyle name="Note 2 3 2 2 2 2 2 2" xfId="15699"/>
    <cellStyle name="Note 2 3 2 2 2 2 2 2 2" xfId="41177"/>
    <cellStyle name="Note 2 3 2 2 2 2 2 2 3" xfId="59547"/>
    <cellStyle name="Note 2 3 2 2 2 2 2 3" xfId="21482"/>
    <cellStyle name="Note 2 3 2 2 2 2 2 3 2" xfId="41178"/>
    <cellStyle name="Note 2 3 2 2 2 2 2 4" xfId="41179"/>
    <cellStyle name="Note 2 3 2 2 2 2 2 5" xfId="59548"/>
    <cellStyle name="Note 2 3 2 2 2 2 3" xfId="7026"/>
    <cellStyle name="Note 2 3 2 2 2 2 3 2" xfId="41180"/>
    <cellStyle name="Note 2 3 2 2 2 2 3 3" xfId="59549"/>
    <cellStyle name="Note 2 3 2 2 2 2 4" xfId="12808"/>
    <cellStyle name="Note 2 3 2 2 2 2 4 2" xfId="41181"/>
    <cellStyle name="Note 2 3 2 2 2 2 4 3" xfId="59550"/>
    <cellStyle name="Note 2 3 2 2 2 2 5" xfId="18591"/>
    <cellStyle name="Note 2 3 2 2 2 2 5 2" xfId="41182"/>
    <cellStyle name="Note 2 3 2 2 2 2 6" xfId="41183"/>
    <cellStyle name="Note 2 3 2 2 2 2 7" xfId="59551"/>
    <cellStyle name="Note 2 3 2 2 2 3" xfId="5323"/>
    <cellStyle name="Note 2 3 2 2 2 3 2" xfId="13997"/>
    <cellStyle name="Note 2 3 2 2 2 3 2 2" xfId="41184"/>
    <cellStyle name="Note 2 3 2 2 2 3 2 3" xfId="59552"/>
    <cellStyle name="Note 2 3 2 2 2 3 3" xfId="19780"/>
    <cellStyle name="Note 2 3 2 2 2 3 3 2" xfId="41185"/>
    <cellStyle name="Note 2 3 2 2 2 3 4" xfId="41186"/>
    <cellStyle name="Note 2 3 2 2 2 3 5" xfId="59553"/>
    <cellStyle name="Note 2 3 2 2 2 4" xfId="8215"/>
    <cellStyle name="Note 2 3 2 2 2 4 2" xfId="41187"/>
    <cellStyle name="Note 2 3 2 2 2 4 3" xfId="59554"/>
    <cellStyle name="Note 2 3 2 2 2 4 4" xfId="59555"/>
    <cellStyle name="Note 2 3 2 2 2 5" xfId="4134"/>
    <cellStyle name="Note 2 3 2 2 2 5 2" xfId="41188"/>
    <cellStyle name="Note 2 3 2 2 2 5 3" xfId="59556"/>
    <cellStyle name="Note 2 3 2 2 2 6" xfId="11106"/>
    <cellStyle name="Note 2 3 2 2 2 6 2" xfId="41189"/>
    <cellStyle name="Note 2 3 2 2 2 6 3" xfId="59557"/>
    <cellStyle name="Note 2 3 2 2 2 7" xfId="16889"/>
    <cellStyle name="Note 2 3 2 2 2 7 2" xfId="41190"/>
    <cellStyle name="Note 2 3 2 2 2 8" xfId="41191"/>
    <cellStyle name="Note 2 3 2 2 2 9" xfId="59558"/>
    <cellStyle name="Note 2 3 2 2 3" xfId="1192"/>
    <cellStyle name="Note 2 3 2 2 3 2" xfId="2896"/>
    <cellStyle name="Note 2 3 2 2 3 2 2" xfId="10382"/>
    <cellStyle name="Note 2 3 2 2 3 2 2 2" xfId="16164"/>
    <cellStyle name="Note 2 3 2 2 3 2 2 2 2" xfId="41192"/>
    <cellStyle name="Note 2 3 2 2 3 2 2 2 3" xfId="59559"/>
    <cellStyle name="Note 2 3 2 2 3 2 2 3" xfId="21947"/>
    <cellStyle name="Note 2 3 2 2 3 2 2 3 2" xfId="41193"/>
    <cellStyle name="Note 2 3 2 2 3 2 2 4" xfId="41194"/>
    <cellStyle name="Note 2 3 2 2 3 2 2 5" xfId="59560"/>
    <cellStyle name="Note 2 3 2 2 3 2 3" xfId="7491"/>
    <cellStyle name="Note 2 3 2 2 3 2 3 2" xfId="41195"/>
    <cellStyle name="Note 2 3 2 2 3 2 3 3" xfId="59561"/>
    <cellStyle name="Note 2 3 2 2 3 2 4" xfId="13273"/>
    <cellStyle name="Note 2 3 2 2 3 2 4 2" xfId="41196"/>
    <cellStyle name="Note 2 3 2 2 3 2 4 3" xfId="59562"/>
    <cellStyle name="Note 2 3 2 2 3 2 5" xfId="19056"/>
    <cellStyle name="Note 2 3 2 2 3 2 5 2" xfId="41197"/>
    <cellStyle name="Note 2 3 2 2 3 2 6" xfId="41198"/>
    <cellStyle name="Note 2 3 2 2 3 2 7" xfId="59563"/>
    <cellStyle name="Note 2 3 2 2 3 3" xfId="5788"/>
    <cellStyle name="Note 2 3 2 2 3 3 2" xfId="14462"/>
    <cellStyle name="Note 2 3 2 2 3 3 2 2" xfId="41199"/>
    <cellStyle name="Note 2 3 2 2 3 3 2 3" xfId="59564"/>
    <cellStyle name="Note 2 3 2 2 3 3 3" xfId="20245"/>
    <cellStyle name="Note 2 3 2 2 3 3 3 2" xfId="41200"/>
    <cellStyle name="Note 2 3 2 2 3 3 4" xfId="41201"/>
    <cellStyle name="Note 2 3 2 2 3 3 5" xfId="59565"/>
    <cellStyle name="Note 2 3 2 2 3 4" xfId="8680"/>
    <cellStyle name="Note 2 3 2 2 3 4 2" xfId="41202"/>
    <cellStyle name="Note 2 3 2 2 3 4 3" xfId="59566"/>
    <cellStyle name="Note 2 3 2 2 3 4 4" xfId="59567"/>
    <cellStyle name="Note 2 3 2 2 3 5" xfId="4599"/>
    <cellStyle name="Note 2 3 2 2 3 5 2" xfId="41203"/>
    <cellStyle name="Note 2 3 2 2 3 5 3" xfId="59568"/>
    <cellStyle name="Note 2 3 2 2 3 6" xfId="11571"/>
    <cellStyle name="Note 2 3 2 2 3 6 2" xfId="41204"/>
    <cellStyle name="Note 2 3 2 2 3 6 3" xfId="59569"/>
    <cellStyle name="Note 2 3 2 2 3 7" xfId="17354"/>
    <cellStyle name="Note 2 3 2 2 3 7 2" xfId="41205"/>
    <cellStyle name="Note 2 3 2 2 3 8" xfId="41206"/>
    <cellStyle name="Note 2 3 2 2 3 9" xfId="59570"/>
    <cellStyle name="Note 2 3 2 2 4" xfId="2430"/>
    <cellStyle name="Note 2 3 2 2 4 2" xfId="7025"/>
    <cellStyle name="Note 2 3 2 2 4 2 2" xfId="15698"/>
    <cellStyle name="Note 2 3 2 2 4 2 2 2" xfId="41207"/>
    <cellStyle name="Note 2 3 2 2 4 2 2 3" xfId="59571"/>
    <cellStyle name="Note 2 3 2 2 4 2 3" xfId="21481"/>
    <cellStyle name="Note 2 3 2 2 4 2 3 2" xfId="41208"/>
    <cellStyle name="Note 2 3 2 2 4 2 4" xfId="41209"/>
    <cellStyle name="Note 2 3 2 2 4 2 5" xfId="59572"/>
    <cellStyle name="Note 2 3 2 2 4 3" xfId="9916"/>
    <cellStyle name="Note 2 3 2 2 4 3 2" xfId="41210"/>
    <cellStyle name="Note 2 3 2 2 4 3 3" xfId="59573"/>
    <cellStyle name="Note 2 3 2 2 4 3 4" xfId="59574"/>
    <cellStyle name="Note 2 3 2 2 4 4" xfId="4133"/>
    <cellStyle name="Note 2 3 2 2 4 4 2" xfId="41211"/>
    <cellStyle name="Note 2 3 2 2 4 4 3" xfId="59575"/>
    <cellStyle name="Note 2 3 2 2 4 5" xfId="12807"/>
    <cellStyle name="Note 2 3 2 2 4 5 2" xfId="41212"/>
    <cellStyle name="Note 2 3 2 2 4 5 3" xfId="59576"/>
    <cellStyle name="Note 2 3 2 2 4 6" xfId="18590"/>
    <cellStyle name="Note 2 3 2 2 4 6 2" xfId="41213"/>
    <cellStyle name="Note 2 3 2 2 4 7" xfId="41214"/>
    <cellStyle name="Note 2 3 2 2 4 8" xfId="59577"/>
    <cellStyle name="Note 2 3 2 2 5" xfId="1700"/>
    <cellStyle name="Note 2 3 2 2 5 2" xfId="9186"/>
    <cellStyle name="Note 2 3 2 2 5 2 2" xfId="14968"/>
    <cellStyle name="Note 2 3 2 2 5 2 2 2" xfId="41215"/>
    <cellStyle name="Note 2 3 2 2 5 2 2 3" xfId="59578"/>
    <cellStyle name="Note 2 3 2 2 5 2 3" xfId="20751"/>
    <cellStyle name="Note 2 3 2 2 5 2 3 2" xfId="41216"/>
    <cellStyle name="Note 2 3 2 2 5 2 4" xfId="41217"/>
    <cellStyle name="Note 2 3 2 2 5 2 5" xfId="59579"/>
    <cellStyle name="Note 2 3 2 2 5 3" xfId="6295"/>
    <cellStyle name="Note 2 3 2 2 5 3 2" xfId="41218"/>
    <cellStyle name="Note 2 3 2 2 5 3 3" xfId="59580"/>
    <cellStyle name="Note 2 3 2 2 5 4" xfId="12077"/>
    <cellStyle name="Note 2 3 2 2 5 4 2" xfId="41219"/>
    <cellStyle name="Note 2 3 2 2 5 4 3" xfId="59581"/>
    <cellStyle name="Note 2 3 2 2 5 5" xfId="17860"/>
    <cellStyle name="Note 2 3 2 2 5 5 2" xfId="41220"/>
    <cellStyle name="Note 2 3 2 2 5 6" xfId="41221"/>
    <cellStyle name="Note 2 3 2 2 5 7" xfId="59582"/>
    <cellStyle name="Note 2 3 2 2 6" xfId="5322"/>
    <cellStyle name="Note 2 3 2 2 6 2" xfId="13996"/>
    <cellStyle name="Note 2 3 2 2 6 2 2" xfId="41222"/>
    <cellStyle name="Note 2 3 2 2 6 2 3" xfId="59583"/>
    <cellStyle name="Note 2 3 2 2 6 3" xfId="19779"/>
    <cellStyle name="Note 2 3 2 2 6 3 2" xfId="41223"/>
    <cellStyle name="Note 2 3 2 2 6 4" xfId="41224"/>
    <cellStyle name="Note 2 3 2 2 6 5" xfId="59584"/>
    <cellStyle name="Note 2 3 2 2 7" xfId="8214"/>
    <cellStyle name="Note 2 3 2 2 7 2" xfId="41225"/>
    <cellStyle name="Note 2 3 2 2 7 3" xfId="59585"/>
    <cellStyle name="Note 2 3 2 2 7 4" xfId="59586"/>
    <cellStyle name="Note 2 3 2 2 8" xfId="3403"/>
    <cellStyle name="Note 2 3 2 2 8 2" xfId="41226"/>
    <cellStyle name="Note 2 3 2 2 8 3" xfId="59587"/>
    <cellStyle name="Note 2 3 2 2 9" xfId="11105"/>
    <cellStyle name="Note 2 3 2 2 9 2" xfId="41227"/>
    <cellStyle name="Note 2 3 2 2 9 3" xfId="59588"/>
    <cellStyle name="Note 2 3 2 3" xfId="695"/>
    <cellStyle name="Note 2 3 2 3 2" xfId="2432"/>
    <cellStyle name="Note 2 3 2 3 2 2" xfId="9918"/>
    <cellStyle name="Note 2 3 2 3 2 2 2" xfId="15700"/>
    <cellStyle name="Note 2 3 2 3 2 2 2 2" xfId="41228"/>
    <cellStyle name="Note 2 3 2 3 2 2 2 3" xfId="59589"/>
    <cellStyle name="Note 2 3 2 3 2 2 3" xfId="21483"/>
    <cellStyle name="Note 2 3 2 3 2 2 3 2" xfId="41229"/>
    <cellStyle name="Note 2 3 2 3 2 2 4" xfId="41230"/>
    <cellStyle name="Note 2 3 2 3 2 2 5" xfId="59590"/>
    <cellStyle name="Note 2 3 2 3 2 3" xfId="7027"/>
    <cellStyle name="Note 2 3 2 3 2 3 2" xfId="41231"/>
    <cellStyle name="Note 2 3 2 3 2 3 3" xfId="59591"/>
    <cellStyle name="Note 2 3 2 3 2 4" xfId="12809"/>
    <cellStyle name="Note 2 3 2 3 2 4 2" xfId="41232"/>
    <cellStyle name="Note 2 3 2 3 2 4 3" xfId="59592"/>
    <cellStyle name="Note 2 3 2 3 2 5" xfId="18592"/>
    <cellStyle name="Note 2 3 2 3 2 5 2" xfId="41233"/>
    <cellStyle name="Note 2 3 2 3 2 6" xfId="41234"/>
    <cellStyle name="Note 2 3 2 3 2 7" xfId="59593"/>
    <cellStyle name="Note 2 3 2 3 3" xfId="5324"/>
    <cellStyle name="Note 2 3 2 3 3 2" xfId="13998"/>
    <cellStyle name="Note 2 3 2 3 3 2 2" xfId="41235"/>
    <cellStyle name="Note 2 3 2 3 3 2 3" xfId="59594"/>
    <cellStyle name="Note 2 3 2 3 3 3" xfId="19781"/>
    <cellStyle name="Note 2 3 2 3 3 3 2" xfId="41236"/>
    <cellStyle name="Note 2 3 2 3 3 4" xfId="41237"/>
    <cellStyle name="Note 2 3 2 3 3 5" xfId="59595"/>
    <cellStyle name="Note 2 3 2 3 4" xfId="8216"/>
    <cellStyle name="Note 2 3 2 3 4 2" xfId="41238"/>
    <cellStyle name="Note 2 3 2 3 4 3" xfId="59596"/>
    <cellStyle name="Note 2 3 2 3 4 4" xfId="59597"/>
    <cellStyle name="Note 2 3 2 3 5" xfId="4135"/>
    <cellStyle name="Note 2 3 2 3 5 2" xfId="41239"/>
    <cellStyle name="Note 2 3 2 3 5 3" xfId="59598"/>
    <cellStyle name="Note 2 3 2 3 6" xfId="11107"/>
    <cellStyle name="Note 2 3 2 3 6 2" xfId="41240"/>
    <cellStyle name="Note 2 3 2 3 6 3" xfId="59599"/>
    <cellStyle name="Note 2 3 2 3 7" xfId="16890"/>
    <cellStyle name="Note 2 3 2 3 7 2" xfId="41241"/>
    <cellStyle name="Note 2 3 2 3 8" xfId="41242"/>
    <cellStyle name="Note 2 3 2 3 9" xfId="59600"/>
    <cellStyle name="Note 2 3 2 4" xfId="1191"/>
    <cellStyle name="Note 2 3 2 4 2" xfId="2895"/>
    <cellStyle name="Note 2 3 2 4 2 2" xfId="10381"/>
    <cellStyle name="Note 2 3 2 4 2 2 2" xfId="16163"/>
    <cellStyle name="Note 2 3 2 4 2 2 2 2" xfId="41243"/>
    <cellStyle name="Note 2 3 2 4 2 2 2 3" xfId="59601"/>
    <cellStyle name="Note 2 3 2 4 2 2 3" xfId="21946"/>
    <cellStyle name="Note 2 3 2 4 2 2 3 2" xfId="41244"/>
    <cellStyle name="Note 2 3 2 4 2 2 4" xfId="41245"/>
    <cellStyle name="Note 2 3 2 4 2 2 5" xfId="59602"/>
    <cellStyle name="Note 2 3 2 4 2 3" xfId="7490"/>
    <cellStyle name="Note 2 3 2 4 2 3 2" xfId="41246"/>
    <cellStyle name="Note 2 3 2 4 2 3 3" xfId="59603"/>
    <cellStyle name="Note 2 3 2 4 2 4" xfId="13272"/>
    <cellStyle name="Note 2 3 2 4 2 4 2" xfId="41247"/>
    <cellStyle name="Note 2 3 2 4 2 4 3" xfId="59604"/>
    <cellStyle name="Note 2 3 2 4 2 5" xfId="19055"/>
    <cellStyle name="Note 2 3 2 4 2 5 2" xfId="41248"/>
    <cellStyle name="Note 2 3 2 4 2 6" xfId="41249"/>
    <cellStyle name="Note 2 3 2 4 2 7" xfId="59605"/>
    <cellStyle name="Note 2 3 2 4 3" xfId="5787"/>
    <cellStyle name="Note 2 3 2 4 3 2" xfId="14461"/>
    <cellStyle name="Note 2 3 2 4 3 2 2" xfId="41250"/>
    <cellStyle name="Note 2 3 2 4 3 2 3" xfId="59606"/>
    <cellStyle name="Note 2 3 2 4 3 3" xfId="20244"/>
    <cellStyle name="Note 2 3 2 4 3 3 2" xfId="41251"/>
    <cellStyle name="Note 2 3 2 4 3 4" xfId="41252"/>
    <cellStyle name="Note 2 3 2 4 3 5" xfId="59607"/>
    <cellStyle name="Note 2 3 2 4 4" xfId="8679"/>
    <cellStyle name="Note 2 3 2 4 4 2" xfId="41253"/>
    <cellStyle name="Note 2 3 2 4 4 3" xfId="59608"/>
    <cellStyle name="Note 2 3 2 4 4 4" xfId="59609"/>
    <cellStyle name="Note 2 3 2 4 5" xfId="4598"/>
    <cellStyle name="Note 2 3 2 4 5 2" xfId="41254"/>
    <cellStyle name="Note 2 3 2 4 5 3" xfId="59610"/>
    <cellStyle name="Note 2 3 2 4 6" xfId="11570"/>
    <cellStyle name="Note 2 3 2 4 6 2" xfId="41255"/>
    <cellStyle name="Note 2 3 2 4 6 3" xfId="59611"/>
    <cellStyle name="Note 2 3 2 4 7" xfId="17353"/>
    <cellStyle name="Note 2 3 2 4 7 2" xfId="41256"/>
    <cellStyle name="Note 2 3 2 4 8" xfId="41257"/>
    <cellStyle name="Note 2 3 2 4 9" xfId="59612"/>
    <cellStyle name="Note 2 3 2 5" xfId="2429"/>
    <cellStyle name="Note 2 3 2 5 2" xfId="7024"/>
    <cellStyle name="Note 2 3 2 5 2 2" xfId="15697"/>
    <cellStyle name="Note 2 3 2 5 2 2 2" xfId="41258"/>
    <cellStyle name="Note 2 3 2 5 2 2 3" xfId="59613"/>
    <cellStyle name="Note 2 3 2 5 2 3" xfId="21480"/>
    <cellStyle name="Note 2 3 2 5 2 3 2" xfId="41259"/>
    <cellStyle name="Note 2 3 2 5 2 4" xfId="41260"/>
    <cellStyle name="Note 2 3 2 5 2 5" xfId="59614"/>
    <cellStyle name="Note 2 3 2 5 3" xfId="9915"/>
    <cellStyle name="Note 2 3 2 5 3 2" xfId="41261"/>
    <cellStyle name="Note 2 3 2 5 3 3" xfId="59615"/>
    <cellStyle name="Note 2 3 2 5 3 4" xfId="59616"/>
    <cellStyle name="Note 2 3 2 5 4" xfId="4132"/>
    <cellStyle name="Note 2 3 2 5 4 2" xfId="41262"/>
    <cellStyle name="Note 2 3 2 5 4 3" xfId="59617"/>
    <cellStyle name="Note 2 3 2 5 5" xfId="12806"/>
    <cellStyle name="Note 2 3 2 5 5 2" xfId="41263"/>
    <cellStyle name="Note 2 3 2 5 5 3" xfId="59618"/>
    <cellStyle name="Note 2 3 2 5 6" xfId="18589"/>
    <cellStyle name="Note 2 3 2 5 6 2" xfId="41264"/>
    <cellStyle name="Note 2 3 2 5 7" xfId="41265"/>
    <cellStyle name="Note 2 3 2 5 8" xfId="59619"/>
    <cellStyle name="Note 2 3 2 6" xfId="1699"/>
    <cellStyle name="Note 2 3 2 6 2" xfId="9185"/>
    <cellStyle name="Note 2 3 2 6 2 2" xfId="14967"/>
    <cellStyle name="Note 2 3 2 6 2 2 2" xfId="41266"/>
    <cellStyle name="Note 2 3 2 6 2 2 3" xfId="59620"/>
    <cellStyle name="Note 2 3 2 6 2 3" xfId="20750"/>
    <cellStyle name="Note 2 3 2 6 2 3 2" xfId="41267"/>
    <cellStyle name="Note 2 3 2 6 2 4" xfId="41268"/>
    <cellStyle name="Note 2 3 2 6 2 5" xfId="59621"/>
    <cellStyle name="Note 2 3 2 6 3" xfId="6294"/>
    <cellStyle name="Note 2 3 2 6 3 2" xfId="41269"/>
    <cellStyle name="Note 2 3 2 6 3 3" xfId="59622"/>
    <cellStyle name="Note 2 3 2 6 4" xfId="12076"/>
    <cellStyle name="Note 2 3 2 6 4 2" xfId="41270"/>
    <cellStyle name="Note 2 3 2 6 4 3" xfId="59623"/>
    <cellStyle name="Note 2 3 2 6 5" xfId="17859"/>
    <cellStyle name="Note 2 3 2 6 5 2" xfId="41271"/>
    <cellStyle name="Note 2 3 2 6 6" xfId="41272"/>
    <cellStyle name="Note 2 3 2 6 7" xfId="59624"/>
    <cellStyle name="Note 2 3 2 7" xfId="5321"/>
    <cellStyle name="Note 2 3 2 7 2" xfId="13995"/>
    <cellStyle name="Note 2 3 2 7 2 2" xfId="41273"/>
    <cellStyle name="Note 2 3 2 7 2 3" xfId="59625"/>
    <cellStyle name="Note 2 3 2 7 3" xfId="19778"/>
    <cellStyle name="Note 2 3 2 7 3 2" xfId="41274"/>
    <cellStyle name="Note 2 3 2 7 4" xfId="41275"/>
    <cellStyle name="Note 2 3 2 7 5" xfId="59626"/>
    <cellStyle name="Note 2 3 2 8" xfId="8213"/>
    <cellStyle name="Note 2 3 2 8 2" xfId="41276"/>
    <cellStyle name="Note 2 3 2 8 3" xfId="59627"/>
    <cellStyle name="Note 2 3 2 8 4" xfId="59628"/>
    <cellStyle name="Note 2 3 2 9" xfId="3402"/>
    <cellStyle name="Note 2 3 2 9 2" xfId="41277"/>
    <cellStyle name="Note 2 3 2 9 3" xfId="59629"/>
    <cellStyle name="Note 2 3 3" xfId="696"/>
    <cellStyle name="Note 2 3 3 10" xfId="16891"/>
    <cellStyle name="Note 2 3 3 10 2" xfId="41278"/>
    <cellStyle name="Note 2 3 3 11" xfId="41279"/>
    <cellStyle name="Note 2 3 3 12" xfId="59630"/>
    <cellStyle name="Note 2 3 3 2" xfId="697"/>
    <cellStyle name="Note 2 3 3 2 2" xfId="2434"/>
    <cellStyle name="Note 2 3 3 2 2 2" xfId="9920"/>
    <cellStyle name="Note 2 3 3 2 2 2 2" xfId="15702"/>
    <cellStyle name="Note 2 3 3 2 2 2 2 2" xfId="41280"/>
    <cellStyle name="Note 2 3 3 2 2 2 2 3" xfId="59631"/>
    <cellStyle name="Note 2 3 3 2 2 2 3" xfId="21485"/>
    <cellStyle name="Note 2 3 3 2 2 2 3 2" xfId="41281"/>
    <cellStyle name="Note 2 3 3 2 2 2 4" xfId="41282"/>
    <cellStyle name="Note 2 3 3 2 2 2 5" xfId="59632"/>
    <cellStyle name="Note 2 3 3 2 2 3" xfId="7029"/>
    <cellStyle name="Note 2 3 3 2 2 3 2" xfId="41283"/>
    <cellStyle name="Note 2 3 3 2 2 3 3" xfId="59633"/>
    <cellStyle name="Note 2 3 3 2 2 4" xfId="12811"/>
    <cellStyle name="Note 2 3 3 2 2 4 2" xfId="41284"/>
    <cellStyle name="Note 2 3 3 2 2 4 3" xfId="59634"/>
    <cellStyle name="Note 2 3 3 2 2 5" xfId="18594"/>
    <cellStyle name="Note 2 3 3 2 2 5 2" xfId="41285"/>
    <cellStyle name="Note 2 3 3 2 2 6" xfId="41286"/>
    <cellStyle name="Note 2 3 3 2 2 7" xfId="59635"/>
    <cellStyle name="Note 2 3 3 2 3" xfId="5326"/>
    <cellStyle name="Note 2 3 3 2 3 2" xfId="14000"/>
    <cellStyle name="Note 2 3 3 2 3 2 2" xfId="41287"/>
    <cellStyle name="Note 2 3 3 2 3 2 3" xfId="59636"/>
    <cellStyle name="Note 2 3 3 2 3 3" xfId="19783"/>
    <cellStyle name="Note 2 3 3 2 3 3 2" xfId="41288"/>
    <cellStyle name="Note 2 3 3 2 3 4" xfId="41289"/>
    <cellStyle name="Note 2 3 3 2 3 5" xfId="59637"/>
    <cellStyle name="Note 2 3 3 2 4" xfId="8218"/>
    <cellStyle name="Note 2 3 3 2 4 2" xfId="41290"/>
    <cellStyle name="Note 2 3 3 2 4 3" xfId="59638"/>
    <cellStyle name="Note 2 3 3 2 4 4" xfId="59639"/>
    <cellStyle name="Note 2 3 3 2 5" xfId="4137"/>
    <cellStyle name="Note 2 3 3 2 5 2" xfId="41291"/>
    <cellStyle name="Note 2 3 3 2 5 3" xfId="59640"/>
    <cellStyle name="Note 2 3 3 2 6" xfId="11109"/>
    <cellStyle name="Note 2 3 3 2 6 2" xfId="41292"/>
    <cellStyle name="Note 2 3 3 2 6 3" xfId="59641"/>
    <cellStyle name="Note 2 3 3 2 7" xfId="16892"/>
    <cellStyle name="Note 2 3 3 2 7 2" xfId="41293"/>
    <cellStyle name="Note 2 3 3 2 8" xfId="41294"/>
    <cellStyle name="Note 2 3 3 2 9" xfId="59642"/>
    <cellStyle name="Note 2 3 3 3" xfId="1193"/>
    <cellStyle name="Note 2 3 3 3 2" xfId="2897"/>
    <cellStyle name="Note 2 3 3 3 2 2" xfId="10383"/>
    <cellStyle name="Note 2 3 3 3 2 2 2" xfId="16165"/>
    <cellStyle name="Note 2 3 3 3 2 2 2 2" xfId="41295"/>
    <cellStyle name="Note 2 3 3 3 2 2 2 3" xfId="59643"/>
    <cellStyle name="Note 2 3 3 3 2 2 3" xfId="21948"/>
    <cellStyle name="Note 2 3 3 3 2 2 3 2" xfId="41296"/>
    <cellStyle name="Note 2 3 3 3 2 2 4" xfId="41297"/>
    <cellStyle name="Note 2 3 3 3 2 2 5" xfId="59644"/>
    <cellStyle name="Note 2 3 3 3 2 3" xfId="7492"/>
    <cellStyle name="Note 2 3 3 3 2 3 2" xfId="41298"/>
    <cellStyle name="Note 2 3 3 3 2 3 3" xfId="59645"/>
    <cellStyle name="Note 2 3 3 3 2 4" xfId="13274"/>
    <cellStyle name="Note 2 3 3 3 2 4 2" xfId="41299"/>
    <cellStyle name="Note 2 3 3 3 2 4 3" xfId="59646"/>
    <cellStyle name="Note 2 3 3 3 2 5" xfId="19057"/>
    <cellStyle name="Note 2 3 3 3 2 5 2" xfId="41300"/>
    <cellStyle name="Note 2 3 3 3 2 6" xfId="41301"/>
    <cellStyle name="Note 2 3 3 3 2 7" xfId="59647"/>
    <cellStyle name="Note 2 3 3 3 3" xfId="5789"/>
    <cellStyle name="Note 2 3 3 3 3 2" xfId="14463"/>
    <cellStyle name="Note 2 3 3 3 3 2 2" xfId="41302"/>
    <cellStyle name="Note 2 3 3 3 3 2 3" xfId="59648"/>
    <cellStyle name="Note 2 3 3 3 3 3" xfId="20246"/>
    <cellStyle name="Note 2 3 3 3 3 3 2" xfId="41303"/>
    <cellStyle name="Note 2 3 3 3 3 4" xfId="41304"/>
    <cellStyle name="Note 2 3 3 3 3 5" xfId="59649"/>
    <cellStyle name="Note 2 3 3 3 4" xfId="8681"/>
    <cellStyle name="Note 2 3 3 3 4 2" xfId="41305"/>
    <cellStyle name="Note 2 3 3 3 4 3" xfId="59650"/>
    <cellStyle name="Note 2 3 3 3 4 4" xfId="59651"/>
    <cellStyle name="Note 2 3 3 3 5" xfId="4600"/>
    <cellStyle name="Note 2 3 3 3 5 2" xfId="41306"/>
    <cellStyle name="Note 2 3 3 3 5 3" xfId="59652"/>
    <cellStyle name="Note 2 3 3 3 6" xfId="11572"/>
    <cellStyle name="Note 2 3 3 3 6 2" xfId="41307"/>
    <cellStyle name="Note 2 3 3 3 6 3" xfId="59653"/>
    <cellStyle name="Note 2 3 3 3 7" xfId="17355"/>
    <cellStyle name="Note 2 3 3 3 7 2" xfId="41308"/>
    <cellStyle name="Note 2 3 3 3 8" xfId="41309"/>
    <cellStyle name="Note 2 3 3 3 9" xfId="59654"/>
    <cellStyle name="Note 2 3 3 4" xfId="2433"/>
    <cellStyle name="Note 2 3 3 4 2" xfId="7028"/>
    <cellStyle name="Note 2 3 3 4 2 2" xfId="15701"/>
    <cellStyle name="Note 2 3 3 4 2 2 2" xfId="41310"/>
    <cellStyle name="Note 2 3 3 4 2 2 3" xfId="59655"/>
    <cellStyle name="Note 2 3 3 4 2 3" xfId="21484"/>
    <cellStyle name="Note 2 3 3 4 2 3 2" xfId="41311"/>
    <cellStyle name="Note 2 3 3 4 2 4" xfId="41312"/>
    <cellStyle name="Note 2 3 3 4 2 5" xfId="59656"/>
    <cellStyle name="Note 2 3 3 4 3" xfId="9919"/>
    <cellStyle name="Note 2 3 3 4 3 2" xfId="41313"/>
    <cellStyle name="Note 2 3 3 4 3 3" xfId="59657"/>
    <cellStyle name="Note 2 3 3 4 3 4" xfId="59658"/>
    <cellStyle name="Note 2 3 3 4 4" xfId="4136"/>
    <cellStyle name="Note 2 3 3 4 4 2" xfId="41314"/>
    <cellStyle name="Note 2 3 3 4 4 3" xfId="59659"/>
    <cellStyle name="Note 2 3 3 4 5" xfId="12810"/>
    <cellStyle name="Note 2 3 3 4 5 2" xfId="41315"/>
    <cellStyle name="Note 2 3 3 4 5 3" xfId="59660"/>
    <cellStyle name="Note 2 3 3 4 6" xfId="18593"/>
    <cellStyle name="Note 2 3 3 4 6 2" xfId="41316"/>
    <cellStyle name="Note 2 3 3 4 7" xfId="41317"/>
    <cellStyle name="Note 2 3 3 4 8" xfId="59661"/>
    <cellStyle name="Note 2 3 3 5" xfId="1701"/>
    <cellStyle name="Note 2 3 3 5 2" xfId="9187"/>
    <cellStyle name="Note 2 3 3 5 2 2" xfId="14969"/>
    <cellStyle name="Note 2 3 3 5 2 2 2" xfId="41318"/>
    <cellStyle name="Note 2 3 3 5 2 2 3" xfId="59662"/>
    <cellStyle name="Note 2 3 3 5 2 3" xfId="20752"/>
    <cellStyle name="Note 2 3 3 5 2 3 2" xfId="41319"/>
    <cellStyle name="Note 2 3 3 5 2 4" xfId="41320"/>
    <cellStyle name="Note 2 3 3 5 2 5" xfId="59663"/>
    <cellStyle name="Note 2 3 3 5 3" xfId="6296"/>
    <cellStyle name="Note 2 3 3 5 3 2" xfId="41321"/>
    <cellStyle name="Note 2 3 3 5 3 3" xfId="59664"/>
    <cellStyle name="Note 2 3 3 5 4" xfId="12078"/>
    <cellStyle name="Note 2 3 3 5 4 2" xfId="41322"/>
    <cellStyle name="Note 2 3 3 5 4 3" xfId="59665"/>
    <cellStyle name="Note 2 3 3 5 5" xfId="17861"/>
    <cellStyle name="Note 2 3 3 5 5 2" xfId="41323"/>
    <cellStyle name="Note 2 3 3 5 6" xfId="41324"/>
    <cellStyle name="Note 2 3 3 5 7" xfId="59666"/>
    <cellStyle name="Note 2 3 3 6" xfId="5325"/>
    <cellStyle name="Note 2 3 3 6 2" xfId="13999"/>
    <cellStyle name="Note 2 3 3 6 2 2" xfId="41325"/>
    <cellStyle name="Note 2 3 3 6 2 3" xfId="59667"/>
    <cellStyle name="Note 2 3 3 6 3" xfId="19782"/>
    <cellStyle name="Note 2 3 3 6 3 2" xfId="41326"/>
    <cellStyle name="Note 2 3 3 6 4" xfId="41327"/>
    <cellStyle name="Note 2 3 3 6 5" xfId="59668"/>
    <cellStyle name="Note 2 3 3 7" xfId="8217"/>
    <cellStyle name="Note 2 3 3 7 2" xfId="41328"/>
    <cellStyle name="Note 2 3 3 7 3" xfId="59669"/>
    <cellStyle name="Note 2 3 3 7 4" xfId="59670"/>
    <cellStyle name="Note 2 3 3 8" xfId="3404"/>
    <cellStyle name="Note 2 3 3 8 2" xfId="41329"/>
    <cellStyle name="Note 2 3 3 8 3" xfId="59671"/>
    <cellStyle name="Note 2 3 3 9" xfId="11108"/>
    <cellStyle name="Note 2 3 3 9 2" xfId="41330"/>
    <cellStyle name="Note 2 3 3 9 3" xfId="59672"/>
    <cellStyle name="Note 2 3 4" xfId="698"/>
    <cellStyle name="Note 2 3 4 10" xfId="16893"/>
    <cellStyle name="Note 2 3 4 10 2" xfId="41331"/>
    <cellStyle name="Note 2 3 4 11" xfId="41332"/>
    <cellStyle name="Note 2 3 4 12" xfId="59673"/>
    <cellStyle name="Note 2 3 4 2" xfId="699"/>
    <cellStyle name="Note 2 3 4 2 2" xfId="2436"/>
    <cellStyle name="Note 2 3 4 2 2 2" xfId="9922"/>
    <cellStyle name="Note 2 3 4 2 2 2 2" xfId="15704"/>
    <cellStyle name="Note 2 3 4 2 2 2 2 2" xfId="41333"/>
    <cellStyle name="Note 2 3 4 2 2 2 2 3" xfId="59674"/>
    <cellStyle name="Note 2 3 4 2 2 2 3" xfId="21487"/>
    <cellStyle name="Note 2 3 4 2 2 2 3 2" xfId="41334"/>
    <cellStyle name="Note 2 3 4 2 2 2 4" xfId="41335"/>
    <cellStyle name="Note 2 3 4 2 2 2 5" xfId="59675"/>
    <cellStyle name="Note 2 3 4 2 2 3" xfId="7031"/>
    <cellStyle name="Note 2 3 4 2 2 3 2" xfId="41336"/>
    <cellStyle name="Note 2 3 4 2 2 3 3" xfId="59676"/>
    <cellStyle name="Note 2 3 4 2 2 4" xfId="12813"/>
    <cellStyle name="Note 2 3 4 2 2 4 2" xfId="41337"/>
    <cellStyle name="Note 2 3 4 2 2 4 3" xfId="59677"/>
    <cellStyle name="Note 2 3 4 2 2 5" xfId="18596"/>
    <cellStyle name="Note 2 3 4 2 2 5 2" xfId="41338"/>
    <cellStyle name="Note 2 3 4 2 2 6" xfId="41339"/>
    <cellStyle name="Note 2 3 4 2 2 7" xfId="59678"/>
    <cellStyle name="Note 2 3 4 2 3" xfId="5328"/>
    <cellStyle name="Note 2 3 4 2 3 2" xfId="14002"/>
    <cellStyle name="Note 2 3 4 2 3 2 2" xfId="41340"/>
    <cellStyle name="Note 2 3 4 2 3 2 3" xfId="59679"/>
    <cellStyle name="Note 2 3 4 2 3 3" xfId="19785"/>
    <cellStyle name="Note 2 3 4 2 3 3 2" xfId="41341"/>
    <cellStyle name="Note 2 3 4 2 3 4" xfId="41342"/>
    <cellStyle name="Note 2 3 4 2 3 5" xfId="59680"/>
    <cellStyle name="Note 2 3 4 2 4" xfId="8220"/>
    <cellStyle name="Note 2 3 4 2 4 2" xfId="41343"/>
    <cellStyle name="Note 2 3 4 2 4 3" xfId="59681"/>
    <cellStyle name="Note 2 3 4 2 4 4" xfId="59682"/>
    <cellStyle name="Note 2 3 4 2 5" xfId="4139"/>
    <cellStyle name="Note 2 3 4 2 5 2" xfId="41344"/>
    <cellStyle name="Note 2 3 4 2 5 3" xfId="59683"/>
    <cellStyle name="Note 2 3 4 2 6" xfId="11111"/>
    <cellStyle name="Note 2 3 4 2 6 2" xfId="41345"/>
    <cellStyle name="Note 2 3 4 2 6 3" xfId="59684"/>
    <cellStyle name="Note 2 3 4 2 7" xfId="16894"/>
    <cellStyle name="Note 2 3 4 2 7 2" xfId="41346"/>
    <cellStyle name="Note 2 3 4 2 8" xfId="41347"/>
    <cellStyle name="Note 2 3 4 2 9" xfId="59685"/>
    <cellStyle name="Note 2 3 4 3" xfId="1194"/>
    <cellStyle name="Note 2 3 4 3 2" xfId="2898"/>
    <cellStyle name="Note 2 3 4 3 2 2" xfId="10384"/>
    <cellStyle name="Note 2 3 4 3 2 2 2" xfId="16166"/>
    <cellStyle name="Note 2 3 4 3 2 2 2 2" xfId="41348"/>
    <cellStyle name="Note 2 3 4 3 2 2 2 3" xfId="59686"/>
    <cellStyle name="Note 2 3 4 3 2 2 3" xfId="21949"/>
    <cellStyle name="Note 2 3 4 3 2 2 3 2" xfId="41349"/>
    <cellStyle name="Note 2 3 4 3 2 2 4" xfId="41350"/>
    <cellStyle name="Note 2 3 4 3 2 2 5" xfId="59687"/>
    <cellStyle name="Note 2 3 4 3 2 3" xfId="7493"/>
    <cellStyle name="Note 2 3 4 3 2 3 2" xfId="41351"/>
    <cellStyle name="Note 2 3 4 3 2 3 3" xfId="59688"/>
    <cellStyle name="Note 2 3 4 3 2 4" xfId="13275"/>
    <cellStyle name="Note 2 3 4 3 2 4 2" xfId="41352"/>
    <cellStyle name="Note 2 3 4 3 2 4 3" xfId="59689"/>
    <cellStyle name="Note 2 3 4 3 2 5" xfId="19058"/>
    <cellStyle name="Note 2 3 4 3 2 5 2" xfId="41353"/>
    <cellStyle name="Note 2 3 4 3 2 6" xfId="41354"/>
    <cellStyle name="Note 2 3 4 3 2 7" xfId="59690"/>
    <cellStyle name="Note 2 3 4 3 3" xfId="5790"/>
    <cellStyle name="Note 2 3 4 3 3 2" xfId="14464"/>
    <cellStyle name="Note 2 3 4 3 3 2 2" xfId="41355"/>
    <cellStyle name="Note 2 3 4 3 3 2 3" xfId="59691"/>
    <cellStyle name="Note 2 3 4 3 3 3" xfId="20247"/>
    <cellStyle name="Note 2 3 4 3 3 3 2" xfId="41356"/>
    <cellStyle name="Note 2 3 4 3 3 4" xfId="41357"/>
    <cellStyle name="Note 2 3 4 3 3 5" xfId="59692"/>
    <cellStyle name="Note 2 3 4 3 4" xfId="8682"/>
    <cellStyle name="Note 2 3 4 3 4 2" xfId="41358"/>
    <cellStyle name="Note 2 3 4 3 4 3" xfId="59693"/>
    <cellStyle name="Note 2 3 4 3 4 4" xfId="59694"/>
    <cellStyle name="Note 2 3 4 3 5" xfId="4601"/>
    <cellStyle name="Note 2 3 4 3 5 2" xfId="41359"/>
    <cellStyle name="Note 2 3 4 3 5 3" xfId="59695"/>
    <cellStyle name="Note 2 3 4 3 6" xfId="11573"/>
    <cellStyle name="Note 2 3 4 3 6 2" xfId="41360"/>
    <cellStyle name="Note 2 3 4 3 6 3" xfId="59696"/>
    <cellStyle name="Note 2 3 4 3 7" xfId="17356"/>
    <cellStyle name="Note 2 3 4 3 7 2" xfId="41361"/>
    <cellStyle name="Note 2 3 4 3 8" xfId="41362"/>
    <cellStyle name="Note 2 3 4 3 9" xfId="59697"/>
    <cellStyle name="Note 2 3 4 4" xfId="2435"/>
    <cellStyle name="Note 2 3 4 4 2" xfId="7030"/>
    <cellStyle name="Note 2 3 4 4 2 2" xfId="15703"/>
    <cellStyle name="Note 2 3 4 4 2 2 2" xfId="41363"/>
    <cellStyle name="Note 2 3 4 4 2 2 3" xfId="59698"/>
    <cellStyle name="Note 2 3 4 4 2 3" xfId="21486"/>
    <cellStyle name="Note 2 3 4 4 2 3 2" xfId="41364"/>
    <cellStyle name="Note 2 3 4 4 2 4" xfId="41365"/>
    <cellStyle name="Note 2 3 4 4 2 5" xfId="59699"/>
    <cellStyle name="Note 2 3 4 4 3" xfId="9921"/>
    <cellStyle name="Note 2 3 4 4 3 2" xfId="41366"/>
    <cellStyle name="Note 2 3 4 4 3 3" xfId="59700"/>
    <cellStyle name="Note 2 3 4 4 3 4" xfId="59701"/>
    <cellStyle name="Note 2 3 4 4 4" xfId="4138"/>
    <cellStyle name="Note 2 3 4 4 4 2" xfId="41367"/>
    <cellStyle name="Note 2 3 4 4 4 3" xfId="59702"/>
    <cellStyle name="Note 2 3 4 4 5" xfId="12812"/>
    <cellStyle name="Note 2 3 4 4 5 2" xfId="41368"/>
    <cellStyle name="Note 2 3 4 4 5 3" xfId="59703"/>
    <cellStyle name="Note 2 3 4 4 6" xfId="18595"/>
    <cellStyle name="Note 2 3 4 4 6 2" xfId="41369"/>
    <cellStyle name="Note 2 3 4 4 7" xfId="41370"/>
    <cellStyle name="Note 2 3 4 4 8" xfId="59704"/>
    <cellStyle name="Note 2 3 4 5" xfId="1702"/>
    <cellStyle name="Note 2 3 4 5 2" xfId="9188"/>
    <cellStyle name="Note 2 3 4 5 2 2" xfId="14970"/>
    <cellStyle name="Note 2 3 4 5 2 2 2" xfId="41371"/>
    <cellStyle name="Note 2 3 4 5 2 2 3" xfId="59705"/>
    <cellStyle name="Note 2 3 4 5 2 3" xfId="20753"/>
    <cellStyle name="Note 2 3 4 5 2 3 2" xfId="41372"/>
    <cellStyle name="Note 2 3 4 5 2 4" xfId="41373"/>
    <cellStyle name="Note 2 3 4 5 2 5" xfId="59706"/>
    <cellStyle name="Note 2 3 4 5 3" xfId="6297"/>
    <cellStyle name="Note 2 3 4 5 3 2" xfId="41374"/>
    <cellStyle name="Note 2 3 4 5 3 3" xfId="59707"/>
    <cellStyle name="Note 2 3 4 5 4" xfId="12079"/>
    <cellStyle name="Note 2 3 4 5 4 2" xfId="41375"/>
    <cellStyle name="Note 2 3 4 5 4 3" xfId="59708"/>
    <cellStyle name="Note 2 3 4 5 5" xfId="17862"/>
    <cellStyle name="Note 2 3 4 5 5 2" xfId="41376"/>
    <cellStyle name="Note 2 3 4 5 6" xfId="41377"/>
    <cellStyle name="Note 2 3 4 5 7" xfId="59709"/>
    <cellStyle name="Note 2 3 4 6" xfId="5327"/>
    <cellStyle name="Note 2 3 4 6 2" xfId="14001"/>
    <cellStyle name="Note 2 3 4 6 2 2" xfId="41378"/>
    <cellStyle name="Note 2 3 4 6 2 3" xfId="59710"/>
    <cellStyle name="Note 2 3 4 6 3" xfId="19784"/>
    <cellStyle name="Note 2 3 4 6 3 2" xfId="41379"/>
    <cellStyle name="Note 2 3 4 6 4" xfId="41380"/>
    <cellStyle name="Note 2 3 4 6 5" xfId="59711"/>
    <cellStyle name="Note 2 3 4 7" xfId="8219"/>
    <cellStyle name="Note 2 3 4 7 2" xfId="41381"/>
    <cellStyle name="Note 2 3 4 7 3" xfId="59712"/>
    <cellStyle name="Note 2 3 4 7 4" xfId="59713"/>
    <cellStyle name="Note 2 3 4 8" xfId="3405"/>
    <cellStyle name="Note 2 3 4 8 2" xfId="41382"/>
    <cellStyle name="Note 2 3 4 8 3" xfId="59714"/>
    <cellStyle name="Note 2 3 4 9" xfId="11110"/>
    <cellStyle name="Note 2 3 4 9 2" xfId="41383"/>
    <cellStyle name="Note 2 3 4 9 3" xfId="59715"/>
    <cellStyle name="Note 2 3 5" xfId="700"/>
    <cellStyle name="Note 2 3 5 10" xfId="59716"/>
    <cellStyle name="Note 2 3 5 2" xfId="2437"/>
    <cellStyle name="Note 2 3 5 2 2" xfId="7032"/>
    <cellStyle name="Note 2 3 5 2 2 2" xfId="15705"/>
    <cellStyle name="Note 2 3 5 2 2 2 2" xfId="41384"/>
    <cellStyle name="Note 2 3 5 2 2 2 3" xfId="59717"/>
    <cellStyle name="Note 2 3 5 2 2 3" xfId="21488"/>
    <cellStyle name="Note 2 3 5 2 2 3 2" xfId="41385"/>
    <cellStyle name="Note 2 3 5 2 2 4" xfId="41386"/>
    <cellStyle name="Note 2 3 5 2 2 5" xfId="59718"/>
    <cellStyle name="Note 2 3 5 2 3" xfId="9923"/>
    <cellStyle name="Note 2 3 5 2 3 2" xfId="41387"/>
    <cellStyle name="Note 2 3 5 2 3 3" xfId="59719"/>
    <cellStyle name="Note 2 3 5 2 3 4" xfId="59720"/>
    <cellStyle name="Note 2 3 5 2 4" xfId="4140"/>
    <cellStyle name="Note 2 3 5 2 4 2" xfId="41388"/>
    <cellStyle name="Note 2 3 5 2 4 3" xfId="59721"/>
    <cellStyle name="Note 2 3 5 2 5" xfId="12814"/>
    <cellStyle name="Note 2 3 5 2 5 2" xfId="41389"/>
    <cellStyle name="Note 2 3 5 2 5 3" xfId="59722"/>
    <cellStyle name="Note 2 3 5 2 6" xfId="18597"/>
    <cellStyle name="Note 2 3 5 2 6 2" xfId="41390"/>
    <cellStyle name="Note 2 3 5 2 7" xfId="41391"/>
    <cellStyle name="Note 2 3 5 2 8" xfId="59723"/>
    <cellStyle name="Note 2 3 5 3" xfId="1698"/>
    <cellStyle name="Note 2 3 5 3 2" xfId="9184"/>
    <cellStyle name="Note 2 3 5 3 2 2" xfId="14966"/>
    <cellStyle name="Note 2 3 5 3 2 2 2" xfId="41392"/>
    <cellStyle name="Note 2 3 5 3 2 2 3" xfId="59724"/>
    <cellStyle name="Note 2 3 5 3 2 3" xfId="20749"/>
    <cellStyle name="Note 2 3 5 3 2 3 2" xfId="41393"/>
    <cellStyle name="Note 2 3 5 3 2 4" xfId="41394"/>
    <cellStyle name="Note 2 3 5 3 2 5" xfId="59725"/>
    <cellStyle name="Note 2 3 5 3 3" xfId="6293"/>
    <cellStyle name="Note 2 3 5 3 3 2" xfId="41395"/>
    <cellStyle name="Note 2 3 5 3 3 3" xfId="59726"/>
    <cellStyle name="Note 2 3 5 3 4" xfId="12075"/>
    <cellStyle name="Note 2 3 5 3 4 2" xfId="41396"/>
    <cellStyle name="Note 2 3 5 3 4 3" xfId="59727"/>
    <cellStyle name="Note 2 3 5 3 5" xfId="17858"/>
    <cellStyle name="Note 2 3 5 3 5 2" xfId="41397"/>
    <cellStyle name="Note 2 3 5 3 6" xfId="41398"/>
    <cellStyle name="Note 2 3 5 3 7" xfId="59728"/>
    <cellStyle name="Note 2 3 5 4" xfId="5329"/>
    <cellStyle name="Note 2 3 5 4 2" xfId="14003"/>
    <cellStyle name="Note 2 3 5 4 2 2" xfId="41399"/>
    <cellStyle name="Note 2 3 5 4 2 3" xfId="59729"/>
    <cellStyle name="Note 2 3 5 4 3" xfId="19786"/>
    <cellStyle name="Note 2 3 5 4 3 2" xfId="41400"/>
    <cellStyle name="Note 2 3 5 4 4" xfId="41401"/>
    <cellStyle name="Note 2 3 5 4 5" xfId="59730"/>
    <cellStyle name="Note 2 3 5 5" xfId="8221"/>
    <cellStyle name="Note 2 3 5 5 2" xfId="41402"/>
    <cellStyle name="Note 2 3 5 5 3" xfId="59731"/>
    <cellStyle name="Note 2 3 5 5 4" xfId="59732"/>
    <cellStyle name="Note 2 3 5 6" xfId="3401"/>
    <cellStyle name="Note 2 3 5 6 2" xfId="41403"/>
    <cellStyle name="Note 2 3 5 6 3" xfId="59733"/>
    <cellStyle name="Note 2 3 5 7" xfId="11112"/>
    <cellStyle name="Note 2 3 5 7 2" xfId="41404"/>
    <cellStyle name="Note 2 3 5 7 3" xfId="59734"/>
    <cellStyle name="Note 2 3 5 8" xfId="16895"/>
    <cellStyle name="Note 2 3 5 8 2" xfId="41405"/>
    <cellStyle name="Note 2 3 5 9" xfId="41406"/>
    <cellStyle name="Note 2 3 6" xfId="894"/>
    <cellStyle name="Note 2 3 6 2" xfId="2600"/>
    <cellStyle name="Note 2 3 6 2 2" xfId="10086"/>
    <cellStyle name="Note 2 3 6 2 2 2" xfId="15868"/>
    <cellStyle name="Note 2 3 6 2 2 2 2" xfId="41407"/>
    <cellStyle name="Note 2 3 6 2 2 2 3" xfId="59735"/>
    <cellStyle name="Note 2 3 6 2 2 3" xfId="21651"/>
    <cellStyle name="Note 2 3 6 2 2 3 2" xfId="41408"/>
    <cellStyle name="Note 2 3 6 2 2 4" xfId="41409"/>
    <cellStyle name="Note 2 3 6 2 2 5" xfId="59736"/>
    <cellStyle name="Note 2 3 6 2 3" xfId="7195"/>
    <cellStyle name="Note 2 3 6 2 3 2" xfId="41410"/>
    <cellStyle name="Note 2 3 6 2 3 3" xfId="59737"/>
    <cellStyle name="Note 2 3 6 2 4" xfId="12977"/>
    <cellStyle name="Note 2 3 6 2 4 2" xfId="41411"/>
    <cellStyle name="Note 2 3 6 2 4 3" xfId="59738"/>
    <cellStyle name="Note 2 3 6 2 5" xfId="18760"/>
    <cellStyle name="Note 2 3 6 2 5 2" xfId="41412"/>
    <cellStyle name="Note 2 3 6 2 6" xfId="41413"/>
    <cellStyle name="Note 2 3 6 2 7" xfId="59739"/>
    <cellStyle name="Note 2 3 6 3" xfId="5492"/>
    <cellStyle name="Note 2 3 6 3 2" xfId="14166"/>
    <cellStyle name="Note 2 3 6 3 2 2" xfId="41414"/>
    <cellStyle name="Note 2 3 6 3 2 3" xfId="59740"/>
    <cellStyle name="Note 2 3 6 3 3" xfId="19949"/>
    <cellStyle name="Note 2 3 6 3 3 2" xfId="41415"/>
    <cellStyle name="Note 2 3 6 3 4" xfId="41416"/>
    <cellStyle name="Note 2 3 6 3 5" xfId="59741"/>
    <cellStyle name="Note 2 3 6 4" xfId="8384"/>
    <cellStyle name="Note 2 3 6 4 2" xfId="41417"/>
    <cellStyle name="Note 2 3 6 4 3" xfId="59742"/>
    <cellStyle name="Note 2 3 6 4 4" xfId="59743"/>
    <cellStyle name="Note 2 3 6 5" xfId="4303"/>
    <cellStyle name="Note 2 3 6 5 2" xfId="41418"/>
    <cellStyle name="Note 2 3 6 5 3" xfId="59744"/>
    <cellStyle name="Note 2 3 6 6" xfId="11275"/>
    <cellStyle name="Note 2 3 6 6 2" xfId="41419"/>
    <cellStyle name="Note 2 3 6 6 3" xfId="59745"/>
    <cellStyle name="Note 2 3 6 7" xfId="17058"/>
    <cellStyle name="Note 2 3 6 7 2" xfId="41420"/>
    <cellStyle name="Note 2 3 6 8" xfId="41421"/>
    <cellStyle name="Note 2 3 6 9" xfId="59746"/>
    <cellStyle name="Note 2 3 7" xfId="2428"/>
    <cellStyle name="Note 2 3 7 2" xfId="7023"/>
    <cellStyle name="Note 2 3 7 2 2" xfId="15696"/>
    <cellStyle name="Note 2 3 7 2 2 2" xfId="41422"/>
    <cellStyle name="Note 2 3 7 2 2 3" xfId="59747"/>
    <cellStyle name="Note 2 3 7 2 3" xfId="21479"/>
    <cellStyle name="Note 2 3 7 2 3 2" xfId="41423"/>
    <cellStyle name="Note 2 3 7 2 4" xfId="41424"/>
    <cellStyle name="Note 2 3 7 2 5" xfId="59748"/>
    <cellStyle name="Note 2 3 7 3" xfId="9914"/>
    <cellStyle name="Note 2 3 7 3 2" xfId="41425"/>
    <cellStyle name="Note 2 3 7 3 3" xfId="59749"/>
    <cellStyle name="Note 2 3 7 3 4" xfId="59750"/>
    <cellStyle name="Note 2 3 7 4" xfId="4131"/>
    <cellStyle name="Note 2 3 7 4 2" xfId="41426"/>
    <cellStyle name="Note 2 3 7 4 3" xfId="59751"/>
    <cellStyle name="Note 2 3 7 5" xfId="12805"/>
    <cellStyle name="Note 2 3 7 5 2" xfId="41427"/>
    <cellStyle name="Note 2 3 7 5 3" xfId="59752"/>
    <cellStyle name="Note 2 3 7 6" xfId="18588"/>
    <cellStyle name="Note 2 3 7 6 2" xfId="41428"/>
    <cellStyle name="Note 2 3 7 7" xfId="41429"/>
    <cellStyle name="Note 2 3 7 8" xfId="59753"/>
    <cellStyle name="Note 2 3 8" xfId="1346"/>
    <cellStyle name="Note 2 3 8 2" xfId="8832"/>
    <cellStyle name="Note 2 3 8 2 2" xfId="14614"/>
    <cellStyle name="Note 2 3 8 2 2 2" xfId="41430"/>
    <cellStyle name="Note 2 3 8 2 2 3" xfId="59754"/>
    <cellStyle name="Note 2 3 8 2 3" xfId="20397"/>
    <cellStyle name="Note 2 3 8 2 3 2" xfId="41431"/>
    <cellStyle name="Note 2 3 8 2 4" xfId="41432"/>
    <cellStyle name="Note 2 3 8 2 5" xfId="59755"/>
    <cellStyle name="Note 2 3 8 3" xfId="5941"/>
    <cellStyle name="Note 2 3 8 3 2" xfId="41433"/>
    <cellStyle name="Note 2 3 8 3 3" xfId="59756"/>
    <cellStyle name="Note 2 3 8 4" xfId="11723"/>
    <cellStyle name="Note 2 3 8 4 2" xfId="41434"/>
    <cellStyle name="Note 2 3 8 4 3" xfId="59757"/>
    <cellStyle name="Note 2 3 8 5" xfId="17506"/>
    <cellStyle name="Note 2 3 8 5 2" xfId="41435"/>
    <cellStyle name="Note 2 3 8 6" xfId="41436"/>
    <cellStyle name="Note 2 3 8 7" xfId="59758"/>
    <cellStyle name="Note 2 3 9" xfId="5320"/>
    <cellStyle name="Note 2 3 9 2" xfId="13994"/>
    <cellStyle name="Note 2 3 9 2 2" xfId="41437"/>
    <cellStyle name="Note 2 3 9 2 3" xfId="59759"/>
    <cellStyle name="Note 2 3 9 3" xfId="19777"/>
    <cellStyle name="Note 2 3 9 3 2" xfId="41438"/>
    <cellStyle name="Note 2 3 9 4" xfId="41439"/>
    <cellStyle name="Note 2 3 9 5" xfId="59760"/>
    <cellStyle name="Note 2 4" xfId="701"/>
    <cellStyle name="Note 2 4 10" xfId="11113"/>
    <cellStyle name="Note 2 4 10 2" xfId="41440"/>
    <cellStyle name="Note 2 4 10 3" xfId="59761"/>
    <cellStyle name="Note 2 4 11" xfId="16896"/>
    <cellStyle name="Note 2 4 11 2" xfId="41441"/>
    <cellStyle name="Note 2 4 12" xfId="41442"/>
    <cellStyle name="Note 2 4 13" xfId="59762"/>
    <cellStyle name="Note 2 4 2" xfId="702"/>
    <cellStyle name="Note 2 4 2 10" xfId="16897"/>
    <cellStyle name="Note 2 4 2 10 2" xfId="41443"/>
    <cellStyle name="Note 2 4 2 11" xfId="41444"/>
    <cellStyle name="Note 2 4 2 12" xfId="59763"/>
    <cellStyle name="Note 2 4 2 2" xfId="703"/>
    <cellStyle name="Note 2 4 2 2 2" xfId="2440"/>
    <cellStyle name="Note 2 4 2 2 2 2" xfId="9926"/>
    <cellStyle name="Note 2 4 2 2 2 2 2" xfId="15708"/>
    <cellStyle name="Note 2 4 2 2 2 2 2 2" xfId="41445"/>
    <cellStyle name="Note 2 4 2 2 2 2 2 3" xfId="59764"/>
    <cellStyle name="Note 2 4 2 2 2 2 3" xfId="21491"/>
    <cellStyle name="Note 2 4 2 2 2 2 3 2" xfId="41446"/>
    <cellStyle name="Note 2 4 2 2 2 2 4" xfId="41447"/>
    <cellStyle name="Note 2 4 2 2 2 2 5" xfId="59765"/>
    <cellStyle name="Note 2 4 2 2 2 3" xfId="7035"/>
    <cellStyle name="Note 2 4 2 2 2 3 2" xfId="41448"/>
    <cellStyle name="Note 2 4 2 2 2 3 3" xfId="59766"/>
    <cellStyle name="Note 2 4 2 2 2 4" xfId="12817"/>
    <cellStyle name="Note 2 4 2 2 2 4 2" xfId="41449"/>
    <cellStyle name="Note 2 4 2 2 2 4 3" xfId="59767"/>
    <cellStyle name="Note 2 4 2 2 2 5" xfId="18600"/>
    <cellStyle name="Note 2 4 2 2 2 5 2" xfId="41450"/>
    <cellStyle name="Note 2 4 2 2 2 6" xfId="41451"/>
    <cellStyle name="Note 2 4 2 2 2 7" xfId="59768"/>
    <cellStyle name="Note 2 4 2 2 3" xfId="5332"/>
    <cellStyle name="Note 2 4 2 2 3 2" xfId="14006"/>
    <cellStyle name="Note 2 4 2 2 3 2 2" xfId="41452"/>
    <cellStyle name="Note 2 4 2 2 3 2 3" xfId="59769"/>
    <cellStyle name="Note 2 4 2 2 3 3" xfId="19789"/>
    <cellStyle name="Note 2 4 2 2 3 3 2" xfId="41453"/>
    <cellStyle name="Note 2 4 2 2 3 4" xfId="41454"/>
    <cellStyle name="Note 2 4 2 2 3 5" xfId="59770"/>
    <cellStyle name="Note 2 4 2 2 4" xfId="8224"/>
    <cellStyle name="Note 2 4 2 2 4 2" xfId="41455"/>
    <cellStyle name="Note 2 4 2 2 4 3" xfId="59771"/>
    <cellStyle name="Note 2 4 2 2 4 4" xfId="59772"/>
    <cellStyle name="Note 2 4 2 2 5" xfId="4143"/>
    <cellStyle name="Note 2 4 2 2 5 2" xfId="41456"/>
    <cellStyle name="Note 2 4 2 2 5 3" xfId="59773"/>
    <cellStyle name="Note 2 4 2 2 6" xfId="11115"/>
    <cellStyle name="Note 2 4 2 2 6 2" xfId="41457"/>
    <cellStyle name="Note 2 4 2 2 6 3" xfId="59774"/>
    <cellStyle name="Note 2 4 2 2 7" xfId="16898"/>
    <cellStyle name="Note 2 4 2 2 7 2" xfId="41458"/>
    <cellStyle name="Note 2 4 2 2 8" xfId="41459"/>
    <cellStyle name="Note 2 4 2 2 9" xfId="59775"/>
    <cellStyle name="Note 2 4 2 3" xfId="1196"/>
    <cellStyle name="Note 2 4 2 3 2" xfId="2900"/>
    <cellStyle name="Note 2 4 2 3 2 2" xfId="10386"/>
    <cellStyle name="Note 2 4 2 3 2 2 2" xfId="16168"/>
    <cellStyle name="Note 2 4 2 3 2 2 2 2" xfId="41460"/>
    <cellStyle name="Note 2 4 2 3 2 2 2 3" xfId="59776"/>
    <cellStyle name="Note 2 4 2 3 2 2 3" xfId="21951"/>
    <cellStyle name="Note 2 4 2 3 2 2 3 2" xfId="41461"/>
    <cellStyle name="Note 2 4 2 3 2 2 4" xfId="41462"/>
    <cellStyle name="Note 2 4 2 3 2 2 5" xfId="59777"/>
    <cellStyle name="Note 2 4 2 3 2 3" xfId="7495"/>
    <cellStyle name="Note 2 4 2 3 2 3 2" xfId="41463"/>
    <cellStyle name="Note 2 4 2 3 2 3 3" xfId="59778"/>
    <cellStyle name="Note 2 4 2 3 2 4" xfId="13277"/>
    <cellStyle name="Note 2 4 2 3 2 4 2" xfId="41464"/>
    <cellStyle name="Note 2 4 2 3 2 4 3" xfId="59779"/>
    <cellStyle name="Note 2 4 2 3 2 5" xfId="19060"/>
    <cellStyle name="Note 2 4 2 3 2 5 2" xfId="41465"/>
    <cellStyle name="Note 2 4 2 3 2 6" xfId="41466"/>
    <cellStyle name="Note 2 4 2 3 2 7" xfId="59780"/>
    <cellStyle name="Note 2 4 2 3 3" xfId="5792"/>
    <cellStyle name="Note 2 4 2 3 3 2" xfId="14466"/>
    <cellStyle name="Note 2 4 2 3 3 2 2" xfId="41467"/>
    <cellStyle name="Note 2 4 2 3 3 2 3" xfId="59781"/>
    <cellStyle name="Note 2 4 2 3 3 3" xfId="20249"/>
    <cellStyle name="Note 2 4 2 3 3 3 2" xfId="41468"/>
    <cellStyle name="Note 2 4 2 3 3 4" xfId="41469"/>
    <cellStyle name="Note 2 4 2 3 3 5" xfId="59782"/>
    <cellStyle name="Note 2 4 2 3 4" xfId="8684"/>
    <cellStyle name="Note 2 4 2 3 4 2" xfId="41470"/>
    <cellStyle name="Note 2 4 2 3 4 3" xfId="59783"/>
    <cellStyle name="Note 2 4 2 3 4 4" xfId="59784"/>
    <cellStyle name="Note 2 4 2 3 5" xfId="4603"/>
    <cellStyle name="Note 2 4 2 3 5 2" xfId="41471"/>
    <cellStyle name="Note 2 4 2 3 5 3" xfId="59785"/>
    <cellStyle name="Note 2 4 2 3 6" xfId="11575"/>
    <cellStyle name="Note 2 4 2 3 6 2" xfId="41472"/>
    <cellStyle name="Note 2 4 2 3 6 3" xfId="59786"/>
    <cellStyle name="Note 2 4 2 3 7" xfId="17358"/>
    <cellStyle name="Note 2 4 2 3 7 2" xfId="41473"/>
    <cellStyle name="Note 2 4 2 3 8" xfId="41474"/>
    <cellStyle name="Note 2 4 2 3 9" xfId="59787"/>
    <cellStyle name="Note 2 4 2 4" xfId="2439"/>
    <cellStyle name="Note 2 4 2 4 2" xfId="7034"/>
    <cellStyle name="Note 2 4 2 4 2 2" xfId="15707"/>
    <cellStyle name="Note 2 4 2 4 2 2 2" xfId="41475"/>
    <cellStyle name="Note 2 4 2 4 2 2 3" xfId="59788"/>
    <cellStyle name="Note 2 4 2 4 2 3" xfId="21490"/>
    <cellStyle name="Note 2 4 2 4 2 3 2" xfId="41476"/>
    <cellStyle name="Note 2 4 2 4 2 4" xfId="41477"/>
    <cellStyle name="Note 2 4 2 4 2 5" xfId="59789"/>
    <cellStyle name="Note 2 4 2 4 3" xfId="9925"/>
    <cellStyle name="Note 2 4 2 4 3 2" xfId="41478"/>
    <cellStyle name="Note 2 4 2 4 3 3" xfId="59790"/>
    <cellStyle name="Note 2 4 2 4 3 4" xfId="59791"/>
    <cellStyle name="Note 2 4 2 4 4" xfId="4142"/>
    <cellStyle name="Note 2 4 2 4 4 2" xfId="41479"/>
    <cellStyle name="Note 2 4 2 4 4 3" xfId="59792"/>
    <cellStyle name="Note 2 4 2 4 5" xfId="12816"/>
    <cellStyle name="Note 2 4 2 4 5 2" xfId="41480"/>
    <cellStyle name="Note 2 4 2 4 5 3" xfId="59793"/>
    <cellStyle name="Note 2 4 2 4 6" xfId="18599"/>
    <cellStyle name="Note 2 4 2 4 6 2" xfId="41481"/>
    <cellStyle name="Note 2 4 2 4 7" xfId="41482"/>
    <cellStyle name="Note 2 4 2 4 8" xfId="59794"/>
    <cellStyle name="Note 2 4 2 5" xfId="1704"/>
    <cellStyle name="Note 2 4 2 5 2" xfId="9190"/>
    <cellStyle name="Note 2 4 2 5 2 2" xfId="14972"/>
    <cellStyle name="Note 2 4 2 5 2 2 2" xfId="41483"/>
    <cellStyle name="Note 2 4 2 5 2 2 3" xfId="59795"/>
    <cellStyle name="Note 2 4 2 5 2 3" xfId="20755"/>
    <cellStyle name="Note 2 4 2 5 2 3 2" xfId="41484"/>
    <cellStyle name="Note 2 4 2 5 2 4" xfId="41485"/>
    <cellStyle name="Note 2 4 2 5 2 5" xfId="59796"/>
    <cellStyle name="Note 2 4 2 5 3" xfId="6299"/>
    <cellStyle name="Note 2 4 2 5 3 2" xfId="41486"/>
    <cellStyle name="Note 2 4 2 5 3 3" xfId="59797"/>
    <cellStyle name="Note 2 4 2 5 4" xfId="12081"/>
    <cellStyle name="Note 2 4 2 5 4 2" xfId="41487"/>
    <cellStyle name="Note 2 4 2 5 4 3" xfId="59798"/>
    <cellStyle name="Note 2 4 2 5 5" xfId="17864"/>
    <cellStyle name="Note 2 4 2 5 5 2" xfId="41488"/>
    <cellStyle name="Note 2 4 2 5 6" xfId="41489"/>
    <cellStyle name="Note 2 4 2 5 7" xfId="59799"/>
    <cellStyle name="Note 2 4 2 6" xfId="5331"/>
    <cellStyle name="Note 2 4 2 6 2" xfId="14005"/>
    <cellStyle name="Note 2 4 2 6 2 2" xfId="41490"/>
    <cellStyle name="Note 2 4 2 6 2 3" xfId="59800"/>
    <cellStyle name="Note 2 4 2 6 3" xfId="19788"/>
    <cellStyle name="Note 2 4 2 6 3 2" xfId="41491"/>
    <cellStyle name="Note 2 4 2 6 4" xfId="41492"/>
    <cellStyle name="Note 2 4 2 6 5" xfId="59801"/>
    <cellStyle name="Note 2 4 2 7" xfId="8223"/>
    <cellStyle name="Note 2 4 2 7 2" xfId="41493"/>
    <cellStyle name="Note 2 4 2 7 3" xfId="59802"/>
    <cellStyle name="Note 2 4 2 7 4" xfId="59803"/>
    <cellStyle name="Note 2 4 2 8" xfId="3407"/>
    <cellStyle name="Note 2 4 2 8 2" xfId="41494"/>
    <cellStyle name="Note 2 4 2 8 3" xfId="59804"/>
    <cellStyle name="Note 2 4 2 9" xfId="11114"/>
    <cellStyle name="Note 2 4 2 9 2" xfId="41495"/>
    <cellStyle name="Note 2 4 2 9 3" xfId="59805"/>
    <cellStyle name="Note 2 4 3" xfId="704"/>
    <cellStyle name="Note 2 4 3 10" xfId="59806"/>
    <cellStyle name="Note 2 4 3 2" xfId="2441"/>
    <cellStyle name="Note 2 4 3 2 2" xfId="7036"/>
    <cellStyle name="Note 2 4 3 2 2 2" xfId="15709"/>
    <cellStyle name="Note 2 4 3 2 2 2 2" xfId="41496"/>
    <cellStyle name="Note 2 4 3 2 2 2 3" xfId="59807"/>
    <cellStyle name="Note 2 4 3 2 2 3" xfId="21492"/>
    <cellStyle name="Note 2 4 3 2 2 3 2" xfId="41497"/>
    <cellStyle name="Note 2 4 3 2 2 4" xfId="41498"/>
    <cellStyle name="Note 2 4 3 2 2 5" xfId="59808"/>
    <cellStyle name="Note 2 4 3 2 3" xfId="9927"/>
    <cellStyle name="Note 2 4 3 2 3 2" xfId="41499"/>
    <cellStyle name="Note 2 4 3 2 3 3" xfId="59809"/>
    <cellStyle name="Note 2 4 3 2 3 4" xfId="59810"/>
    <cellStyle name="Note 2 4 3 2 4" xfId="4144"/>
    <cellStyle name="Note 2 4 3 2 4 2" xfId="41500"/>
    <cellStyle name="Note 2 4 3 2 4 3" xfId="59811"/>
    <cellStyle name="Note 2 4 3 2 5" xfId="12818"/>
    <cellStyle name="Note 2 4 3 2 5 2" xfId="41501"/>
    <cellStyle name="Note 2 4 3 2 5 3" xfId="59812"/>
    <cellStyle name="Note 2 4 3 2 6" xfId="18601"/>
    <cellStyle name="Note 2 4 3 2 6 2" xfId="41502"/>
    <cellStyle name="Note 2 4 3 2 7" xfId="41503"/>
    <cellStyle name="Note 2 4 3 2 8" xfId="59813"/>
    <cellStyle name="Note 2 4 3 3" xfId="1703"/>
    <cellStyle name="Note 2 4 3 3 2" xfId="9189"/>
    <cellStyle name="Note 2 4 3 3 2 2" xfId="14971"/>
    <cellStyle name="Note 2 4 3 3 2 2 2" xfId="41504"/>
    <cellStyle name="Note 2 4 3 3 2 2 3" xfId="59814"/>
    <cellStyle name="Note 2 4 3 3 2 3" xfId="20754"/>
    <cellStyle name="Note 2 4 3 3 2 3 2" xfId="41505"/>
    <cellStyle name="Note 2 4 3 3 2 4" xfId="41506"/>
    <cellStyle name="Note 2 4 3 3 2 5" xfId="59815"/>
    <cellStyle name="Note 2 4 3 3 3" xfId="6298"/>
    <cellStyle name="Note 2 4 3 3 3 2" xfId="41507"/>
    <cellStyle name="Note 2 4 3 3 3 3" xfId="59816"/>
    <cellStyle name="Note 2 4 3 3 4" xfId="12080"/>
    <cellStyle name="Note 2 4 3 3 4 2" xfId="41508"/>
    <cellStyle name="Note 2 4 3 3 4 3" xfId="59817"/>
    <cellStyle name="Note 2 4 3 3 5" xfId="17863"/>
    <cellStyle name="Note 2 4 3 3 5 2" xfId="41509"/>
    <cellStyle name="Note 2 4 3 3 6" xfId="41510"/>
    <cellStyle name="Note 2 4 3 3 7" xfId="59818"/>
    <cellStyle name="Note 2 4 3 4" xfId="5333"/>
    <cellStyle name="Note 2 4 3 4 2" xfId="14007"/>
    <cellStyle name="Note 2 4 3 4 2 2" xfId="41511"/>
    <cellStyle name="Note 2 4 3 4 2 3" xfId="59819"/>
    <cellStyle name="Note 2 4 3 4 3" xfId="19790"/>
    <cellStyle name="Note 2 4 3 4 3 2" xfId="41512"/>
    <cellStyle name="Note 2 4 3 4 4" xfId="41513"/>
    <cellStyle name="Note 2 4 3 4 5" xfId="59820"/>
    <cellStyle name="Note 2 4 3 5" xfId="8225"/>
    <cellStyle name="Note 2 4 3 5 2" xfId="41514"/>
    <cellStyle name="Note 2 4 3 5 3" xfId="59821"/>
    <cellStyle name="Note 2 4 3 5 4" xfId="59822"/>
    <cellStyle name="Note 2 4 3 6" xfId="3406"/>
    <cellStyle name="Note 2 4 3 6 2" xfId="41515"/>
    <cellStyle name="Note 2 4 3 6 3" xfId="59823"/>
    <cellStyle name="Note 2 4 3 7" xfId="11116"/>
    <cellStyle name="Note 2 4 3 7 2" xfId="41516"/>
    <cellStyle name="Note 2 4 3 7 3" xfId="59824"/>
    <cellStyle name="Note 2 4 3 8" xfId="16899"/>
    <cellStyle name="Note 2 4 3 8 2" xfId="41517"/>
    <cellStyle name="Note 2 4 3 9" xfId="41518"/>
    <cellStyle name="Note 2 4 4" xfId="1195"/>
    <cellStyle name="Note 2 4 4 2" xfId="2899"/>
    <cellStyle name="Note 2 4 4 2 2" xfId="10385"/>
    <cellStyle name="Note 2 4 4 2 2 2" xfId="16167"/>
    <cellStyle name="Note 2 4 4 2 2 2 2" xfId="41519"/>
    <cellStyle name="Note 2 4 4 2 2 2 3" xfId="59825"/>
    <cellStyle name="Note 2 4 4 2 2 3" xfId="21950"/>
    <cellStyle name="Note 2 4 4 2 2 3 2" xfId="41520"/>
    <cellStyle name="Note 2 4 4 2 2 4" xfId="41521"/>
    <cellStyle name="Note 2 4 4 2 2 5" xfId="59826"/>
    <cellStyle name="Note 2 4 4 2 3" xfId="7494"/>
    <cellStyle name="Note 2 4 4 2 3 2" xfId="41522"/>
    <cellStyle name="Note 2 4 4 2 3 3" xfId="59827"/>
    <cellStyle name="Note 2 4 4 2 4" xfId="13276"/>
    <cellStyle name="Note 2 4 4 2 4 2" xfId="41523"/>
    <cellStyle name="Note 2 4 4 2 4 3" xfId="59828"/>
    <cellStyle name="Note 2 4 4 2 5" xfId="19059"/>
    <cellStyle name="Note 2 4 4 2 5 2" xfId="41524"/>
    <cellStyle name="Note 2 4 4 2 6" xfId="41525"/>
    <cellStyle name="Note 2 4 4 2 7" xfId="59829"/>
    <cellStyle name="Note 2 4 4 3" xfId="5791"/>
    <cellStyle name="Note 2 4 4 3 2" xfId="14465"/>
    <cellStyle name="Note 2 4 4 3 2 2" xfId="41526"/>
    <cellStyle name="Note 2 4 4 3 2 3" xfId="59830"/>
    <cellStyle name="Note 2 4 4 3 3" xfId="20248"/>
    <cellStyle name="Note 2 4 4 3 3 2" xfId="41527"/>
    <cellStyle name="Note 2 4 4 3 4" xfId="41528"/>
    <cellStyle name="Note 2 4 4 3 5" xfId="59831"/>
    <cellStyle name="Note 2 4 4 4" xfId="8683"/>
    <cellStyle name="Note 2 4 4 4 2" xfId="41529"/>
    <cellStyle name="Note 2 4 4 4 3" xfId="59832"/>
    <cellStyle name="Note 2 4 4 4 4" xfId="59833"/>
    <cellStyle name="Note 2 4 4 5" xfId="4602"/>
    <cellStyle name="Note 2 4 4 5 2" xfId="41530"/>
    <cellStyle name="Note 2 4 4 5 3" xfId="59834"/>
    <cellStyle name="Note 2 4 4 6" xfId="11574"/>
    <cellStyle name="Note 2 4 4 6 2" xfId="41531"/>
    <cellStyle name="Note 2 4 4 6 3" xfId="59835"/>
    <cellStyle name="Note 2 4 4 7" xfId="17357"/>
    <cellStyle name="Note 2 4 4 7 2" xfId="41532"/>
    <cellStyle name="Note 2 4 4 8" xfId="41533"/>
    <cellStyle name="Note 2 4 4 9" xfId="59836"/>
    <cellStyle name="Note 2 4 5" xfId="2438"/>
    <cellStyle name="Note 2 4 5 2" xfId="7033"/>
    <cellStyle name="Note 2 4 5 2 2" xfId="15706"/>
    <cellStyle name="Note 2 4 5 2 2 2" xfId="41534"/>
    <cellStyle name="Note 2 4 5 2 2 3" xfId="59837"/>
    <cellStyle name="Note 2 4 5 2 3" xfId="21489"/>
    <cellStyle name="Note 2 4 5 2 3 2" xfId="41535"/>
    <cellStyle name="Note 2 4 5 2 4" xfId="41536"/>
    <cellStyle name="Note 2 4 5 2 5" xfId="59838"/>
    <cellStyle name="Note 2 4 5 3" xfId="9924"/>
    <cellStyle name="Note 2 4 5 3 2" xfId="41537"/>
    <cellStyle name="Note 2 4 5 3 3" xfId="59839"/>
    <cellStyle name="Note 2 4 5 3 4" xfId="59840"/>
    <cellStyle name="Note 2 4 5 4" xfId="4141"/>
    <cellStyle name="Note 2 4 5 4 2" xfId="41538"/>
    <cellStyle name="Note 2 4 5 4 3" xfId="59841"/>
    <cellStyle name="Note 2 4 5 5" xfId="12815"/>
    <cellStyle name="Note 2 4 5 5 2" xfId="41539"/>
    <cellStyle name="Note 2 4 5 5 3" xfId="59842"/>
    <cellStyle name="Note 2 4 5 6" xfId="18598"/>
    <cellStyle name="Note 2 4 5 6 2" xfId="41540"/>
    <cellStyle name="Note 2 4 5 7" xfId="41541"/>
    <cellStyle name="Note 2 4 5 8" xfId="59843"/>
    <cellStyle name="Note 2 4 6" xfId="1343"/>
    <cellStyle name="Note 2 4 6 2" xfId="8829"/>
    <cellStyle name="Note 2 4 6 2 2" xfId="14611"/>
    <cellStyle name="Note 2 4 6 2 2 2" xfId="41542"/>
    <cellStyle name="Note 2 4 6 2 2 3" xfId="59844"/>
    <cellStyle name="Note 2 4 6 2 3" xfId="20394"/>
    <cellStyle name="Note 2 4 6 2 3 2" xfId="41543"/>
    <cellStyle name="Note 2 4 6 2 4" xfId="41544"/>
    <cellStyle name="Note 2 4 6 2 5" xfId="59845"/>
    <cellStyle name="Note 2 4 6 3" xfId="5938"/>
    <cellStyle name="Note 2 4 6 3 2" xfId="41545"/>
    <cellStyle name="Note 2 4 6 3 3" xfId="59846"/>
    <cellStyle name="Note 2 4 6 4" xfId="11720"/>
    <cellStyle name="Note 2 4 6 4 2" xfId="41546"/>
    <cellStyle name="Note 2 4 6 4 3" xfId="59847"/>
    <cellStyle name="Note 2 4 6 5" xfId="17503"/>
    <cellStyle name="Note 2 4 6 5 2" xfId="41547"/>
    <cellStyle name="Note 2 4 6 6" xfId="41548"/>
    <cellStyle name="Note 2 4 6 7" xfId="59848"/>
    <cellStyle name="Note 2 4 7" xfId="5330"/>
    <cellStyle name="Note 2 4 7 2" xfId="14004"/>
    <cellStyle name="Note 2 4 7 2 2" xfId="41549"/>
    <cellStyle name="Note 2 4 7 2 3" xfId="59849"/>
    <cellStyle name="Note 2 4 7 3" xfId="19787"/>
    <cellStyle name="Note 2 4 7 3 2" xfId="41550"/>
    <cellStyle name="Note 2 4 7 4" xfId="41551"/>
    <cellStyle name="Note 2 4 7 5" xfId="59850"/>
    <cellStyle name="Note 2 4 8" xfId="8222"/>
    <cellStyle name="Note 2 4 8 2" xfId="41552"/>
    <cellStyle name="Note 2 4 8 3" xfId="59851"/>
    <cellStyle name="Note 2 4 8 4" xfId="59852"/>
    <cellStyle name="Note 2 4 9" xfId="3046"/>
    <cellStyle name="Note 2 4 9 2" xfId="41553"/>
    <cellStyle name="Note 2 4 9 3" xfId="59853"/>
    <cellStyle name="Note 2 5" xfId="705"/>
    <cellStyle name="Note 2 5 10" xfId="16900"/>
    <cellStyle name="Note 2 5 10 2" xfId="41554"/>
    <cellStyle name="Note 2 5 11" xfId="41555"/>
    <cellStyle name="Note 2 5 12" xfId="59854"/>
    <cellStyle name="Note 2 5 2" xfId="706"/>
    <cellStyle name="Note 2 5 2 2" xfId="2443"/>
    <cellStyle name="Note 2 5 2 2 2" xfId="9929"/>
    <cellStyle name="Note 2 5 2 2 2 2" xfId="15711"/>
    <cellStyle name="Note 2 5 2 2 2 2 2" xfId="41556"/>
    <cellStyle name="Note 2 5 2 2 2 2 3" xfId="59855"/>
    <cellStyle name="Note 2 5 2 2 2 3" xfId="21494"/>
    <cellStyle name="Note 2 5 2 2 2 3 2" xfId="41557"/>
    <cellStyle name="Note 2 5 2 2 2 4" xfId="41558"/>
    <cellStyle name="Note 2 5 2 2 2 5" xfId="59856"/>
    <cellStyle name="Note 2 5 2 2 3" xfId="7038"/>
    <cellStyle name="Note 2 5 2 2 3 2" xfId="41559"/>
    <cellStyle name="Note 2 5 2 2 3 3" xfId="59857"/>
    <cellStyle name="Note 2 5 2 2 4" xfId="12820"/>
    <cellStyle name="Note 2 5 2 2 4 2" xfId="41560"/>
    <cellStyle name="Note 2 5 2 2 4 3" xfId="59858"/>
    <cellStyle name="Note 2 5 2 2 5" xfId="18603"/>
    <cellStyle name="Note 2 5 2 2 5 2" xfId="41561"/>
    <cellStyle name="Note 2 5 2 2 6" xfId="41562"/>
    <cellStyle name="Note 2 5 2 2 7" xfId="59859"/>
    <cellStyle name="Note 2 5 2 3" xfId="5335"/>
    <cellStyle name="Note 2 5 2 3 2" xfId="14009"/>
    <cellStyle name="Note 2 5 2 3 2 2" xfId="41563"/>
    <cellStyle name="Note 2 5 2 3 2 3" xfId="59860"/>
    <cellStyle name="Note 2 5 2 3 3" xfId="19792"/>
    <cellStyle name="Note 2 5 2 3 3 2" xfId="41564"/>
    <cellStyle name="Note 2 5 2 3 4" xfId="41565"/>
    <cellStyle name="Note 2 5 2 3 5" xfId="59861"/>
    <cellStyle name="Note 2 5 2 4" xfId="8227"/>
    <cellStyle name="Note 2 5 2 4 2" xfId="41566"/>
    <cellStyle name="Note 2 5 2 4 3" xfId="59862"/>
    <cellStyle name="Note 2 5 2 4 4" xfId="59863"/>
    <cellStyle name="Note 2 5 2 5" xfId="4146"/>
    <cellStyle name="Note 2 5 2 5 2" xfId="41567"/>
    <cellStyle name="Note 2 5 2 5 3" xfId="59864"/>
    <cellStyle name="Note 2 5 2 6" xfId="11118"/>
    <cellStyle name="Note 2 5 2 6 2" xfId="41568"/>
    <cellStyle name="Note 2 5 2 6 3" xfId="59865"/>
    <cellStyle name="Note 2 5 2 7" xfId="16901"/>
    <cellStyle name="Note 2 5 2 7 2" xfId="41569"/>
    <cellStyle name="Note 2 5 2 8" xfId="41570"/>
    <cellStyle name="Note 2 5 2 9" xfId="59866"/>
    <cellStyle name="Note 2 5 3" xfId="1197"/>
    <cellStyle name="Note 2 5 3 2" xfId="2901"/>
    <cellStyle name="Note 2 5 3 2 2" xfId="10387"/>
    <cellStyle name="Note 2 5 3 2 2 2" xfId="16169"/>
    <cellStyle name="Note 2 5 3 2 2 2 2" xfId="41571"/>
    <cellStyle name="Note 2 5 3 2 2 2 3" xfId="59867"/>
    <cellStyle name="Note 2 5 3 2 2 3" xfId="21952"/>
    <cellStyle name="Note 2 5 3 2 2 3 2" xfId="41572"/>
    <cellStyle name="Note 2 5 3 2 2 4" xfId="41573"/>
    <cellStyle name="Note 2 5 3 2 2 5" xfId="59868"/>
    <cellStyle name="Note 2 5 3 2 3" xfId="7496"/>
    <cellStyle name="Note 2 5 3 2 3 2" xfId="41574"/>
    <cellStyle name="Note 2 5 3 2 3 3" xfId="59869"/>
    <cellStyle name="Note 2 5 3 2 4" xfId="13278"/>
    <cellStyle name="Note 2 5 3 2 4 2" xfId="41575"/>
    <cellStyle name="Note 2 5 3 2 4 3" xfId="59870"/>
    <cellStyle name="Note 2 5 3 2 5" xfId="19061"/>
    <cellStyle name="Note 2 5 3 2 5 2" xfId="41576"/>
    <cellStyle name="Note 2 5 3 2 6" xfId="41577"/>
    <cellStyle name="Note 2 5 3 2 7" xfId="59871"/>
    <cellStyle name="Note 2 5 3 3" xfId="5793"/>
    <cellStyle name="Note 2 5 3 3 2" xfId="14467"/>
    <cellStyle name="Note 2 5 3 3 2 2" xfId="41578"/>
    <cellStyle name="Note 2 5 3 3 2 3" xfId="59872"/>
    <cellStyle name="Note 2 5 3 3 3" xfId="20250"/>
    <cellStyle name="Note 2 5 3 3 3 2" xfId="41579"/>
    <cellStyle name="Note 2 5 3 3 4" xfId="41580"/>
    <cellStyle name="Note 2 5 3 3 5" xfId="59873"/>
    <cellStyle name="Note 2 5 3 4" xfId="8685"/>
    <cellStyle name="Note 2 5 3 4 2" xfId="41581"/>
    <cellStyle name="Note 2 5 3 4 3" xfId="59874"/>
    <cellStyle name="Note 2 5 3 4 4" xfId="59875"/>
    <cellStyle name="Note 2 5 3 5" xfId="4604"/>
    <cellStyle name="Note 2 5 3 5 2" xfId="41582"/>
    <cellStyle name="Note 2 5 3 5 3" xfId="59876"/>
    <cellStyle name="Note 2 5 3 6" xfId="11576"/>
    <cellStyle name="Note 2 5 3 6 2" xfId="41583"/>
    <cellStyle name="Note 2 5 3 6 3" xfId="59877"/>
    <cellStyle name="Note 2 5 3 7" xfId="17359"/>
    <cellStyle name="Note 2 5 3 7 2" xfId="41584"/>
    <cellStyle name="Note 2 5 3 8" xfId="41585"/>
    <cellStyle name="Note 2 5 3 9" xfId="59878"/>
    <cellStyle name="Note 2 5 4" xfId="2442"/>
    <cellStyle name="Note 2 5 4 2" xfId="7037"/>
    <cellStyle name="Note 2 5 4 2 2" xfId="15710"/>
    <cellStyle name="Note 2 5 4 2 2 2" xfId="41586"/>
    <cellStyle name="Note 2 5 4 2 2 3" xfId="59879"/>
    <cellStyle name="Note 2 5 4 2 3" xfId="21493"/>
    <cellStyle name="Note 2 5 4 2 3 2" xfId="41587"/>
    <cellStyle name="Note 2 5 4 2 4" xfId="41588"/>
    <cellStyle name="Note 2 5 4 2 5" xfId="59880"/>
    <cellStyle name="Note 2 5 4 3" xfId="9928"/>
    <cellStyle name="Note 2 5 4 3 2" xfId="41589"/>
    <cellStyle name="Note 2 5 4 3 3" xfId="59881"/>
    <cellStyle name="Note 2 5 4 3 4" xfId="59882"/>
    <cellStyle name="Note 2 5 4 4" xfId="4145"/>
    <cellStyle name="Note 2 5 4 4 2" xfId="41590"/>
    <cellStyle name="Note 2 5 4 4 3" xfId="59883"/>
    <cellStyle name="Note 2 5 4 5" xfId="12819"/>
    <cellStyle name="Note 2 5 4 5 2" xfId="41591"/>
    <cellStyle name="Note 2 5 4 5 3" xfId="59884"/>
    <cellStyle name="Note 2 5 4 6" xfId="18602"/>
    <cellStyle name="Note 2 5 4 6 2" xfId="41592"/>
    <cellStyle name="Note 2 5 4 7" xfId="41593"/>
    <cellStyle name="Note 2 5 4 8" xfId="59885"/>
    <cellStyle name="Note 2 5 5" xfId="1705"/>
    <cellStyle name="Note 2 5 5 2" xfId="9191"/>
    <cellStyle name="Note 2 5 5 2 2" xfId="14973"/>
    <cellStyle name="Note 2 5 5 2 2 2" xfId="41594"/>
    <cellStyle name="Note 2 5 5 2 2 3" xfId="59886"/>
    <cellStyle name="Note 2 5 5 2 3" xfId="20756"/>
    <cellStyle name="Note 2 5 5 2 3 2" xfId="41595"/>
    <cellStyle name="Note 2 5 5 2 4" xfId="41596"/>
    <cellStyle name="Note 2 5 5 2 5" xfId="59887"/>
    <cellStyle name="Note 2 5 5 3" xfId="6300"/>
    <cellStyle name="Note 2 5 5 3 2" xfId="41597"/>
    <cellStyle name="Note 2 5 5 3 3" xfId="59888"/>
    <cellStyle name="Note 2 5 5 4" xfId="12082"/>
    <cellStyle name="Note 2 5 5 4 2" xfId="41598"/>
    <cellStyle name="Note 2 5 5 4 3" xfId="59889"/>
    <cellStyle name="Note 2 5 5 5" xfId="17865"/>
    <cellStyle name="Note 2 5 5 5 2" xfId="41599"/>
    <cellStyle name="Note 2 5 5 6" xfId="41600"/>
    <cellStyle name="Note 2 5 5 7" xfId="59890"/>
    <cellStyle name="Note 2 5 6" xfId="5334"/>
    <cellStyle name="Note 2 5 6 2" xfId="14008"/>
    <cellStyle name="Note 2 5 6 2 2" xfId="41601"/>
    <cellStyle name="Note 2 5 6 2 3" xfId="59891"/>
    <cellStyle name="Note 2 5 6 3" xfId="19791"/>
    <cellStyle name="Note 2 5 6 3 2" xfId="41602"/>
    <cellStyle name="Note 2 5 6 4" xfId="41603"/>
    <cellStyle name="Note 2 5 6 5" xfId="59892"/>
    <cellStyle name="Note 2 5 7" xfId="8226"/>
    <cellStyle name="Note 2 5 7 2" xfId="41604"/>
    <cellStyle name="Note 2 5 7 3" xfId="59893"/>
    <cellStyle name="Note 2 5 7 4" xfId="59894"/>
    <cellStyle name="Note 2 5 8" xfId="3408"/>
    <cellStyle name="Note 2 5 8 2" xfId="41605"/>
    <cellStyle name="Note 2 5 8 3" xfId="59895"/>
    <cellStyle name="Note 2 5 9" xfId="11117"/>
    <cellStyle name="Note 2 5 9 2" xfId="41606"/>
    <cellStyle name="Note 2 5 9 3" xfId="59896"/>
    <cellStyle name="Note 2 6" xfId="707"/>
    <cellStyle name="Note 2 6 10" xfId="16902"/>
    <cellStyle name="Note 2 6 10 2" xfId="41607"/>
    <cellStyle name="Note 2 6 11" xfId="41608"/>
    <cellStyle name="Note 2 6 12" xfId="59897"/>
    <cellStyle name="Note 2 6 2" xfId="708"/>
    <cellStyle name="Note 2 6 2 2" xfId="2445"/>
    <cellStyle name="Note 2 6 2 2 2" xfId="9931"/>
    <cellStyle name="Note 2 6 2 2 2 2" xfId="15713"/>
    <cellStyle name="Note 2 6 2 2 2 2 2" xfId="41609"/>
    <cellStyle name="Note 2 6 2 2 2 2 3" xfId="59898"/>
    <cellStyle name="Note 2 6 2 2 2 3" xfId="21496"/>
    <cellStyle name="Note 2 6 2 2 2 3 2" xfId="41610"/>
    <cellStyle name="Note 2 6 2 2 2 4" xfId="41611"/>
    <cellStyle name="Note 2 6 2 2 2 5" xfId="59899"/>
    <cellStyle name="Note 2 6 2 2 3" xfId="7040"/>
    <cellStyle name="Note 2 6 2 2 3 2" xfId="41612"/>
    <cellStyle name="Note 2 6 2 2 3 3" xfId="59900"/>
    <cellStyle name="Note 2 6 2 2 4" xfId="12822"/>
    <cellStyle name="Note 2 6 2 2 4 2" xfId="41613"/>
    <cellStyle name="Note 2 6 2 2 4 3" xfId="59901"/>
    <cellStyle name="Note 2 6 2 2 5" xfId="18605"/>
    <cellStyle name="Note 2 6 2 2 5 2" xfId="41614"/>
    <cellStyle name="Note 2 6 2 2 6" xfId="41615"/>
    <cellStyle name="Note 2 6 2 2 7" xfId="59902"/>
    <cellStyle name="Note 2 6 2 3" xfId="5337"/>
    <cellStyle name="Note 2 6 2 3 2" xfId="14011"/>
    <cellStyle name="Note 2 6 2 3 2 2" xfId="41616"/>
    <cellStyle name="Note 2 6 2 3 2 3" xfId="59903"/>
    <cellStyle name="Note 2 6 2 3 3" xfId="19794"/>
    <cellStyle name="Note 2 6 2 3 3 2" xfId="41617"/>
    <cellStyle name="Note 2 6 2 3 4" xfId="41618"/>
    <cellStyle name="Note 2 6 2 3 5" xfId="59904"/>
    <cellStyle name="Note 2 6 2 4" xfId="8229"/>
    <cellStyle name="Note 2 6 2 4 2" xfId="41619"/>
    <cellStyle name="Note 2 6 2 4 3" xfId="59905"/>
    <cellStyle name="Note 2 6 2 4 4" xfId="59906"/>
    <cellStyle name="Note 2 6 2 5" xfId="4148"/>
    <cellStyle name="Note 2 6 2 5 2" xfId="41620"/>
    <cellStyle name="Note 2 6 2 5 3" xfId="59907"/>
    <cellStyle name="Note 2 6 2 6" xfId="11120"/>
    <cellStyle name="Note 2 6 2 6 2" xfId="41621"/>
    <cellStyle name="Note 2 6 2 6 3" xfId="59908"/>
    <cellStyle name="Note 2 6 2 7" xfId="16903"/>
    <cellStyle name="Note 2 6 2 7 2" xfId="41622"/>
    <cellStyle name="Note 2 6 2 8" xfId="41623"/>
    <cellStyle name="Note 2 6 2 9" xfId="59909"/>
    <cellStyle name="Note 2 6 3" xfId="1198"/>
    <cellStyle name="Note 2 6 3 2" xfId="2902"/>
    <cellStyle name="Note 2 6 3 2 2" xfId="10388"/>
    <cellStyle name="Note 2 6 3 2 2 2" xfId="16170"/>
    <cellStyle name="Note 2 6 3 2 2 2 2" xfId="41624"/>
    <cellStyle name="Note 2 6 3 2 2 2 3" xfId="59910"/>
    <cellStyle name="Note 2 6 3 2 2 3" xfId="21953"/>
    <cellStyle name="Note 2 6 3 2 2 3 2" xfId="41625"/>
    <cellStyle name="Note 2 6 3 2 2 4" xfId="41626"/>
    <cellStyle name="Note 2 6 3 2 2 5" xfId="59911"/>
    <cellStyle name="Note 2 6 3 2 3" xfId="7497"/>
    <cellStyle name="Note 2 6 3 2 3 2" xfId="41627"/>
    <cellStyle name="Note 2 6 3 2 3 3" xfId="59912"/>
    <cellStyle name="Note 2 6 3 2 4" xfId="13279"/>
    <cellStyle name="Note 2 6 3 2 4 2" xfId="41628"/>
    <cellStyle name="Note 2 6 3 2 4 3" xfId="59913"/>
    <cellStyle name="Note 2 6 3 2 5" xfId="19062"/>
    <cellStyle name="Note 2 6 3 2 5 2" xfId="41629"/>
    <cellStyle name="Note 2 6 3 2 6" xfId="41630"/>
    <cellStyle name="Note 2 6 3 2 7" xfId="59914"/>
    <cellStyle name="Note 2 6 3 3" xfId="5794"/>
    <cellStyle name="Note 2 6 3 3 2" xfId="14468"/>
    <cellStyle name="Note 2 6 3 3 2 2" xfId="41631"/>
    <cellStyle name="Note 2 6 3 3 2 3" xfId="59915"/>
    <cellStyle name="Note 2 6 3 3 3" xfId="20251"/>
    <cellStyle name="Note 2 6 3 3 3 2" xfId="41632"/>
    <cellStyle name="Note 2 6 3 3 4" xfId="41633"/>
    <cellStyle name="Note 2 6 3 3 5" xfId="59916"/>
    <cellStyle name="Note 2 6 3 4" xfId="8686"/>
    <cellStyle name="Note 2 6 3 4 2" xfId="41634"/>
    <cellStyle name="Note 2 6 3 4 3" xfId="59917"/>
    <cellStyle name="Note 2 6 3 4 4" xfId="59918"/>
    <cellStyle name="Note 2 6 3 5" xfId="4605"/>
    <cellStyle name="Note 2 6 3 5 2" xfId="41635"/>
    <cellStyle name="Note 2 6 3 5 3" xfId="59919"/>
    <cellStyle name="Note 2 6 3 6" xfId="11577"/>
    <cellStyle name="Note 2 6 3 6 2" xfId="41636"/>
    <cellStyle name="Note 2 6 3 6 3" xfId="59920"/>
    <cellStyle name="Note 2 6 3 7" xfId="17360"/>
    <cellStyle name="Note 2 6 3 7 2" xfId="41637"/>
    <cellStyle name="Note 2 6 3 8" xfId="41638"/>
    <cellStyle name="Note 2 6 3 9" xfId="59921"/>
    <cellStyle name="Note 2 6 4" xfId="2444"/>
    <cellStyle name="Note 2 6 4 2" xfId="7039"/>
    <cellStyle name="Note 2 6 4 2 2" xfId="15712"/>
    <cellStyle name="Note 2 6 4 2 2 2" xfId="41639"/>
    <cellStyle name="Note 2 6 4 2 2 3" xfId="59922"/>
    <cellStyle name="Note 2 6 4 2 3" xfId="21495"/>
    <cellStyle name="Note 2 6 4 2 3 2" xfId="41640"/>
    <cellStyle name="Note 2 6 4 2 4" xfId="41641"/>
    <cellStyle name="Note 2 6 4 2 5" xfId="59923"/>
    <cellStyle name="Note 2 6 4 3" xfId="9930"/>
    <cellStyle name="Note 2 6 4 3 2" xfId="41642"/>
    <cellStyle name="Note 2 6 4 3 3" xfId="59924"/>
    <cellStyle name="Note 2 6 4 3 4" xfId="59925"/>
    <cellStyle name="Note 2 6 4 4" xfId="4147"/>
    <cellStyle name="Note 2 6 4 4 2" xfId="41643"/>
    <cellStyle name="Note 2 6 4 4 3" xfId="59926"/>
    <cellStyle name="Note 2 6 4 5" xfId="12821"/>
    <cellStyle name="Note 2 6 4 5 2" xfId="41644"/>
    <cellStyle name="Note 2 6 4 5 3" xfId="59927"/>
    <cellStyle name="Note 2 6 4 6" xfId="18604"/>
    <cellStyle name="Note 2 6 4 6 2" xfId="41645"/>
    <cellStyle name="Note 2 6 4 7" xfId="41646"/>
    <cellStyle name="Note 2 6 4 8" xfId="59928"/>
    <cellStyle name="Note 2 6 5" xfId="1706"/>
    <cellStyle name="Note 2 6 5 2" xfId="9192"/>
    <cellStyle name="Note 2 6 5 2 2" xfId="14974"/>
    <cellStyle name="Note 2 6 5 2 2 2" xfId="41647"/>
    <cellStyle name="Note 2 6 5 2 2 3" xfId="59929"/>
    <cellStyle name="Note 2 6 5 2 3" xfId="20757"/>
    <cellStyle name="Note 2 6 5 2 3 2" xfId="41648"/>
    <cellStyle name="Note 2 6 5 2 4" xfId="41649"/>
    <cellStyle name="Note 2 6 5 2 5" xfId="59930"/>
    <cellStyle name="Note 2 6 5 3" xfId="6301"/>
    <cellStyle name="Note 2 6 5 3 2" xfId="41650"/>
    <cellStyle name="Note 2 6 5 3 3" xfId="59931"/>
    <cellStyle name="Note 2 6 5 4" xfId="12083"/>
    <cellStyle name="Note 2 6 5 4 2" xfId="41651"/>
    <cellStyle name="Note 2 6 5 4 3" xfId="59932"/>
    <cellStyle name="Note 2 6 5 5" xfId="17866"/>
    <cellStyle name="Note 2 6 5 5 2" xfId="41652"/>
    <cellStyle name="Note 2 6 5 6" xfId="41653"/>
    <cellStyle name="Note 2 6 5 7" xfId="59933"/>
    <cellStyle name="Note 2 6 6" xfId="5336"/>
    <cellStyle name="Note 2 6 6 2" xfId="14010"/>
    <cellStyle name="Note 2 6 6 2 2" xfId="41654"/>
    <cellStyle name="Note 2 6 6 2 3" xfId="59934"/>
    <cellStyle name="Note 2 6 6 3" xfId="19793"/>
    <cellStyle name="Note 2 6 6 3 2" xfId="41655"/>
    <cellStyle name="Note 2 6 6 4" xfId="41656"/>
    <cellStyle name="Note 2 6 6 5" xfId="59935"/>
    <cellStyle name="Note 2 6 7" xfId="8228"/>
    <cellStyle name="Note 2 6 7 2" xfId="41657"/>
    <cellStyle name="Note 2 6 7 3" xfId="59936"/>
    <cellStyle name="Note 2 6 7 4" xfId="59937"/>
    <cellStyle name="Note 2 6 8" xfId="3409"/>
    <cellStyle name="Note 2 6 8 2" xfId="41658"/>
    <cellStyle name="Note 2 6 8 3" xfId="59938"/>
    <cellStyle name="Note 2 6 9" xfId="11119"/>
    <cellStyle name="Note 2 6 9 2" xfId="41659"/>
    <cellStyle name="Note 2 6 9 3" xfId="59939"/>
    <cellStyle name="Note 2 7" xfId="709"/>
    <cellStyle name="Note 2 7 10" xfId="59940"/>
    <cellStyle name="Note 2 7 2" xfId="2446"/>
    <cellStyle name="Note 2 7 2 2" xfId="7041"/>
    <cellStyle name="Note 2 7 2 2 2" xfId="15714"/>
    <cellStyle name="Note 2 7 2 2 2 2" xfId="41660"/>
    <cellStyle name="Note 2 7 2 2 2 3" xfId="59941"/>
    <cellStyle name="Note 2 7 2 2 3" xfId="21497"/>
    <cellStyle name="Note 2 7 2 2 3 2" xfId="41661"/>
    <cellStyle name="Note 2 7 2 2 4" xfId="41662"/>
    <cellStyle name="Note 2 7 2 2 5" xfId="59942"/>
    <cellStyle name="Note 2 7 2 3" xfId="9932"/>
    <cellStyle name="Note 2 7 2 3 2" xfId="41663"/>
    <cellStyle name="Note 2 7 2 3 3" xfId="59943"/>
    <cellStyle name="Note 2 7 2 3 4" xfId="59944"/>
    <cellStyle name="Note 2 7 2 4" xfId="4149"/>
    <cellStyle name="Note 2 7 2 4 2" xfId="41664"/>
    <cellStyle name="Note 2 7 2 4 3" xfId="59945"/>
    <cellStyle name="Note 2 7 2 5" xfId="12823"/>
    <cellStyle name="Note 2 7 2 5 2" xfId="41665"/>
    <cellStyle name="Note 2 7 2 5 3" xfId="59946"/>
    <cellStyle name="Note 2 7 2 6" xfId="18606"/>
    <cellStyle name="Note 2 7 2 6 2" xfId="41666"/>
    <cellStyle name="Note 2 7 2 7" xfId="41667"/>
    <cellStyle name="Note 2 7 2 8" xfId="59947"/>
    <cellStyle name="Note 2 7 3" xfId="1687"/>
    <cellStyle name="Note 2 7 3 2" xfId="9173"/>
    <cellStyle name="Note 2 7 3 2 2" xfId="14955"/>
    <cellStyle name="Note 2 7 3 2 2 2" xfId="41668"/>
    <cellStyle name="Note 2 7 3 2 2 3" xfId="59948"/>
    <cellStyle name="Note 2 7 3 2 3" xfId="20738"/>
    <cellStyle name="Note 2 7 3 2 3 2" xfId="41669"/>
    <cellStyle name="Note 2 7 3 2 4" xfId="41670"/>
    <cellStyle name="Note 2 7 3 2 5" xfId="59949"/>
    <cellStyle name="Note 2 7 3 3" xfId="6282"/>
    <cellStyle name="Note 2 7 3 3 2" xfId="41671"/>
    <cellStyle name="Note 2 7 3 3 3" xfId="59950"/>
    <cellStyle name="Note 2 7 3 4" xfId="12064"/>
    <cellStyle name="Note 2 7 3 4 2" xfId="41672"/>
    <cellStyle name="Note 2 7 3 4 3" xfId="59951"/>
    <cellStyle name="Note 2 7 3 5" xfId="17847"/>
    <cellStyle name="Note 2 7 3 5 2" xfId="41673"/>
    <cellStyle name="Note 2 7 3 6" xfId="41674"/>
    <cellStyle name="Note 2 7 3 7" xfId="59952"/>
    <cellStyle name="Note 2 7 4" xfId="5338"/>
    <cellStyle name="Note 2 7 4 2" xfId="14012"/>
    <cellStyle name="Note 2 7 4 2 2" xfId="41675"/>
    <cellStyle name="Note 2 7 4 2 3" xfId="59953"/>
    <cellStyle name="Note 2 7 4 3" xfId="19795"/>
    <cellStyle name="Note 2 7 4 3 2" xfId="41676"/>
    <cellStyle name="Note 2 7 4 4" xfId="41677"/>
    <cellStyle name="Note 2 7 4 5" xfId="59954"/>
    <cellStyle name="Note 2 7 5" xfId="8230"/>
    <cellStyle name="Note 2 7 5 2" xfId="41678"/>
    <cellStyle name="Note 2 7 5 3" xfId="59955"/>
    <cellStyle name="Note 2 7 5 4" xfId="59956"/>
    <cellStyle name="Note 2 7 6" xfId="3390"/>
    <cellStyle name="Note 2 7 6 2" xfId="41679"/>
    <cellStyle name="Note 2 7 6 3" xfId="59957"/>
    <cellStyle name="Note 2 7 7" xfId="11121"/>
    <cellStyle name="Note 2 7 7 2" xfId="41680"/>
    <cellStyle name="Note 2 7 7 3" xfId="59958"/>
    <cellStyle name="Note 2 7 8" xfId="16904"/>
    <cellStyle name="Note 2 7 8 2" xfId="41681"/>
    <cellStyle name="Note 2 7 9" xfId="41682"/>
    <cellStyle name="Note 2 8" xfId="856"/>
    <cellStyle name="Note 2 8 2" xfId="2562"/>
    <cellStyle name="Note 2 8 2 2" xfId="10048"/>
    <cellStyle name="Note 2 8 2 2 2" xfId="15830"/>
    <cellStyle name="Note 2 8 2 2 2 2" xfId="41683"/>
    <cellStyle name="Note 2 8 2 2 2 3" xfId="59959"/>
    <cellStyle name="Note 2 8 2 2 3" xfId="21613"/>
    <cellStyle name="Note 2 8 2 2 3 2" xfId="41684"/>
    <cellStyle name="Note 2 8 2 2 4" xfId="41685"/>
    <cellStyle name="Note 2 8 2 2 5" xfId="59960"/>
    <cellStyle name="Note 2 8 2 3" xfId="7157"/>
    <cellStyle name="Note 2 8 2 3 2" xfId="41686"/>
    <cellStyle name="Note 2 8 2 3 3" xfId="59961"/>
    <cellStyle name="Note 2 8 2 4" xfId="12939"/>
    <cellStyle name="Note 2 8 2 4 2" xfId="41687"/>
    <cellStyle name="Note 2 8 2 4 3" xfId="59962"/>
    <cellStyle name="Note 2 8 2 5" xfId="18722"/>
    <cellStyle name="Note 2 8 2 5 2" xfId="41688"/>
    <cellStyle name="Note 2 8 2 6" xfId="41689"/>
    <cellStyle name="Note 2 8 2 7" xfId="59963"/>
    <cellStyle name="Note 2 8 3" xfId="5454"/>
    <cellStyle name="Note 2 8 3 2" xfId="14128"/>
    <cellStyle name="Note 2 8 3 2 2" xfId="41690"/>
    <cellStyle name="Note 2 8 3 2 3" xfId="59964"/>
    <cellStyle name="Note 2 8 3 3" xfId="19911"/>
    <cellStyle name="Note 2 8 3 3 2" xfId="41691"/>
    <cellStyle name="Note 2 8 3 4" xfId="41692"/>
    <cellStyle name="Note 2 8 3 5" xfId="59965"/>
    <cellStyle name="Note 2 8 4" xfId="8346"/>
    <cellStyle name="Note 2 8 4 2" xfId="41693"/>
    <cellStyle name="Note 2 8 4 3" xfId="59966"/>
    <cellStyle name="Note 2 8 4 4" xfId="59967"/>
    <cellStyle name="Note 2 8 5" xfId="4265"/>
    <cellStyle name="Note 2 8 5 2" xfId="41694"/>
    <cellStyle name="Note 2 8 5 3" xfId="59968"/>
    <cellStyle name="Note 2 8 6" xfId="11237"/>
    <cellStyle name="Note 2 8 6 2" xfId="41695"/>
    <cellStyle name="Note 2 8 6 3" xfId="59969"/>
    <cellStyle name="Note 2 8 7" xfId="17020"/>
    <cellStyle name="Note 2 8 7 2" xfId="41696"/>
    <cellStyle name="Note 2 8 8" xfId="41697"/>
    <cellStyle name="Note 2 8 9" xfId="59970"/>
    <cellStyle name="Note 2 9" xfId="2407"/>
    <cellStyle name="Note 2 9 2" xfId="7002"/>
    <cellStyle name="Note 2 9 2 2" xfId="15675"/>
    <cellStyle name="Note 2 9 2 2 2" xfId="41698"/>
    <cellStyle name="Note 2 9 2 2 3" xfId="59971"/>
    <cellStyle name="Note 2 9 2 3" xfId="21458"/>
    <cellStyle name="Note 2 9 2 3 2" xfId="41699"/>
    <cellStyle name="Note 2 9 2 4" xfId="41700"/>
    <cellStyle name="Note 2 9 2 5" xfId="59972"/>
    <cellStyle name="Note 2 9 3" xfId="9893"/>
    <cellStyle name="Note 2 9 3 2" xfId="41701"/>
    <cellStyle name="Note 2 9 3 3" xfId="59973"/>
    <cellStyle name="Note 2 9 3 4" xfId="59974"/>
    <cellStyle name="Note 2 9 4" xfId="4110"/>
    <cellStyle name="Note 2 9 4 2" xfId="41702"/>
    <cellStyle name="Note 2 9 4 3" xfId="59975"/>
    <cellStyle name="Note 2 9 5" xfId="12784"/>
    <cellStyle name="Note 2 9 5 2" xfId="41703"/>
    <cellStyle name="Note 2 9 5 3" xfId="59976"/>
    <cellStyle name="Note 2 9 6" xfId="18567"/>
    <cellStyle name="Note 2 9 6 2" xfId="41704"/>
    <cellStyle name="Note 2 9 7" xfId="41705"/>
    <cellStyle name="Note 2 9 8" xfId="59977"/>
    <cellStyle name="Note 3" xfId="710"/>
    <cellStyle name="Note 3 10" xfId="1261"/>
    <cellStyle name="Note 3 10 2" xfId="8748"/>
    <cellStyle name="Note 3 10 2 2" xfId="14530"/>
    <cellStyle name="Note 3 10 2 2 2" xfId="41706"/>
    <cellStyle name="Note 3 10 2 2 3" xfId="59978"/>
    <cellStyle name="Note 3 10 2 3" xfId="20313"/>
    <cellStyle name="Note 3 10 2 3 2" xfId="41707"/>
    <cellStyle name="Note 3 10 2 4" xfId="41708"/>
    <cellStyle name="Note 3 10 2 5" xfId="59979"/>
    <cellStyle name="Note 3 10 3" xfId="5857"/>
    <cellStyle name="Note 3 10 3 2" xfId="41709"/>
    <cellStyle name="Note 3 10 3 3" xfId="59980"/>
    <cellStyle name="Note 3 10 4" xfId="11639"/>
    <cellStyle name="Note 3 10 4 2" xfId="41710"/>
    <cellStyle name="Note 3 10 4 3" xfId="59981"/>
    <cellStyle name="Note 3 10 5" xfId="17422"/>
    <cellStyle name="Note 3 10 5 2" xfId="41711"/>
    <cellStyle name="Note 3 10 6" xfId="41712"/>
    <cellStyle name="Note 3 10 7" xfId="59982"/>
    <cellStyle name="Note 3 11" xfId="5339"/>
    <cellStyle name="Note 3 11 2" xfId="14013"/>
    <cellStyle name="Note 3 11 2 2" xfId="41713"/>
    <cellStyle name="Note 3 11 2 3" xfId="59983"/>
    <cellStyle name="Note 3 11 3" xfId="19796"/>
    <cellStyle name="Note 3 11 3 2" xfId="41714"/>
    <cellStyle name="Note 3 11 4" xfId="41715"/>
    <cellStyle name="Note 3 11 5" xfId="59984"/>
    <cellStyle name="Note 3 12" xfId="8231"/>
    <cellStyle name="Note 3 12 2" xfId="41716"/>
    <cellStyle name="Note 3 12 3" xfId="59985"/>
    <cellStyle name="Note 3 12 4" xfId="59986"/>
    <cellStyle name="Note 3 13" xfId="2965"/>
    <cellStyle name="Note 3 13 2" xfId="41717"/>
    <cellStyle name="Note 3 13 3" xfId="59987"/>
    <cellStyle name="Note 3 14" xfId="11122"/>
    <cellStyle name="Note 3 14 2" xfId="41718"/>
    <cellStyle name="Note 3 14 3" xfId="59988"/>
    <cellStyle name="Note 3 15" xfId="16905"/>
    <cellStyle name="Note 3 15 2" xfId="41719"/>
    <cellStyle name="Note 3 16" xfId="41720"/>
    <cellStyle name="Note 3 17" xfId="59989"/>
    <cellStyle name="Note 3 2" xfId="711"/>
    <cellStyle name="Note 3 2 10" xfId="5340"/>
    <cellStyle name="Note 3 2 10 2" xfId="14014"/>
    <cellStyle name="Note 3 2 10 2 2" xfId="41721"/>
    <cellStyle name="Note 3 2 10 2 3" xfId="59990"/>
    <cellStyle name="Note 3 2 10 3" xfId="19797"/>
    <cellStyle name="Note 3 2 10 3 2" xfId="41722"/>
    <cellStyle name="Note 3 2 10 4" xfId="41723"/>
    <cellStyle name="Note 3 2 10 5" xfId="59991"/>
    <cellStyle name="Note 3 2 11" xfId="8232"/>
    <cellStyle name="Note 3 2 11 2" xfId="41724"/>
    <cellStyle name="Note 3 2 11 3" xfId="59992"/>
    <cellStyle name="Note 3 2 11 4" xfId="59993"/>
    <cellStyle name="Note 3 2 12" xfId="3051"/>
    <cellStyle name="Note 3 2 12 2" xfId="41725"/>
    <cellStyle name="Note 3 2 12 3" xfId="59994"/>
    <cellStyle name="Note 3 2 13" xfId="11123"/>
    <cellStyle name="Note 3 2 13 2" xfId="41726"/>
    <cellStyle name="Note 3 2 13 3" xfId="59995"/>
    <cellStyle name="Note 3 2 14" xfId="16906"/>
    <cellStyle name="Note 3 2 14 2" xfId="41727"/>
    <cellStyle name="Note 3 2 15" xfId="41728"/>
    <cellStyle name="Note 3 2 16" xfId="59996"/>
    <cellStyle name="Note 3 2 2" xfId="712"/>
    <cellStyle name="Note 3 2 2 10" xfId="8233"/>
    <cellStyle name="Note 3 2 2 10 2" xfId="41729"/>
    <cellStyle name="Note 3 2 2 10 3" xfId="59997"/>
    <cellStyle name="Note 3 2 2 10 4" xfId="59998"/>
    <cellStyle name="Note 3 2 2 11" xfId="3052"/>
    <cellStyle name="Note 3 2 2 11 2" xfId="41730"/>
    <cellStyle name="Note 3 2 2 11 3" xfId="59999"/>
    <cellStyle name="Note 3 2 2 12" xfId="11124"/>
    <cellStyle name="Note 3 2 2 12 2" xfId="41731"/>
    <cellStyle name="Note 3 2 2 12 3" xfId="60000"/>
    <cellStyle name="Note 3 2 2 13" xfId="16907"/>
    <cellStyle name="Note 3 2 2 13 2" xfId="41732"/>
    <cellStyle name="Note 3 2 2 14" xfId="41733"/>
    <cellStyle name="Note 3 2 2 15" xfId="60001"/>
    <cellStyle name="Note 3 2 2 2" xfId="713"/>
    <cellStyle name="Note 3 2 2 2 10" xfId="11125"/>
    <cellStyle name="Note 3 2 2 2 10 2" xfId="41734"/>
    <cellStyle name="Note 3 2 2 2 10 3" xfId="60002"/>
    <cellStyle name="Note 3 2 2 2 11" xfId="16908"/>
    <cellStyle name="Note 3 2 2 2 11 2" xfId="41735"/>
    <cellStyle name="Note 3 2 2 2 12" xfId="41736"/>
    <cellStyle name="Note 3 2 2 2 13" xfId="60003"/>
    <cellStyle name="Note 3 2 2 2 2" xfId="714"/>
    <cellStyle name="Note 3 2 2 2 2 10" xfId="16909"/>
    <cellStyle name="Note 3 2 2 2 2 10 2" xfId="41737"/>
    <cellStyle name="Note 3 2 2 2 2 11" xfId="41738"/>
    <cellStyle name="Note 3 2 2 2 2 12" xfId="60004"/>
    <cellStyle name="Note 3 2 2 2 2 2" xfId="715"/>
    <cellStyle name="Note 3 2 2 2 2 2 2" xfId="2452"/>
    <cellStyle name="Note 3 2 2 2 2 2 2 2" xfId="9938"/>
    <cellStyle name="Note 3 2 2 2 2 2 2 2 2" xfId="15720"/>
    <cellStyle name="Note 3 2 2 2 2 2 2 2 2 2" xfId="41739"/>
    <cellStyle name="Note 3 2 2 2 2 2 2 2 2 3" xfId="60005"/>
    <cellStyle name="Note 3 2 2 2 2 2 2 2 3" xfId="21503"/>
    <cellStyle name="Note 3 2 2 2 2 2 2 2 3 2" xfId="41740"/>
    <cellStyle name="Note 3 2 2 2 2 2 2 2 4" xfId="41741"/>
    <cellStyle name="Note 3 2 2 2 2 2 2 2 5" xfId="60006"/>
    <cellStyle name="Note 3 2 2 2 2 2 2 3" xfId="7047"/>
    <cellStyle name="Note 3 2 2 2 2 2 2 3 2" xfId="41742"/>
    <cellStyle name="Note 3 2 2 2 2 2 2 3 3" xfId="60007"/>
    <cellStyle name="Note 3 2 2 2 2 2 2 4" xfId="12829"/>
    <cellStyle name="Note 3 2 2 2 2 2 2 4 2" xfId="41743"/>
    <cellStyle name="Note 3 2 2 2 2 2 2 4 3" xfId="60008"/>
    <cellStyle name="Note 3 2 2 2 2 2 2 5" xfId="18612"/>
    <cellStyle name="Note 3 2 2 2 2 2 2 5 2" xfId="41744"/>
    <cellStyle name="Note 3 2 2 2 2 2 2 6" xfId="41745"/>
    <cellStyle name="Note 3 2 2 2 2 2 2 7" xfId="60009"/>
    <cellStyle name="Note 3 2 2 2 2 2 3" xfId="5344"/>
    <cellStyle name="Note 3 2 2 2 2 2 3 2" xfId="14018"/>
    <cellStyle name="Note 3 2 2 2 2 2 3 2 2" xfId="41746"/>
    <cellStyle name="Note 3 2 2 2 2 2 3 2 3" xfId="60010"/>
    <cellStyle name="Note 3 2 2 2 2 2 3 3" xfId="19801"/>
    <cellStyle name="Note 3 2 2 2 2 2 3 3 2" xfId="41747"/>
    <cellStyle name="Note 3 2 2 2 2 2 3 4" xfId="41748"/>
    <cellStyle name="Note 3 2 2 2 2 2 3 5" xfId="60011"/>
    <cellStyle name="Note 3 2 2 2 2 2 4" xfId="8236"/>
    <cellStyle name="Note 3 2 2 2 2 2 4 2" xfId="41749"/>
    <cellStyle name="Note 3 2 2 2 2 2 4 3" xfId="60012"/>
    <cellStyle name="Note 3 2 2 2 2 2 4 4" xfId="60013"/>
    <cellStyle name="Note 3 2 2 2 2 2 5" xfId="4155"/>
    <cellStyle name="Note 3 2 2 2 2 2 5 2" xfId="41750"/>
    <cellStyle name="Note 3 2 2 2 2 2 5 3" xfId="60014"/>
    <cellStyle name="Note 3 2 2 2 2 2 6" xfId="11127"/>
    <cellStyle name="Note 3 2 2 2 2 2 6 2" xfId="41751"/>
    <cellStyle name="Note 3 2 2 2 2 2 6 3" xfId="60015"/>
    <cellStyle name="Note 3 2 2 2 2 2 7" xfId="16910"/>
    <cellStyle name="Note 3 2 2 2 2 2 7 2" xfId="41752"/>
    <cellStyle name="Note 3 2 2 2 2 2 8" xfId="41753"/>
    <cellStyle name="Note 3 2 2 2 2 2 9" xfId="60016"/>
    <cellStyle name="Note 3 2 2 2 2 3" xfId="1200"/>
    <cellStyle name="Note 3 2 2 2 2 3 2" xfId="2904"/>
    <cellStyle name="Note 3 2 2 2 2 3 2 2" xfId="10390"/>
    <cellStyle name="Note 3 2 2 2 2 3 2 2 2" xfId="16172"/>
    <cellStyle name="Note 3 2 2 2 2 3 2 2 2 2" xfId="41754"/>
    <cellStyle name="Note 3 2 2 2 2 3 2 2 2 3" xfId="60017"/>
    <cellStyle name="Note 3 2 2 2 2 3 2 2 3" xfId="21955"/>
    <cellStyle name="Note 3 2 2 2 2 3 2 2 3 2" xfId="41755"/>
    <cellStyle name="Note 3 2 2 2 2 3 2 2 4" xfId="41756"/>
    <cellStyle name="Note 3 2 2 2 2 3 2 2 5" xfId="60018"/>
    <cellStyle name="Note 3 2 2 2 2 3 2 3" xfId="7499"/>
    <cellStyle name="Note 3 2 2 2 2 3 2 3 2" xfId="41757"/>
    <cellStyle name="Note 3 2 2 2 2 3 2 3 3" xfId="60019"/>
    <cellStyle name="Note 3 2 2 2 2 3 2 4" xfId="13281"/>
    <cellStyle name="Note 3 2 2 2 2 3 2 4 2" xfId="41758"/>
    <cellStyle name="Note 3 2 2 2 2 3 2 4 3" xfId="60020"/>
    <cellStyle name="Note 3 2 2 2 2 3 2 5" xfId="19064"/>
    <cellStyle name="Note 3 2 2 2 2 3 2 5 2" xfId="41759"/>
    <cellStyle name="Note 3 2 2 2 2 3 2 6" xfId="41760"/>
    <cellStyle name="Note 3 2 2 2 2 3 2 7" xfId="60021"/>
    <cellStyle name="Note 3 2 2 2 2 3 3" xfId="5796"/>
    <cellStyle name="Note 3 2 2 2 2 3 3 2" xfId="14470"/>
    <cellStyle name="Note 3 2 2 2 2 3 3 2 2" xfId="41761"/>
    <cellStyle name="Note 3 2 2 2 2 3 3 2 3" xfId="60022"/>
    <cellStyle name="Note 3 2 2 2 2 3 3 3" xfId="20253"/>
    <cellStyle name="Note 3 2 2 2 2 3 3 3 2" xfId="41762"/>
    <cellStyle name="Note 3 2 2 2 2 3 3 4" xfId="41763"/>
    <cellStyle name="Note 3 2 2 2 2 3 3 5" xfId="60023"/>
    <cellStyle name="Note 3 2 2 2 2 3 4" xfId="8688"/>
    <cellStyle name="Note 3 2 2 2 2 3 4 2" xfId="41764"/>
    <cellStyle name="Note 3 2 2 2 2 3 4 3" xfId="60024"/>
    <cellStyle name="Note 3 2 2 2 2 3 4 4" xfId="60025"/>
    <cellStyle name="Note 3 2 2 2 2 3 5" xfId="4607"/>
    <cellStyle name="Note 3 2 2 2 2 3 5 2" xfId="41765"/>
    <cellStyle name="Note 3 2 2 2 2 3 5 3" xfId="60026"/>
    <cellStyle name="Note 3 2 2 2 2 3 6" xfId="11579"/>
    <cellStyle name="Note 3 2 2 2 2 3 6 2" xfId="41766"/>
    <cellStyle name="Note 3 2 2 2 2 3 6 3" xfId="60027"/>
    <cellStyle name="Note 3 2 2 2 2 3 7" xfId="17362"/>
    <cellStyle name="Note 3 2 2 2 2 3 7 2" xfId="41767"/>
    <cellStyle name="Note 3 2 2 2 2 3 8" xfId="41768"/>
    <cellStyle name="Note 3 2 2 2 2 3 9" xfId="60028"/>
    <cellStyle name="Note 3 2 2 2 2 4" xfId="2451"/>
    <cellStyle name="Note 3 2 2 2 2 4 2" xfId="7046"/>
    <cellStyle name="Note 3 2 2 2 2 4 2 2" xfId="15719"/>
    <cellStyle name="Note 3 2 2 2 2 4 2 2 2" xfId="41769"/>
    <cellStyle name="Note 3 2 2 2 2 4 2 2 3" xfId="60029"/>
    <cellStyle name="Note 3 2 2 2 2 4 2 3" xfId="21502"/>
    <cellStyle name="Note 3 2 2 2 2 4 2 3 2" xfId="41770"/>
    <cellStyle name="Note 3 2 2 2 2 4 2 4" xfId="41771"/>
    <cellStyle name="Note 3 2 2 2 2 4 2 5" xfId="60030"/>
    <cellStyle name="Note 3 2 2 2 2 4 3" xfId="9937"/>
    <cellStyle name="Note 3 2 2 2 2 4 3 2" xfId="41772"/>
    <cellStyle name="Note 3 2 2 2 2 4 3 3" xfId="60031"/>
    <cellStyle name="Note 3 2 2 2 2 4 3 4" xfId="60032"/>
    <cellStyle name="Note 3 2 2 2 2 4 4" xfId="4154"/>
    <cellStyle name="Note 3 2 2 2 2 4 4 2" xfId="41773"/>
    <cellStyle name="Note 3 2 2 2 2 4 4 3" xfId="60033"/>
    <cellStyle name="Note 3 2 2 2 2 4 5" xfId="12828"/>
    <cellStyle name="Note 3 2 2 2 2 4 5 2" xfId="41774"/>
    <cellStyle name="Note 3 2 2 2 2 4 5 3" xfId="60034"/>
    <cellStyle name="Note 3 2 2 2 2 4 6" xfId="18611"/>
    <cellStyle name="Note 3 2 2 2 2 4 6 2" xfId="41775"/>
    <cellStyle name="Note 3 2 2 2 2 4 7" xfId="41776"/>
    <cellStyle name="Note 3 2 2 2 2 4 8" xfId="60035"/>
    <cellStyle name="Note 3 2 2 2 2 5" xfId="1711"/>
    <cellStyle name="Note 3 2 2 2 2 5 2" xfId="9197"/>
    <cellStyle name="Note 3 2 2 2 2 5 2 2" xfId="14979"/>
    <cellStyle name="Note 3 2 2 2 2 5 2 2 2" xfId="41777"/>
    <cellStyle name="Note 3 2 2 2 2 5 2 2 3" xfId="60036"/>
    <cellStyle name="Note 3 2 2 2 2 5 2 3" xfId="20762"/>
    <cellStyle name="Note 3 2 2 2 2 5 2 3 2" xfId="41778"/>
    <cellStyle name="Note 3 2 2 2 2 5 2 4" xfId="41779"/>
    <cellStyle name="Note 3 2 2 2 2 5 2 5" xfId="60037"/>
    <cellStyle name="Note 3 2 2 2 2 5 3" xfId="6306"/>
    <cellStyle name="Note 3 2 2 2 2 5 3 2" xfId="41780"/>
    <cellStyle name="Note 3 2 2 2 2 5 3 3" xfId="60038"/>
    <cellStyle name="Note 3 2 2 2 2 5 4" xfId="12088"/>
    <cellStyle name="Note 3 2 2 2 2 5 4 2" xfId="41781"/>
    <cellStyle name="Note 3 2 2 2 2 5 4 3" xfId="60039"/>
    <cellStyle name="Note 3 2 2 2 2 5 5" xfId="17871"/>
    <cellStyle name="Note 3 2 2 2 2 5 5 2" xfId="41782"/>
    <cellStyle name="Note 3 2 2 2 2 5 6" xfId="41783"/>
    <cellStyle name="Note 3 2 2 2 2 5 7" xfId="60040"/>
    <cellStyle name="Note 3 2 2 2 2 6" xfId="5343"/>
    <cellStyle name="Note 3 2 2 2 2 6 2" xfId="14017"/>
    <cellStyle name="Note 3 2 2 2 2 6 2 2" xfId="41784"/>
    <cellStyle name="Note 3 2 2 2 2 6 2 3" xfId="60041"/>
    <cellStyle name="Note 3 2 2 2 2 6 3" xfId="19800"/>
    <cellStyle name="Note 3 2 2 2 2 6 3 2" xfId="41785"/>
    <cellStyle name="Note 3 2 2 2 2 6 4" xfId="41786"/>
    <cellStyle name="Note 3 2 2 2 2 6 5" xfId="60042"/>
    <cellStyle name="Note 3 2 2 2 2 7" xfId="8235"/>
    <cellStyle name="Note 3 2 2 2 2 7 2" xfId="41787"/>
    <cellStyle name="Note 3 2 2 2 2 7 3" xfId="60043"/>
    <cellStyle name="Note 3 2 2 2 2 7 4" xfId="60044"/>
    <cellStyle name="Note 3 2 2 2 2 8" xfId="3414"/>
    <cellStyle name="Note 3 2 2 2 2 8 2" xfId="41788"/>
    <cellStyle name="Note 3 2 2 2 2 8 3" xfId="60045"/>
    <cellStyle name="Note 3 2 2 2 2 9" xfId="11126"/>
    <cellStyle name="Note 3 2 2 2 2 9 2" xfId="41789"/>
    <cellStyle name="Note 3 2 2 2 2 9 3" xfId="60046"/>
    <cellStyle name="Note 3 2 2 2 3" xfId="716"/>
    <cellStyle name="Note 3 2 2 2 3 2" xfId="2453"/>
    <cellStyle name="Note 3 2 2 2 3 2 2" xfId="9939"/>
    <cellStyle name="Note 3 2 2 2 3 2 2 2" xfId="15721"/>
    <cellStyle name="Note 3 2 2 2 3 2 2 2 2" xfId="41790"/>
    <cellStyle name="Note 3 2 2 2 3 2 2 2 3" xfId="60047"/>
    <cellStyle name="Note 3 2 2 2 3 2 2 3" xfId="21504"/>
    <cellStyle name="Note 3 2 2 2 3 2 2 3 2" xfId="41791"/>
    <cellStyle name="Note 3 2 2 2 3 2 2 4" xfId="41792"/>
    <cellStyle name="Note 3 2 2 2 3 2 2 5" xfId="60048"/>
    <cellStyle name="Note 3 2 2 2 3 2 3" xfId="7048"/>
    <cellStyle name="Note 3 2 2 2 3 2 3 2" xfId="41793"/>
    <cellStyle name="Note 3 2 2 2 3 2 3 3" xfId="60049"/>
    <cellStyle name="Note 3 2 2 2 3 2 4" xfId="12830"/>
    <cellStyle name="Note 3 2 2 2 3 2 4 2" xfId="41794"/>
    <cellStyle name="Note 3 2 2 2 3 2 4 3" xfId="60050"/>
    <cellStyle name="Note 3 2 2 2 3 2 5" xfId="18613"/>
    <cellStyle name="Note 3 2 2 2 3 2 5 2" xfId="41795"/>
    <cellStyle name="Note 3 2 2 2 3 2 6" xfId="41796"/>
    <cellStyle name="Note 3 2 2 2 3 2 7" xfId="60051"/>
    <cellStyle name="Note 3 2 2 2 3 3" xfId="5345"/>
    <cellStyle name="Note 3 2 2 2 3 3 2" xfId="14019"/>
    <cellStyle name="Note 3 2 2 2 3 3 2 2" xfId="41797"/>
    <cellStyle name="Note 3 2 2 2 3 3 2 3" xfId="60052"/>
    <cellStyle name="Note 3 2 2 2 3 3 3" xfId="19802"/>
    <cellStyle name="Note 3 2 2 2 3 3 3 2" xfId="41798"/>
    <cellStyle name="Note 3 2 2 2 3 3 4" xfId="41799"/>
    <cellStyle name="Note 3 2 2 2 3 3 5" xfId="60053"/>
    <cellStyle name="Note 3 2 2 2 3 4" xfId="8237"/>
    <cellStyle name="Note 3 2 2 2 3 4 2" xfId="41800"/>
    <cellStyle name="Note 3 2 2 2 3 4 3" xfId="60054"/>
    <cellStyle name="Note 3 2 2 2 3 4 4" xfId="60055"/>
    <cellStyle name="Note 3 2 2 2 3 5" xfId="4156"/>
    <cellStyle name="Note 3 2 2 2 3 5 2" xfId="41801"/>
    <cellStyle name="Note 3 2 2 2 3 5 3" xfId="60056"/>
    <cellStyle name="Note 3 2 2 2 3 6" xfId="11128"/>
    <cellStyle name="Note 3 2 2 2 3 6 2" xfId="41802"/>
    <cellStyle name="Note 3 2 2 2 3 6 3" xfId="60057"/>
    <cellStyle name="Note 3 2 2 2 3 7" xfId="16911"/>
    <cellStyle name="Note 3 2 2 2 3 7 2" xfId="41803"/>
    <cellStyle name="Note 3 2 2 2 3 8" xfId="41804"/>
    <cellStyle name="Note 3 2 2 2 3 9" xfId="60058"/>
    <cellStyle name="Note 3 2 2 2 4" xfId="1199"/>
    <cellStyle name="Note 3 2 2 2 4 2" xfId="2903"/>
    <cellStyle name="Note 3 2 2 2 4 2 2" xfId="10389"/>
    <cellStyle name="Note 3 2 2 2 4 2 2 2" xfId="16171"/>
    <cellStyle name="Note 3 2 2 2 4 2 2 2 2" xfId="41805"/>
    <cellStyle name="Note 3 2 2 2 4 2 2 2 3" xfId="60059"/>
    <cellStyle name="Note 3 2 2 2 4 2 2 3" xfId="21954"/>
    <cellStyle name="Note 3 2 2 2 4 2 2 3 2" xfId="41806"/>
    <cellStyle name="Note 3 2 2 2 4 2 2 4" xfId="41807"/>
    <cellStyle name="Note 3 2 2 2 4 2 2 5" xfId="60060"/>
    <cellStyle name="Note 3 2 2 2 4 2 3" xfId="7498"/>
    <cellStyle name="Note 3 2 2 2 4 2 3 2" xfId="41808"/>
    <cellStyle name="Note 3 2 2 2 4 2 3 3" xfId="60061"/>
    <cellStyle name="Note 3 2 2 2 4 2 4" xfId="13280"/>
    <cellStyle name="Note 3 2 2 2 4 2 4 2" xfId="41809"/>
    <cellStyle name="Note 3 2 2 2 4 2 4 3" xfId="60062"/>
    <cellStyle name="Note 3 2 2 2 4 2 5" xfId="19063"/>
    <cellStyle name="Note 3 2 2 2 4 2 5 2" xfId="41810"/>
    <cellStyle name="Note 3 2 2 2 4 2 6" xfId="41811"/>
    <cellStyle name="Note 3 2 2 2 4 2 7" xfId="60063"/>
    <cellStyle name="Note 3 2 2 2 4 3" xfId="5795"/>
    <cellStyle name="Note 3 2 2 2 4 3 2" xfId="14469"/>
    <cellStyle name="Note 3 2 2 2 4 3 2 2" xfId="41812"/>
    <cellStyle name="Note 3 2 2 2 4 3 2 3" xfId="60064"/>
    <cellStyle name="Note 3 2 2 2 4 3 3" xfId="20252"/>
    <cellStyle name="Note 3 2 2 2 4 3 3 2" xfId="41813"/>
    <cellStyle name="Note 3 2 2 2 4 3 4" xfId="41814"/>
    <cellStyle name="Note 3 2 2 2 4 3 5" xfId="60065"/>
    <cellStyle name="Note 3 2 2 2 4 4" xfId="8687"/>
    <cellStyle name="Note 3 2 2 2 4 4 2" xfId="41815"/>
    <cellStyle name="Note 3 2 2 2 4 4 3" xfId="60066"/>
    <cellStyle name="Note 3 2 2 2 4 4 4" xfId="60067"/>
    <cellStyle name="Note 3 2 2 2 4 5" xfId="4606"/>
    <cellStyle name="Note 3 2 2 2 4 5 2" xfId="41816"/>
    <cellStyle name="Note 3 2 2 2 4 5 3" xfId="60068"/>
    <cellStyle name="Note 3 2 2 2 4 6" xfId="11578"/>
    <cellStyle name="Note 3 2 2 2 4 6 2" xfId="41817"/>
    <cellStyle name="Note 3 2 2 2 4 6 3" xfId="60069"/>
    <cellStyle name="Note 3 2 2 2 4 7" xfId="17361"/>
    <cellStyle name="Note 3 2 2 2 4 7 2" xfId="41818"/>
    <cellStyle name="Note 3 2 2 2 4 8" xfId="41819"/>
    <cellStyle name="Note 3 2 2 2 4 9" xfId="60070"/>
    <cellStyle name="Note 3 2 2 2 5" xfId="2450"/>
    <cellStyle name="Note 3 2 2 2 5 2" xfId="7045"/>
    <cellStyle name="Note 3 2 2 2 5 2 2" xfId="15718"/>
    <cellStyle name="Note 3 2 2 2 5 2 2 2" xfId="41820"/>
    <cellStyle name="Note 3 2 2 2 5 2 2 3" xfId="60071"/>
    <cellStyle name="Note 3 2 2 2 5 2 3" xfId="21501"/>
    <cellStyle name="Note 3 2 2 2 5 2 3 2" xfId="41821"/>
    <cellStyle name="Note 3 2 2 2 5 2 4" xfId="41822"/>
    <cellStyle name="Note 3 2 2 2 5 2 5" xfId="60072"/>
    <cellStyle name="Note 3 2 2 2 5 3" xfId="9936"/>
    <cellStyle name="Note 3 2 2 2 5 3 2" xfId="41823"/>
    <cellStyle name="Note 3 2 2 2 5 3 3" xfId="60073"/>
    <cellStyle name="Note 3 2 2 2 5 3 4" xfId="60074"/>
    <cellStyle name="Note 3 2 2 2 5 4" xfId="4153"/>
    <cellStyle name="Note 3 2 2 2 5 4 2" xfId="41824"/>
    <cellStyle name="Note 3 2 2 2 5 4 3" xfId="60075"/>
    <cellStyle name="Note 3 2 2 2 5 5" xfId="12827"/>
    <cellStyle name="Note 3 2 2 2 5 5 2" xfId="41825"/>
    <cellStyle name="Note 3 2 2 2 5 5 3" xfId="60076"/>
    <cellStyle name="Note 3 2 2 2 5 6" xfId="18610"/>
    <cellStyle name="Note 3 2 2 2 5 6 2" xfId="41826"/>
    <cellStyle name="Note 3 2 2 2 5 7" xfId="41827"/>
    <cellStyle name="Note 3 2 2 2 5 8" xfId="60077"/>
    <cellStyle name="Note 3 2 2 2 6" xfId="1710"/>
    <cellStyle name="Note 3 2 2 2 6 2" xfId="9196"/>
    <cellStyle name="Note 3 2 2 2 6 2 2" xfId="14978"/>
    <cellStyle name="Note 3 2 2 2 6 2 2 2" xfId="41828"/>
    <cellStyle name="Note 3 2 2 2 6 2 2 3" xfId="60078"/>
    <cellStyle name="Note 3 2 2 2 6 2 3" xfId="20761"/>
    <cellStyle name="Note 3 2 2 2 6 2 3 2" xfId="41829"/>
    <cellStyle name="Note 3 2 2 2 6 2 4" xfId="41830"/>
    <cellStyle name="Note 3 2 2 2 6 2 5" xfId="60079"/>
    <cellStyle name="Note 3 2 2 2 6 3" xfId="6305"/>
    <cellStyle name="Note 3 2 2 2 6 3 2" xfId="41831"/>
    <cellStyle name="Note 3 2 2 2 6 3 3" xfId="60080"/>
    <cellStyle name="Note 3 2 2 2 6 4" xfId="12087"/>
    <cellStyle name="Note 3 2 2 2 6 4 2" xfId="41832"/>
    <cellStyle name="Note 3 2 2 2 6 4 3" xfId="60081"/>
    <cellStyle name="Note 3 2 2 2 6 5" xfId="17870"/>
    <cellStyle name="Note 3 2 2 2 6 5 2" xfId="41833"/>
    <cellStyle name="Note 3 2 2 2 6 6" xfId="41834"/>
    <cellStyle name="Note 3 2 2 2 6 7" xfId="60082"/>
    <cellStyle name="Note 3 2 2 2 7" xfId="5342"/>
    <cellStyle name="Note 3 2 2 2 7 2" xfId="14016"/>
    <cellStyle name="Note 3 2 2 2 7 2 2" xfId="41835"/>
    <cellStyle name="Note 3 2 2 2 7 2 3" xfId="60083"/>
    <cellStyle name="Note 3 2 2 2 7 3" xfId="19799"/>
    <cellStyle name="Note 3 2 2 2 7 3 2" xfId="41836"/>
    <cellStyle name="Note 3 2 2 2 7 4" xfId="41837"/>
    <cellStyle name="Note 3 2 2 2 7 5" xfId="60084"/>
    <cellStyle name="Note 3 2 2 2 8" xfId="8234"/>
    <cellStyle name="Note 3 2 2 2 8 2" xfId="41838"/>
    <cellStyle name="Note 3 2 2 2 8 3" xfId="60085"/>
    <cellStyle name="Note 3 2 2 2 8 4" xfId="60086"/>
    <cellStyle name="Note 3 2 2 2 9" xfId="3413"/>
    <cellStyle name="Note 3 2 2 2 9 2" xfId="41839"/>
    <cellStyle name="Note 3 2 2 2 9 3" xfId="60087"/>
    <cellStyle name="Note 3 2 2 3" xfId="717"/>
    <cellStyle name="Note 3 2 2 3 10" xfId="16912"/>
    <cellStyle name="Note 3 2 2 3 10 2" xfId="41840"/>
    <cellStyle name="Note 3 2 2 3 11" xfId="41841"/>
    <cellStyle name="Note 3 2 2 3 12" xfId="60088"/>
    <cellStyle name="Note 3 2 2 3 2" xfId="718"/>
    <cellStyle name="Note 3 2 2 3 2 2" xfId="2455"/>
    <cellStyle name="Note 3 2 2 3 2 2 2" xfId="9941"/>
    <cellStyle name="Note 3 2 2 3 2 2 2 2" xfId="15723"/>
    <cellStyle name="Note 3 2 2 3 2 2 2 2 2" xfId="41842"/>
    <cellStyle name="Note 3 2 2 3 2 2 2 2 3" xfId="60089"/>
    <cellStyle name="Note 3 2 2 3 2 2 2 3" xfId="21506"/>
    <cellStyle name="Note 3 2 2 3 2 2 2 3 2" xfId="41843"/>
    <cellStyle name="Note 3 2 2 3 2 2 2 4" xfId="41844"/>
    <cellStyle name="Note 3 2 2 3 2 2 2 5" xfId="60090"/>
    <cellStyle name="Note 3 2 2 3 2 2 3" xfId="7050"/>
    <cellStyle name="Note 3 2 2 3 2 2 3 2" xfId="41845"/>
    <cellStyle name="Note 3 2 2 3 2 2 3 3" xfId="60091"/>
    <cellStyle name="Note 3 2 2 3 2 2 4" xfId="12832"/>
    <cellStyle name="Note 3 2 2 3 2 2 4 2" xfId="41846"/>
    <cellStyle name="Note 3 2 2 3 2 2 4 3" xfId="60092"/>
    <cellStyle name="Note 3 2 2 3 2 2 5" xfId="18615"/>
    <cellStyle name="Note 3 2 2 3 2 2 5 2" xfId="41847"/>
    <cellStyle name="Note 3 2 2 3 2 2 6" xfId="41848"/>
    <cellStyle name="Note 3 2 2 3 2 2 7" xfId="60093"/>
    <cellStyle name="Note 3 2 2 3 2 3" xfId="5347"/>
    <cellStyle name="Note 3 2 2 3 2 3 2" xfId="14021"/>
    <cellStyle name="Note 3 2 2 3 2 3 2 2" xfId="41849"/>
    <cellStyle name="Note 3 2 2 3 2 3 2 3" xfId="60094"/>
    <cellStyle name="Note 3 2 2 3 2 3 3" xfId="19804"/>
    <cellStyle name="Note 3 2 2 3 2 3 3 2" xfId="41850"/>
    <cellStyle name="Note 3 2 2 3 2 3 4" xfId="41851"/>
    <cellStyle name="Note 3 2 2 3 2 3 5" xfId="60095"/>
    <cellStyle name="Note 3 2 2 3 2 4" xfId="8239"/>
    <cellStyle name="Note 3 2 2 3 2 4 2" xfId="41852"/>
    <cellStyle name="Note 3 2 2 3 2 4 3" xfId="60096"/>
    <cellStyle name="Note 3 2 2 3 2 4 4" xfId="60097"/>
    <cellStyle name="Note 3 2 2 3 2 5" xfId="4158"/>
    <cellStyle name="Note 3 2 2 3 2 5 2" xfId="41853"/>
    <cellStyle name="Note 3 2 2 3 2 5 3" xfId="60098"/>
    <cellStyle name="Note 3 2 2 3 2 6" xfId="11130"/>
    <cellStyle name="Note 3 2 2 3 2 6 2" xfId="41854"/>
    <cellStyle name="Note 3 2 2 3 2 6 3" xfId="60099"/>
    <cellStyle name="Note 3 2 2 3 2 7" xfId="16913"/>
    <cellStyle name="Note 3 2 2 3 2 7 2" xfId="41855"/>
    <cellStyle name="Note 3 2 2 3 2 8" xfId="41856"/>
    <cellStyle name="Note 3 2 2 3 2 9" xfId="60100"/>
    <cellStyle name="Note 3 2 2 3 3" xfId="1201"/>
    <cellStyle name="Note 3 2 2 3 3 2" xfId="2905"/>
    <cellStyle name="Note 3 2 2 3 3 2 2" xfId="10391"/>
    <cellStyle name="Note 3 2 2 3 3 2 2 2" xfId="16173"/>
    <cellStyle name="Note 3 2 2 3 3 2 2 2 2" xfId="41857"/>
    <cellStyle name="Note 3 2 2 3 3 2 2 2 3" xfId="60101"/>
    <cellStyle name="Note 3 2 2 3 3 2 2 3" xfId="21956"/>
    <cellStyle name="Note 3 2 2 3 3 2 2 3 2" xfId="41858"/>
    <cellStyle name="Note 3 2 2 3 3 2 2 4" xfId="41859"/>
    <cellStyle name="Note 3 2 2 3 3 2 2 5" xfId="60102"/>
    <cellStyle name="Note 3 2 2 3 3 2 3" xfId="7500"/>
    <cellStyle name="Note 3 2 2 3 3 2 3 2" xfId="41860"/>
    <cellStyle name="Note 3 2 2 3 3 2 3 3" xfId="60103"/>
    <cellStyle name="Note 3 2 2 3 3 2 4" xfId="13282"/>
    <cellStyle name="Note 3 2 2 3 3 2 4 2" xfId="41861"/>
    <cellStyle name="Note 3 2 2 3 3 2 4 3" xfId="60104"/>
    <cellStyle name="Note 3 2 2 3 3 2 5" xfId="19065"/>
    <cellStyle name="Note 3 2 2 3 3 2 5 2" xfId="41862"/>
    <cellStyle name="Note 3 2 2 3 3 2 6" xfId="41863"/>
    <cellStyle name="Note 3 2 2 3 3 2 7" xfId="60105"/>
    <cellStyle name="Note 3 2 2 3 3 3" xfId="5797"/>
    <cellStyle name="Note 3 2 2 3 3 3 2" xfId="14471"/>
    <cellStyle name="Note 3 2 2 3 3 3 2 2" xfId="41864"/>
    <cellStyle name="Note 3 2 2 3 3 3 2 3" xfId="60106"/>
    <cellStyle name="Note 3 2 2 3 3 3 3" xfId="20254"/>
    <cellStyle name="Note 3 2 2 3 3 3 3 2" xfId="41865"/>
    <cellStyle name="Note 3 2 2 3 3 3 4" xfId="41866"/>
    <cellStyle name="Note 3 2 2 3 3 3 5" xfId="60107"/>
    <cellStyle name="Note 3 2 2 3 3 4" xfId="8689"/>
    <cellStyle name="Note 3 2 2 3 3 4 2" xfId="41867"/>
    <cellStyle name="Note 3 2 2 3 3 4 3" xfId="60108"/>
    <cellStyle name="Note 3 2 2 3 3 4 4" xfId="60109"/>
    <cellStyle name="Note 3 2 2 3 3 5" xfId="4608"/>
    <cellStyle name="Note 3 2 2 3 3 5 2" xfId="41868"/>
    <cellStyle name="Note 3 2 2 3 3 5 3" xfId="60110"/>
    <cellStyle name="Note 3 2 2 3 3 6" xfId="11580"/>
    <cellStyle name="Note 3 2 2 3 3 6 2" xfId="41869"/>
    <cellStyle name="Note 3 2 2 3 3 6 3" xfId="60111"/>
    <cellStyle name="Note 3 2 2 3 3 7" xfId="17363"/>
    <cellStyle name="Note 3 2 2 3 3 7 2" xfId="41870"/>
    <cellStyle name="Note 3 2 2 3 3 8" xfId="41871"/>
    <cellStyle name="Note 3 2 2 3 3 9" xfId="60112"/>
    <cellStyle name="Note 3 2 2 3 4" xfId="2454"/>
    <cellStyle name="Note 3 2 2 3 4 2" xfId="7049"/>
    <cellStyle name="Note 3 2 2 3 4 2 2" xfId="15722"/>
    <cellStyle name="Note 3 2 2 3 4 2 2 2" xfId="41872"/>
    <cellStyle name="Note 3 2 2 3 4 2 2 3" xfId="60113"/>
    <cellStyle name="Note 3 2 2 3 4 2 3" xfId="21505"/>
    <cellStyle name="Note 3 2 2 3 4 2 3 2" xfId="41873"/>
    <cellStyle name="Note 3 2 2 3 4 2 4" xfId="41874"/>
    <cellStyle name="Note 3 2 2 3 4 2 5" xfId="60114"/>
    <cellStyle name="Note 3 2 2 3 4 3" xfId="9940"/>
    <cellStyle name="Note 3 2 2 3 4 3 2" xfId="41875"/>
    <cellStyle name="Note 3 2 2 3 4 3 3" xfId="60115"/>
    <cellStyle name="Note 3 2 2 3 4 3 4" xfId="60116"/>
    <cellStyle name="Note 3 2 2 3 4 4" xfId="4157"/>
    <cellStyle name="Note 3 2 2 3 4 4 2" xfId="41876"/>
    <cellStyle name="Note 3 2 2 3 4 4 3" xfId="60117"/>
    <cellStyle name="Note 3 2 2 3 4 5" xfId="12831"/>
    <cellStyle name="Note 3 2 2 3 4 5 2" xfId="41877"/>
    <cellStyle name="Note 3 2 2 3 4 5 3" xfId="60118"/>
    <cellStyle name="Note 3 2 2 3 4 6" xfId="18614"/>
    <cellStyle name="Note 3 2 2 3 4 6 2" xfId="41878"/>
    <cellStyle name="Note 3 2 2 3 4 7" xfId="41879"/>
    <cellStyle name="Note 3 2 2 3 4 8" xfId="60119"/>
    <cellStyle name="Note 3 2 2 3 5" xfId="1712"/>
    <cellStyle name="Note 3 2 2 3 5 2" xfId="9198"/>
    <cellStyle name="Note 3 2 2 3 5 2 2" xfId="14980"/>
    <cellStyle name="Note 3 2 2 3 5 2 2 2" xfId="41880"/>
    <cellStyle name="Note 3 2 2 3 5 2 2 3" xfId="60120"/>
    <cellStyle name="Note 3 2 2 3 5 2 3" xfId="20763"/>
    <cellStyle name="Note 3 2 2 3 5 2 3 2" xfId="41881"/>
    <cellStyle name="Note 3 2 2 3 5 2 4" xfId="41882"/>
    <cellStyle name="Note 3 2 2 3 5 2 5" xfId="60121"/>
    <cellStyle name="Note 3 2 2 3 5 3" xfId="6307"/>
    <cellStyle name="Note 3 2 2 3 5 3 2" xfId="41883"/>
    <cellStyle name="Note 3 2 2 3 5 3 3" xfId="60122"/>
    <cellStyle name="Note 3 2 2 3 5 4" xfId="12089"/>
    <cellStyle name="Note 3 2 2 3 5 4 2" xfId="41884"/>
    <cellStyle name="Note 3 2 2 3 5 4 3" xfId="60123"/>
    <cellStyle name="Note 3 2 2 3 5 5" xfId="17872"/>
    <cellStyle name="Note 3 2 2 3 5 5 2" xfId="41885"/>
    <cellStyle name="Note 3 2 2 3 5 6" xfId="41886"/>
    <cellStyle name="Note 3 2 2 3 5 7" xfId="60124"/>
    <cellStyle name="Note 3 2 2 3 6" xfId="5346"/>
    <cellStyle name="Note 3 2 2 3 6 2" xfId="14020"/>
    <cellStyle name="Note 3 2 2 3 6 2 2" xfId="41887"/>
    <cellStyle name="Note 3 2 2 3 6 2 3" xfId="60125"/>
    <cellStyle name="Note 3 2 2 3 6 3" xfId="19803"/>
    <cellStyle name="Note 3 2 2 3 6 3 2" xfId="41888"/>
    <cellStyle name="Note 3 2 2 3 6 4" xfId="41889"/>
    <cellStyle name="Note 3 2 2 3 6 5" xfId="60126"/>
    <cellStyle name="Note 3 2 2 3 7" xfId="8238"/>
    <cellStyle name="Note 3 2 2 3 7 2" xfId="41890"/>
    <cellStyle name="Note 3 2 2 3 7 3" xfId="60127"/>
    <cellStyle name="Note 3 2 2 3 7 4" xfId="60128"/>
    <cellStyle name="Note 3 2 2 3 8" xfId="3415"/>
    <cellStyle name="Note 3 2 2 3 8 2" xfId="41891"/>
    <cellStyle name="Note 3 2 2 3 8 3" xfId="60129"/>
    <cellStyle name="Note 3 2 2 3 9" xfId="11129"/>
    <cellStyle name="Note 3 2 2 3 9 2" xfId="41892"/>
    <cellStyle name="Note 3 2 2 3 9 3" xfId="60130"/>
    <cellStyle name="Note 3 2 2 4" xfId="719"/>
    <cellStyle name="Note 3 2 2 4 10" xfId="16914"/>
    <cellStyle name="Note 3 2 2 4 10 2" xfId="41893"/>
    <cellStyle name="Note 3 2 2 4 11" xfId="41894"/>
    <cellStyle name="Note 3 2 2 4 12" xfId="60131"/>
    <cellStyle name="Note 3 2 2 4 2" xfId="720"/>
    <cellStyle name="Note 3 2 2 4 2 2" xfId="2457"/>
    <cellStyle name="Note 3 2 2 4 2 2 2" xfId="9943"/>
    <cellStyle name="Note 3 2 2 4 2 2 2 2" xfId="15725"/>
    <cellStyle name="Note 3 2 2 4 2 2 2 2 2" xfId="41895"/>
    <cellStyle name="Note 3 2 2 4 2 2 2 2 3" xfId="60132"/>
    <cellStyle name="Note 3 2 2 4 2 2 2 3" xfId="21508"/>
    <cellStyle name="Note 3 2 2 4 2 2 2 3 2" xfId="41896"/>
    <cellStyle name="Note 3 2 2 4 2 2 2 4" xfId="41897"/>
    <cellStyle name="Note 3 2 2 4 2 2 2 5" xfId="60133"/>
    <cellStyle name="Note 3 2 2 4 2 2 3" xfId="7052"/>
    <cellStyle name="Note 3 2 2 4 2 2 3 2" xfId="41898"/>
    <cellStyle name="Note 3 2 2 4 2 2 3 3" xfId="60134"/>
    <cellStyle name="Note 3 2 2 4 2 2 4" xfId="12834"/>
    <cellStyle name="Note 3 2 2 4 2 2 4 2" xfId="41899"/>
    <cellStyle name="Note 3 2 2 4 2 2 4 3" xfId="60135"/>
    <cellStyle name="Note 3 2 2 4 2 2 5" xfId="18617"/>
    <cellStyle name="Note 3 2 2 4 2 2 5 2" xfId="41900"/>
    <cellStyle name="Note 3 2 2 4 2 2 6" xfId="41901"/>
    <cellStyle name="Note 3 2 2 4 2 2 7" xfId="60136"/>
    <cellStyle name="Note 3 2 2 4 2 3" xfId="5349"/>
    <cellStyle name="Note 3 2 2 4 2 3 2" xfId="14023"/>
    <cellStyle name="Note 3 2 2 4 2 3 2 2" xfId="41902"/>
    <cellStyle name="Note 3 2 2 4 2 3 2 3" xfId="60137"/>
    <cellStyle name="Note 3 2 2 4 2 3 3" xfId="19806"/>
    <cellStyle name="Note 3 2 2 4 2 3 3 2" xfId="41903"/>
    <cellStyle name="Note 3 2 2 4 2 3 4" xfId="41904"/>
    <cellStyle name="Note 3 2 2 4 2 3 5" xfId="60138"/>
    <cellStyle name="Note 3 2 2 4 2 4" xfId="8241"/>
    <cellStyle name="Note 3 2 2 4 2 4 2" xfId="41905"/>
    <cellStyle name="Note 3 2 2 4 2 4 3" xfId="60139"/>
    <cellStyle name="Note 3 2 2 4 2 4 4" xfId="60140"/>
    <cellStyle name="Note 3 2 2 4 2 5" xfId="4160"/>
    <cellStyle name="Note 3 2 2 4 2 5 2" xfId="41906"/>
    <cellStyle name="Note 3 2 2 4 2 5 3" xfId="60141"/>
    <cellStyle name="Note 3 2 2 4 2 6" xfId="11132"/>
    <cellStyle name="Note 3 2 2 4 2 6 2" xfId="41907"/>
    <cellStyle name="Note 3 2 2 4 2 6 3" xfId="60142"/>
    <cellStyle name="Note 3 2 2 4 2 7" xfId="16915"/>
    <cellStyle name="Note 3 2 2 4 2 7 2" xfId="41908"/>
    <cellStyle name="Note 3 2 2 4 2 8" xfId="41909"/>
    <cellStyle name="Note 3 2 2 4 2 9" xfId="60143"/>
    <cellStyle name="Note 3 2 2 4 3" xfId="1202"/>
    <cellStyle name="Note 3 2 2 4 3 2" xfId="2906"/>
    <cellStyle name="Note 3 2 2 4 3 2 2" xfId="10392"/>
    <cellStyle name="Note 3 2 2 4 3 2 2 2" xfId="16174"/>
    <cellStyle name="Note 3 2 2 4 3 2 2 2 2" xfId="41910"/>
    <cellStyle name="Note 3 2 2 4 3 2 2 2 3" xfId="60144"/>
    <cellStyle name="Note 3 2 2 4 3 2 2 3" xfId="21957"/>
    <cellStyle name="Note 3 2 2 4 3 2 2 3 2" xfId="41911"/>
    <cellStyle name="Note 3 2 2 4 3 2 2 4" xfId="41912"/>
    <cellStyle name="Note 3 2 2 4 3 2 2 5" xfId="60145"/>
    <cellStyle name="Note 3 2 2 4 3 2 3" xfId="7501"/>
    <cellStyle name="Note 3 2 2 4 3 2 3 2" xfId="41913"/>
    <cellStyle name="Note 3 2 2 4 3 2 3 3" xfId="60146"/>
    <cellStyle name="Note 3 2 2 4 3 2 4" xfId="13283"/>
    <cellStyle name="Note 3 2 2 4 3 2 4 2" xfId="41914"/>
    <cellStyle name="Note 3 2 2 4 3 2 4 3" xfId="60147"/>
    <cellStyle name="Note 3 2 2 4 3 2 5" xfId="19066"/>
    <cellStyle name="Note 3 2 2 4 3 2 5 2" xfId="41915"/>
    <cellStyle name="Note 3 2 2 4 3 2 6" xfId="41916"/>
    <cellStyle name="Note 3 2 2 4 3 2 7" xfId="60148"/>
    <cellStyle name="Note 3 2 2 4 3 3" xfId="5798"/>
    <cellStyle name="Note 3 2 2 4 3 3 2" xfId="14472"/>
    <cellStyle name="Note 3 2 2 4 3 3 2 2" xfId="41917"/>
    <cellStyle name="Note 3 2 2 4 3 3 2 3" xfId="60149"/>
    <cellStyle name="Note 3 2 2 4 3 3 3" xfId="20255"/>
    <cellStyle name="Note 3 2 2 4 3 3 3 2" xfId="41918"/>
    <cellStyle name="Note 3 2 2 4 3 3 4" xfId="41919"/>
    <cellStyle name="Note 3 2 2 4 3 3 5" xfId="60150"/>
    <cellStyle name="Note 3 2 2 4 3 4" xfId="8690"/>
    <cellStyle name="Note 3 2 2 4 3 4 2" xfId="41920"/>
    <cellStyle name="Note 3 2 2 4 3 4 3" xfId="60151"/>
    <cellStyle name="Note 3 2 2 4 3 4 4" xfId="60152"/>
    <cellStyle name="Note 3 2 2 4 3 5" xfId="4609"/>
    <cellStyle name="Note 3 2 2 4 3 5 2" xfId="41921"/>
    <cellStyle name="Note 3 2 2 4 3 5 3" xfId="60153"/>
    <cellStyle name="Note 3 2 2 4 3 6" xfId="11581"/>
    <cellStyle name="Note 3 2 2 4 3 6 2" xfId="41922"/>
    <cellStyle name="Note 3 2 2 4 3 6 3" xfId="60154"/>
    <cellStyle name="Note 3 2 2 4 3 7" xfId="17364"/>
    <cellStyle name="Note 3 2 2 4 3 7 2" xfId="41923"/>
    <cellStyle name="Note 3 2 2 4 3 8" xfId="41924"/>
    <cellStyle name="Note 3 2 2 4 3 9" xfId="60155"/>
    <cellStyle name="Note 3 2 2 4 4" xfId="2456"/>
    <cellStyle name="Note 3 2 2 4 4 2" xfId="7051"/>
    <cellStyle name="Note 3 2 2 4 4 2 2" xfId="15724"/>
    <cellStyle name="Note 3 2 2 4 4 2 2 2" xfId="41925"/>
    <cellStyle name="Note 3 2 2 4 4 2 2 3" xfId="60156"/>
    <cellStyle name="Note 3 2 2 4 4 2 3" xfId="21507"/>
    <cellStyle name="Note 3 2 2 4 4 2 3 2" xfId="41926"/>
    <cellStyle name="Note 3 2 2 4 4 2 4" xfId="41927"/>
    <cellStyle name="Note 3 2 2 4 4 2 5" xfId="60157"/>
    <cellStyle name="Note 3 2 2 4 4 3" xfId="9942"/>
    <cellStyle name="Note 3 2 2 4 4 3 2" xfId="41928"/>
    <cellStyle name="Note 3 2 2 4 4 3 3" xfId="60158"/>
    <cellStyle name="Note 3 2 2 4 4 3 4" xfId="60159"/>
    <cellStyle name="Note 3 2 2 4 4 4" xfId="4159"/>
    <cellStyle name="Note 3 2 2 4 4 4 2" xfId="41929"/>
    <cellStyle name="Note 3 2 2 4 4 4 3" xfId="60160"/>
    <cellStyle name="Note 3 2 2 4 4 5" xfId="12833"/>
    <cellStyle name="Note 3 2 2 4 4 5 2" xfId="41930"/>
    <cellStyle name="Note 3 2 2 4 4 5 3" xfId="60161"/>
    <cellStyle name="Note 3 2 2 4 4 6" xfId="18616"/>
    <cellStyle name="Note 3 2 2 4 4 6 2" xfId="41931"/>
    <cellStyle name="Note 3 2 2 4 4 7" xfId="41932"/>
    <cellStyle name="Note 3 2 2 4 4 8" xfId="60162"/>
    <cellStyle name="Note 3 2 2 4 5" xfId="1713"/>
    <cellStyle name="Note 3 2 2 4 5 2" xfId="9199"/>
    <cellStyle name="Note 3 2 2 4 5 2 2" xfId="14981"/>
    <cellStyle name="Note 3 2 2 4 5 2 2 2" xfId="41933"/>
    <cellStyle name="Note 3 2 2 4 5 2 2 3" xfId="60163"/>
    <cellStyle name="Note 3 2 2 4 5 2 3" xfId="20764"/>
    <cellStyle name="Note 3 2 2 4 5 2 3 2" xfId="41934"/>
    <cellStyle name="Note 3 2 2 4 5 2 4" xfId="41935"/>
    <cellStyle name="Note 3 2 2 4 5 2 5" xfId="60164"/>
    <cellStyle name="Note 3 2 2 4 5 3" xfId="6308"/>
    <cellStyle name="Note 3 2 2 4 5 3 2" xfId="41936"/>
    <cellStyle name="Note 3 2 2 4 5 3 3" xfId="60165"/>
    <cellStyle name="Note 3 2 2 4 5 4" xfId="12090"/>
    <cellStyle name="Note 3 2 2 4 5 4 2" xfId="41937"/>
    <cellStyle name="Note 3 2 2 4 5 4 3" xfId="60166"/>
    <cellStyle name="Note 3 2 2 4 5 5" xfId="17873"/>
    <cellStyle name="Note 3 2 2 4 5 5 2" xfId="41938"/>
    <cellStyle name="Note 3 2 2 4 5 6" xfId="41939"/>
    <cellStyle name="Note 3 2 2 4 5 7" xfId="60167"/>
    <cellStyle name="Note 3 2 2 4 6" xfId="5348"/>
    <cellStyle name="Note 3 2 2 4 6 2" xfId="14022"/>
    <cellStyle name="Note 3 2 2 4 6 2 2" xfId="41940"/>
    <cellStyle name="Note 3 2 2 4 6 2 3" xfId="60168"/>
    <cellStyle name="Note 3 2 2 4 6 3" xfId="19805"/>
    <cellStyle name="Note 3 2 2 4 6 3 2" xfId="41941"/>
    <cellStyle name="Note 3 2 2 4 6 4" xfId="41942"/>
    <cellStyle name="Note 3 2 2 4 6 5" xfId="60169"/>
    <cellStyle name="Note 3 2 2 4 7" xfId="8240"/>
    <cellStyle name="Note 3 2 2 4 7 2" xfId="41943"/>
    <cellStyle name="Note 3 2 2 4 7 3" xfId="60170"/>
    <cellStyle name="Note 3 2 2 4 7 4" xfId="60171"/>
    <cellStyle name="Note 3 2 2 4 8" xfId="3416"/>
    <cellStyle name="Note 3 2 2 4 8 2" xfId="41944"/>
    <cellStyle name="Note 3 2 2 4 8 3" xfId="60172"/>
    <cellStyle name="Note 3 2 2 4 9" xfId="11131"/>
    <cellStyle name="Note 3 2 2 4 9 2" xfId="41945"/>
    <cellStyle name="Note 3 2 2 4 9 3" xfId="60173"/>
    <cellStyle name="Note 3 2 2 5" xfId="721"/>
    <cellStyle name="Note 3 2 2 5 10" xfId="60174"/>
    <cellStyle name="Note 3 2 2 5 2" xfId="2458"/>
    <cellStyle name="Note 3 2 2 5 2 2" xfId="7053"/>
    <cellStyle name="Note 3 2 2 5 2 2 2" xfId="15726"/>
    <cellStyle name="Note 3 2 2 5 2 2 2 2" xfId="41946"/>
    <cellStyle name="Note 3 2 2 5 2 2 2 3" xfId="60175"/>
    <cellStyle name="Note 3 2 2 5 2 2 3" xfId="21509"/>
    <cellStyle name="Note 3 2 2 5 2 2 3 2" xfId="41947"/>
    <cellStyle name="Note 3 2 2 5 2 2 4" xfId="41948"/>
    <cellStyle name="Note 3 2 2 5 2 2 5" xfId="60176"/>
    <cellStyle name="Note 3 2 2 5 2 3" xfId="9944"/>
    <cellStyle name="Note 3 2 2 5 2 3 2" xfId="41949"/>
    <cellStyle name="Note 3 2 2 5 2 3 3" xfId="60177"/>
    <cellStyle name="Note 3 2 2 5 2 3 4" xfId="60178"/>
    <cellStyle name="Note 3 2 2 5 2 4" xfId="4161"/>
    <cellStyle name="Note 3 2 2 5 2 4 2" xfId="41950"/>
    <cellStyle name="Note 3 2 2 5 2 4 3" xfId="60179"/>
    <cellStyle name="Note 3 2 2 5 2 5" xfId="12835"/>
    <cellStyle name="Note 3 2 2 5 2 5 2" xfId="41951"/>
    <cellStyle name="Note 3 2 2 5 2 5 3" xfId="60180"/>
    <cellStyle name="Note 3 2 2 5 2 6" xfId="18618"/>
    <cellStyle name="Note 3 2 2 5 2 6 2" xfId="41952"/>
    <cellStyle name="Note 3 2 2 5 2 7" xfId="41953"/>
    <cellStyle name="Note 3 2 2 5 2 8" xfId="60181"/>
    <cellStyle name="Note 3 2 2 5 3" xfId="1709"/>
    <cellStyle name="Note 3 2 2 5 3 2" xfId="9195"/>
    <cellStyle name="Note 3 2 2 5 3 2 2" xfId="14977"/>
    <cellStyle name="Note 3 2 2 5 3 2 2 2" xfId="41954"/>
    <cellStyle name="Note 3 2 2 5 3 2 2 3" xfId="60182"/>
    <cellStyle name="Note 3 2 2 5 3 2 3" xfId="20760"/>
    <cellStyle name="Note 3 2 2 5 3 2 3 2" xfId="41955"/>
    <cellStyle name="Note 3 2 2 5 3 2 4" xfId="41956"/>
    <cellStyle name="Note 3 2 2 5 3 2 5" xfId="60183"/>
    <cellStyle name="Note 3 2 2 5 3 3" xfId="6304"/>
    <cellStyle name="Note 3 2 2 5 3 3 2" xfId="41957"/>
    <cellStyle name="Note 3 2 2 5 3 3 3" xfId="60184"/>
    <cellStyle name="Note 3 2 2 5 3 4" xfId="12086"/>
    <cellStyle name="Note 3 2 2 5 3 4 2" xfId="41958"/>
    <cellStyle name="Note 3 2 2 5 3 4 3" xfId="60185"/>
    <cellStyle name="Note 3 2 2 5 3 5" xfId="17869"/>
    <cellStyle name="Note 3 2 2 5 3 5 2" xfId="41959"/>
    <cellStyle name="Note 3 2 2 5 3 6" xfId="41960"/>
    <cellStyle name="Note 3 2 2 5 3 7" xfId="60186"/>
    <cellStyle name="Note 3 2 2 5 4" xfId="5350"/>
    <cellStyle name="Note 3 2 2 5 4 2" xfId="14024"/>
    <cellStyle name="Note 3 2 2 5 4 2 2" xfId="41961"/>
    <cellStyle name="Note 3 2 2 5 4 2 3" xfId="60187"/>
    <cellStyle name="Note 3 2 2 5 4 3" xfId="19807"/>
    <cellStyle name="Note 3 2 2 5 4 3 2" xfId="41962"/>
    <cellStyle name="Note 3 2 2 5 4 4" xfId="41963"/>
    <cellStyle name="Note 3 2 2 5 4 5" xfId="60188"/>
    <cellStyle name="Note 3 2 2 5 5" xfId="8242"/>
    <cellStyle name="Note 3 2 2 5 5 2" xfId="41964"/>
    <cellStyle name="Note 3 2 2 5 5 3" xfId="60189"/>
    <cellStyle name="Note 3 2 2 5 5 4" xfId="60190"/>
    <cellStyle name="Note 3 2 2 5 6" xfId="3412"/>
    <cellStyle name="Note 3 2 2 5 6 2" xfId="41965"/>
    <cellStyle name="Note 3 2 2 5 6 3" xfId="60191"/>
    <cellStyle name="Note 3 2 2 5 7" xfId="11133"/>
    <cellStyle name="Note 3 2 2 5 7 2" xfId="41966"/>
    <cellStyle name="Note 3 2 2 5 7 3" xfId="60192"/>
    <cellStyle name="Note 3 2 2 5 8" xfId="16916"/>
    <cellStyle name="Note 3 2 2 5 8 2" xfId="41967"/>
    <cellStyle name="Note 3 2 2 5 9" xfId="41968"/>
    <cellStyle name="Note 3 2 2 6" xfId="914"/>
    <cellStyle name="Note 3 2 2 6 2" xfId="2620"/>
    <cellStyle name="Note 3 2 2 6 2 2" xfId="10106"/>
    <cellStyle name="Note 3 2 2 6 2 2 2" xfId="15888"/>
    <cellStyle name="Note 3 2 2 6 2 2 2 2" xfId="41969"/>
    <cellStyle name="Note 3 2 2 6 2 2 2 3" xfId="60193"/>
    <cellStyle name="Note 3 2 2 6 2 2 3" xfId="21671"/>
    <cellStyle name="Note 3 2 2 6 2 2 3 2" xfId="41970"/>
    <cellStyle name="Note 3 2 2 6 2 2 4" xfId="41971"/>
    <cellStyle name="Note 3 2 2 6 2 2 5" xfId="60194"/>
    <cellStyle name="Note 3 2 2 6 2 3" xfId="7215"/>
    <cellStyle name="Note 3 2 2 6 2 3 2" xfId="41972"/>
    <cellStyle name="Note 3 2 2 6 2 3 3" xfId="60195"/>
    <cellStyle name="Note 3 2 2 6 2 4" xfId="12997"/>
    <cellStyle name="Note 3 2 2 6 2 4 2" xfId="41973"/>
    <cellStyle name="Note 3 2 2 6 2 4 3" xfId="60196"/>
    <cellStyle name="Note 3 2 2 6 2 5" xfId="18780"/>
    <cellStyle name="Note 3 2 2 6 2 5 2" xfId="41974"/>
    <cellStyle name="Note 3 2 2 6 2 6" xfId="41975"/>
    <cellStyle name="Note 3 2 2 6 2 7" xfId="60197"/>
    <cellStyle name="Note 3 2 2 6 3" xfId="5512"/>
    <cellStyle name="Note 3 2 2 6 3 2" xfId="14186"/>
    <cellStyle name="Note 3 2 2 6 3 2 2" xfId="41976"/>
    <cellStyle name="Note 3 2 2 6 3 2 3" xfId="60198"/>
    <cellStyle name="Note 3 2 2 6 3 3" xfId="19969"/>
    <cellStyle name="Note 3 2 2 6 3 3 2" xfId="41977"/>
    <cellStyle name="Note 3 2 2 6 3 4" xfId="41978"/>
    <cellStyle name="Note 3 2 2 6 3 5" xfId="60199"/>
    <cellStyle name="Note 3 2 2 6 4" xfId="8404"/>
    <cellStyle name="Note 3 2 2 6 4 2" xfId="41979"/>
    <cellStyle name="Note 3 2 2 6 4 3" xfId="60200"/>
    <cellStyle name="Note 3 2 2 6 4 4" xfId="60201"/>
    <cellStyle name="Note 3 2 2 6 5" xfId="4323"/>
    <cellStyle name="Note 3 2 2 6 5 2" xfId="41980"/>
    <cellStyle name="Note 3 2 2 6 5 3" xfId="60202"/>
    <cellStyle name="Note 3 2 2 6 6" xfId="11295"/>
    <cellStyle name="Note 3 2 2 6 6 2" xfId="41981"/>
    <cellStyle name="Note 3 2 2 6 6 3" xfId="60203"/>
    <cellStyle name="Note 3 2 2 6 7" xfId="17078"/>
    <cellStyle name="Note 3 2 2 6 7 2" xfId="41982"/>
    <cellStyle name="Note 3 2 2 6 8" xfId="41983"/>
    <cellStyle name="Note 3 2 2 6 9" xfId="60204"/>
    <cellStyle name="Note 3 2 2 7" xfId="2449"/>
    <cellStyle name="Note 3 2 2 7 2" xfId="7044"/>
    <cellStyle name="Note 3 2 2 7 2 2" xfId="15717"/>
    <cellStyle name="Note 3 2 2 7 2 2 2" xfId="41984"/>
    <cellStyle name="Note 3 2 2 7 2 2 3" xfId="60205"/>
    <cellStyle name="Note 3 2 2 7 2 3" xfId="21500"/>
    <cellStyle name="Note 3 2 2 7 2 3 2" xfId="41985"/>
    <cellStyle name="Note 3 2 2 7 2 4" xfId="41986"/>
    <cellStyle name="Note 3 2 2 7 2 5" xfId="60206"/>
    <cellStyle name="Note 3 2 2 7 3" xfId="9935"/>
    <cellStyle name="Note 3 2 2 7 3 2" xfId="41987"/>
    <cellStyle name="Note 3 2 2 7 3 3" xfId="60207"/>
    <cellStyle name="Note 3 2 2 7 3 4" xfId="60208"/>
    <cellStyle name="Note 3 2 2 7 4" xfId="4152"/>
    <cellStyle name="Note 3 2 2 7 4 2" xfId="41988"/>
    <cellStyle name="Note 3 2 2 7 4 3" xfId="60209"/>
    <cellStyle name="Note 3 2 2 7 5" xfId="12826"/>
    <cellStyle name="Note 3 2 2 7 5 2" xfId="41989"/>
    <cellStyle name="Note 3 2 2 7 5 3" xfId="60210"/>
    <cellStyle name="Note 3 2 2 7 6" xfId="18609"/>
    <cellStyle name="Note 3 2 2 7 6 2" xfId="41990"/>
    <cellStyle name="Note 3 2 2 7 7" xfId="41991"/>
    <cellStyle name="Note 3 2 2 7 8" xfId="60211"/>
    <cellStyle name="Note 3 2 2 8" xfId="1349"/>
    <cellStyle name="Note 3 2 2 8 2" xfId="8835"/>
    <cellStyle name="Note 3 2 2 8 2 2" xfId="14617"/>
    <cellStyle name="Note 3 2 2 8 2 2 2" xfId="41992"/>
    <cellStyle name="Note 3 2 2 8 2 2 3" xfId="60212"/>
    <cellStyle name="Note 3 2 2 8 2 3" xfId="20400"/>
    <cellStyle name="Note 3 2 2 8 2 3 2" xfId="41993"/>
    <cellStyle name="Note 3 2 2 8 2 4" xfId="41994"/>
    <cellStyle name="Note 3 2 2 8 2 5" xfId="60213"/>
    <cellStyle name="Note 3 2 2 8 3" xfId="5944"/>
    <cellStyle name="Note 3 2 2 8 3 2" xfId="41995"/>
    <cellStyle name="Note 3 2 2 8 3 3" xfId="60214"/>
    <cellStyle name="Note 3 2 2 8 4" xfId="11726"/>
    <cellStyle name="Note 3 2 2 8 4 2" xfId="41996"/>
    <cellStyle name="Note 3 2 2 8 4 3" xfId="60215"/>
    <cellStyle name="Note 3 2 2 8 5" xfId="17509"/>
    <cellStyle name="Note 3 2 2 8 5 2" xfId="41997"/>
    <cellStyle name="Note 3 2 2 8 6" xfId="41998"/>
    <cellStyle name="Note 3 2 2 8 7" xfId="60216"/>
    <cellStyle name="Note 3 2 2 9" xfId="5341"/>
    <cellStyle name="Note 3 2 2 9 2" xfId="14015"/>
    <cellStyle name="Note 3 2 2 9 2 2" xfId="41999"/>
    <cellStyle name="Note 3 2 2 9 2 3" xfId="60217"/>
    <cellStyle name="Note 3 2 2 9 3" xfId="19798"/>
    <cellStyle name="Note 3 2 2 9 3 2" xfId="42000"/>
    <cellStyle name="Note 3 2 2 9 4" xfId="42001"/>
    <cellStyle name="Note 3 2 2 9 5" xfId="60218"/>
    <cellStyle name="Note 3 2 3" xfId="722"/>
    <cellStyle name="Note 3 2 3 10" xfId="11134"/>
    <cellStyle name="Note 3 2 3 10 2" xfId="42002"/>
    <cellStyle name="Note 3 2 3 10 3" xfId="60219"/>
    <cellStyle name="Note 3 2 3 11" xfId="16917"/>
    <cellStyle name="Note 3 2 3 11 2" xfId="42003"/>
    <cellStyle name="Note 3 2 3 12" xfId="42004"/>
    <cellStyle name="Note 3 2 3 13" xfId="60220"/>
    <cellStyle name="Note 3 2 3 2" xfId="723"/>
    <cellStyle name="Note 3 2 3 2 10" xfId="16918"/>
    <cellStyle name="Note 3 2 3 2 10 2" xfId="42005"/>
    <cellStyle name="Note 3 2 3 2 11" xfId="42006"/>
    <cellStyle name="Note 3 2 3 2 12" xfId="60221"/>
    <cellStyle name="Note 3 2 3 2 2" xfId="724"/>
    <cellStyle name="Note 3 2 3 2 2 2" xfId="2461"/>
    <cellStyle name="Note 3 2 3 2 2 2 2" xfId="9947"/>
    <cellStyle name="Note 3 2 3 2 2 2 2 2" xfId="15729"/>
    <cellStyle name="Note 3 2 3 2 2 2 2 2 2" xfId="42007"/>
    <cellStyle name="Note 3 2 3 2 2 2 2 2 3" xfId="60222"/>
    <cellStyle name="Note 3 2 3 2 2 2 2 3" xfId="21512"/>
    <cellStyle name="Note 3 2 3 2 2 2 2 3 2" xfId="42008"/>
    <cellStyle name="Note 3 2 3 2 2 2 2 4" xfId="42009"/>
    <cellStyle name="Note 3 2 3 2 2 2 2 5" xfId="60223"/>
    <cellStyle name="Note 3 2 3 2 2 2 3" xfId="7056"/>
    <cellStyle name="Note 3 2 3 2 2 2 3 2" xfId="42010"/>
    <cellStyle name="Note 3 2 3 2 2 2 3 3" xfId="60224"/>
    <cellStyle name="Note 3 2 3 2 2 2 4" xfId="12838"/>
    <cellStyle name="Note 3 2 3 2 2 2 4 2" xfId="42011"/>
    <cellStyle name="Note 3 2 3 2 2 2 4 3" xfId="60225"/>
    <cellStyle name="Note 3 2 3 2 2 2 5" xfId="18621"/>
    <cellStyle name="Note 3 2 3 2 2 2 5 2" xfId="42012"/>
    <cellStyle name="Note 3 2 3 2 2 2 6" xfId="42013"/>
    <cellStyle name="Note 3 2 3 2 2 2 7" xfId="60226"/>
    <cellStyle name="Note 3 2 3 2 2 3" xfId="5353"/>
    <cellStyle name="Note 3 2 3 2 2 3 2" xfId="14027"/>
    <cellStyle name="Note 3 2 3 2 2 3 2 2" xfId="42014"/>
    <cellStyle name="Note 3 2 3 2 2 3 2 3" xfId="60227"/>
    <cellStyle name="Note 3 2 3 2 2 3 3" xfId="19810"/>
    <cellStyle name="Note 3 2 3 2 2 3 3 2" xfId="42015"/>
    <cellStyle name="Note 3 2 3 2 2 3 4" xfId="42016"/>
    <cellStyle name="Note 3 2 3 2 2 3 5" xfId="60228"/>
    <cellStyle name="Note 3 2 3 2 2 4" xfId="8245"/>
    <cellStyle name="Note 3 2 3 2 2 4 2" xfId="42017"/>
    <cellStyle name="Note 3 2 3 2 2 4 3" xfId="60229"/>
    <cellStyle name="Note 3 2 3 2 2 4 4" xfId="60230"/>
    <cellStyle name="Note 3 2 3 2 2 5" xfId="4164"/>
    <cellStyle name="Note 3 2 3 2 2 5 2" xfId="42018"/>
    <cellStyle name="Note 3 2 3 2 2 5 3" xfId="60231"/>
    <cellStyle name="Note 3 2 3 2 2 6" xfId="11136"/>
    <cellStyle name="Note 3 2 3 2 2 6 2" xfId="42019"/>
    <cellStyle name="Note 3 2 3 2 2 6 3" xfId="60232"/>
    <cellStyle name="Note 3 2 3 2 2 7" xfId="16919"/>
    <cellStyle name="Note 3 2 3 2 2 7 2" xfId="42020"/>
    <cellStyle name="Note 3 2 3 2 2 8" xfId="42021"/>
    <cellStyle name="Note 3 2 3 2 2 9" xfId="60233"/>
    <cellStyle name="Note 3 2 3 2 3" xfId="1204"/>
    <cellStyle name="Note 3 2 3 2 3 2" xfId="2908"/>
    <cellStyle name="Note 3 2 3 2 3 2 2" xfId="10394"/>
    <cellStyle name="Note 3 2 3 2 3 2 2 2" xfId="16176"/>
    <cellStyle name="Note 3 2 3 2 3 2 2 2 2" xfId="42022"/>
    <cellStyle name="Note 3 2 3 2 3 2 2 2 3" xfId="60234"/>
    <cellStyle name="Note 3 2 3 2 3 2 2 3" xfId="21959"/>
    <cellStyle name="Note 3 2 3 2 3 2 2 3 2" xfId="42023"/>
    <cellStyle name="Note 3 2 3 2 3 2 2 4" xfId="42024"/>
    <cellStyle name="Note 3 2 3 2 3 2 2 5" xfId="60235"/>
    <cellStyle name="Note 3 2 3 2 3 2 3" xfId="7503"/>
    <cellStyle name="Note 3 2 3 2 3 2 3 2" xfId="42025"/>
    <cellStyle name="Note 3 2 3 2 3 2 3 3" xfId="60236"/>
    <cellStyle name="Note 3 2 3 2 3 2 4" xfId="13285"/>
    <cellStyle name="Note 3 2 3 2 3 2 4 2" xfId="42026"/>
    <cellStyle name="Note 3 2 3 2 3 2 4 3" xfId="60237"/>
    <cellStyle name="Note 3 2 3 2 3 2 5" xfId="19068"/>
    <cellStyle name="Note 3 2 3 2 3 2 5 2" xfId="42027"/>
    <cellStyle name="Note 3 2 3 2 3 2 6" xfId="42028"/>
    <cellStyle name="Note 3 2 3 2 3 2 7" xfId="60238"/>
    <cellStyle name="Note 3 2 3 2 3 3" xfId="5800"/>
    <cellStyle name="Note 3 2 3 2 3 3 2" xfId="14474"/>
    <cellStyle name="Note 3 2 3 2 3 3 2 2" xfId="42029"/>
    <cellStyle name="Note 3 2 3 2 3 3 2 3" xfId="60239"/>
    <cellStyle name="Note 3 2 3 2 3 3 3" xfId="20257"/>
    <cellStyle name="Note 3 2 3 2 3 3 3 2" xfId="42030"/>
    <cellStyle name="Note 3 2 3 2 3 3 4" xfId="42031"/>
    <cellStyle name="Note 3 2 3 2 3 3 5" xfId="60240"/>
    <cellStyle name="Note 3 2 3 2 3 4" xfId="8692"/>
    <cellStyle name="Note 3 2 3 2 3 4 2" xfId="42032"/>
    <cellStyle name="Note 3 2 3 2 3 4 3" xfId="60241"/>
    <cellStyle name="Note 3 2 3 2 3 4 4" xfId="60242"/>
    <cellStyle name="Note 3 2 3 2 3 5" xfId="4611"/>
    <cellStyle name="Note 3 2 3 2 3 5 2" xfId="42033"/>
    <cellStyle name="Note 3 2 3 2 3 5 3" xfId="60243"/>
    <cellStyle name="Note 3 2 3 2 3 6" xfId="11583"/>
    <cellStyle name="Note 3 2 3 2 3 6 2" xfId="42034"/>
    <cellStyle name="Note 3 2 3 2 3 6 3" xfId="60244"/>
    <cellStyle name="Note 3 2 3 2 3 7" xfId="17366"/>
    <cellStyle name="Note 3 2 3 2 3 7 2" xfId="42035"/>
    <cellStyle name="Note 3 2 3 2 3 8" xfId="42036"/>
    <cellStyle name="Note 3 2 3 2 3 9" xfId="60245"/>
    <cellStyle name="Note 3 2 3 2 4" xfId="2460"/>
    <cellStyle name="Note 3 2 3 2 4 2" xfId="7055"/>
    <cellStyle name="Note 3 2 3 2 4 2 2" xfId="15728"/>
    <cellStyle name="Note 3 2 3 2 4 2 2 2" xfId="42037"/>
    <cellStyle name="Note 3 2 3 2 4 2 2 3" xfId="60246"/>
    <cellStyle name="Note 3 2 3 2 4 2 3" xfId="21511"/>
    <cellStyle name="Note 3 2 3 2 4 2 3 2" xfId="42038"/>
    <cellStyle name="Note 3 2 3 2 4 2 4" xfId="42039"/>
    <cellStyle name="Note 3 2 3 2 4 2 5" xfId="60247"/>
    <cellStyle name="Note 3 2 3 2 4 3" xfId="9946"/>
    <cellStyle name="Note 3 2 3 2 4 3 2" xfId="42040"/>
    <cellStyle name="Note 3 2 3 2 4 3 3" xfId="60248"/>
    <cellStyle name="Note 3 2 3 2 4 3 4" xfId="60249"/>
    <cellStyle name="Note 3 2 3 2 4 4" xfId="4163"/>
    <cellStyle name="Note 3 2 3 2 4 4 2" xfId="42041"/>
    <cellStyle name="Note 3 2 3 2 4 4 3" xfId="60250"/>
    <cellStyle name="Note 3 2 3 2 4 5" xfId="12837"/>
    <cellStyle name="Note 3 2 3 2 4 5 2" xfId="42042"/>
    <cellStyle name="Note 3 2 3 2 4 5 3" xfId="60251"/>
    <cellStyle name="Note 3 2 3 2 4 6" xfId="18620"/>
    <cellStyle name="Note 3 2 3 2 4 6 2" xfId="42043"/>
    <cellStyle name="Note 3 2 3 2 4 7" xfId="42044"/>
    <cellStyle name="Note 3 2 3 2 4 8" xfId="60252"/>
    <cellStyle name="Note 3 2 3 2 5" xfId="1715"/>
    <cellStyle name="Note 3 2 3 2 5 2" xfId="9201"/>
    <cellStyle name="Note 3 2 3 2 5 2 2" xfId="14983"/>
    <cellStyle name="Note 3 2 3 2 5 2 2 2" xfId="42045"/>
    <cellStyle name="Note 3 2 3 2 5 2 2 3" xfId="60253"/>
    <cellStyle name="Note 3 2 3 2 5 2 3" xfId="20766"/>
    <cellStyle name="Note 3 2 3 2 5 2 3 2" xfId="42046"/>
    <cellStyle name="Note 3 2 3 2 5 2 4" xfId="42047"/>
    <cellStyle name="Note 3 2 3 2 5 2 5" xfId="60254"/>
    <cellStyle name="Note 3 2 3 2 5 3" xfId="6310"/>
    <cellStyle name="Note 3 2 3 2 5 3 2" xfId="42048"/>
    <cellStyle name="Note 3 2 3 2 5 3 3" xfId="60255"/>
    <cellStyle name="Note 3 2 3 2 5 4" xfId="12092"/>
    <cellStyle name="Note 3 2 3 2 5 4 2" xfId="42049"/>
    <cellStyle name="Note 3 2 3 2 5 4 3" xfId="60256"/>
    <cellStyle name="Note 3 2 3 2 5 5" xfId="17875"/>
    <cellStyle name="Note 3 2 3 2 5 5 2" xfId="42050"/>
    <cellStyle name="Note 3 2 3 2 5 6" xfId="42051"/>
    <cellStyle name="Note 3 2 3 2 5 7" xfId="60257"/>
    <cellStyle name="Note 3 2 3 2 6" xfId="5352"/>
    <cellStyle name="Note 3 2 3 2 6 2" xfId="14026"/>
    <cellStyle name="Note 3 2 3 2 6 2 2" xfId="42052"/>
    <cellStyle name="Note 3 2 3 2 6 2 3" xfId="60258"/>
    <cellStyle name="Note 3 2 3 2 6 3" xfId="19809"/>
    <cellStyle name="Note 3 2 3 2 6 3 2" xfId="42053"/>
    <cellStyle name="Note 3 2 3 2 6 4" xfId="42054"/>
    <cellStyle name="Note 3 2 3 2 6 5" xfId="60259"/>
    <cellStyle name="Note 3 2 3 2 7" xfId="8244"/>
    <cellStyle name="Note 3 2 3 2 7 2" xfId="42055"/>
    <cellStyle name="Note 3 2 3 2 7 3" xfId="60260"/>
    <cellStyle name="Note 3 2 3 2 7 4" xfId="60261"/>
    <cellStyle name="Note 3 2 3 2 8" xfId="3418"/>
    <cellStyle name="Note 3 2 3 2 8 2" xfId="42056"/>
    <cellStyle name="Note 3 2 3 2 8 3" xfId="60262"/>
    <cellStyle name="Note 3 2 3 2 9" xfId="11135"/>
    <cellStyle name="Note 3 2 3 2 9 2" xfId="42057"/>
    <cellStyle name="Note 3 2 3 2 9 3" xfId="60263"/>
    <cellStyle name="Note 3 2 3 3" xfId="725"/>
    <cellStyle name="Note 3 2 3 3 2" xfId="2462"/>
    <cellStyle name="Note 3 2 3 3 2 2" xfId="9948"/>
    <cellStyle name="Note 3 2 3 3 2 2 2" xfId="15730"/>
    <cellStyle name="Note 3 2 3 3 2 2 2 2" xfId="42058"/>
    <cellStyle name="Note 3 2 3 3 2 2 2 3" xfId="60264"/>
    <cellStyle name="Note 3 2 3 3 2 2 3" xfId="21513"/>
    <cellStyle name="Note 3 2 3 3 2 2 3 2" xfId="42059"/>
    <cellStyle name="Note 3 2 3 3 2 2 4" xfId="42060"/>
    <cellStyle name="Note 3 2 3 3 2 2 5" xfId="60265"/>
    <cellStyle name="Note 3 2 3 3 2 3" xfId="7057"/>
    <cellStyle name="Note 3 2 3 3 2 3 2" xfId="42061"/>
    <cellStyle name="Note 3 2 3 3 2 3 3" xfId="60266"/>
    <cellStyle name="Note 3 2 3 3 2 4" xfId="12839"/>
    <cellStyle name="Note 3 2 3 3 2 4 2" xfId="42062"/>
    <cellStyle name="Note 3 2 3 3 2 4 3" xfId="60267"/>
    <cellStyle name="Note 3 2 3 3 2 5" xfId="18622"/>
    <cellStyle name="Note 3 2 3 3 2 5 2" xfId="42063"/>
    <cellStyle name="Note 3 2 3 3 2 6" xfId="42064"/>
    <cellStyle name="Note 3 2 3 3 2 7" xfId="60268"/>
    <cellStyle name="Note 3 2 3 3 3" xfId="5354"/>
    <cellStyle name="Note 3 2 3 3 3 2" xfId="14028"/>
    <cellStyle name="Note 3 2 3 3 3 2 2" xfId="42065"/>
    <cellStyle name="Note 3 2 3 3 3 2 3" xfId="60269"/>
    <cellStyle name="Note 3 2 3 3 3 3" xfId="19811"/>
    <cellStyle name="Note 3 2 3 3 3 3 2" xfId="42066"/>
    <cellStyle name="Note 3 2 3 3 3 4" xfId="42067"/>
    <cellStyle name="Note 3 2 3 3 3 5" xfId="60270"/>
    <cellStyle name="Note 3 2 3 3 4" xfId="8246"/>
    <cellStyle name="Note 3 2 3 3 4 2" xfId="42068"/>
    <cellStyle name="Note 3 2 3 3 4 3" xfId="60271"/>
    <cellStyle name="Note 3 2 3 3 4 4" xfId="60272"/>
    <cellStyle name="Note 3 2 3 3 5" xfId="4165"/>
    <cellStyle name="Note 3 2 3 3 5 2" xfId="42069"/>
    <cellStyle name="Note 3 2 3 3 5 3" xfId="60273"/>
    <cellStyle name="Note 3 2 3 3 6" xfId="11137"/>
    <cellStyle name="Note 3 2 3 3 6 2" xfId="42070"/>
    <cellStyle name="Note 3 2 3 3 6 3" xfId="60274"/>
    <cellStyle name="Note 3 2 3 3 7" xfId="16920"/>
    <cellStyle name="Note 3 2 3 3 7 2" xfId="42071"/>
    <cellStyle name="Note 3 2 3 3 8" xfId="42072"/>
    <cellStyle name="Note 3 2 3 3 9" xfId="60275"/>
    <cellStyle name="Note 3 2 3 4" xfId="1203"/>
    <cellStyle name="Note 3 2 3 4 2" xfId="2907"/>
    <cellStyle name="Note 3 2 3 4 2 2" xfId="10393"/>
    <cellStyle name="Note 3 2 3 4 2 2 2" xfId="16175"/>
    <cellStyle name="Note 3 2 3 4 2 2 2 2" xfId="42073"/>
    <cellStyle name="Note 3 2 3 4 2 2 2 3" xfId="60276"/>
    <cellStyle name="Note 3 2 3 4 2 2 3" xfId="21958"/>
    <cellStyle name="Note 3 2 3 4 2 2 3 2" xfId="42074"/>
    <cellStyle name="Note 3 2 3 4 2 2 4" xfId="42075"/>
    <cellStyle name="Note 3 2 3 4 2 2 5" xfId="60277"/>
    <cellStyle name="Note 3 2 3 4 2 3" xfId="7502"/>
    <cellStyle name="Note 3 2 3 4 2 3 2" xfId="42076"/>
    <cellStyle name="Note 3 2 3 4 2 3 3" xfId="60278"/>
    <cellStyle name="Note 3 2 3 4 2 4" xfId="13284"/>
    <cellStyle name="Note 3 2 3 4 2 4 2" xfId="42077"/>
    <cellStyle name="Note 3 2 3 4 2 4 3" xfId="60279"/>
    <cellStyle name="Note 3 2 3 4 2 5" xfId="19067"/>
    <cellStyle name="Note 3 2 3 4 2 5 2" xfId="42078"/>
    <cellStyle name="Note 3 2 3 4 2 6" xfId="42079"/>
    <cellStyle name="Note 3 2 3 4 2 7" xfId="60280"/>
    <cellStyle name="Note 3 2 3 4 3" xfId="5799"/>
    <cellStyle name="Note 3 2 3 4 3 2" xfId="14473"/>
    <cellStyle name="Note 3 2 3 4 3 2 2" xfId="42080"/>
    <cellStyle name="Note 3 2 3 4 3 2 3" xfId="60281"/>
    <cellStyle name="Note 3 2 3 4 3 3" xfId="20256"/>
    <cellStyle name="Note 3 2 3 4 3 3 2" xfId="42081"/>
    <cellStyle name="Note 3 2 3 4 3 4" xfId="42082"/>
    <cellStyle name="Note 3 2 3 4 3 5" xfId="60282"/>
    <cellStyle name="Note 3 2 3 4 4" xfId="8691"/>
    <cellStyle name="Note 3 2 3 4 4 2" xfId="42083"/>
    <cellStyle name="Note 3 2 3 4 4 3" xfId="60283"/>
    <cellStyle name="Note 3 2 3 4 4 4" xfId="60284"/>
    <cellStyle name="Note 3 2 3 4 5" xfId="4610"/>
    <cellStyle name="Note 3 2 3 4 5 2" xfId="42084"/>
    <cellStyle name="Note 3 2 3 4 5 3" xfId="60285"/>
    <cellStyle name="Note 3 2 3 4 6" xfId="11582"/>
    <cellStyle name="Note 3 2 3 4 6 2" xfId="42085"/>
    <cellStyle name="Note 3 2 3 4 6 3" xfId="60286"/>
    <cellStyle name="Note 3 2 3 4 7" xfId="17365"/>
    <cellStyle name="Note 3 2 3 4 7 2" xfId="42086"/>
    <cellStyle name="Note 3 2 3 4 8" xfId="42087"/>
    <cellStyle name="Note 3 2 3 4 9" xfId="60287"/>
    <cellStyle name="Note 3 2 3 5" xfId="2459"/>
    <cellStyle name="Note 3 2 3 5 2" xfId="7054"/>
    <cellStyle name="Note 3 2 3 5 2 2" xfId="15727"/>
    <cellStyle name="Note 3 2 3 5 2 2 2" xfId="42088"/>
    <cellStyle name="Note 3 2 3 5 2 2 3" xfId="60288"/>
    <cellStyle name="Note 3 2 3 5 2 3" xfId="21510"/>
    <cellStyle name="Note 3 2 3 5 2 3 2" xfId="42089"/>
    <cellStyle name="Note 3 2 3 5 2 4" xfId="42090"/>
    <cellStyle name="Note 3 2 3 5 2 5" xfId="60289"/>
    <cellStyle name="Note 3 2 3 5 3" xfId="9945"/>
    <cellStyle name="Note 3 2 3 5 3 2" xfId="42091"/>
    <cellStyle name="Note 3 2 3 5 3 3" xfId="60290"/>
    <cellStyle name="Note 3 2 3 5 3 4" xfId="60291"/>
    <cellStyle name="Note 3 2 3 5 4" xfId="4162"/>
    <cellStyle name="Note 3 2 3 5 4 2" xfId="42092"/>
    <cellStyle name="Note 3 2 3 5 4 3" xfId="60292"/>
    <cellStyle name="Note 3 2 3 5 5" xfId="12836"/>
    <cellStyle name="Note 3 2 3 5 5 2" xfId="42093"/>
    <cellStyle name="Note 3 2 3 5 5 3" xfId="60293"/>
    <cellStyle name="Note 3 2 3 5 6" xfId="18619"/>
    <cellStyle name="Note 3 2 3 5 6 2" xfId="42094"/>
    <cellStyle name="Note 3 2 3 5 7" xfId="42095"/>
    <cellStyle name="Note 3 2 3 5 8" xfId="60294"/>
    <cellStyle name="Note 3 2 3 6" xfId="1714"/>
    <cellStyle name="Note 3 2 3 6 2" xfId="9200"/>
    <cellStyle name="Note 3 2 3 6 2 2" xfId="14982"/>
    <cellStyle name="Note 3 2 3 6 2 2 2" xfId="42096"/>
    <cellStyle name="Note 3 2 3 6 2 2 3" xfId="60295"/>
    <cellStyle name="Note 3 2 3 6 2 3" xfId="20765"/>
    <cellStyle name="Note 3 2 3 6 2 3 2" xfId="42097"/>
    <cellStyle name="Note 3 2 3 6 2 4" xfId="42098"/>
    <cellStyle name="Note 3 2 3 6 2 5" xfId="60296"/>
    <cellStyle name="Note 3 2 3 6 3" xfId="6309"/>
    <cellStyle name="Note 3 2 3 6 3 2" xfId="42099"/>
    <cellStyle name="Note 3 2 3 6 3 3" xfId="60297"/>
    <cellStyle name="Note 3 2 3 6 4" xfId="12091"/>
    <cellStyle name="Note 3 2 3 6 4 2" xfId="42100"/>
    <cellStyle name="Note 3 2 3 6 4 3" xfId="60298"/>
    <cellStyle name="Note 3 2 3 6 5" xfId="17874"/>
    <cellStyle name="Note 3 2 3 6 5 2" xfId="42101"/>
    <cellStyle name="Note 3 2 3 6 6" xfId="42102"/>
    <cellStyle name="Note 3 2 3 6 7" xfId="60299"/>
    <cellStyle name="Note 3 2 3 7" xfId="5351"/>
    <cellStyle name="Note 3 2 3 7 2" xfId="14025"/>
    <cellStyle name="Note 3 2 3 7 2 2" xfId="42103"/>
    <cellStyle name="Note 3 2 3 7 2 3" xfId="60300"/>
    <cellStyle name="Note 3 2 3 7 3" xfId="19808"/>
    <cellStyle name="Note 3 2 3 7 3 2" xfId="42104"/>
    <cellStyle name="Note 3 2 3 7 4" xfId="42105"/>
    <cellStyle name="Note 3 2 3 7 5" xfId="60301"/>
    <cellStyle name="Note 3 2 3 8" xfId="8243"/>
    <cellStyle name="Note 3 2 3 8 2" xfId="42106"/>
    <cellStyle name="Note 3 2 3 8 3" xfId="60302"/>
    <cellStyle name="Note 3 2 3 8 4" xfId="60303"/>
    <cellStyle name="Note 3 2 3 9" xfId="3417"/>
    <cellStyle name="Note 3 2 3 9 2" xfId="42107"/>
    <cellStyle name="Note 3 2 3 9 3" xfId="60304"/>
    <cellStyle name="Note 3 2 4" xfId="726"/>
    <cellStyle name="Note 3 2 4 10" xfId="16921"/>
    <cellStyle name="Note 3 2 4 10 2" xfId="42108"/>
    <cellStyle name="Note 3 2 4 11" xfId="42109"/>
    <cellStyle name="Note 3 2 4 12" xfId="60305"/>
    <cellStyle name="Note 3 2 4 2" xfId="727"/>
    <cellStyle name="Note 3 2 4 2 2" xfId="2464"/>
    <cellStyle name="Note 3 2 4 2 2 2" xfId="9950"/>
    <cellStyle name="Note 3 2 4 2 2 2 2" xfId="15732"/>
    <cellStyle name="Note 3 2 4 2 2 2 2 2" xfId="42110"/>
    <cellStyle name="Note 3 2 4 2 2 2 2 3" xfId="60306"/>
    <cellStyle name="Note 3 2 4 2 2 2 3" xfId="21515"/>
    <cellStyle name="Note 3 2 4 2 2 2 3 2" xfId="42111"/>
    <cellStyle name="Note 3 2 4 2 2 2 4" xfId="42112"/>
    <cellStyle name="Note 3 2 4 2 2 2 5" xfId="60307"/>
    <cellStyle name="Note 3 2 4 2 2 3" xfId="7059"/>
    <cellStyle name="Note 3 2 4 2 2 3 2" xfId="42113"/>
    <cellStyle name="Note 3 2 4 2 2 3 3" xfId="60308"/>
    <cellStyle name="Note 3 2 4 2 2 4" xfId="12841"/>
    <cellStyle name="Note 3 2 4 2 2 4 2" xfId="42114"/>
    <cellStyle name="Note 3 2 4 2 2 4 3" xfId="60309"/>
    <cellStyle name="Note 3 2 4 2 2 5" xfId="18624"/>
    <cellStyle name="Note 3 2 4 2 2 5 2" xfId="42115"/>
    <cellStyle name="Note 3 2 4 2 2 6" xfId="42116"/>
    <cellStyle name="Note 3 2 4 2 2 7" xfId="60310"/>
    <cellStyle name="Note 3 2 4 2 3" xfId="5356"/>
    <cellStyle name="Note 3 2 4 2 3 2" xfId="14030"/>
    <cellStyle name="Note 3 2 4 2 3 2 2" xfId="42117"/>
    <cellStyle name="Note 3 2 4 2 3 2 3" xfId="60311"/>
    <cellStyle name="Note 3 2 4 2 3 3" xfId="19813"/>
    <cellStyle name="Note 3 2 4 2 3 3 2" xfId="42118"/>
    <cellStyle name="Note 3 2 4 2 3 4" xfId="42119"/>
    <cellStyle name="Note 3 2 4 2 3 5" xfId="60312"/>
    <cellStyle name="Note 3 2 4 2 4" xfId="8248"/>
    <cellStyle name="Note 3 2 4 2 4 2" xfId="42120"/>
    <cellStyle name="Note 3 2 4 2 4 3" xfId="60313"/>
    <cellStyle name="Note 3 2 4 2 4 4" xfId="60314"/>
    <cellStyle name="Note 3 2 4 2 5" xfId="4167"/>
    <cellStyle name="Note 3 2 4 2 5 2" xfId="42121"/>
    <cellStyle name="Note 3 2 4 2 5 3" xfId="60315"/>
    <cellStyle name="Note 3 2 4 2 6" xfId="11139"/>
    <cellStyle name="Note 3 2 4 2 6 2" xfId="42122"/>
    <cellStyle name="Note 3 2 4 2 6 3" xfId="60316"/>
    <cellStyle name="Note 3 2 4 2 7" xfId="16922"/>
    <cellStyle name="Note 3 2 4 2 7 2" xfId="42123"/>
    <cellStyle name="Note 3 2 4 2 8" xfId="42124"/>
    <cellStyle name="Note 3 2 4 2 9" xfId="60317"/>
    <cellStyle name="Note 3 2 4 3" xfId="1205"/>
    <cellStyle name="Note 3 2 4 3 2" xfId="2909"/>
    <cellStyle name="Note 3 2 4 3 2 2" xfId="10395"/>
    <cellStyle name="Note 3 2 4 3 2 2 2" xfId="16177"/>
    <cellStyle name="Note 3 2 4 3 2 2 2 2" xfId="42125"/>
    <cellStyle name="Note 3 2 4 3 2 2 2 3" xfId="60318"/>
    <cellStyle name="Note 3 2 4 3 2 2 3" xfId="21960"/>
    <cellStyle name="Note 3 2 4 3 2 2 3 2" xfId="42126"/>
    <cellStyle name="Note 3 2 4 3 2 2 4" xfId="42127"/>
    <cellStyle name="Note 3 2 4 3 2 2 5" xfId="60319"/>
    <cellStyle name="Note 3 2 4 3 2 3" xfId="7504"/>
    <cellStyle name="Note 3 2 4 3 2 3 2" xfId="42128"/>
    <cellStyle name="Note 3 2 4 3 2 3 3" xfId="60320"/>
    <cellStyle name="Note 3 2 4 3 2 4" xfId="13286"/>
    <cellStyle name="Note 3 2 4 3 2 4 2" xfId="42129"/>
    <cellStyle name="Note 3 2 4 3 2 4 3" xfId="60321"/>
    <cellStyle name="Note 3 2 4 3 2 5" xfId="19069"/>
    <cellStyle name="Note 3 2 4 3 2 5 2" xfId="42130"/>
    <cellStyle name="Note 3 2 4 3 2 6" xfId="42131"/>
    <cellStyle name="Note 3 2 4 3 2 7" xfId="60322"/>
    <cellStyle name="Note 3 2 4 3 3" xfId="5801"/>
    <cellStyle name="Note 3 2 4 3 3 2" xfId="14475"/>
    <cellStyle name="Note 3 2 4 3 3 2 2" xfId="42132"/>
    <cellStyle name="Note 3 2 4 3 3 2 3" xfId="60323"/>
    <cellStyle name="Note 3 2 4 3 3 3" xfId="20258"/>
    <cellStyle name="Note 3 2 4 3 3 3 2" xfId="42133"/>
    <cellStyle name="Note 3 2 4 3 3 4" xfId="42134"/>
    <cellStyle name="Note 3 2 4 3 3 5" xfId="60324"/>
    <cellStyle name="Note 3 2 4 3 4" xfId="8693"/>
    <cellStyle name="Note 3 2 4 3 4 2" xfId="42135"/>
    <cellStyle name="Note 3 2 4 3 4 3" xfId="60325"/>
    <cellStyle name="Note 3 2 4 3 4 4" xfId="60326"/>
    <cellStyle name="Note 3 2 4 3 5" xfId="4612"/>
    <cellStyle name="Note 3 2 4 3 5 2" xfId="42136"/>
    <cellStyle name="Note 3 2 4 3 5 3" xfId="60327"/>
    <cellStyle name="Note 3 2 4 3 6" xfId="11584"/>
    <cellStyle name="Note 3 2 4 3 6 2" xfId="42137"/>
    <cellStyle name="Note 3 2 4 3 6 3" xfId="60328"/>
    <cellStyle name="Note 3 2 4 3 7" xfId="17367"/>
    <cellStyle name="Note 3 2 4 3 7 2" xfId="42138"/>
    <cellStyle name="Note 3 2 4 3 8" xfId="42139"/>
    <cellStyle name="Note 3 2 4 3 9" xfId="60329"/>
    <cellStyle name="Note 3 2 4 4" xfId="2463"/>
    <cellStyle name="Note 3 2 4 4 2" xfId="7058"/>
    <cellStyle name="Note 3 2 4 4 2 2" xfId="15731"/>
    <cellStyle name="Note 3 2 4 4 2 2 2" xfId="42140"/>
    <cellStyle name="Note 3 2 4 4 2 2 3" xfId="60330"/>
    <cellStyle name="Note 3 2 4 4 2 3" xfId="21514"/>
    <cellStyle name="Note 3 2 4 4 2 3 2" xfId="42141"/>
    <cellStyle name="Note 3 2 4 4 2 4" xfId="42142"/>
    <cellStyle name="Note 3 2 4 4 2 5" xfId="60331"/>
    <cellStyle name="Note 3 2 4 4 3" xfId="9949"/>
    <cellStyle name="Note 3 2 4 4 3 2" xfId="42143"/>
    <cellStyle name="Note 3 2 4 4 3 3" xfId="60332"/>
    <cellStyle name="Note 3 2 4 4 3 4" xfId="60333"/>
    <cellStyle name="Note 3 2 4 4 4" xfId="4166"/>
    <cellStyle name="Note 3 2 4 4 4 2" xfId="42144"/>
    <cellStyle name="Note 3 2 4 4 4 3" xfId="60334"/>
    <cellStyle name="Note 3 2 4 4 5" xfId="12840"/>
    <cellStyle name="Note 3 2 4 4 5 2" xfId="42145"/>
    <cellStyle name="Note 3 2 4 4 5 3" xfId="60335"/>
    <cellStyle name="Note 3 2 4 4 6" xfId="18623"/>
    <cellStyle name="Note 3 2 4 4 6 2" xfId="42146"/>
    <cellStyle name="Note 3 2 4 4 7" xfId="42147"/>
    <cellStyle name="Note 3 2 4 4 8" xfId="60336"/>
    <cellStyle name="Note 3 2 4 5" xfId="1716"/>
    <cellStyle name="Note 3 2 4 5 2" xfId="9202"/>
    <cellStyle name="Note 3 2 4 5 2 2" xfId="14984"/>
    <cellStyle name="Note 3 2 4 5 2 2 2" xfId="42148"/>
    <cellStyle name="Note 3 2 4 5 2 2 3" xfId="60337"/>
    <cellStyle name="Note 3 2 4 5 2 3" xfId="20767"/>
    <cellStyle name="Note 3 2 4 5 2 3 2" xfId="42149"/>
    <cellStyle name="Note 3 2 4 5 2 4" xfId="42150"/>
    <cellStyle name="Note 3 2 4 5 2 5" xfId="60338"/>
    <cellStyle name="Note 3 2 4 5 3" xfId="6311"/>
    <cellStyle name="Note 3 2 4 5 3 2" xfId="42151"/>
    <cellStyle name="Note 3 2 4 5 3 3" xfId="60339"/>
    <cellStyle name="Note 3 2 4 5 4" xfId="12093"/>
    <cellStyle name="Note 3 2 4 5 4 2" xfId="42152"/>
    <cellStyle name="Note 3 2 4 5 4 3" xfId="60340"/>
    <cellStyle name="Note 3 2 4 5 5" xfId="17876"/>
    <cellStyle name="Note 3 2 4 5 5 2" xfId="42153"/>
    <cellStyle name="Note 3 2 4 5 6" xfId="42154"/>
    <cellStyle name="Note 3 2 4 5 7" xfId="60341"/>
    <cellStyle name="Note 3 2 4 6" xfId="5355"/>
    <cellStyle name="Note 3 2 4 6 2" xfId="14029"/>
    <cellStyle name="Note 3 2 4 6 2 2" xfId="42155"/>
    <cellStyle name="Note 3 2 4 6 2 3" xfId="60342"/>
    <cellStyle name="Note 3 2 4 6 3" xfId="19812"/>
    <cellStyle name="Note 3 2 4 6 3 2" xfId="42156"/>
    <cellStyle name="Note 3 2 4 6 4" xfId="42157"/>
    <cellStyle name="Note 3 2 4 6 5" xfId="60343"/>
    <cellStyle name="Note 3 2 4 7" xfId="8247"/>
    <cellStyle name="Note 3 2 4 7 2" xfId="42158"/>
    <cellStyle name="Note 3 2 4 7 3" xfId="60344"/>
    <cellStyle name="Note 3 2 4 7 4" xfId="60345"/>
    <cellStyle name="Note 3 2 4 8" xfId="3419"/>
    <cellStyle name="Note 3 2 4 8 2" xfId="42159"/>
    <cellStyle name="Note 3 2 4 8 3" xfId="60346"/>
    <cellStyle name="Note 3 2 4 9" xfId="11138"/>
    <cellStyle name="Note 3 2 4 9 2" xfId="42160"/>
    <cellStyle name="Note 3 2 4 9 3" xfId="60347"/>
    <cellStyle name="Note 3 2 5" xfId="728"/>
    <cellStyle name="Note 3 2 5 10" xfId="16923"/>
    <cellStyle name="Note 3 2 5 10 2" xfId="42161"/>
    <cellStyle name="Note 3 2 5 11" xfId="42162"/>
    <cellStyle name="Note 3 2 5 12" xfId="60348"/>
    <cellStyle name="Note 3 2 5 2" xfId="729"/>
    <cellStyle name="Note 3 2 5 2 2" xfId="2466"/>
    <cellStyle name="Note 3 2 5 2 2 2" xfId="9952"/>
    <cellStyle name="Note 3 2 5 2 2 2 2" xfId="15734"/>
    <cellStyle name="Note 3 2 5 2 2 2 2 2" xfId="42163"/>
    <cellStyle name="Note 3 2 5 2 2 2 2 3" xfId="60349"/>
    <cellStyle name="Note 3 2 5 2 2 2 3" xfId="21517"/>
    <cellStyle name="Note 3 2 5 2 2 2 3 2" xfId="42164"/>
    <cellStyle name="Note 3 2 5 2 2 2 4" xfId="42165"/>
    <cellStyle name="Note 3 2 5 2 2 2 5" xfId="60350"/>
    <cellStyle name="Note 3 2 5 2 2 3" xfId="7061"/>
    <cellStyle name="Note 3 2 5 2 2 3 2" xfId="42166"/>
    <cellStyle name="Note 3 2 5 2 2 3 3" xfId="60351"/>
    <cellStyle name="Note 3 2 5 2 2 4" xfId="12843"/>
    <cellStyle name="Note 3 2 5 2 2 4 2" xfId="42167"/>
    <cellStyle name="Note 3 2 5 2 2 4 3" xfId="60352"/>
    <cellStyle name="Note 3 2 5 2 2 5" xfId="18626"/>
    <cellStyle name="Note 3 2 5 2 2 5 2" xfId="42168"/>
    <cellStyle name="Note 3 2 5 2 2 6" xfId="42169"/>
    <cellStyle name="Note 3 2 5 2 2 7" xfId="60353"/>
    <cellStyle name="Note 3 2 5 2 3" xfId="5358"/>
    <cellStyle name="Note 3 2 5 2 3 2" xfId="14032"/>
    <cellStyle name="Note 3 2 5 2 3 2 2" xfId="42170"/>
    <cellStyle name="Note 3 2 5 2 3 2 3" xfId="60354"/>
    <cellStyle name="Note 3 2 5 2 3 3" xfId="19815"/>
    <cellStyle name="Note 3 2 5 2 3 3 2" xfId="42171"/>
    <cellStyle name="Note 3 2 5 2 3 4" xfId="42172"/>
    <cellStyle name="Note 3 2 5 2 3 5" xfId="60355"/>
    <cellStyle name="Note 3 2 5 2 4" xfId="8250"/>
    <cellStyle name="Note 3 2 5 2 4 2" xfId="42173"/>
    <cellStyle name="Note 3 2 5 2 4 3" xfId="60356"/>
    <cellStyle name="Note 3 2 5 2 4 4" xfId="60357"/>
    <cellStyle name="Note 3 2 5 2 5" xfId="4169"/>
    <cellStyle name="Note 3 2 5 2 5 2" xfId="42174"/>
    <cellStyle name="Note 3 2 5 2 5 3" xfId="60358"/>
    <cellStyle name="Note 3 2 5 2 6" xfId="11141"/>
    <cellStyle name="Note 3 2 5 2 6 2" xfId="42175"/>
    <cellStyle name="Note 3 2 5 2 6 3" xfId="60359"/>
    <cellStyle name="Note 3 2 5 2 7" xfId="16924"/>
    <cellStyle name="Note 3 2 5 2 7 2" xfId="42176"/>
    <cellStyle name="Note 3 2 5 2 8" xfId="42177"/>
    <cellStyle name="Note 3 2 5 2 9" xfId="60360"/>
    <cellStyle name="Note 3 2 5 3" xfId="1206"/>
    <cellStyle name="Note 3 2 5 3 2" xfId="2910"/>
    <cellStyle name="Note 3 2 5 3 2 2" xfId="10396"/>
    <cellStyle name="Note 3 2 5 3 2 2 2" xfId="16178"/>
    <cellStyle name="Note 3 2 5 3 2 2 2 2" xfId="42178"/>
    <cellStyle name="Note 3 2 5 3 2 2 2 3" xfId="60361"/>
    <cellStyle name="Note 3 2 5 3 2 2 3" xfId="21961"/>
    <cellStyle name="Note 3 2 5 3 2 2 3 2" xfId="42179"/>
    <cellStyle name="Note 3 2 5 3 2 2 4" xfId="42180"/>
    <cellStyle name="Note 3 2 5 3 2 2 5" xfId="60362"/>
    <cellStyle name="Note 3 2 5 3 2 3" xfId="7505"/>
    <cellStyle name="Note 3 2 5 3 2 3 2" xfId="42181"/>
    <cellStyle name="Note 3 2 5 3 2 3 3" xfId="60363"/>
    <cellStyle name="Note 3 2 5 3 2 4" xfId="13287"/>
    <cellStyle name="Note 3 2 5 3 2 4 2" xfId="42182"/>
    <cellStyle name="Note 3 2 5 3 2 4 3" xfId="60364"/>
    <cellStyle name="Note 3 2 5 3 2 5" xfId="19070"/>
    <cellStyle name="Note 3 2 5 3 2 5 2" xfId="42183"/>
    <cellStyle name="Note 3 2 5 3 2 6" xfId="42184"/>
    <cellStyle name="Note 3 2 5 3 2 7" xfId="60365"/>
    <cellStyle name="Note 3 2 5 3 3" xfId="5802"/>
    <cellStyle name="Note 3 2 5 3 3 2" xfId="14476"/>
    <cellStyle name="Note 3 2 5 3 3 2 2" xfId="42185"/>
    <cellStyle name="Note 3 2 5 3 3 2 3" xfId="60366"/>
    <cellStyle name="Note 3 2 5 3 3 3" xfId="20259"/>
    <cellStyle name="Note 3 2 5 3 3 3 2" xfId="42186"/>
    <cellStyle name="Note 3 2 5 3 3 4" xfId="42187"/>
    <cellStyle name="Note 3 2 5 3 3 5" xfId="60367"/>
    <cellStyle name="Note 3 2 5 3 4" xfId="8694"/>
    <cellStyle name="Note 3 2 5 3 4 2" xfId="42188"/>
    <cellStyle name="Note 3 2 5 3 4 3" xfId="60368"/>
    <cellStyle name="Note 3 2 5 3 4 4" xfId="60369"/>
    <cellStyle name="Note 3 2 5 3 5" xfId="4613"/>
    <cellStyle name="Note 3 2 5 3 5 2" xfId="42189"/>
    <cellStyle name="Note 3 2 5 3 5 3" xfId="60370"/>
    <cellStyle name="Note 3 2 5 3 6" xfId="11585"/>
    <cellStyle name="Note 3 2 5 3 6 2" xfId="42190"/>
    <cellStyle name="Note 3 2 5 3 6 3" xfId="60371"/>
    <cellStyle name="Note 3 2 5 3 7" xfId="17368"/>
    <cellStyle name="Note 3 2 5 3 7 2" xfId="42191"/>
    <cellStyle name="Note 3 2 5 3 8" xfId="42192"/>
    <cellStyle name="Note 3 2 5 3 9" xfId="60372"/>
    <cellStyle name="Note 3 2 5 4" xfId="2465"/>
    <cellStyle name="Note 3 2 5 4 2" xfId="7060"/>
    <cellStyle name="Note 3 2 5 4 2 2" xfId="15733"/>
    <cellStyle name="Note 3 2 5 4 2 2 2" xfId="42193"/>
    <cellStyle name="Note 3 2 5 4 2 2 3" xfId="60373"/>
    <cellStyle name="Note 3 2 5 4 2 3" xfId="21516"/>
    <cellStyle name="Note 3 2 5 4 2 3 2" xfId="42194"/>
    <cellStyle name="Note 3 2 5 4 2 4" xfId="42195"/>
    <cellStyle name="Note 3 2 5 4 2 5" xfId="60374"/>
    <cellStyle name="Note 3 2 5 4 3" xfId="9951"/>
    <cellStyle name="Note 3 2 5 4 3 2" xfId="42196"/>
    <cellStyle name="Note 3 2 5 4 3 3" xfId="60375"/>
    <cellStyle name="Note 3 2 5 4 3 4" xfId="60376"/>
    <cellStyle name="Note 3 2 5 4 4" xfId="4168"/>
    <cellStyle name="Note 3 2 5 4 4 2" xfId="42197"/>
    <cellStyle name="Note 3 2 5 4 4 3" xfId="60377"/>
    <cellStyle name="Note 3 2 5 4 5" xfId="12842"/>
    <cellStyle name="Note 3 2 5 4 5 2" xfId="42198"/>
    <cellStyle name="Note 3 2 5 4 5 3" xfId="60378"/>
    <cellStyle name="Note 3 2 5 4 6" xfId="18625"/>
    <cellStyle name="Note 3 2 5 4 6 2" xfId="42199"/>
    <cellStyle name="Note 3 2 5 4 7" xfId="42200"/>
    <cellStyle name="Note 3 2 5 4 8" xfId="60379"/>
    <cellStyle name="Note 3 2 5 5" xfId="1717"/>
    <cellStyle name="Note 3 2 5 5 2" xfId="9203"/>
    <cellStyle name="Note 3 2 5 5 2 2" xfId="14985"/>
    <cellStyle name="Note 3 2 5 5 2 2 2" xfId="42201"/>
    <cellStyle name="Note 3 2 5 5 2 2 3" xfId="60380"/>
    <cellStyle name="Note 3 2 5 5 2 3" xfId="20768"/>
    <cellStyle name="Note 3 2 5 5 2 3 2" xfId="42202"/>
    <cellStyle name="Note 3 2 5 5 2 4" xfId="42203"/>
    <cellStyle name="Note 3 2 5 5 2 5" xfId="60381"/>
    <cellStyle name="Note 3 2 5 5 3" xfId="6312"/>
    <cellStyle name="Note 3 2 5 5 3 2" xfId="42204"/>
    <cellStyle name="Note 3 2 5 5 3 3" xfId="60382"/>
    <cellStyle name="Note 3 2 5 5 4" xfId="12094"/>
    <cellStyle name="Note 3 2 5 5 4 2" xfId="42205"/>
    <cellStyle name="Note 3 2 5 5 4 3" xfId="60383"/>
    <cellStyle name="Note 3 2 5 5 5" xfId="17877"/>
    <cellStyle name="Note 3 2 5 5 5 2" xfId="42206"/>
    <cellStyle name="Note 3 2 5 5 6" xfId="42207"/>
    <cellStyle name="Note 3 2 5 5 7" xfId="60384"/>
    <cellStyle name="Note 3 2 5 6" xfId="5357"/>
    <cellStyle name="Note 3 2 5 6 2" xfId="14031"/>
    <cellStyle name="Note 3 2 5 6 2 2" xfId="42208"/>
    <cellStyle name="Note 3 2 5 6 2 3" xfId="60385"/>
    <cellStyle name="Note 3 2 5 6 3" xfId="19814"/>
    <cellStyle name="Note 3 2 5 6 3 2" xfId="42209"/>
    <cellStyle name="Note 3 2 5 6 4" xfId="42210"/>
    <cellStyle name="Note 3 2 5 6 5" xfId="60386"/>
    <cellStyle name="Note 3 2 5 7" xfId="8249"/>
    <cellStyle name="Note 3 2 5 7 2" xfId="42211"/>
    <cellStyle name="Note 3 2 5 7 3" xfId="60387"/>
    <cellStyle name="Note 3 2 5 7 4" xfId="60388"/>
    <cellStyle name="Note 3 2 5 8" xfId="3420"/>
    <cellStyle name="Note 3 2 5 8 2" xfId="42212"/>
    <cellStyle name="Note 3 2 5 8 3" xfId="60389"/>
    <cellStyle name="Note 3 2 5 9" xfId="11140"/>
    <cellStyle name="Note 3 2 5 9 2" xfId="42213"/>
    <cellStyle name="Note 3 2 5 9 3" xfId="60390"/>
    <cellStyle name="Note 3 2 6" xfId="730"/>
    <cellStyle name="Note 3 2 6 10" xfId="60391"/>
    <cellStyle name="Note 3 2 6 2" xfId="2467"/>
    <cellStyle name="Note 3 2 6 2 2" xfId="7062"/>
    <cellStyle name="Note 3 2 6 2 2 2" xfId="15735"/>
    <cellStyle name="Note 3 2 6 2 2 2 2" xfId="42214"/>
    <cellStyle name="Note 3 2 6 2 2 2 3" xfId="60392"/>
    <cellStyle name="Note 3 2 6 2 2 3" xfId="21518"/>
    <cellStyle name="Note 3 2 6 2 2 3 2" xfId="42215"/>
    <cellStyle name="Note 3 2 6 2 2 4" xfId="42216"/>
    <cellStyle name="Note 3 2 6 2 2 5" xfId="60393"/>
    <cellStyle name="Note 3 2 6 2 3" xfId="9953"/>
    <cellStyle name="Note 3 2 6 2 3 2" xfId="42217"/>
    <cellStyle name="Note 3 2 6 2 3 3" xfId="60394"/>
    <cellStyle name="Note 3 2 6 2 3 4" xfId="60395"/>
    <cellStyle name="Note 3 2 6 2 4" xfId="4170"/>
    <cellStyle name="Note 3 2 6 2 4 2" xfId="42218"/>
    <cellStyle name="Note 3 2 6 2 4 3" xfId="60396"/>
    <cellStyle name="Note 3 2 6 2 5" xfId="12844"/>
    <cellStyle name="Note 3 2 6 2 5 2" xfId="42219"/>
    <cellStyle name="Note 3 2 6 2 5 3" xfId="60397"/>
    <cellStyle name="Note 3 2 6 2 6" xfId="18627"/>
    <cellStyle name="Note 3 2 6 2 6 2" xfId="42220"/>
    <cellStyle name="Note 3 2 6 2 7" xfId="42221"/>
    <cellStyle name="Note 3 2 6 2 8" xfId="60398"/>
    <cellStyle name="Note 3 2 6 3" xfId="1708"/>
    <cellStyle name="Note 3 2 6 3 2" xfId="9194"/>
    <cellStyle name="Note 3 2 6 3 2 2" xfId="14976"/>
    <cellStyle name="Note 3 2 6 3 2 2 2" xfId="42222"/>
    <cellStyle name="Note 3 2 6 3 2 2 3" xfId="60399"/>
    <cellStyle name="Note 3 2 6 3 2 3" xfId="20759"/>
    <cellStyle name="Note 3 2 6 3 2 3 2" xfId="42223"/>
    <cellStyle name="Note 3 2 6 3 2 4" xfId="42224"/>
    <cellStyle name="Note 3 2 6 3 2 5" xfId="60400"/>
    <cellStyle name="Note 3 2 6 3 3" xfId="6303"/>
    <cellStyle name="Note 3 2 6 3 3 2" xfId="42225"/>
    <cellStyle name="Note 3 2 6 3 3 3" xfId="60401"/>
    <cellStyle name="Note 3 2 6 3 4" xfId="12085"/>
    <cellStyle name="Note 3 2 6 3 4 2" xfId="42226"/>
    <cellStyle name="Note 3 2 6 3 4 3" xfId="60402"/>
    <cellStyle name="Note 3 2 6 3 5" xfId="17868"/>
    <cellStyle name="Note 3 2 6 3 5 2" xfId="42227"/>
    <cellStyle name="Note 3 2 6 3 6" xfId="42228"/>
    <cellStyle name="Note 3 2 6 3 7" xfId="60403"/>
    <cellStyle name="Note 3 2 6 4" xfId="5359"/>
    <cellStyle name="Note 3 2 6 4 2" xfId="14033"/>
    <cellStyle name="Note 3 2 6 4 2 2" xfId="42229"/>
    <cellStyle name="Note 3 2 6 4 2 3" xfId="60404"/>
    <cellStyle name="Note 3 2 6 4 3" xfId="19816"/>
    <cellStyle name="Note 3 2 6 4 3 2" xfId="42230"/>
    <cellStyle name="Note 3 2 6 4 4" xfId="42231"/>
    <cellStyle name="Note 3 2 6 4 5" xfId="60405"/>
    <cellStyle name="Note 3 2 6 5" xfId="8251"/>
    <cellStyle name="Note 3 2 6 5 2" xfId="42232"/>
    <cellStyle name="Note 3 2 6 5 3" xfId="60406"/>
    <cellStyle name="Note 3 2 6 5 4" xfId="60407"/>
    <cellStyle name="Note 3 2 6 6" xfId="3411"/>
    <cellStyle name="Note 3 2 6 6 2" xfId="42233"/>
    <cellStyle name="Note 3 2 6 6 3" xfId="60408"/>
    <cellStyle name="Note 3 2 6 7" xfId="11142"/>
    <cellStyle name="Note 3 2 6 7 2" xfId="42234"/>
    <cellStyle name="Note 3 2 6 7 3" xfId="60409"/>
    <cellStyle name="Note 3 2 6 8" xfId="16925"/>
    <cellStyle name="Note 3 2 6 8 2" xfId="42235"/>
    <cellStyle name="Note 3 2 6 9" xfId="42236"/>
    <cellStyle name="Note 3 2 7" xfId="876"/>
    <cellStyle name="Note 3 2 7 2" xfId="2582"/>
    <cellStyle name="Note 3 2 7 2 2" xfId="10068"/>
    <cellStyle name="Note 3 2 7 2 2 2" xfId="15850"/>
    <cellStyle name="Note 3 2 7 2 2 2 2" xfId="42237"/>
    <cellStyle name="Note 3 2 7 2 2 2 3" xfId="60410"/>
    <cellStyle name="Note 3 2 7 2 2 3" xfId="21633"/>
    <cellStyle name="Note 3 2 7 2 2 3 2" xfId="42238"/>
    <cellStyle name="Note 3 2 7 2 2 4" xfId="42239"/>
    <cellStyle name="Note 3 2 7 2 2 5" xfId="60411"/>
    <cellStyle name="Note 3 2 7 2 3" xfId="7177"/>
    <cellStyle name="Note 3 2 7 2 3 2" xfId="42240"/>
    <cellStyle name="Note 3 2 7 2 3 3" xfId="60412"/>
    <cellStyle name="Note 3 2 7 2 4" xfId="12959"/>
    <cellStyle name="Note 3 2 7 2 4 2" xfId="42241"/>
    <cellStyle name="Note 3 2 7 2 4 3" xfId="60413"/>
    <cellStyle name="Note 3 2 7 2 5" xfId="18742"/>
    <cellStyle name="Note 3 2 7 2 5 2" xfId="42242"/>
    <cellStyle name="Note 3 2 7 2 6" xfId="42243"/>
    <cellStyle name="Note 3 2 7 2 7" xfId="60414"/>
    <cellStyle name="Note 3 2 7 3" xfId="5474"/>
    <cellStyle name="Note 3 2 7 3 2" xfId="14148"/>
    <cellStyle name="Note 3 2 7 3 2 2" xfId="42244"/>
    <cellStyle name="Note 3 2 7 3 2 3" xfId="60415"/>
    <cellStyle name="Note 3 2 7 3 3" xfId="19931"/>
    <cellStyle name="Note 3 2 7 3 3 2" xfId="42245"/>
    <cellStyle name="Note 3 2 7 3 4" xfId="42246"/>
    <cellStyle name="Note 3 2 7 3 5" xfId="60416"/>
    <cellStyle name="Note 3 2 7 4" xfId="8366"/>
    <cellStyle name="Note 3 2 7 4 2" xfId="42247"/>
    <cellStyle name="Note 3 2 7 4 3" xfId="60417"/>
    <cellStyle name="Note 3 2 7 4 4" xfId="60418"/>
    <cellStyle name="Note 3 2 7 5" xfId="4285"/>
    <cellStyle name="Note 3 2 7 5 2" xfId="42248"/>
    <cellStyle name="Note 3 2 7 5 3" xfId="60419"/>
    <cellStyle name="Note 3 2 7 6" xfId="11257"/>
    <cellStyle name="Note 3 2 7 6 2" xfId="42249"/>
    <cellStyle name="Note 3 2 7 6 3" xfId="60420"/>
    <cellStyle name="Note 3 2 7 7" xfId="17040"/>
    <cellStyle name="Note 3 2 7 7 2" xfId="42250"/>
    <cellStyle name="Note 3 2 7 8" xfId="42251"/>
    <cellStyle name="Note 3 2 7 9" xfId="60421"/>
    <cellStyle name="Note 3 2 8" xfId="2448"/>
    <cellStyle name="Note 3 2 8 2" xfId="7043"/>
    <cellStyle name="Note 3 2 8 2 2" xfId="15716"/>
    <cellStyle name="Note 3 2 8 2 2 2" xfId="42252"/>
    <cellStyle name="Note 3 2 8 2 2 3" xfId="60422"/>
    <cellStyle name="Note 3 2 8 2 3" xfId="21499"/>
    <cellStyle name="Note 3 2 8 2 3 2" xfId="42253"/>
    <cellStyle name="Note 3 2 8 2 4" xfId="42254"/>
    <cellStyle name="Note 3 2 8 2 5" xfId="60423"/>
    <cellStyle name="Note 3 2 8 3" xfId="9934"/>
    <cellStyle name="Note 3 2 8 3 2" xfId="42255"/>
    <cellStyle name="Note 3 2 8 3 3" xfId="60424"/>
    <cellStyle name="Note 3 2 8 3 4" xfId="60425"/>
    <cellStyle name="Note 3 2 8 4" xfId="4151"/>
    <cellStyle name="Note 3 2 8 4 2" xfId="42256"/>
    <cellStyle name="Note 3 2 8 4 3" xfId="60426"/>
    <cellStyle name="Note 3 2 8 5" xfId="12825"/>
    <cellStyle name="Note 3 2 8 5 2" xfId="42257"/>
    <cellStyle name="Note 3 2 8 5 3" xfId="60427"/>
    <cellStyle name="Note 3 2 8 6" xfId="18608"/>
    <cellStyle name="Note 3 2 8 6 2" xfId="42258"/>
    <cellStyle name="Note 3 2 8 7" xfId="42259"/>
    <cellStyle name="Note 3 2 8 8" xfId="60428"/>
    <cellStyle name="Note 3 2 9" xfId="1348"/>
    <cellStyle name="Note 3 2 9 2" xfId="8834"/>
    <cellStyle name="Note 3 2 9 2 2" xfId="14616"/>
    <cellStyle name="Note 3 2 9 2 2 2" xfId="42260"/>
    <cellStyle name="Note 3 2 9 2 2 3" xfId="60429"/>
    <cellStyle name="Note 3 2 9 2 3" xfId="20399"/>
    <cellStyle name="Note 3 2 9 2 3 2" xfId="42261"/>
    <cellStyle name="Note 3 2 9 2 4" xfId="42262"/>
    <cellStyle name="Note 3 2 9 2 5" xfId="60430"/>
    <cellStyle name="Note 3 2 9 3" xfId="5943"/>
    <cellStyle name="Note 3 2 9 3 2" xfId="42263"/>
    <cellStyle name="Note 3 2 9 3 3" xfId="60431"/>
    <cellStyle name="Note 3 2 9 4" xfId="11725"/>
    <cellStyle name="Note 3 2 9 4 2" xfId="42264"/>
    <cellStyle name="Note 3 2 9 4 3" xfId="60432"/>
    <cellStyle name="Note 3 2 9 5" xfId="17508"/>
    <cellStyle name="Note 3 2 9 5 2" xfId="42265"/>
    <cellStyle name="Note 3 2 9 6" xfId="42266"/>
    <cellStyle name="Note 3 2 9 7" xfId="60433"/>
    <cellStyle name="Note 3 3" xfId="731"/>
    <cellStyle name="Note 3 3 10" xfId="8252"/>
    <cellStyle name="Note 3 3 10 2" xfId="42267"/>
    <cellStyle name="Note 3 3 10 3" xfId="60434"/>
    <cellStyle name="Note 3 3 10 4" xfId="60435"/>
    <cellStyle name="Note 3 3 11" xfId="3053"/>
    <cellStyle name="Note 3 3 11 2" xfId="42268"/>
    <cellStyle name="Note 3 3 11 3" xfId="60436"/>
    <cellStyle name="Note 3 3 12" xfId="11143"/>
    <cellStyle name="Note 3 3 12 2" xfId="42269"/>
    <cellStyle name="Note 3 3 12 3" xfId="60437"/>
    <cellStyle name="Note 3 3 13" xfId="16926"/>
    <cellStyle name="Note 3 3 13 2" xfId="42270"/>
    <cellStyle name="Note 3 3 14" xfId="42271"/>
    <cellStyle name="Note 3 3 15" xfId="60438"/>
    <cellStyle name="Note 3 3 2" xfId="732"/>
    <cellStyle name="Note 3 3 2 10" xfId="11144"/>
    <cellStyle name="Note 3 3 2 10 2" xfId="42272"/>
    <cellStyle name="Note 3 3 2 10 3" xfId="60439"/>
    <cellStyle name="Note 3 3 2 11" xfId="16927"/>
    <cellStyle name="Note 3 3 2 11 2" xfId="42273"/>
    <cellStyle name="Note 3 3 2 12" xfId="42274"/>
    <cellStyle name="Note 3 3 2 13" xfId="60440"/>
    <cellStyle name="Note 3 3 2 2" xfId="733"/>
    <cellStyle name="Note 3 3 2 2 10" xfId="16928"/>
    <cellStyle name="Note 3 3 2 2 10 2" xfId="42275"/>
    <cellStyle name="Note 3 3 2 2 11" xfId="42276"/>
    <cellStyle name="Note 3 3 2 2 12" xfId="60441"/>
    <cellStyle name="Note 3 3 2 2 2" xfId="734"/>
    <cellStyle name="Note 3 3 2 2 2 2" xfId="2471"/>
    <cellStyle name="Note 3 3 2 2 2 2 2" xfId="9957"/>
    <cellStyle name="Note 3 3 2 2 2 2 2 2" xfId="15739"/>
    <cellStyle name="Note 3 3 2 2 2 2 2 2 2" xfId="42277"/>
    <cellStyle name="Note 3 3 2 2 2 2 2 2 3" xfId="60442"/>
    <cellStyle name="Note 3 3 2 2 2 2 2 3" xfId="21522"/>
    <cellStyle name="Note 3 3 2 2 2 2 2 3 2" xfId="42278"/>
    <cellStyle name="Note 3 3 2 2 2 2 2 4" xfId="42279"/>
    <cellStyle name="Note 3 3 2 2 2 2 2 5" xfId="60443"/>
    <cellStyle name="Note 3 3 2 2 2 2 3" xfId="7066"/>
    <cellStyle name="Note 3 3 2 2 2 2 3 2" xfId="42280"/>
    <cellStyle name="Note 3 3 2 2 2 2 3 3" xfId="60444"/>
    <cellStyle name="Note 3 3 2 2 2 2 4" xfId="12848"/>
    <cellStyle name="Note 3 3 2 2 2 2 4 2" xfId="42281"/>
    <cellStyle name="Note 3 3 2 2 2 2 4 3" xfId="60445"/>
    <cellStyle name="Note 3 3 2 2 2 2 5" xfId="18631"/>
    <cellStyle name="Note 3 3 2 2 2 2 5 2" xfId="42282"/>
    <cellStyle name="Note 3 3 2 2 2 2 6" xfId="42283"/>
    <cellStyle name="Note 3 3 2 2 2 2 7" xfId="60446"/>
    <cellStyle name="Note 3 3 2 2 2 3" xfId="5363"/>
    <cellStyle name="Note 3 3 2 2 2 3 2" xfId="14037"/>
    <cellStyle name="Note 3 3 2 2 2 3 2 2" xfId="42284"/>
    <cellStyle name="Note 3 3 2 2 2 3 2 3" xfId="60447"/>
    <cellStyle name="Note 3 3 2 2 2 3 3" xfId="19820"/>
    <cellStyle name="Note 3 3 2 2 2 3 3 2" xfId="42285"/>
    <cellStyle name="Note 3 3 2 2 2 3 4" xfId="42286"/>
    <cellStyle name="Note 3 3 2 2 2 3 5" xfId="60448"/>
    <cellStyle name="Note 3 3 2 2 2 4" xfId="8255"/>
    <cellStyle name="Note 3 3 2 2 2 4 2" xfId="42287"/>
    <cellStyle name="Note 3 3 2 2 2 4 3" xfId="60449"/>
    <cellStyle name="Note 3 3 2 2 2 4 4" xfId="60450"/>
    <cellStyle name="Note 3 3 2 2 2 5" xfId="4174"/>
    <cellStyle name="Note 3 3 2 2 2 5 2" xfId="42288"/>
    <cellStyle name="Note 3 3 2 2 2 5 3" xfId="60451"/>
    <cellStyle name="Note 3 3 2 2 2 6" xfId="11146"/>
    <cellStyle name="Note 3 3 2 2 2 6 2" xfId="42289"/>
    <cellStyle name="Note 3 3 2 2 2 6 3" xfId="60452"/>
    <cellStyle name="Note 3 3 2 2 2 7" xfId="16929"/>
    <cellStyle name="Note 3 3 2 2 2 7 2" xfId="42290"/>
    <cellStyle name="Note 3 3 2 2 2 8" xfId="42291"/>
    <cellStyle name="Note 3 3 2 2 2 9" xfId="60453"/>
    <cellStyle name="Note 3 3 2 2 3" xfId="1208"/>
    <cellStyle name="Note 3 3 2 2 3 2" xfId="2912"/>
    <cellStyle name="Note 3 3 2 2 3 2 2" xfId="10398"/>
    <cellStyle name="Note 3 3 2 2 3 2 2 2" xfId="16180"/>
    <cellStyle name="Note 3 3 2 2 3 2 2 2 2" xfId="42292"/>
    <cellStyle name="Note 3 3 2 2 3 2 2 2 3" xfId="60454"/>
    <cellStyle name="Note 3 3 2 2 3 2 2 3" xfId="21963"/>
    <cellStyle name="Note 3 3 2 2 3 2 2 3 2" xfId="42293"/>
    <cellStyle name="Note 3 3 2 2 3 2 2 4" xfId="42294"/>
    <cellStyle name="Note 3 3 2 2 3 2 2 5" xfId="60455"/>
    <cellStyle name="Note 3 3 2 2 3 2 3" xfId="7507"/>
    <cellStyle name="Note 3 3 2 2 3 2 3 2" xfId="42295"/>
    <cellStyle name="Note 3 3 2 2 3 2 3 3" xfId="60456"/>
    <cellStyle name="Note 3 3 2 2 3 2 4" xfId="13289"/>
    <cellStyle name="Note 3 3 2 2 3 2 4 2" xfId="42296"/>
    <cellStyle name="Note 3 3 2 2 3 2 4 3" xfId="60457"/>
    <cellStyle name="Note 3 3 2 2 3 2 5" xfId="19072"/>
    <cellStyle name="Note 3 3 2 2 3 2 5 2" xfId="42297"/>
    <cellStyle name="Note 3 3 2 2 3 2 6" xfId="42298"/>
    <cellStyle name="Note 3 3 2 2 3 2 7" xfId="60458"/>
    <cellStyle name="Note 3 3 2 2 3 3" xfId="5804"/>
    <cellStyle name="Note 3 3 2 2 3 3 2" xfId="14478"/>
    <cellStyle name="Note 3 3 2 2 3 3 2 2" xfId="42299"/>
    <cellStyle name="Note 3 3 2 2 3 3 2 3" xfId="60459"/>
    <cellStyle name="Note 3 3 2 2 3 3 3" xfId="20261"/>
    <cellStyle name="Note 3 3 2 2 3 3 3 2" xfId="42300"/>
    <cellStyle name="Note 3 3 2 2 3 3 4" xfId="42301"/>
    <cellStyle name="Note 3 3 2 2 3 3 5" xfId="60460"/>
    <cellStyle name="Note 3 3 2 2 3 4" xfId="8696"/>
    <cellStyle name="Note 3 3 2 2 3 4 2" xfId="42302"/>
    <cellStyle name="Note 3 3 2 2 3 4 3" xfId="60461"/>
    <cellStyle name="Note 3 3 2 2 3 4 4" xfId="60462"/>
    <cellStyle name="Note 3 3 2 2 3 5" xfId="4615"/>
    <cellStyle name="Note 3 3 2 2 3 5 2" xfId="42303"/>
    <cellStyle name="Note 3 3 2 2 3 5 3" xfId="60463"/>
    <cellStyle name="Note 3 3 2 2 3 6" xfId="11587"/>
    <cellStyle name="Note 3 3 2 2 3 6 2" xfId="42304"/>
    <cellStyle name="Note 3 3 2 2 3 6 3" xfId="60464"/>
    <cellStyle name="Note 3 3 2 2 3 7" xfId="17370"/>
    <cellStyle name="Note 3 3 2 2 3 7 2" xfId="42305"/>
    <cellStyle name="Note 3 3 2 2 3 8" xfId="42306"/>
    <cellStyle name="Note 3 3 2 2 3 9" xfId="60465"/>
    <cellStyle name="Note 3 3 2 2 4" xfId="2470"/>
    <cellStyle name="Note 3 3 2 2 4 2" xfId="7065"/>
    <cellStyle name="Note 3 3 2 2 4 2 2" xfId="15738"/>
    <cellStyle name="Note 3 3 2 2 4 2 2 2" xfId="42307"/>
    <cellStyle name="Note 3 3 2 2 4 2 2 3" xfId="60466"/>
    <cellStyle name="Note 3 3 2 2 4 2 3" xfId="21521"/>
    <cellStyle name="Note 3 3 2 2 4 2 3 2" xfId="42308"/>
    <cellStyle name="Note 3 3 2 2 4 2 4" xfId="42309"/>
    <cellStyle name="Note 3 3 2 2 4 2 5" xfId="60467"/>
    <cellStyle name="Note 3 3 2 2 4 3" xfId="9956"/>
    <cellStyle name="Note 3 3 2 2 4 3 2" xfId="42310"/>
    <cellStyle name="Note 3 3 2 2 4 3 3" xfId="60468"/>
    <cellStyle name="Note 3 3 2 2 4 3 4" xfId="60469"/>
    <cellStyle name="Note 3 3 2 2 4 4" xfId="4173"/>
    <cellStyle name="Note 3 3 2 2 4 4 2" xfId="42311"/>
    <cellStyle name="Note 3 3 2 2 4 4 3" xfId="60470"/>
    <cellStyle name="Note 3 3 2 2 4 5" xfId="12847"/>
    <cellStyle name="Note 3 3 2 2 4 5 2" xfId="42312"/>
    <cellStyle name="Note 3 3 2 2 4 5 3" xfId="60471"/>
    <cellStyle name="Note 3 3 2 2 4 6" xfId="18630"/>
    <cellStyle name="Note 3 3 2 2 4 6 2" xfId="42313"/>
    <cellStyle name="Note 3 3 2 2 4 7" xfId="42314"/>
    <cellStyle name="Note 3 3 2 2 4 8" xfId="60472"/>
    <cellStyle name="Note 3 3 2 2 5" xfId="1720"/>
    <cellStyle name="Note 3 3 2 2 5 2" xfId="9206"/>
    <cellStyle name="Note 3 3 2 2 5 2 2" xfId="14988"/>
    <cellStyle name="Note 3 3 2 2 5 2 2 2" xfId="42315"/>
    <cellStyle name="Note 3 3 2 2 5 2 2 3" xfId="60473"/>
    <cellStyle name="Note 3 3 2 2 5 2 3" xfId="20771"/>
    <cellStyle name="Note 3 3 2 2 5 2 3 2" xfId="42316"/>
    <cellStyle name="Note 3 3 2 2 5 2 4" xfId="42317"/>
    <cellStyle name="Note 3 3 2 2 5 2 5" xfId="60474"/>
    <cellStyle name="Note 3 3 2 2 5 3" xfId="6315"/>
    <cellStyle name="Note 3 3 2 2 5 3 2" xfId="42318"/>
    <cellStyle name="Note 3 3 2 2 5 3 3" xfId="60475"/>
    <cellStyle name="Note 3 3 2 2 5 4" xfId="12097"/>
    <cellStyle name="Note 3 3 2 2 5 4 2" xfId="42319"/>
    <cellStyle name="Note 3 3 2 2 5 4 3" xfId="60476"/>
    <cellStyle name="Note 3 3 2 2 5 5" xfId="17880"/>
    <cellStyle name="Note 3 3 2 2 5 5 2" xfId="42320"/>
    <cellStyle name="Note 3 3 2 2 5 6" xfId="42321"/>
    <cellStyle name="Note 3 3 2 2 5 7" xfId="60477"/>
    <cellStyle name="Note 3 3 2 2 6" xfId="5362"/>
    <cellStyle name="Note 3 3 2 2 6 2" xfId="14036"/>
    <cellStyle name="Note 3 3 2 2 6 2 2" xfId="42322"/>
    <cellStyle name="Note 3 3 2 2 6 2 3" xfId="60478"/>
    <cellStyle name="Note 3 3 2 2 6 3" xfId="19819"/>
    <cellStyle name="Note 3 3 2 2 6 3 2" xfId="42323"/>
    <cellStyle name="Note 3 3 2 2 6 4" xfId="42324"/>
    <cellStyle name="Note 3 3 2 2 6 5" xfId="60479"/>
    <cellStyle name="Note 3 3 2 2 7" xfId="8254"/>
    <cellStyle name="Note 3 3 2 2 7 2" xfId="42325"/>
    <cellStyle name="Note 3 3 2 2 7 3" xfId="60480"/>
    <cellStyle name="Note 3 3 2 2 7 4" xfId="60481"/>
    <cellStyle name="Note 3 3 2 2 8" xfId="3423"/>
    <cellStyle name="Note 3 3 2 2 8 2" xfId="42326"/>
    <cellStyle name="Note 3 3 2 2 8 3" xfId="60482"/>
    <cellStyle name="Note 3 3 2 2 9" xfId="11145"/>
    <cellStyle name="Note 3 3 2 2 9 2" xfId="42327"/>
    <cellStyle name="Note 3 3 2 2 9 3" xfId="60483"/>
    <cellStyle name="Note 3 3 2 3" xfId="735"/>
    <cellStyle name="Note 3 3 2 3 2" xfId="2472"/>
    <cellStyle name="Note 3 3 2 3 2 2" xfId="9958"/>
    <cellStyle name="Note 3 3 2 3 2 2 2" xfId="15740"/>
    <cellStyle name="Note 3 3 2 3 2 2 2 2" xfId="42328"/>
    <cellStyle name="Note 3 3 2 3 2 2 2 3" xfId="60484"/>
    <cellStyle name="Note 3 3 2 3 2 2 3" xfId="21523"/>
    <cellStyle name="Note 3 3 2 3 2 2 3 2" xfId="42329"/>
    <cellStyle name="Note 3 3 2 3 2 2 4" xfId="42330"/>
    <cellStyle name="Note 3 3 2 3 2 2 5" xfId="60485"/>
    <cellStyle name="Note 3 3 2 3 2 3" xfId="7067"/>
    <cellStyle name="Note 3 3 2 3 2 3 2" xfId="42331"/>
    <cellStyle name="Note 3 3 2 3 2 3 3" xfId="60486"/>
    <cellStyle name="Note 3 3 2 3 2 4" xfId="12849"/>
    <cellStyle name="Note 3 3 2 3 2 4 2" xfId="42332"/>
    <cellStyle name="Note 3 3 2 3 2 4 3" xfId="60487"/>
    <cellStyle name="Note 3 3 2 3 2 5" xfId="18632"/>
    <cellStyle name="Note 3 3 2 3 2 5 2" xfId="42333"/>
    <cellStyle name="Note 3 3 2 3 2 6" xfId="42334"/>
    <cellStyle name="Note 3 3 2 3 2 7" xfId="60488"/>
    <cellStyle name="Note 3 3 2 3 3" xfId="5364"/>
    <cellStyle name="Note 3 3 2 3 3 2" xfId="14038"/>
    <cellStyle name="Note 3 3 2 3 3 2 2" xfId="42335"/>
    <cellStyle name="Note 3 3 2 3 3 2 3" xfId="60489"/>
    <cellStyle name="Note 3 3 2 3 3 3" xfId="19821"/>
    <cellStyle name="Note 3 3 2 3 3 3 2" xfId="42336"/>
    <cellStyle name="Note 3 3 2 3 3 4" xfId="42337"/>
    <cellStyle name="Note 3 3 2 3 3 5" xfId="60490"/>
    <cellStyle name="Note 3 3 2 3 4" xfId="8256"/>
    <cellStyle name="Note 3 3 2 3 4 2" xfId="42338"/>
    <cellStyle name="Note 3 3 2 3 4 3" xfId="60491"/>
    <cellStyle name="Note 3 3 2 3 4 4" xfId="60492"/>
    <cellStyle name="Note 3 3 2 3 5" xfId="4175"/>
    <cellStyle name="Note 3 3 2 3 5 2" xfId="42339"/>
    <cellStyle name="Note 3 3 2 3 5 3" xfId="60493"/>
    <cellStyle name="Note 3 3 2 3 6" xfId="11147"/>
    <cellStyle name="Note 3 3 2 3 6 2" xfId="42340"/>
    <cellStyle name="Note 3 3 2 3 6 3" xfId="60494"/>
    <cellStyle name="Note 3 3 2 3 7" xfId="16930"/>
    <cellStyle name="Note 3 3 2 3 7 2" xfId="42341"/>
    <cellStyle name="Note 3 3 2 3 8" xfId="42342"/>
    <cellStyle name="Note 3 3 2 3 9" xfId="60495"/>
    <cellStyle name="Note 3 3 2 4" xfId="1207"/>
    <cellStyle name="Note 3 3 2 4 2" xfId="2911"/>
    <cellStyle name="Note 3 3 2 4 2 2" xfId="10397"/>
    <cellStyle name="Note 3 3 2 4 2 2 2" xfId="16179"/>
    <cellStyle name="Note 3 3 2 4 2 2 2 2" xfId="42343"/>
    <cellStyle name="Note 3 3 2 4 2 2 2 3" xfId="60496"/>
    <cellStyle name="Note 3 3 2 4 2 2 3" xfId="21962"/>
    <cellStyle name="Note 3 3 2 4 2 2 3 2" xfId="42344"/>
    <cellStyle name="Note 3 3 2 4 2 2 4" xfId="42345"/>
    <cellStyle name="Note 3 3 2 4 2 2 5" xfId="60497"/>
    <cellStyle name="Note 3 3 2 4 2 3" xfId="7506"/>
    <cellStyle name="Note 3 3 2 4 2 3 2" xfId="42346"/>
    <cellStyle name="Note 3 3 2 4 2 3 3" xfId="60498"/>
    <cellStyle name="Note 3 3 2 4 2 4" xfId="13288"/>
    <cellStyle name="Note 3 3 2 4 2 4 2" xfId="42347"/>
    <cellStyle name="Note 3 3 2 4 2 4 3" xfId="60499"/>
    <cellStyle name="Note 3 3 2 4 2 5" xfId="19071"/>
    <cellStyle name="Note 3 3 2 4 2 5 2" xfId="42348"/>
    <cellStyle name="Note 3 3 2 4 2 6" xfId="42349"/>
    <cellStyle name="Note 3 3 2 4 2 7" xfId="60500"/>
    <cellStyle name="Note 3 3 2 4 3" xfId="5803"/>
    <cellStyle name="Note 3 3 2 4 3 2" xfId="14477"/>
    <cellStyle name="Note 3 3 2 4 3 2 2" xfId="42350"/>
    <cellStyle name="Note 3 3 2 4 3 2 3" xfId="60501"/>
    <cellStyle name="Note 3 3 2 4 3 3" xfId="20260"/>
    <cellStyle name="Note 3 3 2 4 3 3 2" xfId="42351"/>
    <cellStyle name="Note 3 3 2 4 3 4" xfId="42352"/>
    <cellStyle name="Note 3 3 2 4 3 5" xfId="60502"/>
    <cellStyle name="Note 3 3 2 4 4" xfId="8695"/>
    <cellStyle name="Note 3 3 2 4 4 2" xfId="42353"/>
    <cellStyle name="Note 3 3 2 4 4 3" xfId="60503"/>
    <cellStyle name="Note 3 3 2 4 4 4" xfId="60504"/>
    <cellStyle name="Note 3 3 2 4 5" xfId="4614"/>
    <cellStyle name="Note 3 3 2 4 5 2" xfId="42354"/>
    <cellStyle name="Note 3 3 2 4 5 3" xfId="60505"/>
    <cellStyle name="Note 3 3 2 4 6" xfId="11586"/>
    <cellStyle name="Note 3 3 2 4 6 2" xfId="42355"/>
    <cellStyle name="Note 3 3 2 4 6 3" xfId="60506"/>
    <cellStyle name="Note 3 3 2 4 7" xfId="17369"/>
    <cellStyle name="Note 3 3 2 4 7 2" xfId="42356"/>
    <cellStyle name="Note 3 3 2 4 8" xfId="42357"/>
    <cellStyle name="Note 3 3 2 4 9" xfId="60507"/>
    <cellStyle name="Note 3 3 2 5" xfId="2469"/>
    <cellStyle name="Note 3 3 2 5 2" xfId="7064"/>
    <cellStyle name="Note 3 3 2 5 2 2" xfId="15737"/>
    <cellStyle name="Note 3 3 2 5 2 2 2" xfId="42358"/>
    <cellStyle name="Note 3 3 2 5 2 2 3" xfId="60508"/>
    <cellStyle name="Note 3 3 2 5 2 3" xfId="21520"/>
    <cellStyle name="Note 3 3 2 5 2 3 2" xfId="42359"/>
    <cellStyle name="Note 3 3 2 5 2 4" xfId="42360"/>
    <cellStyle name="Note 3 3 2 5 2 5" xfId="60509"/>
    <cellStyle name="Note 3 3 2 5 3" xfId="9955"/>
    <cellStyle name="Note 3 3 2 5 3 2" xfId="42361"/>
    <cellStyle name="Note 3 3 2 5 3 3" xfId="60510"/>
    <cellStyle name="Note 3 3 2 5 3 4" xfId="60511"/>
    <cellStyle name="Note 3 3 2 5 4" xfId="4172"/>
    <cellStyle name="Note 3 3 2 5 4 2" xfId="42362"/>
    <cellStyle name="Note 3 3 2 5 4 3" xfId="60512"/>
    <cellStyle name="Note 3 3 2 5 5" xfId="12846"/>
    <cellStyle name="Note 3 3 2 5 5 2" xfId="42363"/>
    <cellStyle name="Note 3 3 2 5 5 3" xfId="60513"/>
    <cellStyle name="Note 3 3 2 5 6" xfId="18629"/>
    <cellStyle name="Note 3 3 2 5 6 2" xfId="42364"/>
    <cellStyle name="Note 3 3 2 5 7" xfId="42365"/>
    <cellStyle name="Note 3 3 2 5 8" xfId="60514"/>
    <cellStyle name="Note 3 3 2 6" xfId="1719"/>
    <cellStyle name="Note 3 3 2 6 2" xfId="9205"/>
    <cellStyle name="Note 3 3 2 6 2 2" xfId="14987"/>
    <cellStyle name="Note 3 3 2 6 2 2 2" xfId="42366"/>
    <cellStyle name="Note 3 3 2 6 2 2 3" xfId="60515"/>
    <cellStyle name="Note 3 3 2 6 2 3" xfId="20770"/>
    <cellStyle name="Note 3 3 2 6 2 3 2" xfId="42367"/>
    <cellStyle name="Note 3 3 2 6 2 4" xfId="42368"/>
    <cellStyle name="Note 3 3 2 6 2 5" xfId="60516"/>
    <cellStyle name="Note 3 3 2 6 3" xfId="6314"/>
    <cellStyle name="Note 3 3 2 6 3 2" xfId="42369"/>
    <cellStyle name="Note 3 3 2 6 3 3" xfId="60517"/>
    <cellStyle name="Note 3 3 2 6 4" xfId="12096"/>
    <cellStyle name="Note 3 3 2 6 4 2" xfId="42370"/>
    <cellStyle name="Note 3 3 2 6 4 3" xfId="60518"/>
    <cellStyle name="Note 3 3 2 6 5" xfId="17879"/>
    <cellStyle name="Note 3 3 2 6 5 2" xfId="42371"/>
    <cellStyle name="Note 3 3 2 6 6" xfId="42372"/>
    <cellStyle name="Note 3 3 2 6 7" xfId="60519"/>
    <cellStyle name="Note 3 3 2 7" xfId="5361"/>
    <cellStyle name="Note 3 3 2 7 2" xfId="14035"/>
    <cellStyle name="Note 3 3 2 7 2 2" xfId="42373"/>
    <cellStyle name="Note 3 3 2 7 2 3" xfId="60520"/>
    <cellStyle name="Note 3 3 2 7 3" xfId="19818"/>
    <cellStyle name="Note 3 3 2 7 3 2" xfId="42374"/>
    <cellStyle name="Note 3 3 2 7 4" xfId="42375"/>
    <cellStyle name="Note 3 3 2 7 5" xfId="60521"/>
    <cellStyle name="Note 3 3 2 8" xfId="8253"/>
    <cellStyle name="Note 3 3 2 8 2" xfId="42376"/>
    <cellStyle name="Note 3 3 2 8 3" xfId="60522"/>
    <cellStyle name="Note 3 3 2 8 4" xfId="60523"/>
    <cellStyle name="Note 3 3 2 9" xfId="3422"/>
    <cellStyle name="Note 3 3 2 9 2" xfId="42377"/>
    <cellStyle name="Note 3 3 2 9 3" xfId="60524"/>
    <cellStyle name="Note 3 3 3" xfId="736"/>
    <cellStyle name="Note 3 3 3 10" xfId="16931"/>
    <cellStyle name="Note 3 3 3 10 2" xfId="42378"/>
    <cellStyle name="Note 3 3 3 11" xfId="42379"/>
    <cellStyle name="Note 3 3 3 12" xfId="60525"/>
    <cellStyle name="Note 3 3 3 2" xfId="737"/>
    <cellStyle name="Note 3 3 3 2 2" xfId="2474"/>
    <cellStyle name="Note 3 3 3 2 2 2" xfId="9960"/>
    <cellStyle name="Note 3 3 3 2 2 2 2" xfId="15742"/>
    <cellStyle name="Note 3 3 3 2 2 2 2 2" xfId="42380"/>
    <cellStyle name="Note 3 3 3 2 2 2 2 3" xfId="60526"/>
    <cellStyle name="Note 3 3 3 2 2 2 3" xfId="21525"/>
    <cellStyle name="Note 3 3 3 2 2 2 3 2" xfId="42381"/>
    <cellStyle name="Note 3 3 3 2 2 2 4" xfId="42382"/>
    <cellStyle name="Note 3 3 3 2 2 2 5" xfId="60527"/>
    <cellStyle name="Note 3 3 3 2 2 3" xfId="7069"/>
    <cellStyle name="Note 3 3 3 2 2 3 2" xfId="42383"/>
    <cellStyle name="Note 3 3 3 2 2 3 3" xfId="60528"/>
    <cellStyle name="Note 3 3 3 2 2 4" xfId="12851"/>
    <cellStyle name="Note 3 3 3 2 2 4 2" xfId="42384"/>
    <cellStyle name="Note 3 3 3 2 2 4 3" xfId="60529"/>
    <cellStyle name="Note 3 3 3 2 2 5" xfId="18634"/>
    <cellStyle name="Note 3 3 3 2 2 5 2" xfId="42385"/>
    <cellStyle name="Note 3 3 3 2 2 6" xfId="42386"/>
    <cellStyle name="Note 3 3 3 2 2 7" xfId="60530"/>
    <cellStyle name="Note 3 3 3 2 3" xfId="5366"/>
    <cellStyle name="Note 3 3 3 2 3 2" xfId="14040"/>
    <cellStyle name="Note 3 3 3 2 3 2 2" xfId="42387"/>
    <cellStyle name="Note 3 3 3 2 3 2 3" xfId="60531"/>
    <cellStyle name="Note 3 3 3 2 3 3" xfId="19823"/>
    <cellStyle name="Note 3 3 3 2 3 3 2" xfId="42388"/>
    <cellStyle name="Note 3 3 3 2 3 4" xfId="42389"/>
    <cellStyle name="Note 3 3 3 2 3 5" xfId="60532"/>
    <cellStyle name="Note 3 3 3 2 4" xfId="8258"/>
    <cellStyle name="Note 3 3 3 2 4 2" xfId="42390"/>
    <cellStyle name="Note 3 3 3 2 4 3" xfId="60533"/>
    <cellStyle name="Note 3 3 3 2 4 4" xfId="60534"/>
    <cellStyle name="Note 3 3 3 2 5" xfId="4177"/>
    <cellStyle name="Note 3 3 3 2 5 2" xfId="42391"/>
    <cellStyle name="Note 3 3 3 2 5 3" xfId="60535"/>
    <cellStyle name="Note 3 3 3 2 6" xfId="11149"/>
    <cellStyle name="Note 3 3 3 2 6 2" xfId="42392"/>
    <cellStyle name="Note 3 3 3 2 6 3" xfId="60536"/>
    <cellStyle name="Note 3 3 3 2 7" xfId="16932"/>
    <cellStyle name="Note 3 3 3 2 7 2" xfId="42393"/>
    <cellStyle name="Note 3 3 3 2 8" xfId="42394"/>
    <cellStyle name="Note 3 3 3 2 9" xfId="60537"/>
    <cellStyle name="Note 3 3 3 3" xfId="1209"/>
    <cellStyle name="Note 3 3 3 3 2" xfId="2913"/>
    <cellStyle name="Note 3 3 3 3 2 2" xfId="10399"/>
    <cellStyle name="Note 3 3 3 3 2 2 2" xfId="16181"/>
    <cellStyle name="Note 3 3 3 3 2 2 2 2" xfId="42395"/>
    <cellStyle name="Note 3 3 3 3 2 2 2 3" xfId="60538"/>
    <cellStyle name="Note 3 3 3 3 2 2 3" xfId="21964"/>
    <cellStyle name="Note 3 3 3 3 2 2 3 2" xfId="42396"/>
    <cellStyle name="Note 3 3 3 3 2 2 4" xfId="42397"/>
    <cellStyle name="Note 3 3 3 3 2 2 5" xfId="60539"/>
    <cellStyle name="Note 3 3 3 3 2 3" xfId="7508"/>
    <cellStyle name="Note 3 3 3 3 2 3 2" xfId="42398"/>
    <cellStyle name="Note 3 3 3 3 2 3 3" xfId="60540"/>
    <cellStyle name="Note 3 3 3 3 2 4" xfId="13290"/>
    <cellStyle name="Note 3 3 3 3 2 4 2" xfId="42399"/>
    <cellStyle name="Note 3 3 3 3 2 4 3" xfId="60541"/>
    <cellStyle name="Note 3 3 3 3 2 5" xfId="19073"/>
    <cellStyle name="Note 3 3 3 3 2 5 2" xfId="42400"/>
    <cellStyle name="Note 3 3 3 3 2 6" xfId="42401"/>
    <cellStyle name="Note 3 3 3 3 2 7" xfId="60542"/>
    <cellStyle name="Note 3 3 3 3 3" xfId="5805"/>
    <cellStyle name="Note 3 3 3 3 3 2" xfId="14479"/>
    <cellStyle name="Note 3 3 3 3 3 2 2" xfId="42402"/>
    <cellStyle name="Note 3 3 3 3 3 2 3" xfId="60543"/>
    <cellStyle name="Note 3 3 3 3 3 3" xfId="20262"/>
    <cellStyle name="Note 3 3 3 3 3 3 2" xfId="42403"/>
    <cellStyle name="Note 3 3 3 3 3 4" xfId="42404"/>
    <cellStyle name="Note 3 3 3 3 3 5" xfId="60544"/>
    <cellStyle name="Note 3 3 3 3 4" xfId="8697"/>
    <cellStyle name="Note 3 3 3 3 4 2" xfId="42405"/>
    <cellStyle name="Note 3 3 3 3 4 3" xfId="60545"/>
    <cellStyle name="Note 3 3 3 3 4 4" xfId="60546"/>
    <cellStyle name="Note 3 3 3 3 5" xfId="4616"/>
    <cellStyle name="Note 3 3 3 3 5 2" xfId="42406"/>
    <cellStyle name="Note 3 3 3 3 5 3" xfId="60547"/>
    <cellStyle name="Note 3 3 3 3 6" xfId="11588"/>
    <cellStyle name="Note 3 3 3 3 6 2" xfId="42407"/>
    <cellStyle name="Note 3 3 3 3 6 3" xfId="60548"/>
    <cellStyle name="Note 3 3 3 3 7" xfId="17371"/>
    <cellStyle name="Note 3 3 3 3 7 2" xfId="42408"/>
    <cellStyle name="Note 3 3 3 3 8" xfId="42409"/>
    <cellStyle name="Note 3 3 3 3 9" xfId="60549"/>
    <cellStyle name="Note 3 3 3 4" xfId="2473"/>
    <cellStyle name="Note 3 3 3 4 2" xfId="7068"/>
    <cellStyle name="Note 3 3 3 4 2 2" xfId="15741"/>
    <cellStyle name="Note 3 3 3 4 2 2 2" xfId="42410"/>
    <cellStyle name="Note 3 3 3 4 2 2 3" xfId="60550"/>
    <cellStyle name="Note 3 3 3 4 2 3" xfId="21524"/>
    <cellStyle name="Note 3 3 3 4 2 3 2" xfId="42411"/>
    <cellStyle name="Note 3 3 3 4 2 4" xfId="42412"/>
    <cellStyle name="Note 3 3 3 4 2 5" xfId="60551"/>
    <cellStyle name="Note 3 3 3 4 3" xfId="9959"/>
    <cellStyle name="Note 3 3 3 4 3 2" xfId="42413"/>
    <cellStyle name="Note 3 3 3 4 3 3" xfId="60552"/>
    <cellStyle name="Note 3 3 3 4 3 4" xfId="60553"/>
    <cellStyle name="Note 3 3 3 4 4" xfId="4176"/>
    <cellStyle name="Note 3 3 3 4 4 2" xfId="42414"/>
    <cellStyle name="Note 3 3 3 4 4 3" xfId="60554"/>
    <cellStyle name="Note 3 3 3 4 5" xfId="12850"/>
    <cellStyle name="Note 3 3 3 4 5 2" xfId="42415"/>
    <cellStyle name="Note 3 3 3 4 5 3" xfId="60555"/>
    <cellStyle name="Note 3 3 3 4 6" xfId="18633"/>
    <cellStyle name="Note 3 3 3 4 6 2" xfId="42416"/>
    <cellStyle name="Note 3 3 3 4 7" xfId="42417"/>
    <cellStyle name="Note 3 3 3 4 8" xfId="60556"/>
    <cellStyle name="Note 3 3 3 5" xfId="1721"/>
    <cellStyle name="Note 3 3 3 5 2" xfId="9207"/>
    <cellStyle name="Note 3 3 3 5 2 2" xfId="14989"/>
    <cellStyle name="Note 3 3 3 5 2 2 2" xfId="42418"/>
    <cellStyle name="Note 3 3 3 5 2 2 3" xfId="60557"/>
    <cellStyle name="Note 3 3 3 5 2 3" xfId="20772"/>
    <cellStyle name="Note 3 3 3 5 2 3 2" xfId="42419"/>
    <cellStyle name="Note 3 3 3 5 2 4" xfId="42420"/>
    <cellStyle name="Note 3 3 3 5 2 5" xfId="60558"/>
    <cellStyle name="Note 3 3 3 5 3" xfId="6316"/>
    <cellStyle name="Note 3 3 3 5 3 2" xfId="42421"/>
    <cellStyle name="Note 3 3 3 5 3 3" xfId="60559"/>
    <cellStyle name="Note 3 3 3 5 4" xfId="12098"/>
    <cellStyle name="Note 3 3 3 5 4 2" xfId="42422"/>
    <cellStyle name="Note 3 3 3 5 4 3" xfId="60560"/>
    <cellStyle name="Note 3 3 3 5 5" xfId="17881"/>
    <cellStyle name="Note 3 3 3 5 5 2" xfId="42423"/>
    <cellStyle name="Note 3 3 3 5 6" xfId="42424"/>
    <cellStyle name="Note 3 3 3 5 7" xfId="60561"/>
    <cellStyle name="Note 3 3 3 6" xfId="5365"/>
    <cellStyle name="Note 3 3 3 6 2" xfId="14039"/>
    <cellStyle name="Note 3 3 3 6 2 2" xfId="42425"/>
    <cellStyle name="Note 3 3 3 6 2 3" xfId="60562"/>
    <cellStyle name="Note 3 3 3 6 3" xfId="19822"/>
    <cellStyle name="Note 3 3 3 6 3 2" xfId="42426"/>
    <cellStyle name="Note 3 3 3 6 4" xfId="42427"/>
    <cellStyle name="Note 3 3 3 6 5" xfId="60563"/>
    <cellStyle name="Note 3 3 3 7" xfId="8257"/>
    <cellStyle name="Note 3 3 3 7 2" xfId="42428"/>
    <cellStyle name="Note 3 3 3 7 3" xfId="60564"/>
    <cellStyle name="Note 3 3 3 7 4" xfId="60565"/>
    <cellStyle name="Note 3 3 3 8" xfId="3424"/>
    <cellStyle name="Note 3 3 3 8 2" xfId="42429"/>
    <cellStyle name="Note 3 3 3 8 3" xfId="60566"/>
    <cellStyle name="Note 3 3 3 9" xfId="11148"/>
    <cellStyle name="Note 3 3 3 9 2" xfId="42430"/>
    <cellStyle name="Note 3 3 3 9 3" xfId="60567"/>
    <cellStyle name="Note 3 3 4" xfId="738"/>
    <cellStyle name="Note 3 3 4 10" xfId="16933"/>
    <cellStyle name="Note 3 3 4 10 2" xfId="42431"/>
    <cellStyle name="Note 3 3 4 11" xfId="42432"/>
    <cellStyle name="Note 3 3 4 12" xfId="60568"/>
    <cellStyle name="Note 3 3 4 2" xfId="739"/>
    <cellStyle name="Note 3 3 4 2 2" xfId="2476"/>
    <cellStyle name="Note 3 3 4 2 2 2" xfId="9962"/>
    <cellStyle name="Note 3 3 4 2 2 2 2" xfId="15744"/>
    <cellStyle name="Note 3 3 4 2 2 2 2 2" xfId="42433"/>
    <cellStyle name="Note 3 3 4 2 2 2 2 3" xfId="60569"/>
    <cellStyle name="Note 3 3 4 2 2 2 3" xfId="21527"/>
    <cellStyle name="Note 3 3 4 2 2 2 3 2" xfId="42434"/>
    <cellStyle name="Note 3 3 4 2 2 2 4" xfId="42435"/>
    <cellStyle name="Note 3 3 4 2 2 2 5" xfId="60570"/>
    <cellStyle name="Note 3 3 4 2 2 3" xfId="7071"/>
    <cellStyle name="Note 3 3 4 2 2 3 2" xfId="42436"/>
    <cellStyle name="Note 3 3 4 2 2 3 3" xfId="60571"/>
    <cellStyle name="Note 3 3 4 2 2 4" xfId="12853"/>
    <cellStyle name="Note 3 3 4 2 2 4 2" xfId="42437"/>
    <cellStyle name="Note 3 3 4 2 2 4 3" xfId="60572"/>
    <cellStyle name="Note 3 3 4 2 2 5" xfId="18636"/>
    <cellStyle name="Note 3 3 4 2 2 5 2" xfId="42438"/>
    <cellStyle name="Note 3 3 4 2 2 6" xfId="42439"/>
    <cellStyle name="Note 3 3 4 2 2 7" xfId="60573"/>
    <cellStyle name="Note 3 3 4 2 3" xfId="5368"/>
    <cellStyle name="Note 3 3 4 2 3 2" xfId="14042"/>
    <cellStyle name="Note 3 3 4 2 3 2 2" xfId="42440"/>
    <cellStyle name="Note 3 3 4 2 3 2 3" xfId="60574"/>
    <cellStyle name="Note 3 3 4 2 3 3" xfId="19825"/>
    <cellStyle name="Note 3 3 4 2 3 3 2" xfId="42441"/>
    <cellStyle name="Note 3 3 4 2 3 4" xfId="42442"/>
    <cellStyle name="Note 3 3 4 2 3 5" xfId="60575"/>
    <cellStyle name="Note 3 3 4 2 4" xfId="8260"/>
    <cellStyle name="Note 3 3 4 2 4 2" xfId="42443"/>
    <cellStyle name="Note 3 3 4 2 4 3" xfId="60576"/>
    <cellStyle name="Note 3 3 4 2 4 4" xfId="60577"/>
    <cellStyle name="Note 3 3 4 2 5" xfId="4179"/>
    <cellStyle name="Note 3 3 4 2 5 2" xfId="42444"/>
    <cellStyle name="Note 3 3 4 2 5 3" xfId="60578"/>
    <cellStyle name="Note 3 3 4 2 6" xfId="11151"/>
    <cellStyle name="Note 3 3 4 2 6 2" xfId="42445"/>
    <cellStyle name="Note 3 3 4 2 6 3" xfId="60579"/>
    <cellStyle name="Note 3 3 4 2 7" xfId="16934"/>
    <cellStyle name="Note 3 3 4 2 7 2" xfId="42446"/>
    <cellStyle name="Note 3 3 4 2 8" xfId="42447"/>
    <cellStyle name="Note 3 3 4 2 9" xfId="60580"/>
    <cellStyle name="Note 3 3 4 3" xfId="1210"/>
    <cellStyle name="Note 3 3 4 3 2" xfId="2914"/>
    <cellStyle name="Note 3 3 4 3 2 2" xfId="10400"/>
    <cellStyle name="Note 3 3 4 3 2 2 2" xfId="16182"/>
    <cellStyle name="Note 3 3 4 3 2 2 2 2" xfId="42448"/>
    <cellStyle name="Note 3 3 4 3 2 2 2 3" xfId="60581"/>
    <cellStyle name="Note 3 3 4 3 2 2 3" xfId="21965"/>
    <cellStyle name="Note 3 3 4 3 2 2 3 2" xfId="42449"/>
    <cellStyle name="Note 3 3 4 3 2 2 4" xfId="42450"/>
    <cellStyle name="Note 3 3 4 3 2 2 5" xfId="60582"/>
    <cellStyle name="Note 3 3 4 3 2 3" xfId="7509"/>
    <cellStyle name="Note 3 3 4 3 2 3 2" xfId="42451"/>
    <cellStyle name="Note 3 3 4 3 2 3 3" xfId="60583"/>
    <cellStyle name="Note 3 3 4 3 2 4" xfId="13291"/>
    <cellStyle name="Note 3 3 4 3 2 4 2" xfId="42452"/>
    <cellStyle name="Note 3 3 4 3 2 4 3" xfId="60584"/>
    <cellStyle name="Note 3 3 4 3 2 5" xfId="19074"/>
    <cellStyle name="Note 3 3 4 3 2 5 2" xfId="42453"/>
    <cellStyle name="Note 3 3 4 3 2 6" xfId="42454"/>
    <cellStyle name="Note 3 3 4 3 2 7" xfId="60585"/>
    <cellStyle name="Note 3 3 4 3 3" xfId="5806"/>
    <cellStyle name="Note 3 3 4 3 3 2" xfId="14480"/>
    <cellStyle name="Note 3 3 4 3 3 2 2" xfId="42455"/>
    <cellStyle name="Note 3 3 4 3 3 2 3" xfId="60586"/>
    <cellStyle name="Note 3 3 4 3 3 3" xfId="20263"/>
    <cellStyle name="Note 3 3 4 3 3 3 2" xfId="42456"/>
    <cellStyle name="Note 3 3 4 3 3 4" xfId="42457"/>
    <cellStyle name="Note 3 3 4 3 3 5" xfId="60587"/>
    <cellStyle name="Note 3 3 4 3 4" xfId="8698"/>
    <cellStyle name="Note 3 3 4 3 4 2" xfId="42458"/>
    <cellStyle name="Note 3 3 4 3 4 3" xfId="60588"/>
    <cellStyle name="Note 3 3 4 3 4 4" xfId="60589"/>
    <cellStyle name="Note 3 3 4 3 5" xfId="4617"/>
    <cellStyle name="Note 3 3 4 3 5 2" xfId="42459"/>
    <cellStyle name="Note 3 3 4 3 5 3" xfId="60590"/>
    <cellStyle name="Note 3 3 4 3 6" xfId="11589"/>
    <cellStyle name="Note 3 3 4 3 6 2" xfId="42460"/>
    <cellStyle name="Note 3 3 4 3 6 3" xfId="60591"/>
    <cellStyle name="Note 3 3 4 3 7" xfId="17372"/>
    <cellStyle name="Note 3 3 4 3 7 2" xfId="42461"/>
    <cellStyle name="Note 3 3 4 3 8" xfId="42462"/>
    <cellStyle name="Note 3 3 4 3 9" xfId="60592"/>
    <cellStyle name="Note 3 3 4 4" xfId="2475"/>
    <cellStyle name="Note 3 3 4 4 2" xfId="7070"/>
    <cellStyle name="Note 3 3 4 4 2 2" xfId="15743"/>
    <cellStyle name="Note 3 3 4 4 2 2 2" xfId="42463"/>
    <cellStyle name="Note 3 3 4 4 2 2 3" xfId="60593"/>
    <cellStyle name="Note 3 3 4 4 2 3" xfId="21526"/>
    <cellStyle name="Note 3 3 4 4 2 3 2" xfId="42464"/>
    <cellStyle name="Note 3 3 4 4 2 4" xfId="42465"/>
    <cellStyle name="Note 3 3 4 4 2 5" xfId="60594"/>
    <cellStyle name="Note 3 3 4 4 3" xfId="9961"/>
    <cellStyle name="Note 3 3 4 4 3 2" xfId="42466"/>
    <cellStyle name="Note 3 3 4 4 3 3" xfId="60595"/>
    <cellStyle name="Note 3 3 4 4 3 4" xfId="60596"/>
    <cellStyle name="Note 3 3 4 4 4" xfId="4178"/>
    <cellStyle name="Note 3 3 4 4 4 2" xfId="42467"/>
    <cellStyle name="Note 3 3 4 4 4 3" xfId="60597"/>
    <cellStyle name="Note 3 3 4 4 5" xfId="12852"/>
    <cellStyle name="Note 3 3 4 4 5 2" xfId="42468"/>
    <cellStyle name="Note 3 3 4 4 5 3" xfId="60598"/>
    <cellStyle name="Note 3 3 4 4 6" xfId="18635"/>
    <cellStyle name="Note 3 3 4 4 6 2" xfId="42469"/>
    <cellStyle name="Note 3 3 4 4 7" xfId="42470"/>
    <cellStyle name="Note 3 3 4 4 8" xfId="60599"/>
    <cellStyle name="Note 3 3 4 5" xfId="1722"/>
    <cellStyle name="Note 3 3 4 5 2" xfId="9208"/>
    <cellStyle name="Note 3 3 4 5 2 2" xfId="14990"/>
    <cellStyle name="Note 3 3 4 5 2 2 2" xfId="42471"/>
    <cellStyle name="Note 3 3 4 5 2 2 3" xfId="60600"/>
    <cellStyle name="Note 3 3 4 5 2 3" xfId="20773"/>
    <cellStyle name="Note 3 3 4 5 2 3 2" xfId="42472"/>
    <cellStyle name="Note 3 3 4 5 2 4" xfId="42473"/>
    <cellStyle name="Note 3 3 4 5 2 5" xfId="60601"/>
    <cellStyle name="Note 3 3 4 5 3" xfId="6317"/>
    <cellStyle name="Note 3 3 4 5 3 2" xfId="42474"/>
    <cellStyle name="Note 3 3 4 5 3 3" xfId="60602"/>
    <cellStyle name="Note 3 3 4 5 4" xfId="12099"/>
    <cellStyle name="Note 3 3 4 5 4 2" xfId="42475"/>
    <cellStyle name="Note 3 3 4 5 4 3" xfId="60603"/>
    <cellStyle name="Note 3 3 4 5 5" xfId="17882"/>
    <cellStyle name="Note 3 3 4 5 5 2" xfId="42476"/>
    <cellStyle name="Note 3 3 4 5 6" xfId="42477"/>
    <cellStyle name="Note 3 3 4 5 7" xfId="60604"/>
    <cellStyle name="Note 3 3 4 6" xfId="5367"/>
    <cellStyle name="Note 3 3 4 6 2" xfId="14041"/>
    <cellStyle name="Note 3 3 4 6 2 2" xfId="42478"/>
    <cellStyle name="Note 3 3 4 6 2 3" xfId="60605"/>
    <cellStyle name="Note 3 3 4 6 3" xfId="19824"/>
    <cellStyle name="Note 3 3 4 6 3 2" xfId="42479"/>
    <cellStyle name="Note 3 3 4 6 4" xfId="42480"/>
    <cellStyle name="Note 3 3 4 6 5" xfId="60606"/>
    <cellStyle name="Note 3 3 4 7" xfId="8259"/>
    <cellStyle name="Note 3 3 4 7 2" xfId="42481"/>
    <cellStyle name="Note 3 3 4 7 3" xfId="60607"/>
    <cellStyle name="Note 3 3 4 7 4" xfId="60608"/>
    <cellStyle name="Note 3 3 4 8" xfId="3425"/>
    <cellStyle name="Note 3 3 4 8 2" xfId="42482"/>
    <cellStyle name="Note 3 3 4 8 3" xfId="60609"/>
    <cellStyle name="Note 3 3 4 9" xfId="11150"/>
    <cellStyle name="Note 3 3 4 9 2" xfId="42483"/>
    <cellStyle name="Note 3 3 4 9 3" xfId="60610"/>
    <cellStyle name="Note 3 3 5" xfId="740"/>
    <cellStyle name="Note 3 3 5 10" xfId="60611"/>
    <cellStyle name="Note 3 3 5 2" xfId="2477"/>
    <cellStyle name="Note 3 3 5 2 2" xfId="7072"/>
    <cellStyle name="Note 3 3 5 2 2 2" xfId="15745"/>
    <cellStyle name="Note 3 3 5 2 2 2 2" xfId="42484"/>
    <cellStyle name="Note 3 3 5 2 2 2 3" xfId="60612"/>
    <cellStyle name="Note 3 3 5 2 2 3" xfId="21528"/>
    <cellStyle name="Note 3 3 5 2 2 3 2" xfId="42485"/>
    <cellStyle name="Note 3 3 5 2 2 4" xfId="42486"/>
    <cellStyle name="Note 3 3 5 2 2 5" xfId="60613"/>
    <cellStyle name="Note 3 3 5 2 3" xfId="9963"/>
    <cellStyle name="Note 3 3 5 2 3 2" xfId="42487"/>
    <cellStyle name="Note 3 3 5 2 3 3" xfId="60614"/>
    <cellStyle name="Note 3 3 5 2 3 4" xfId="60615"/>
    <cellStyle name="Note 3 3 5 2 4" xfId="4180"/>
    <cellStyle name="Note 3 3 5 2 4 2" xfId="42488"/>
    <cellStyle name="Note 3 3 5 2 4 3" xfId="60616"/>
    <cellStyle name="Note 3 3 5 2 5" xfId="12854"/>
    <cellStyle name="Note 3 3 5 2 5 2" xfId="42489"/>
    <cellStyle name="Note 3 3 5 2 5 3" xfId="60617"/>
    <cellStyle name="Note 3 3 5 2 6" xfId="18637"/>
    <cellStyle name="Note 3 3 5 2 6 2" xfId="42490"/>
    <cellStyle name="Note 3 3 5 2 7" xfId="42491"/>
    <cellStyle name="Note 3 3 5 2 8" xfId="60618"/>
    <cellStyle name="Note 3 3 5 3" xfId="1718"/>
    <cellStyle name="Note 3 3 5 3 2" xfId="9204"/>
    <cellStyle name="Note 3 3 5 3 2 2" xfId="14986"/>
    <cellStyle name="Note 3 3 5 3 2 2 2" xfId="42492"/>
    <cellStyle name="Note 3 3 5 3 2 2 3" xfId="60619"/>
    <cellStyle name="Note 3 3 5 3 2 3" xfId="20769"/>
    <cellStyle name="Note 3 3 5 3 2 3 2" xfId="42493"/>
    <cellStyle name="Note 3 3 5 3 2 4" xfId="42494"/>
    <cellStyle name="Note 3 3 5 3 2 5" xfId="60620"/>
    <cellStyle name="Note 3 3 5 3 3" xfId="6313"/>
    <cellStyle name="Note 3 3 5 3 3 2" xfId="42495"/>
    <cellStyle name="Note 3 3 5 3 3 3" xfId="60621"/>
    <cellStyle name="Note 3 3 5 3 4" xfId="12095"/>
    <cellStyle name="Note 3 3 5 3 4 2" xfId="42496"/>
    <cellStyle name="Note 3 3 5 3 4 3" xfId="60622"/>
    <cellStyle name="Note 3 3 5 3 5" xfId="17878"/>
    <cellStyle name="Note 3 3 5 3 5 2" xfId="42497"/>
    <cellStyle name="Note 3 3 5 3 6" xfId="42498"/>
    <cellStyle name="Note 3 3 5 3 7" xfId="60623"/>
    <cellStyle name="Note 3 3 5 4" xfId="5369"/>
    <cellStyle name="Note 3 3 5 4 2" xfId="14043"/>
    <cellStyle name="Note 3 3 5 4 2 2" xfId="42499"/>
    <cellStyle name="Note 3 3 5 4 2 3" xfId="60624"/>
    <cellStyle name="Note 3 3 5 4 3" xfId="19826"/>
    <cellStyle name="Note 3 3 5 4 3 2" xfId="42500"/>
    <cellStyle name="Note 3 3 5 4 4" xfId="42501"/>
    <cellStyle name="Note 3 3 5 4 5" xfId="60625"/>
    <cellStyle name="Note 3 3 5 5" xfId="8261"/>
    <cellStyle name="Note 3 3 5 5 2" xfId="42502"/>
    <cellStyle name="Note 3 3 5 5 3" xfId="60626"/>
    <cellStyle name="Note 3 3 5 5 4" xfId="60627"/>
    <cellStyle name="Note 3 3 5 6" xfId="3421"/>
    <cellStyle name="Note 3 3 5 6 2" xfId="42503"/>
    <cellStyle name="Note 3 3 5 6 3" xfId="60628"/>
    <cellStyle name="Note 3 3 5 7" xfId="11152"/>
    <cellStyle name="Note 3 3 5 7 2" xfId="42504"/>
    <cellStyle name="Note 3 3 5 7 3" xfId="60629"/>
    <cellStyle name="Note 3 3 5 8" xfId="16935"/>
    <cellStyle name="Note 3 3 5 8 2" xfId="42505"/>
    <cellStyle name="Note 3 3 5 9" xfId="42506"/>
    <cellStyle name="Note 3 3 6" xfId="895"/>
    <cellStyle name="Note 3 3 6 2" xfId="2601"/>
    <cellStyle name="Note 3 3 6 2 2" xfId="10087"/>
    <cellStyle name="Note 3 3 6 2 2 2" xfId="15869"/>
    <cellStyle name="Note 3 3 6 2 2 2 2" xfId="42507"/>
    <cellStyle name="Note 3 3 6 2 2 2 3" xfId="60630"/>
    <cellStyle name="Note 3 3 6 2 2 3" xfId="21652"/>
    <cellStyle name="Note 3 3 6 2 2 3 2" xfId="42508"/>
    <cellStyle name="Note 3 3 6 2 2 4" xfId="42509"/>
    <cellStyle name="Note 3 3 6 2 2 5" xfId="60631"/>
    <cellStyle name="Note 3 3 6 2 3" xfId="7196"/>
    <cellStyle name="Note 3 3 6 2 3 2" xfId="42510"/>
    <cellStyle name="Note 3 3 6 2 3 3" xfId="60632"/>
    <cellStyle name="Note 3 3 6 2 4" xfId="12978"/>
    <cellStyle name="Note 3 3 6 2 4 2" xfId="42511"/>
    <cellStyle name="Note 3 3 6 2 4 3" xfId="60633"/>
    <cellStyle name="Note 3 3 6 2 5" xfId="18761"/>
    <cellStyle name="Note 3 3 6 2 5 2" xfId="42512"/>
    <cellStyle name="Note 3 3 6 2 6" xfId="42513"/>
    <cellStyle name="Note 3 3 6 2 7" xfId="60634"/>
    <cellStyle name="Note 3 3 6 3" xfId="5493"/>
    <cellStyle name="Note 3 3 6 3 2" xfId="14167"/>
    <cellStyle name="Note 3 3 6 3 2 2" xfId="42514"/>
    <cellStyle name="Note 3 3 6 3 2 3" xfId="60635"/>
    <cellStyle name="Note 3 3 6 3 3" xfId="19950"/>
    <cellStyle name="Note 3 3 6 3 3 2" xfId="42515"/>
    <cellStyle name="Note 3 3 6 3 4" xfId="42516"/>
    <cellStyle name="Note 3 3 6 3 5" xfId="60636"/>
    <cellStyle name="Note 3 3 6 4" xfId="8385"/>
    <cellStyle name="Note 3 3 6 4 2" xfId="42517"/>
    <cellStyle name="Note 3 3 6 4 3" xfId="60637"/>
    <cellStyle name="Note 3 3 6 4 4" xfId="60638"/>
    <cellStyle name="Note 3 3 6 5" xfId="4304"/>
    <cellStyle name="Note 3 3 6 5 2" xfId="42518"/>
    <cellStyle name="Note 3 3 6 5 3" xfId="60639"/>
    <cellStyle name="Note 3 3 6 6" xfId="11276"/>
    <cellStyle name="Note 3 3 6 6 2" xfId="42519"/>
    <cellStyle name="Note 3 3 6 6 3" xfId="60640"/>
    <cellStyle name="Note 3 3 6 7" xfId="17059"/>
    <cellStyle name="Note 3 3 6 7 2" xfId="42520"/>
    <cellStyle name="Note 3 3 6 8" xfId="42521"/>
    <cellStyle name="Note 3 3 6 9" xfId="60641"/>
    <cellStyle name="Note 3 3 7" xfId="2468"/>
    <cellStyle name="Note 3 3 7 2" xfId="7063"/>
    <cellStyle name="Note 3 3 7 2 2" xfId="15736"/>
    <cellStyle name="Note 3 3 7 2 2 2" xfId="42522"/>
    <cellStyle name="Note 3 3 7 2 2 3" xfId="60642"/>
    <cellStyle name="Note 3 3 7 2 3" xfId="21519"/>
    <cellStyle name="Note 3 3 7 2 3 2" xfId="42523"/>
    <cellStyle name="Note 3 3 7 2 4" xfId="42524"/>
    <cellStyle name="Note 3 3 7 2 5" xfId="60643"/>
    <cellStyle name="Note 3 3 7 3" xfId="9954"/>
    <cellStyle name="Note 3 3 7 3 2" xfId="42525"/>
    <cellStyle name="Note 3 3 7 3 3" xfId="60644"/>
    <cellStyle name="Note 3 3 7 3 4" xfId="60645"/>
    <cellStyle name="Note 3 3 7 4" xfId="4171"/>
    <cellStyle name="Note 3 3 7 4 2" xfId="42526"/>
    <cellStyle name="Note 3 3 7 4 3" xfId="60646"/>
    <cellStyle name="Note 3 3 7 5" xfId="12845"/>
    <cellStyle name="Note 3 3 7 5 2" xfId="42527"/>
    <cellStyle name="Note 3 3 7 5 3" xfId="60647"/>
    <cellStyle name="Note 3 3 7 6" xfId="18628"/>
    <cellStyle name="Note 3 3 7 6 2" xfId="42528"/>
    <cellStyle name="Note 3 3 7 7" xfId="42529"/>
    <cellStyle name="Note 3 3 7 8" xfId="60648"/>
    <cellStyle name="Note 3 3 8" xfId="1350"/>
    <cellStyle name="Note 3 3 8 2" xfId="8836"/>
    <cellStyle name="Note 3 3 8 2 2" xfId="14618"/>
    <cellStyle name="Note 3 3 8 2 2 2" xfId="42530"/>
    <cellStyle name="Note 3 3 8 2 2 3" xfId="60649"/>
    <cellStyle name="Note 3 3 8 2 3" xfId="20401"/>
    <cellStyle name="Note 3 3 8 2 3 2" xfId="42531"/>
    <cellStyle name="Note 3 3 8 2 4" xfId="42532"/>
    <cellStyle name="Note 3 3 8 2 5" xfId="60650"/>
    <cellStyle name="Note 3 3 8 3" xfId="5945"/>
    <cellStyle name="Note 3 3 8 3 2" xfId="42533"/>
    <cellStyle name="Note 3 3 8 3 3" xfId="60651"/>
    <cellStyle name="Note 3 3 8 4" xfId="11727"/>
    <cellStyle name="Note 3 3 8 4 2" xfId="42534"/>
    <cellStyle name="Note 3 3 8 4 3" xfId="60652"/>
    <cellStyle name="Note 3 3 8 5" xfId="17510"/>
    <cellStyle name="Note 3 3 8 5 2" xfId="42535"/>
    <cellStyle name="Note 3 3 8 6" xfId="42536"/>
    <cellStyle name="Note 3 3 8 7" xfId="60653"/>
    <cellStyle name="Note 3 3 9" xfId="5360"/>
    <cellStyle name="Note 3 3 9 2" xfId="14034"/>
    <cellStyle name="Note 3 3 9 2 2" xfId="42537"/>
    <cellStyle name="Note 3 3 9 2 3" xfId="60654"/>
    <cellStyle name="Note 3 3 9 3" xfId="19817"/>
    <cellStyle name="Note 3 3 9 3 2" xfId="42538"/>
    <cellStyle name="Note 3 3 9 4" xfId="42539"/>
    <cellStyle name="Note 3 3 9 5" xfId="60655"/>
    <cellStyle name="Note 3 4" xfId="741"/>
    <cellStyle name="Note 3 4 10" xfId="11153"/>
    <cellStyle name="Note 3 4 10 2" xfId="42540"/>
    <cellStyle name="Note 3 4 10 3" xfId="60656"/>
    <cellStyle name="Note 3 4 11" xfId="16936"/>
    <cellStyle name="Note 3 4 11 2" xfId="42541"/>
    <cellStyle name="Note 3 4 12" xfId="42542"/>
    <cellStyle name="Note 3 4 13" xfId="60657"/>
    <cellStyle name="Note 3 4 2" xfId="742"/>
    <cellStyle name="Note 3 4 2 10" xfId="16937"/>
    <cellStyle name="Note 3 4 2 10 2" xfId="42543"/>
    <cellStyle name="Note 3 4 2 11" xfId="42544"/>
    <cellStyle name="Note 3 4 2 12" xfId="60658"/>
    <cellStyle name="Note 3 4 2 2" xfId="743"/>
    <cellStyle name="Note 3 4 2 2 2" xfId="2480"/>
    <cellStyle name="Note 3 4 2 2 2 2" xfId="9966"/>
    <cellStyle name="Note 3 4 2 2 2 2 2" xfId="15748"/>
    <cellStyle name="Note 3 4 2 2 2 2 2 2" xfId="42545"/>
    <cellStyle name="Note 3 4 2 2 2 2 2 3" xfId="60659"/>
    <cellStyle name="Note 3 4 2 2 2 2 3" xfId="21531"/>
    <cellStyle name="Note 3 4 2 2 2 2 3 2" xfId="42546"/>
    <cellStyle name="Note 3 4 2 2 2 2 4" xfId="42547"/>
    <cellStyle name="Note 3 4 2 2 2 2 5" xfId="60660"/>
    <cellStyle name="Note 3 4 2 2 2 3" xfId="7075"/>
    <cellStyle name="Note 3 4 2 2 2 3 2" xfId="42548"/>
    <cellStyle name="Note 3 4 2 2 2 3 3" xfId="60661"/>
    <cellStyle name="Note 3 4 2 2 2 4" xfId="12857"/>
    <cellStyle name="Note 3 4 2 2 2 4 2" xfId="42549"/>
    <cellStyle name="Note 3 4 2 2 2 4 3" xfId="60662"/>
    <cellStyle name="Note 3 4 2 2 2 5" xfId="18640"/>
    <cellStyle name="Note 3 4 2 2 2 5 2" xfId="42550"/>
    <cellStyle name="Note 3 4 2 2 2 6" xfId="42551"/>
    <cellStyle name="Note 3 4 2 2 2 7" xfId="60663"/>
    <cellStyle name="Note 3 4 2 2 3" xfId="5372"/>
    <cellStyle name="Note 3 4 2 2 3 2" xfId="14046"/>
    <cellStyle name="Note 3 4 2 2 3 2 2" xfId="42552"/>
    <cellStyle name="Note 3 4 2 2 3 2 3" xfId="60664"/>
    <cellStyle name="Note 3 4 2 2 3 3" xfId="19829"/>
    <cellStyle name="Note 3 4 2 2 3 3 2" xfId="42553"/>
    <cellStyle name="Note 3 4 2 2 3 4" xfId="42554"/>
    <cellStyle name="Note 3 4 2 2 3 5" xfId="60665"/>
    <cellStyle name="Note 3 4 2 2 4" xfId="8264"/>
    <cellStyle name="Note 3 4 2 2 4 2" xfId="42555"/>
    <cellStyle name="Note 3 4 2 2 4 3" xfId="60666"/>
    <cellStyle name="Note 3 4 2 2 4 4" xfId="60667"/>
    <cellStyle name="Note 3 4 2 2 5" xfId="4183"/>
    <cellStyle name="Note 3 4 2 2 5 2" xfId="42556"/>
    <cellStyle name="Note 3 4 2 2 5 3" xfId="60668"/>
    <cellStyle name="Note 3 4 2 2 6" xfId="11155"/>
    <cellStyle name="Note 3 4 2 2 6 2" xfId="42557"/>
    <cellStyle name="Note 3 4 2 2 6 3" xfId="60669"/>
    <cellStyle name="Note 3 4 2 2 7" xfId="16938"/>
    <cellStyle name="Note 3 4 2 2 7 2" xfId="42558"/>
    <cellStyle name="Note 3 4 2 2 8" xfId="42559"/>
    <cellStyle name="Note 3 4 2 2 9" xfId="60670"/>
    <cellStyle name="Note 3 4 2 3" xfId="1212"/>
    <cellStyle name="Note 3 4 2 3 2" xfId="2916"/>
    <cellStyle name="Note 3 4 2 3 2 2" xfId="10402"/>
    <cellStyle name="Note 3 4 2 3 2 2 2" xfId="16184"/>
    <cellStyle name="Note 3 4 2 3 2 2 2 2" xfId="42560"/>
    <cellStyle name="Note 3 4 2 3 2 2 2 3" xfId="60671"/>
    <cellStyle name="Note 3 4 2 3 2 2 3" xfId="21967"/>
    <cellStyle name="Note 3 4 2 3 2 2 3 2" xfId="42561"/>
    <cellStyle name="Note 3 4 2 3 2 2 4" xfId="42562"/>
    <cellStyle name="Note 3 4 2 3 2 2 5" xfId="60672"/>
    <cellStyle name="Note 3 4 2 3 2 3" xfId="7511"/>
    <cellStyle name="Note 3 4 2 3 2 3 2" xfId="42563"/>
    <cellStyle name="Note 3 4 2 3 2 3 3" xfId="60673"/>
    <cellStyle name="Note 3 4 2 3 2 4" xfId="13293"/>
    <cellStyle name="Note 3 4 2 3 2 4 2" xfId="42564"/>
    <cellStyle name="Note 3 4 2 3 2 4 3" xfId="60674"/>
    <cellStyle name="Note 3 4 2 3 2 5" xfId="19076"/>
    <cellStyle name="Note 3 4 2 3 2 5 2" xfId="42565"/>
    <cellStyle name="Note 3 4 2 3 2 6" xfId="42566"/>
    <cellStyle name="Note 3 4 2 3 2 7" xfId="60675"/>
    <cellStyle name="Note 3 4 2 3 3" xfId="5808"/>
    <cellStyle name="Note 3 4 2 3 3 2" xfId="14482"/>
    <cellStyle name="Note 3 4 2 3 3 2 2" xfId="42567"/>
    <cellStyle name="Note 3 4 2 3 3 2 3" xfId="60676"/>
    <cellStyle name="Note 3 4 2 3 3 3" xfId="20265"/>
    <cellStyle name="Note 3 4 2 3 3 3 2" xfId="42568"/>
    <cellStyle name="Note 3 4 2 3 3 4" xfId="42569"/>
    <cellStyle name="Note 3 4 2 3 3 5" xfId="60677"/>
    <cellStyle name="Note 3 4 2 3 4" xfId="8700"/>
    <cellStyle name="Note 3 4 2 3 4 2" xfId="42570"/>
    <cellStyle name="Note 3 4 2 3 4 3" xfId="60678"/>
    <cellStyle name="Note 3 4 2 3 4 4" xfId="60679"/>
    <cellStyle name="Note 3 4 2 3 5" xfId="4619"/>
    <cellStyle name="Note 3 4 2 3 5 2" xfId="42571"/>
    <cellStyle name="Note 3 4 2 3 5 3" xfId="60680"/>
    <cellStyle name="Note 3 4 2 3 6" xfId="11591"/>
    <cellStyle name="Note 3 4 2 3 6 2" xfId="42572"/>
    <cellStyle name="Note 3 4 2 3 6 3" xfId="60681"/>
    <cellStyle name="Note 3 4 2 3 7" xfId="17374"/>
    <cellStyle name="Note 3 4 2 3 7 2" xfId="42573"/>
    <cellStyle name="Note 3 4 2 3 8" xfId="42574"/>
    <cellStyle name="Note 3 4 2 3 9" xfId="60682"/>
    <cellStyle name="Note 3 4 2 4" xfId="2479"/>
    <cellStyle name="Note 3 4 2 4 2" xfId="7074"/>
    <cellStyle name="Note 3 4 2 4 2 2" xfId="15747"/>
    <cellStyle name="Note 3 4 2 4 2 2 2" xfId="42575"/>
    <cellStyle name="Note 3 4 2 4 2 2 3" xfId="60683"/>
    <cellStyle name="Note 3 4 2 4 2 3" xfId="21530"/>
    <cellStyle name="Note 3 4 2 4 2 3 2" xfId="42576"/>
    <cellStyle name="Note 3 4 2 4 2 4" xfId="42577"/>
    <cellStyle name="Note 3 4 2 4 2 5" xfId="60684"/>
    <cellStyle name="Note 3 4 2 4 3" xfId="9965"/>
    <cellStyle name="Note 3 4 2 4 3 2" xfId="42578"/>
    <cellStyle name="Note 3 4 2 4 3 3" xfId="60685"/>
    <cellStyle name="Note 3 4 2 4 3 4" xfId="60686"/>
    <cellStyle name="Note 3 4 2 4 4" xfId="4182"/>
    <cellStyle name="Note 3 4 2 4 4 2" xfId="42579"/>
    <cellStyle name="Note 3 4 2 4 4 3" xfId="60687"/>
    <cellStyle name="Note 3 4 2 4 5" xfId="12856"/>
    <cellStyle name="Note 3 4 2 4 5 2" xfId="42580"/>
    <cellStyle name="Note 3 4 2 4 5 3" xfId="60688"/>
    <cellStyle name="Note 3 4 2 4 6" xfId="18639"/>
    <cellStyle name="Note 3 4 2 4 6 2" xfId="42581"/>
    <cellStyle name="Note 3 4 2 4 7" xfId="42582"/>
    <cellStyle name="Note 3 4 2 4 8" xfId="60689"/>
    <cellStyle name="Note 3 4 2 5" xfId="1724"/>
    <cellStyle name="Note 3 4 2 5 2" xfId="9210"/>
    <cellStyle name="Note 3 4 2 5 2 2" xfId="14992"/>
    <cellStyle name="Note 3 4 2 5 2 2 2" xfId="42583"/>
    <cellStyle name="Note 3 4 2 5 2 2 3" xfId="60690"/>
    <cellStyle name="Note 3 4 2 5 2 3" xfId="20775"/>
    <cellStyle name="Note 3 4 2 5 2 3 2" xfId="42584"/>
    <cellStyle name="Note 3 4 2 5 2 4" xfId="42585"/>
    <cellStyle name="Note 3 4 2 5 2 5" xfId="60691"/>
    <cellStyle name="Note 3 4 2 5 3" xfId="6319"/>
    <cellStyle name="Note 3 4 2 5 3 2" xfId="42586"/>
    <cellStyle name="Note 3 4 2 5 3 3" xfId="60692"/>
    <cellStyle name="Note 3 4 2 5 4" xfId="12101"/>
    <cellStyle name="Note 3 4 2 5 4 2" xfId="42587"/>
    <cellStyle name="Note 3 4 2 5 4 3" xfId="60693"/>
    <cellStyle name="Note 3 4 2 5 5" xfId="17884"/>
    <cellStyle name="Note 3 4 2 5 5 2" xfId="42588"/>
    <cellStyle name="Note 3 4 2 5 6" xfId="42589"/>
    <cellStyle name="Note 3 4 2 5 7" xfId="60694"/>
    <cellStyle name="Note 3 4 2 6" xfId="5371"/>
    <cellStyle name="Note 3 4 2 6 2" xfId="14045"/>
    <cellStyle name="Note 3 4 2 6 2 2" xfId="42590"/>
    <cellStyle name="Note 3 4 2 6 2 3" xfId="60695"/>
    <cellStyle name="Note 3 4 2 6 3" xfId="19828"/>
    <cellStyle name="Note 3 4 2 6 3 2" xfId="42591"/>
    <cellStyle name="Note 3 4 2 6 4" xfId="42592"/>
    <cellStyle name="Note 3 4 2 6 5" xfId="60696"/>
    <cellStyle name="Note 3 4 2 7" xfId="8263"/>
    <cellStyle name="Note 3 4 2 7 2" xfId="42593"/>
    <cellStyle name="Note 3 4 2 7 3" xfId="60697"/>
    <cellStyle name="Note 3 4 2 7 4" xfId="60698"/>
    <cellStyle name="Note 3 4 2 8" xfId="3427"/>
    <cellStyle name="Note 3 4 2 8 2" xfId="42594"/>
    <cellStyle name="Note 3 4 2 8 3" xfId="60699"/>
    <cellStyle name="Note 3 4 2 9" xfId="11154"/>
    <cellStyle name="Note 3 4 2 9 2" xfId="42595"/>
    <cellStyle name="Note 3 4 2 9 3" xfId="60700"/>
    <cellStyle name="Note 3 4 3" xfId="744"/>
    <cellStyle name="Note 3 4 3 10" xfId="60701"/>
    <cellStyle name="Note 3 4 3 2" xfId="2481"/>
    <cellStyle name="Note 3 4 3 2 2" xfId="7076"/>
    <cellStyle name="Note 3 4 3 2 2 2" xfId="15749"/>
    <cellStyle name="Note 3 4 3 2 2 2 2" xfId="42596"/>
    <cellStyle name="Note 3 4 3 2 2 2 3" xfId="60702"/>
    <cellStyle name="Note 3 4 3 2 2 3" xfId="21532"/>
    <cellStyle name="Note 3 4 3 2 2 3 2" xfId="42597"/>
    <cellStyle name="Note 3 4 3 2 2 4" xfId="42598"/>
    <cellStyle name="Note 3 4 3 2 2 5" xfId="60703"/>
    <cellStyle name="Note 3 4 3 2 3" xfId="9967"/>
    <cellStyle name="Note 3 4 3 2 3 2" xfId="42599"/>
    <cellStyle name="Note 3 4 3 2 3 3" xfId="60704"/>
    <cellStyle name="Note 3 4 3 2 3 4" xfId="60705"/>
    <cellStyle name="Note 3 4 3 2 4" xfId="4184"/>
    <cellStyle name="Note 3 4 3 2 4 2" xfId="42600"/>
    <cellStyle name="Note 3 4 3 2 4 3" xfId="60706"/>
    <cellStyle name="Note 3 4 3 2 5" xfId="12858"/>
    <cellStyle name="Note 3 4 3 2 5 2" xfId="42601"/>
    <cellStyle name="Note 3 4 3 2 5 3" xfId="60707"/>
    <cellStyle name="Note 3 4 3 2 6" xfId="18641"/>
    <cellStyle name="Note 3 4 3 2 6 2" xfId="42602"/>
    <cellStyle name="Note 3 4 3 2 7" xfId="42603"/>
    <cellStyle name="Note 3 4 3 2 8" xfId="60708"/>
    <cellStyle name="Note 3 4 3 3" xfId="1723"/>
    <cellStyle name="Note 3 4 3 3 2" xfId="9209"/>
    <cellStyle name="Note 3 4 3 3 2 2" xfId="14991"/>
    <cellStyle name="Note 3 4 3 3 2 2 2" xfId="42604"/>
    <cellStyle name="Note 3 4 3 3 2 2 3" xfId="60709"/>
    <cellStyle name="Note 3 4 3 3 2 3" xfId="20774"/>
    <cellStyle name="Note 3 4 3 3 2 3 2" xfId="42605"/>
    <cellStyle name="Note 3 4 3 3 2 4" xfId="42606"/>
    <cellStyle name="Note 3 4 3 3 2 5" xfId="60710"/>
    <cellStyle name="Note 3 4 3 3 3" xfId="6318"/>
    <cellStyle name="Note 3 4 3 3 3 2" xfId="42607"/>
    <cellStyle name="Note 3 4 3 3 3 3" xfId="60711"/>
    <cellStyle name="Note 3 4 3 3 4" xfId="12100"/>
    <cellStyle name="Note 3 4 3 3 4 2" xfId="42608"/>
    <cellStyle name="Note 3 4 3 3 4 3" xfId="60712"/>
    <cellStyle name="Note 3 4 3 3 5" xfId="17883"/>
    <cellStyle name="Note 3 4 3 3 5 2" xfId="42609"/>
    <cellStyle name="Note 3 4 3 3 6" xfId="42610"/>
    <cellStyle name="Note 3 4 3 3 7" xfId="60713"/>
    <cellStyle name="Note 3 4 3 4" xfId="5373"/>
    <cellStyle name="Note 3 4 3 4 2" xfId="14047"/>
    <cellStyle name="Note 3 4 3 4 2 2" xfId="42611"/>
    <cellStyle name="Note 3 4 3 4 2 3" xfId="60714"/>
    <cellStyle name="Note 3 4 3 4 3" xfId="19830"/>
    <cellStyle name="Note 3 4 3 4 3 2" xfId="42612"/>
    <cellStyle name="Note 3 4 3 4 4" xfId="42613"/>
    <cellStyle name="Note 3 4 3 4 5" xfId="60715"/>
    <cellStyle name="Note 3 4 3 5" xfId="8265"/>
    <cellStyle name="Note 3 4 3 5 2" xfId="42614"/>
    <cellStyle name="Note 3 4 3 5 3" xfId="60716"/>
    <cellStyle name="Note 3 4 3 5 4" xfId="60717"/>
    <cellStyle name="Note 3 4 3 6" xfId="3426"/>
    <cellStyle name="Note 3 4 3 6 2" xfId="42615"/>
    <cellStyle name="Note 3 4 3 6 3" xfId="60718"/>
    <cellStyle name="Note 3 4 3 7" xfId="11156"/>
    <cellStyle name="Note 3 4 3 7 2" xfId="42616"/>
    <cellStyle name="Note 3 4 3 7 3" xfId="60719"/>
    <cellStyle name="Note 3 4 3 8" xfId="16939"/>
    <cellStyle name="Note 3 4 3 8 2" xfId="42617"/>
    <cellStyle name="Note 3 4 3 9" xfId="42618"/>
    <cellStyle name="Note 3 4 4" xfId="1211"/>
    <cellStyle name="Note 3 4 4 2" xfId="2915"/>
    <cellStyle name="Note 3 4 4 2 2" xfId="10401"/>
    <cellStyle name="Note 3 4 4 2 2 2" xfId="16183"/>
    <cellStyle name="Note 3 4 4 2 2 2 2" xfId="42619"/>
    <cellStyle name="Note 3 4 4 2 2 2 3" xfId="60720"/>
    <cellStyle name="Note 3 4 4 2 2 3" xfId="21966"/>
    <cellStyle name="Note 3 4 4 2 2 3 2" xfId="42620"/>
    <cellStyle name="Note 3 4 4 2 2 4" xfId="42621"/>
    <cellStyle name="Note 3 4 4 2 2 5" xfId="60721"/>
    <cellStyle name="Note 3 4 4 2 3" xfId="7510"/>
    <cellStyle name="Note 3 4 4 2 3 2" xfId="42622"/>
    <cellStyle name="Note 3 4 4 2 3 3" xfId="60722"/>
    <cellStyle name="Note 3 4 4 2 4" xfId="13292"/>
    <cellStyle name="Note 3 4 4 2 4 2" xfId="42623"/>
    <cellStyle name="Note 3 4 4 2 4 3" xfId="60723"/>
    <cellStyle name="Note 3 4 4 2 5" xfId="19075"/>
    <cellStyle name="Note 3 4 4 2 5 2" xfId="42624"/>
    <cellStyle name="Note 3 4 4 2 6" xfId="42625"/>
    <cellStyle name="Note 3 4 4 2 7" xfId="60724"/>
    <cellStyle name="Note 3 4 4 3" xfId="5807"/>
    <cellStyle name="Note 3 4 4 3 2" xfId="14481"/>
    <cellStyle name="Note 3 4 4 3 2 2" xfId="42626"/>
    <cellStyle name="Note 3 4 4 3 2 3" xfId="60725"/>
    <cellStyle name="Note 3 4 4 3 3" xfId="20264"/>
    <cellStyle name="Note 3 4 4 3 3 2" xfId="42627"/>
    <cellStyle name="Note 3 4 4 3 4" xfId="42628"/>
    <cellStyle name="Note 3 4 4 3 5" xfId="60726"/>
    <cellStyle name="Note 3 4 4 4" xfId="8699"/>
    <cellStyle name="Note 3 4 4 4 2" xfId="42629"/>
    <cellStyle name="Note 3 4 4 4 3" xfId="60727"/>
    <cellStyle name="Note 3 4 4 4 4" xfId="60728"/>
    <cellStyle name="Note 3 4 4 5" xfId="4618"/>
    <cellStyle name="Note 3 4 4 5 2" xfId="42630"/>
    <cellStyle name="Note 3 4 4 5 3" xfId="60729"/>
    <cellStyle name="Note 3 4 4 6" xfId="11590"/>
    <cellStyle name="Note 3 4 4 6 2" xfId="42631"/>
    <cellStyle name="Note 3 4 4 6 3" xfId="60730"/>
    <cellStyle name="Note 3 4 4 7" xfId="17373"/>
    <cellStyle name="Note 3 4 4 7 2" xfId="42632"/>
    <cellStyle name="Note 3 4 4 8" xfId="42633"/>
    <cellStyle name="Note 3 4 4 9" xfId="60731"/>
    <cellStyle name="Note 3 4 5" xfId="2478"/>
    <cellStyle name="Note 3 4 5 2" xfId="7073"/>
    <cellStyle name="Note 3 4 5 2 2" xfId="15746"/>
    <cellStyle name="Note 3 4 5 2 2 2" xfId="42634"/>
    <cellStyle name="Note 3 4 5 2 2 3" xfId="60732"/>
    <cellStyle name="Note 3 4 5 2 3" xfId="21529"/>
    <cellStyle name="Note 3 4 5 2 3 2" xfId="42635"/>
    <cellStyle name="Note 3 4 5 2 4" xfId="42636"/>
    <cellStyle name="Note 3 4 5 2 5" xfId="60733"/>
    <cellStyle name="Note 3 4 5 3" xfId="9964"/>
    <cellStyle name="Note 3 4 5 3 2" xfId="42637"/>
    <cellStyle name="Note 3 4 5 3 3" xfId="60734"/>
    <cellStyle name="Note 3 4 5 3 4" xfId="60735"/>
    <cellStyle name="Note 3 4 5 4" xfId="4181"/>
    <cellStyle name="Note 3 4 5 4 2" xfId="42638"/>
    <cellStyle name="Note 3 4 5 4 3" xfId="60736"/>
    <cellStyle name="Note 3 4 5 5" xfId="12855"/>
    <cellStyle name="Note 3 4 5 5 2" xfId="42639"/>
    <cellStyle name="Note 3 4 5 5 3" xfId="60737"/>
    <cellStyle name="Note 3 4 5 6" xfId="18638"/>
    <cellStyle name="Note 3 4 5 6 2" xfId="42640"/>
    <cellStyle name="Note 3 4 5 7" xfId="42641"/>
    <cellStyle name="Note 3 4 5 8" xfId="60738"/>
    <cellStyle name="Note 3 4 6" xfId="1347"/>
    <cellStyle name="Note 3 4 6 2" xfId="8833"/>
    <cellStyle name="Note 3 4 6 2 2" xfId="14615"/>
    <cellStyle name="Note 3 4 6 2 2 2" xfId="42642"/>
    <cellStyle name="Note 3 4 6 2 2 3" xfId="60739"/>
    <cellStyle name="Note 3 4 6 2 3" xfId="20398"/>
    <cellStyle name="Note 3 4 6 2 3 2" xfId="42643"/>
    <cellStyle name="Note 3 4 6 2 4" xfId="42644"/>
    <cellStyle name="Note 3 4 6 2 5" xfId="60740"/>
    <cellStyle name="Note 3 4 6 3" xfId="5942"/>
    <cellStyle name="Note 3 4 6 3 2" xfId="42645"/>
    <cellStyle name="Note 3 4 6 3 3" xfId="60741"/>
    <cellStyle name="Note 3 4 6 4" xfId="11724"/>
    <cellStyle name="Note 3 4 6 4 2" xfId="42646"/>
    <cellStyle name="Note 3 4 6 4 3" xfId="60742"/>
    <cellStyle name="Note 3 4 6 5" xfId="17507"/>
    <cellStyle name="Note 3 4 6 5 2" xfId="42647"/>
    <cellStyle name="Note 3 4 6 6" xfId="42648"/>
    <cellStyle name="Note 3 4 6 7" xfId="60743"/>
    <cellStyle name="Note 3 4 7" xfId="5370"/>
    <cellStyle name="Note 3 4 7 2" xfId="14044"/>
    <cellStyle name="Note 3 4 7 2 2" xfId="42649"/>
    <cellStyle name="Note 3 4 7 2 3" xfId="60744"/>
    <cellStyle name="Note 3 4 7 3" xfId="19827"/>
    <cellStyle name="Note 3 4 7 3 2" xfId="42650"/>
    <cellStyle name="Note 3 4 7 4" xfId="42651"/>
    <cellStyle name="Note 3 4 7 5" xfId="60745"/>
    <cellStyle name="Note 3 4 8" xfId="8262"/>
    <cellStyle name="Note 3 4 8 2" xfId="42652"/>
    <cellStyle name="Note 3 4 8 3" xfId="60746"/>
    <cellStyle name="Note 3 4 8 4" xfId="60747"/>
    <cellStyle name="Note 3 4 9" xfId="3050"/>
    <cellStyle name="Note 3 4 9 2" xfId="42653"/>
    <cellStyle name="Note 3 4 9 3" xfId="60748"/>
    <cellStyle name="Note 3 5" xfId="745"/>
    <cellStyle name="Note 3 5 10" xfId="16940"/>
    <cellStyle name="Note 3 5 10 2" xfId="42654"/>
    <cellStyle name="Note 3 5 11" xfId="42655"/>
    <cellStyle name="Note 3 5 12" xfId="60749"/>
    <cellStyle name="Note 3 5 2" xfId="746"/>
    <cellStyle name="Note 3 5 2 2" xfId="2483"/>
    <cellStyle name="Note 3 5 2 2 2" xfId="9969"/>
    <cellStyle name="Note 3 5 2 2 2 2" xfId="15751"/>
    <cellStyle name="Note 3 5 2 2 2 2 2" xfId="42656"/>
    <cellStyle name="Note 3 5 2 2 2 2 3" xfId="60750"/>
    <cellStyle name="Note 3 5 2 2 2 3" xfId="21534"/>
    <cellStyle name="Note 3 5 2 2 2 3 2" xfId="42657"/>
    <cellStyle name="Note 3 5 2 2 2 4" xfId="42658"/>
    <cellStyle name="Note 3 5 2 2 2 5" xfId="60751"/>
    <cellStyle name="Note 3 5 2 2 3" xfId="7078"/>
    <cellStyle name="Note 3 5 2 2 3 2" xfId="42659"/>
    <cellStyle name="Note 3 5 2 2 3 3" xfId="60752"/>
    <cellStyle name="Note 3 5 2 2 4" xfId="12860"/>
    <cellStyle name="Note 3 5 2 2 4 2" xfId="42660"/>
    <cellStyle name="Note 3 5 2 2 4 3" xfId="60753"/>
    <cellStyle name="Note 3 5 2 2 5" xfId="18643"/>
    <cellStyle name="Note 3 5 2 2 5 2" xfId="42661"/>
    <cellStyle name="Note 3 5 2 2 6" xfId="42662"/>
    <cellStyle name="Note 3 5 2 2 7" xfId="60754"/>
    <cellStyle name="Note 3 5 2 3" xfId="5375"/>
    <cellStyle name="Note 3 5 2 3 2" xfId="14049"/>
    <cellStyle name="Note 3 5 2 3 2 2" xfId="42663"/>
    <cellStyle name="Note 3 5 2 3 2 3" xfId="60755"/>
    <cellStyle name="Note 3 5 2 3 3" xfId="19832"/>
    <cellStyle name="Note 3 5 2 3 3 2" xfId="42664"/>
    <cellStyle name="Note 3 5 2 3 4" xfId="42665"/>
    <cellStyle name="Note 3 5 2 3 5" xfId="60756"/>
    <cellStyle name="Note 3 5 2 4" xfId="8267"/>
    <cellStyle name="Note 3 5 2 4 2" xfId="42666"/>
    <cellStyle name="Note 3 5 2 4 3" xfId="60757"/>
    <cellStyle name="Note 3 5 2 4 4" xfId="60758"/>
    <cellStyle name="Note 3 5 2 5" xfId="4186"/>
    <cellStyle name="Note 3 5 2 5 2" xfId="42667"/>
    <cellStyle name="Note 3 5 2 5 3" xfId="60759"/>
    <cellStyle name="Note 3 5 2 6" xfId="11158"/>
    <cellStyle name="Note 3 5 2 6 2" xfId="42668"/>
    <cellStyle name="Note 3 5 2 6 3" xfId="60760"/>
    <cellStyle name="Note 3 5 2 7" xfId="16941"/>
    <cellStyle name="Note 3 5 2 7 2" xfId="42669"/>
    <cellStyle name="Note 3 5 2 8" xfId="42670"/>
    <cellStyle name="Note 3 5 2 9" xfId="60761"/>
    <cellStyle name="Note 3 5 3" xfId="1213"/>
    <cellStyle name="Note 3 5 3 2" xfId="2917"/>
    <cellStyle name="Note 3 5 3 2 2" xfId="10403"/>
    <cellStyle name="Note 3 5 3 2 2 2" xfId="16185"/>
    <cellStyle name="Note 3 5 3 2 2 2 2" xfId="42671"/>
    <cellStyle name="Note 3 5 3 2 2 2 3" xfId="60762"/>
    <cellStyle name="Note 3 5 3 2 2 3" xfId="21968"/>
    <cellStyle name="Note 3 5 3 2 2 3 2" xfId="42672"/>
    <cellStyle name="Note 3 5 3 2 2 4" xfId="42673"/>
    <cellStyle name="Note 3 5 3 2 2 5" xfId="60763"/>
    <cellStyle name="Note 3 5 3 2 3" xfId="7512"/>
    <cellStyle name="Note 3 5 3 2 3 2" xfId="42674"/>
    <cellStyle name="Note 3 5 3 2 3 3" xfId="60764"/>
    <cellStyle name="Note 3 5 3 2 4" xfId="13294"/>
    <cellStyle name="Note 3 5 3 2 4 2" xfId="42675"/>
    <cellStyle name="Note 3 5 3 2 4 3" xfId="60765"/>
    <cellStyle name="Note 3 5 3 2 5" xfId="19077"/>
    <cellStyle name="Note 3 5 3 2 5 2" xfId="42676"/>
    <cellStyle name="Note 3 5 3 2 6" xfId="42677"/>
    <cellStyle name="Note 3 5 3 2 7" xfId="60766"/>
    <cellStyle name="Note 3 5 3 3" xfId="5809"/>
    <cellStyle name="Note 3 5 3 3 2" xfId="14483"/>
    <cellStyle name="Note 3 5 3 3 2 2" xfId="42678"/>
    <cellStyle name="Note 3 5 3 3 2 3" xfId="60767"/>
    <cellStyle name="Note 3 5 3 3 3" xfId="20266"/>
    <cellStyle name="Note 3 5 3 3 3 2" xfId="42679"/>
    <cellStyle name="Note 3 5 3 3 4" xfId="42680"/>
    <cellStyle name="Note 3 5 3 3 5" xfId="60768"/>
    <cellStyle name="Note 3 5 3 4" xfId="8701"/>
    <cellStyle name="Note 3 5 3 4 2" xfId="42681"/>
    <cellStyle name="Note 3 5 3 4 3" xfId="60769"/>
    <cellStyle name="Note 3 5 3 4 4" xfId="60770"/>
    <cellStyle name="Note 3 5 3 5" xfId="4620"/>
    <cellStyle name="Note 3 5 3 5 2" xfId="42682"/>
    <cellStyle name="Note 3 5 3 5 3" xfId="60771"/>
    <cellStyle name="Note 3 5 3 6" xfId="11592"/>
    <cellStyle name="Note 3 5 3 6 2" xfId="42683"/>
    <cellStyle name="Note 3 5 3 6 3" xfId="60772"/>
    <cellStyle name="Note 3 5 3 7" xfId="17375"/>
    <cellStyle name="Note 3 5 3 7 2" xfId="42684"/>
    <cellStyle name="Note 3 5 3 8" xfId="42685"/>
    <cellStyle name="Note 3 5 3 9" xfId="60773"/>
    <cellStyle name="Note 3 5 4" xfId="2482"/>
    <cellStyle name="Note 3 5 4 2" xfId="7077"/>
    <cellStyle name="Note 3 5 4 2 2" xfId="15750"/>
    <cellStyle name="Note 3 5 4 2 2 2" xfId="42686"/>
    <cellStyle name="Note 3 5 4 2 2 3" xfId="60774"/>
    <cellStyle name="Note 3 5 4 2 3" xfId="21533"/>
    <cellStyle name="Note 3 5 4 2 3 2" xfId="42687"/>
    <cellStyle name="Note 3 5 4 2 4" xfId="42688"/>
    <cellStyle name="Note 3 5 4 2 5" xfId="60775"/>
    <cellStyle name="Note 3 5 4 3" xfId="9968"/>
    <cellStyle name="Note 3 5 4 3 2" xfId="42689"/>
    <cellStyle name="Note 3 5 4 3 3" xfId="60776"/>
    <cellStyle name="Note 3 5 4 3 4" xfId="60777"/>
    <cellStyle name="Note 3 5 4 4" xfId="4185"/>
    <cellStyle name="Note 3 5 4 4 2" xfId="42690"/>
    <cellStyle name="Note 3 5 4 4 3" xfId="60778"/>
    <cellStyle name="Note 3 5 4 5" xfId="12859"/>
    <cellStyle name="Note 3 5 4 5 2" xfId="42691"/>
    <cellStyle name="Note 3 5 4 5 3" xfId="60779"/>
    <cellStyle name="Note 3 5 4 6" xfId="18642"/>
    <cellStyle name="Note 3 5 4 6 2" xfId="42692"/>
    <cellStyle name="Note 3 5 4 7" xfId="42693"/>
    <cellStyle name="Note 3 5 4 8" xfId="60780"/>
    <cellStyle name="Note 3 5 5" xfId="1725"/>
    <cellStyle name="Note 3 5 5 2" xfId="9211"/>
    <cellStyle name="Note 3 5 5 2 2" xfId="14993"/>
    <cellStyle name="Note 3 5 5 2 2 2" xfId="42694"/>
    <cellStyle name="Note 3 5 5 2 2 3" xfId="60781"/>
    <cellStyle name="Note 3 5 5 2 3" xfId="20776"/>
    <cellStyle name="Note 3 5 5 2 3 2" xfId="42695"/>
    <cellStyle name="Note 3 5 5 2 4" xfId="42696"/>
    <cellStyle name="Note 3 5 5 2 5" xfId="60782"/>
    <cellStyle name="Note 3 5 5 3" xfId="6320"/>
    <cellStyle name="Note 3 5 5 3 2" xfId="42697"/>
    <cellStyle name="Note 3 5 5 3 3" xfId="60783"/>
    <cellStyle name="Note 3 5 5 4" xfId="12102"/>
    <cellStyle name="Note 3 5 5 4 2" xfId="42698"/>
    <cellStyle name="Note 3 5 5 4 3" xfId="60784"/>
    <cellStyle name="Note 3 5 5 5" xfId="17885"/>
    <cellStyle name="Note 3 5 5 5 2" xfId="42699"/>
    <cellStyle name="Note 3 5 5 6" xfId="42700"/>
    <cellStyle name="Note 3 5 5 7" xfId="60785"/>
    <cellStyle name="Note 3 5 6" xfId="5374"/>
    <cellStyle name="Note 3 5 6 2" xfId="14048"/>
    <cellStyle name="Note 3 5 6 2 2" xfId="42701"/>
    <cellStyle name="Note 3 5 6 2 3" xfId="60786"/>
    <cellStyle name="Note 3 5 6 3" xfId="19831"/>
    <cellStyle name="Note 3 5 6 3 2" xfId="42702"/>
    <cellStyle name="Note 3 5 6 4" xfId="42703"/>
    <cellStyle name="Note 3 5 6 5" xfId="60787"/>
    <cellStyle name="Note 3 5 7" xfId="8266"/>
    <cellStyle name="Note 3 5 7 2" xfId="42704"/>
    <cellStyle name="Note 3 5 7 3" xfId="60788"/>
    <cellStyle name="Note 3 5 7 4" xfId="60789"/>
    <cellStyle name="Note 3 5 8" xfId="3428"/>
    <cellStyle name="Note 3 5 8 2" xfId="42705"/>
    <cellStyle name="Note 3 5 8 3" xfId="60790"/>
    <cellStyle name="Note 3 5 9" xfId="11157"/>
    <cellStyle name="Note 3 5 9 2" xfId="42706"/>
    <cellStyle name="Note 3 5 9 3" xfId="60791"/>
    <cellStyle name="Note 3 6" xfId="747"/>
    <cellStyle name="Note 3 6 10" xfId="16942"/>
    <cellStyle name="Note 3 6 10 2" xfId="42707"/>
    <cellStyle name="Note 3 6 11" xfId="42708"/>
    <cellStyle name="Note 3 6 12" xfId="60792"/>
    <cellStyle name="Note 3 6 2" xfId="748"/>
    <cellStyle name="Note 3 6 2 2" xfId="2485"/>
    <cellStyle name="Note 3 6 2 2 2" xfId="9971"/>
    <cellStyle name="Note 3 6 2 2 2 2" xfId="15753"/>
    <cellStyle name="Note 3 6 2 2 2 2 2" xfId="42709"/>
    <cellStyle name="Note 3 6 2 2 2 2 3" xfId="60793"/>
    <cellStyle name="Note 3 6 2 2 2 3" xfId="21536"/>
    <cellStyle name="Note 3 6 2 2 2 3 2" xfId="42710"/>
    <cellStyle name="Note 3 6 2 2 2 4" xfId="42711"/>
    <cellStyle name="Note 3 6 2 2 2 5" xfId="60794"/>
    <cellStyle name="Note 3 6 2 2 3" xfId="7080"/>
    <cellStyle name="Note 3 6 2 2 3 2" xfId="42712"/>
    <cellStyle name="Note 3 6 2 2 3 3" xfId="60795"/>
    <cellStyle name="Note 3 6 2 2 4" xfId="12862"/>
    <cellStyle name="Note 3 6 2 2 4 2" xfId="42713"/>
    <cellStyle name="Note 3 6 2 2 4 3" xfId="60796"/>
    <cellStyle name="Note 3 6 2 2 5" xfId="18645"/>
    <cellStyle name="Note 3 6 2 2 5 2" xfId="42714"/>
    <cellStyle name="Note 3 6 2 2 6" xfId="42715"/>
    <cellStyle name="Note 3 6 2 2 7" xfId="60797"/>
    <cellStyle name="Note 3 6 2 3" xfId="5377"/>
    <cellStyle name="Note 3 6 2 3 2" xfId="14051"/>
    <cellStyle name="Note 3 6 2 3 2 2" xfId="42716"/>
    <cellStyle name="Note 3 6 2 3 2 3" xfId="60798"/>
    <cellStyle name="Note 3 6 2 3 3" xfId="19834"/>
    <cellStyle name="Note 3 6 2 3 3 2" xfId="42717"/>
    <cellStyle name="Note 3 6 2 3 4" xfId="42718"/>
    <cellStyle name="Note 3 6 2 3 5" xfId="60799"/>
    <cellStyle name="Note 3 6 2 4" xfId="8269"/>
    <cellStyle name="Note 3 6 2 4 2" xfId="42719"/>
    <cellStyle name="Note 3 6 2 4 3" xfId="60800"/>
    <cellStyle name="Note 3 6 2 4 4" xfId="60801"/>
    <cellStyle name="Note 3 6 2 5" xfId="4188"/>
    <cellStyle name="Note 3 6 2 5 2" xfId="42720"/>
    <cellStyle name="Note 3 6 2 5 3" xfId="60802"/>
    <cellStyle name="Note 3 6 2 6" xfId="11160"/>
    <cellStyle name="Note 3 6 2 6 2" xfId="42721"/>
    <cellStyle name="Note 3 6 2 6 3" xfId="60803"/>
    <cellStyle name="Note 3 6 2 7" xfId="16943"/>
    <cellStyle name="Note 3 6 2 7 2" xfId="42722"/>
    <cellStyle name="Note 3 6 2 8" xfId="42723"/>
    <cellStyle name="Note 3 6 2 9" xfId="60804"/>
    <cellStyle name="Note 3 6 3" xfId="1214"/>
    <cellStyle name="Note 3 6 3 2" xfId="2918"/>
    <cellStyle name="Note 3 6 3 2 2" xfId="10404"/>
    <cellStyle name="Note 3 6 3 2 2 2" xfId="16186"/>
    <cellStyle name="Note 3 6 3 2 2 2 2" xfId="42724"/>
    <cellStyle name="Note 3 6 3 2 2 2 3" xfId="60805"/>
    <cellStyle name="Note 3 6 3 2 2 3" xfId="21969"/>
    <cellStyle name="Note 3 6 3 2 2 3 2" xfId="42725"/>
    <cellStyle name="Note 3 6 3 2 2 4" xfId="42726"/>
    <cellStyle name="Note 3 6 3 2 2 5" xfId="60806"/>
    <cellStyle name="Note 3 6 3 2 3" xfId="7513"/>
    <cellStyle name="Note 3 6 3 2 3 2" xfId="42727"/>
    <cellStyle name="Note 3 6 3 2 3 3" xfId="60807"/>
    <cellStyle name="Note 3 6 3 2 4" xfId="13295"/>
    <cellStyle name="Note 3 6 3 2 4 2" xfId="42728"/>
    <cellStyle name="Note 3 6 3 2 4 3" xfId="60808"/>
    <cellStyle name="Note 3 6 3 2 5" xfId="19078"/>
    <cellStyle name="Note 3 6 3 2 5 2" xfId="42729"/>
    <cellStyle name="Note 3 6 3 2 6" xfId="42730"/>
    <cellStyle name="Note 3 6 3 2 7" xfId="60809"/>
    <cellStyle name="Note 3 6 3 3" xfId="5810"/>
    <cellStyle name="Note 3 6 3 3 2" xfId="14484"/>
    <cellStyle name="Note 3 6 3 3 2 2" xfId="42731"/>
    <cellStyle name="Note 3 6 3 3 2 3" xfId="60810"/>
    <cellStyle name="Note 3 6 3 3 3" xfId="20267"/>
    <cellStyle name="Note 3 6 3 3 3 2" xfId="42732"/>
    <cellStyle name="Note 3 6 3 3 4" xfId="42733"/>
    <cellStyle name="Note 3 6 3 3 5" xfId="60811"/>
    <cellStyle name="Note 3 6 3 4" xfId="8702"/>
    <cellStyle name="Note 3 6 3 4 2" xfId="42734"/>
    <cellStyle name="Note 3 6 3 4 3" xfId="60812"/>
    <cellStyle name="Note 3 6 3 4 4" xfId="60813"/>
    <cellStyle name="Note 3 6 3 5" xfId="4621"/>
    <cellStyle name="Note 3 6 3 5 2" xfId="42735"/>
    <cellStyle name="Note 3 6 3 5 3" xfId="60814"/>
    <cellStyle name="Note 3 6 3 6" xfId="11593"/>
    <cellStyle name="Note 3 6 3 6 2" xfId="42736"/>
    <cellStyle name="Note 3 6 3 6 3" xfId="60815"/>
    <cellStyle name="Note 3 6 3 7" xfId="17376"/>
    <cellStyle name="Note 3 6 3 7 2" xfId="42737"/>
    <cellStyle name="Note 3 6 3 8" xfId="42738"/>
    <cellStyle name="Note 3 6 3 9" xfId="60816"/>
    <cellStyle name="Note 3 6 4" xfId="2484"/>
    <cellStyle name="Note 3 6 4 2" xfId="7079"/>
    <cellStyle name="Note 3 6 4 2 2" xfId="15752"/>
    <cellStyle name="Note 3 6 4 2 2 2" xfId="42739"/>
    <cellStyle name="Note 3 6 4 2 2 3" xfId="60817"/>
    <cellStyle name="Note 3 6 4 2 3" xfId="21535"/>
    <cellStyle name="Note 3 6 4 2 3 2" xfId="42740"/>
    <cellStyle name="Note 3 6 4 2 4" xfId="42741"/>
    <cellStyle name="Note 3 6 4 2 5" xfId="60818"/>
    <cellStyle name="Note 3 6 4 3" xfId="9970"/>
    <cellStyle name="Note 3 6 4 3 2" xfId="42742"/>
    <cellStyle name="Note 3 6 4 3 3" xfId="60819"/>
    <cellStyle name="Note 3 6 4 3 4" xfId="60820"/>
    <cellStyle name="Note 3 6 4 4" xfId="4187"/>
    <cellStyle name="Note 3 6 4 4 2" xfId="42743"/>
    <cellStyle name="Note 3 6 4 4 3" xfId="60821"/>
    <cellStyle name="Note 3 6 4 5" xfId="12861"/>
    <cellStyle name="Note 3 6 4 5 2" xfId="42744"/>
    <cellStyle name="Note 3 6 4 5 3" xfId="60822"/>
    <cellStyle name="Note 3 6 4 6" xfId="18644"/>
    <cellStyle name="Note 3 6 4 6 2" xfId="42745"/>
    <cellStyle name="Note 3 6 4 7" xfId="42746"/>
    <cellStyle name="Note 3 6 4 8" xfId="60823"/>
    <cellStyle name="Note 3 6 5" xfId="1726"/>
    <cellStyle name="Note 3 6 5 2" xfId="9212"/>
    <cellStyle name="Note 3 6 5 2 2" xfId="14994"/>
    <cellStyle name="Note 3 6 5 2 2 2" xfId="42747"/>
    <cellStyle name="Note 3 6 5 2 2 3" xfId="60824"/>
    <cellStyle name="Note 3 6 5 2 3" xfId="20777"/>
    <cellStyle name="Note 3 6 5 2 3 2" xfId="42748"/>
    <cellStyle name="Note 3 6 5 2 4" xfId="42749"/>
    <cellStyle name="Note 3 6 5 2 5" xfId="60825"/>
    <cellStyle name="Note 3 6 5 3" xfId="6321"/>
    <cellStyle name="Note 3 6 5 3 2" xfId="42750"/>
    <cellStyle name="Note 3 6 5 3 3" xfId="60826"/>
    <cellStyle name="Note 3 6 5 4" xfId="12103"/>
    <cellStyle name="Note 3 6 5 4 2" xfId="42751"/>
    <cellStyle name="Note 3 6 5 4 3" xfId="60827"/>
    <cellStyle name="Note 3 6 5 5" xfId="17886"/>
    <cellStyle name="Note 3 6 5 5 2" xfId="42752"/>
    <cellStyle name="Note 3 6 5 6" xfId="42753"/>
    <cellStyle name="Note 3 6 5 7" xfId="60828"/>
    <cellStyle name="Note 3 6 6" xfId="5376"/>
    <cellStyle name="Note 3 6 6 2" xfId="14050"/>
    <cellStyle name="Note 3 6 6 2 2" xfId="42754"/>
    <cellStyle name="Note 3 6 6 2 3" xfId="60829"/>
    <cellStyle name="Note 3 6 6 3" xfId="19833"/>
    <cellStyle name="Note 3 6 6 3 2" xfId="42755"/>
    <cellStyle name="Note 3 6 6 4" xfId="42756"/>
    <cellStyle name="Note 3 6 6 5" xfId="60830"/>
    <cellStyle name="Note 3 6 7" xfId="8268"/>
    <cellStyle name="Note 3 6 7 2" xfId="42757"/>
    <cellStyle name="Note 3 6 7 3" xfId="60831"/>
    <cellStyle name="Note 3 6 7 4" xfId="60832"/>
    <cellStyle name="Note 3 6 8" xfId="3429"/>
    <cellStyle name="Note 3 6 8 2" xfId="42758"/>
    <cellStyle name="Note 3 6 8 3" xfId="60833"/>
    <cellStyle name="Note 3 6 9" xfId="11159"/>
    <cellStyle name="Note 3 6 9 2" xfId="42759"/>
    <cellStyle name="Note 3 6 9 3" xfId="60834"/>
    <cellStyle name="Note 3 7" xfId="749"/>
    <cellStyle name="Note 3 7 10" xfId="60835"/>
    <cellStyle name="Note 3 7 2" xfId="2486"/>
    <cellStyle name="Note 3 7 2 2" xfId="7081"/>
    <cellStyle name="Note 3 7 2 2 2" xfId="15754"/>
    <cellStyle name="Note 3 7 2 2 2 2" xfId="42760"/>
    <cellStyle name="Note 3 7 2 2 2 3" xfId="60836"/>
    <cellStyle name="Note 3 7 2 2 3" xfId="21537"/>
    <cellStyle name="Note 3 7 2 2 3 2" xfId="42761"/>
    <cellStyle name="Note 3 7 2 2 4" xfId="42762"/>
    <cellStyle name="Note 3 7 2 2 5" xfId="60837"/>
    <cellStyle name="Note 3 7 2 3" xfId="9972"/>
    <cellStyle name="Note 3 7 2 3 2" xfId="42763"/>
    <cellStyle name="Note 3 7 2 3 3" xfId="60838"/>
    <cellStyle name="Note 3 7 2 3 4" xfId="60839"/>
    <cellStyle name="Note 3 7 2 4" xfId="4189"/>
    <cellStyle name="Note 3 7 2 4 2" xfId="42764"/>
    <cellStyle name="Note 3 7 2 4 3" xfId="60840"/>
    <cellStyle name="Note 3 7 2 5" xfId="12863"/>
    <cellStyle name="Note 3 7 2 5 2" xfId="42765"/>
    <cellStyle name="Note 3 7 2 5 3" xfId="60841"/>
    <cellStyle name="Note 3 7 2 6" xfId="18646"/>
    <cellStyle name="Note 3 7 2 6 2" xfId="42766"/>
    <cellStyle name="Note 3 7 2 7" xfId="42767"/>
    <cellStyle name="Note 3 7 2 8" xfId="60842"/>
    <cellStyle name="Note 3 7 3" xfId="1707"/>
    <cellStyle name="Note 3 7 3 2" xfId="9193"/>
    <cellStyle name="Note 3 7 3 2 2" xfId="14975"/>
    <cellStyle name="Note 3 7 3 2 2 2" xfId="42768"/>
    <cellStyle name="Note 3 7 3 2 2 3" xfId="60843"/>
    <cellStyle name="Note 3 7 3 2 3" xfId="20758"/>
    <cellStyle name="Note 3 7 3 2 3 2" xfId="42769"/>
    <cellStyle name="Note 3 7 3 2 4" xfId="42770"/>
    <cellStyle name="Note 3 7 3 2 5" xfId="60844"/>
    <cellStyle name="Note 3 7 3 3" xfId="6302"/>
    <cellStyle name="Note 3 7 3 3 2" xfId="42771"/>
    <cellStyle name="Note 3 7 3 3 3" xfId="60845"/>
    <cellStyle name="Note 3 7 3 4" xfId="12084"/>
    <cellStyle name="Note 3 7 3 4 2" xfId="42772"/>
    <cellStyle name="Note 3 7 3 4 3" xfId="60846"/>
    <cellStyle name="Note 3 7 3 5" xfId="17867"/>
    <cellStyle name="Note 3 7 3 5 2" xfId="42773"/>
    <cellStyle name="Note 3 7 3 6" xfId="42774"/>
    <cellStyle name="Note 3 7 3 7" xfId="60847"/>
    <cellStyle name="Note 3 7 4" xfId="5378"/>
    <cellStyle name="Note 3 7 4 2" xfId="14052"/>
    <cellStyle name="Note 3 7 4 2 2" xfId="42775"/>
    <cellStyle name="Note 3 7 4 2 3" xfId="60848"/>
    <cellStyle name="Note 3 7 4 3" xfId="19835"/>
    <cellStyle name="Note 3 7 4 3 2" xfId="42776"/>
    <cellStyle name="Note 3 7 4 4" xfId="42777"/>
    <cellStyle name="Note 3 7 4 5" xfId="60849"/>
    <cellStyle name="Note 3 7 5" xfId="8270"/>
    <cellStyle name="Note 3 7 5 2" xfId="42778"/>
    <cellStyle name="Note 3 7 5 3" xfId="60850"/>
    <cellStyle name="Note 3 7 5 4" xfId="60851"/>
    <cellStyle name="Note 3 7 6" xfId="3410"/>
    <cellStyle name="Note 3 7 6 2" xfId="42779"/>
    <cellStyle name="Note 3 7 6 3" xfId="60852"/>
    <cellStyle name="Note 3 7 7" xfId="11161"/>
    <cellStyle name="Note 3 7 7 2" xfId="42780"/>
    <cellStyle name="Note 3 7 7 3" xfId="60853"/>
    <cellStyle name="Note 3 7 8" xfId="16944"/>
    <cellStyle name="Note 3 7 8 2" xfId="42781"/>
    <cellStyle name="Note 3 7 9" xfId="42782"/>
    <cellStyle name="Note 3 8" xfId="857"/>
    <cellStyle name="Note 3 8 2" xfId="2563"/>
    <cellStyle name="Note 3 8 2 2" xfId="10049"/>
    <cellStyle name="Note 3 8 2 2 2" xfId="15831"/>
    <cellStyle name="Note 3 8 2 2 2 2" xfId="42783"/>
    <cellStyle name="Note 3 8 2 2 2 3" xfId="60854"/>
    <cellStyle name="Note 3 8 2 2 3" xfId="21614"/>
    <cellStyle name="Note 3 8 2 2 3 2" xfId="42784"/>
    <cellStyle name="Note 3 8 2 2 4" xfId="42785"/>
    <cellStyle name="Note 3 8 2 2 5" xfId="60855"/>
    <cellStyle name="Note 3 8 2 3" xfId="7158"/>
    <cellStyle name="Note 3 8 2 3 2" xfId="42786"/>
    <cellStyle name="Note 3 8 2 3 3" xfId="60856"/>
    <cellStyle name="Note 3 8 2 4" xfId="12940"/>
    <cellStyle name="Note 3 8 2 4 2" xfId="42787"/>
    <cellStyle name="Note 3 8 2 4 3" xfId="60857"/>
    <cellStyle name="Note 3 8 2 5" xfId="18723"/>
    <cellStyle name="Note 3 8 2 5 2" xfId="42788"/>
    <cellStyle name="Note 3 8 2 6" xfId="42789"/>
    <cellStyle name="Note 3 8 2 7" xfId="60858"/>
    <cellStyle name="Note 3 8 3" xfId="5455"/>
    <cellStyle name="Note 3 8 3 2" xfId="14129"/>
    <cellStyle name="Note 3 8 3 2 2" xfId="42790"/>
    <cellStyle name="Note 3 8 3 2 3" xfId="60859"/>
    <cellStyle name="Note 3 8 3 3" xfId="19912"/>
    <cellStyle name="Note 3 8 3 3 2" xfId="42791"/>
    <cellStyle name="Note 3 8 3 4" xfId="42792"/>
    <cellStyle name="Note 3 8 3 5" xfId="60860"/>
    <cellStyle name="Note 3 8 4" xfId="8347"/>
    <cellStyle name="Note 3 8 4 2" xfId="42793"/>
    <cellStyle name="Note 3 8 4 3" xfId="60861"/>
    <cellStyle name="Note 3 8 4 4" xfId="60862"/>
    <cellStyle name="Note 3 8 5" xfId="4266"/>
    <cellStyle name="Note 3 8 5 2" xfId="42794"/>
    <cellStyle name="Note 3 8 5 3" xfId="60863"/>
    <cellStyle name="Note 3 8 6" xfId="11238"/>
    <cellStyle name="Note 3 8 6 2" xfId="42795"/>
    <cellStyle name="Note 3 8 6 3" xfId="60864"/>
    <cellStyle name="Note 3 8 7" xfId="17021"/>
    <cellStyle name="Note 3 8 7 2" xfId="42796"/>
    <cellStyle name="Note 3 8 8" xfId="42797"/>
    <cellStyle name="Note 3 8 9" xfId="60865"/>
    <cellStyle name="Note 3 9" xfId="2447"/>
    <cellStyle name="Note 3 9 2" xfId="7042"/>
    <cellStyle name="Note 3 9 2 2" xfId="15715"/>
    <cellStyle name="Note 3 9 2 2 2" xfId="42798"/>
    <cellStyle name="Note 3 9 2 2 3" xfId="60866"/>
    <cellStyle name="Note 3 9 2 3" xfId="21498"/>
    <cellStyle name="Note 3 9 2 3 2" xfId="42799"/>
    <cellStyle name="Note 3 9 2 4" xfId="42800"/>
    <cellStyle name="Note 3 9 2 5" xfId="60867"/>
    <cellStyle name="Note 3 9 3" xfId="9933"/>
    <cellStyle name="Note 3 9 3 2" xfId="42801"/>
    <cellStyle name="Note 3 9 3 3" xfId="60868"/>
    <cellStyle name="Note 3 9 3 4" xfId="60869"/>
    <cellStyle name="Note 3 9 4" xfId="4150"/>
    <cellStyle name="Note 3 9 4 2" xfId="42802"/>
    <cellStyle name="Note 3 9 4 3" xfId="60870"/>
    <cellStyle name="Note 3 9 5" xfId="12824"/>
    <cellStyle name="Note 3 9 5 2" xfId="42803"/>
    <cellStyle name="Note 3 9 5 3" xfId="60871"/>
    <cellStyle name="Note 3 9 6" xfId="18607"/>
    <cellStyle name="Note 3 9 6 2" xfId="42804"/>
    <cellStyle name="Note 3 9 7" xfId="42805"/>
    <cellStyle name="Note 3 9 8" xfId="60872"/>
    <cellStyle name="Note 4" xfId="837"/>
    <cellStyle name="Note 4 2" xfId="2544"/>
    <cellStyle name="Note 4 2 2" xfId="10030"/>
    <cellStyle name="Note 4 2 2 2" xfId="15812"/>
    <cellStyle name="Note 4 2 2 2 2" xfId="42806"/>
    <cellStyle name="Note 4 2 2 2 3" xfId="60873"/>
    <cellStyle name="Note 4 2 2 3" xfId="21595"/>
    <cellStyle name="Note 4 2 2 3 2" xfId="42807"/>
    <cellStyle name="Note 4 2 2 4" xfId="42808"/>
    <cellStyle name="Note 4 2 2 5" xfId="60874"/>
    <cellStyle name="Note 4 2 3" xfId="7139"/>
    <cellStyle name="Note 4 2 3 2" xfId="42809"/>
    <cellStyle name="Note 4 2 3 3" xfId="60875"/>
    <cellStyle name="Note 4 2 4" xfId="12921"/>
    <cellStyle name="Note 4 2 4 2" xfId="42810"/>
    <cellStyle name="Note 4 2 4 3" xfId="60876"/>
    <cellStyle name="Note 4 2 5" xfId="18704"/>
    <cellStyle name="Note 4 2 5 2" xfId="42811"/>
    <cellStyle name="Note 4 2 6" xfId="42812"/>
    <cellStyle name="Note 4 2 7" xfId="60877"/>
    <cellStyle name="Note 4 3" xfId="5436"/>
    <cellStyle name="Note 4 3 2" xfId="14110"/>
    <cellStyle name="Note 4 3 2 2" xfId="42813"/>
    <cellStyle name="Note 4 3 2 3" xfId="60878"/>
    <cellStyle name="Note 4 3 3" xfId="19893"/>
    <cellStyle name="Note 4 3 3 2" xfId="42814"/>
    <cellStyle name="Note 4 3 4" xfId="42815"/>
    <cellStyle name="Note 4 3 5" xfId="60879"/>
    <cellStyle name="Note 4 4" xfId="8328"/>
    <cellStyle name="Note 4 4 2" xfId="42816"/>
    <cellStyle name="Note 4 4 3" xfId="60880"/>
    <cellStyle name="Note 4 4 4" xfId="60881"/>
    <cellStyle name="Note 4 5" xfId="4247"/>
    <cellStyle name="Note 4 5 2" xfId="42817"/>
    <cellStyle name="Note 4 5 3" xfId="60882"/>
    <cellStyle name="Note 4 6" xfId="11219"/>
    <cellStyle name="Note 4 6 2" xfId="42818"/>
    <cellStyle name="Note 4 6 3" xfId="60883"/>
    <cellStyle name="Note 4 7" xfId="17002"/>
    <cellStyle name="Note 4 7 2" xfId="42819"/>
    <cellStyle name="Note 4 8" xfId="42820"/>
    <cellStyle name="Note 4 9" xfId="60884"/>
    <cellStyle name="Output" xfId="804" builtinId="21" customBuiltin="1"/>
    <cellStyle name="Percent" xfId="794" builtinId="5"/>
    <cellStyle name="Percent 2" xfId="4"/>
    <cellStyle name="Percent 3" xfId="11"/>
    <cellStyle name="Percent 3 10" xfId="1749"/>
    <cellStyle name="Percent 3 10 2" xfId="6344"/>
    <cellStyle name="Percent 3 10 2 2" xfId="15017"/>
    <cellStyle name="Percent 3 10 2 2 2" xfId="42821"/>
    <cellStyle name="Percent 3 10 2 2 3" xfId="60885"/>
    <cellStyle name="Percent 3 10 2 3" xfId="20800"/>
    <cellStyle name="Percent 3 10 2 3 2" xfId="42822"/>
    <cellStyle name="Percent 3 10 2 4" xfId="42823"/>
    <cellStyle name="Percent 3 10 2 5" xfId="60886"/>
    <cellStyle name="Percent 3 10 3" xfId="9235"/>
    <cellStyle name="Percent 3 10 3 2" xfId="42824"/>
    <cellStyle name="Percent 3 10 3 3" xfId="60887"/>
    <cellStyle name="Percent 3 10 3 4" xfId="60888"/>
    <cellStyle name="Percent 3 10 4" xfId="3452"/>
    <cellStyle name="Percent 3 10 4 2" xfId="42825"/>
    <cellStyle name="Percent 3 10 4 3" xfId="60889"/>
    <cellStyle name="Percent 3 10 5" xfId="12126"/>
    <cellStyle name="Percent 3 10 5 2" xfId="42826"/>
    <cellStyle name="Percent 3 10 5 3" xfId="60890"/>
    <cellStyle name="Percent 3 10 6" xfId="17909"/>
    <cellStyle name="Percent 3 10 6 2" xfId="42827"/>
    <cellStyle name="Percent 3 10 7" xfId="42828"/>
    <cellStyle name="Percent 3 10 8" xfId="60891"/>
    <cellStyle name="Percent 3 11" xfId="1281"/>
    <cellStyle name="Percent 3 11 2" xfId="8767"/>
    <cellStyle name="Percent 3 11 2 2" xfId="14549"/>
    <cellStyle name="Percent 3 11 2 2 2" xfId="42829"/>
    <cellStyle name="Percent 3 11 2 2 3" xfId="60892"/>
    <cellStyle name="Percent 3 11 2 3" xfId="20332"/>
    <cellStyle name="Percent 3 11 2 3 2" xfId="42830"/>
    <cellStyle name="Percent 3 11 2 4" xfId="42831"/>
    <cellStyle name="Percent 3 11 2 5" xfId="60893"/>
    <cellStyle name="Percent 3 11 3" xfId="5876"/>
    <cellStyle name="Percent 3 11 3 2" xfId="42832"/>
    <cellStyle name="Percent 3 11 3 3" xfId="60894"/>
    <cellStyle name="Percent 3 11 4" xfId="11658"/>
    <cellStyle name="Percent 3 11 4 2" xfId="42833"/>
    <cellStyle name="Percent 3 11 4 3" xfId="60895"/>
    <cellStyle name="Percent 3 11 5" xfId="17441"/>
    <cellStyle name="Percent 3 11 5 2" xfId="42834"/>
    <cellStyle name="Percent 3 11 6" xfId="42835"/>
    <cellStyle name="Percent 3 11 7" xfId="60896"/>
    <cellStyle name="Percent 3 12" xfId="4641"/>
    <cellStyle name="Percent 3 12 2" xfId="13315"/>
    <cellStyle name="Percent 3 12 2 2" xfId="42836"/>
    <cellStyle name="Percent 3 12 2 3" xfId="60897"/>
    <cellStyle name="Percent 3 12 3" xfId="19098"/>
    <cellStyle name="Percent 3 12 3 2" xfId="42837"/>
    <cellStyle name="Percent 3 12 4" xfId="42838"/>
    <cellStyle name="Percent 3 12 5" xfId="60898"/>
    <cellStyle name="Percent 3 13" xfId="7533"/>
    <cellStyle name="Percent 3 13 2" xfId="42839"/>
    <cellStyle name="Percent 3 13 3" xfId="60899"/>
    <cellStyle name="Percent 3 13 4" xfId="60900"/>
    <cellStyle name="Percent 3 14" xfId="2984"/>
    <cellStyle name="Percent 3 14 2" xfId="42840"/>
    <cellStyle name="Percent 3 14 3" xfId="60901"/>
    <cellStyle name="Percent 3 15" xfId="10424"/>
    <cellStyle name="Percent 3 15 2" xfId="42841"/>
    <cellStyle name="Percent 3 15 3" xfId="60902"/>
    <cellStyle name="Percent 3 16" xfId="16207"/>
    <cellStyle name="Percent 3 16 2" xfId="42842"/>
    <cellStyle name="Percent 3 17" xfId="42843"/>
    <cellStyle name="Percent 3 18" xfId="60903"/>
    <cellStyle name="Percent 3 2" xfId="750"/>
    <cellStyle name="Percent 3 2 10" xfId="5379"/>
    <cellStyle name="Percent 3 2 10 2" xfId="14053"/>
    <cellStyle name="Percent 3 2 10 2 2" xfId="42844"/>
    <cellStyle name="Percent 3 2 10 2 3" xfId="60904"/>
    <cellStyle name="Percent 3 2 10 3" xfId="19836"/>
    <cellStyle name="Percent 3 2 10 3 2" xfId="42845"/>
    <cellStyle name="Percent 3 2 10 4" xfId="42846"/>
    <cellStyle name="Percent 3 2 10 5" xfId="60905"/>
    <cellStyle name="Percent 3 2 11" xfId="8271"/>
    <cellStyle name="Percent 3 2 11 2" xfId="42847"/>
    <cellStyle name="Percent 3 2 11 3" xfId="60906"/>
    <cellStyle name="Percent 3 2 11 4" xfId="60907"/>
    <cellStyle name="Percent 3 2 12" xfId="3054"/>
    <cellStyle name="Percent 3 2 12 2" xfId="42848"/>
    <cellStyle name="Percent 3 2 12 3" xfId="60908"/>
    <cellStyle name="Percent 3 2 13" xfId="11162"/>
    <cellStyle name="Percent 3 2 13 2" xfId="42849"/>
    <cellStyle name="Percent 3 2 13 3" xfId="60909"/>
    <cellStyle name="Percent 3 2 14" xfId="16945"/>
    <cellStyle name="Percent 3 2 14 2" xfId="42850"/>
    <cellStyle name="Percent 3 2 15" xfId="42851"/>
    <cellStyle name="Percent 3 2 16" xfId="60910"/>
    <cellStyle name="Percent 3 2 2" xfId="751"/>
    <cellStyle name="Percent 3 2 2 10" xfId="8272"/>
    <cellStyle name="Percent 3 2 2 10 2" xfId="42852"/>
    <cellStyle name="Percent 3 2 2 10 3" xfId="60911"/>
    <cellStyle name="Percent 3 2 2 10 4" xfId="60912"/>
    <cellStyle name="Percent 3 2 2 11" xfId="3055"/>
    <cellStyle name="Percent 3 2 2 11 2" xfId="42853"/>
    <cellStyle name="Percent 3 2 2 11 3" xfId="60913"/>
    <cellStyle name="Percent 3 2 2 12" xfId="11163"/>
    <cellStyle name="Percent 3 2 2 12 2" xfId="42854"/>
    <cellStyle name="Percent 3 2 2 12 3" xfId="60914"/>
    <cellStyle name="Percent 3 2 2 13" xfId="16946"/>
    <cellStyle name="Percent 3 2 2 13 2" xfId="42855"/>
    <cellStyle name="Percent 3 2 2 14" xfId="42856"/>
    <cellStyle name="Percent 3 2 2 15" xfId="60915"/>
    <cellStyle name="Percent 3 2 2 2" xfId="752"/>
    <cellStyle name="Percent 3 2 2 2 10" xfId="11164"/>
    <cellStyle name="Percent 3 2 2 2 10 2" xfId="42857"/>
    <cellStyle name="Percent 3 2 2 2 10 3" xfId="60916"/>
    <cellStyle name="Percent 3 2 2 2 11" xfId="16947"/>
    <cellStyle name="Percent 3 2 2 2 11 2" xfId="42858"/>
    <cellStyle name="Percent 3 2 2 2 12" xfId="42859"/>
    <cellStyle name="Percent 3 2 2 2 13" xfId="60917"/>
    <cellStyle name="Percent 3 2 2 2 2" xfId="753"/>
    <cellStyle name="Percent 3 2 2 2 2 10" xfId="16948"/>
    <cellStyle name="Percent 3 2 2 2 2 10 2" xfId="42860"/>
    <cellStyle name="Percent 3 2 2 2 2 11" xfId="42861"/>
    <cellStyle name="Percent 3 2 2 2 2 12" xfId="60918"/>
    <cellStyle name="Percent 3 2 2 2 2 2" xfId="754"/>
    <cellStyle name="Percent 3 2 2 2 2 2 2" xfId="2491"/>
    <cellStyle name="Percent 3 2 2 2 2 2 2 2" xfId="9977"/>
    <cellStyle name="Percent 3 2 2 2 2 2 2 2 2" xfId="15759"/>
    <cellStyle name="Percent 3 2 2 2 2 2 2 2 2 2" xfId="42862"/>
    <cellStyle name="Percent 3 2 2 2 2 2 2 2 2 3" xfId="60919"/>
    <cellStyle name="Percent 3 2 2 2 2 2 2 2 3" xfId="21542"/>
    <cellStyle name="Percent 3 2 2 2 2 2 2 2 3 2" xfId="42863"/>
    <cellStyle name="Percent 3 2 2 2 2 2 2 2 4" xfId="42864"/>
    <cellStyle name="Percent 3 2 2 2 2 2 2 2 5" xfId="60920"/>
    <cellStyle name="Percent 3 2 2 2 2 2 2 3" xfId="7086"/>
    <cellStyle name="Percent 3 2 2 2 2 2 2 3 2" xfId="42865"/>
    <cellStyle name="Percent 3 2 2 2 2 2 2 3 3" xfId="60921"/>
    <cellStyle name="Percent 3 2 2 2 2 2 2 4" xfId="12868"/>
    <cellStyle name="Percent 3 2 2 2 2 2 2 4 2" xfId="42866"/>
    <cellStyle name="Percent 3 2 2 2 2 2 2 4 3" xfId="60922"/>
    <cellStyle name="Percent 3 2 2 2 2 2 2 5" xfId="18651"/>
    <cellStyle name="Percent 3 2 2 2 2 2 2 5 2" xfId="42867"/>
    <cellStyle name="Percent 3 2 2 2 2 2 2 6" xfId="42868"/>
    <cellStyle name="Percent 3 2 2 2 2 2 2 7" xfId="60923"/>
    <cellStyle name="Percent 3 2 2 2 2 2 3" xfId="5383"/>
    <cellStyle name="Percent 3 2 2 2 2 2 3 2" xfId="14057"/>
    <cellStyle name="Percent 3 2 2 2 2 2 3 2 2" xfId="42869"/>
    <cellStyle name="Percent 3 2 2 2 2 2 3 2 3" xfId="60924"/>
    <cellStyle name="Percent 3 2 2 2 2 2 3 3" xfId="19840"/>
    <cellStyle name="Percent 3 2 2 2 2 2 3 3 2" xfId="42870"/>
    <cellStyle name="Percent 3 2 2 2 2 2 3 4" xfId="42871"/>
    <cellStyle name="Percent 3 2 2 2 2 2 3 5" xfId="60925"/>
    <cellStyle name="Percent 3 2 2 2 2 2 4" xfId="8275"/>
    <cellStyle name="Percent 3 2 2 2 2 2 4 2" xfId="42872"/>
    <cellStyle name="Percent 3 2 2 2 2 2 4 3" xfId="60926"/>
    <cellStyle name="Percent 3 2 2 2 2 2 4 4" xfId="60927"/>
    <cellStyle name="Percent 3 2 2 2 2 2 5" xfId="4194"/>
    <cellStyle name="Percent 3 2 2 2 2 2 5 2" xfId="42873"/>
    <cellStyle name="Percent 3 2 2 2 2 2 5 3" xfId="60928"/>
    <cellStyle name="Percent 3 2 2 2 2 2 6" xfId="11166"/>
    <cellStyle name="Percent 3 2 2 2 2 2 6 2" xfId="42874"/>
    <cellStyle name="Percent 3 2 2 2 2 2 6 3" xfId="60929"/>
    <cellStyle name="Percent 3 2 2 2 2 2 7" xfId="16949"/>
    <cellStyle name="Percent 3 2 2 2 2 2 7 2" xfId="42875"/>
    <cellStyle name="Percent 3 2 2 2 2 2 8" xfId="42876"/>
    <cellStyle name="Percent 3 2 2 2 2 2 9" xfId="60930"/>
    <cellStyle name="Percent 3 2 2 2 2 3" xfId="1216"/>
    <cellStyle name="Percent 3 2 2 2 2 3 2" xfId="2920"/>
    <cellStyle name="Percent 3 2 2 2 2 3 2 2" xfId="10406"/>
    <cellStyle name="Percent 3 2 2 2 2 3 2 2 2" xfId="16188"/>
    <cellStyle name="Percent 3 2 2 2 2 3 2 2 2 2" xfId="42877"/>
    <cellStyle name="Percent 3 2 2 2 2 3 2 2 2 3" xfId="60931"/>
    <cellStyle name="Percent 3 2 2 2 2 3 2 2 3" xfId="21971"/>
    <cellStyle name="Percent 3 2 2 2 2 3 2 2 3 2" xfId="42878"/>
    <cellStyle name="Percent 3 2 2 2 2 3 2 2 4" xfId="42879"/>
    <cellStyle name="Percent 3 2 2 2 2 3 2 2 5" xfId="60932"/>
    <cellStyle name="Percent 3 2 2 2 2 3 2 3" xfId="7515"/>
    <cellStyle name="Percent 3 2 2 2 2 3 2 3 2" xfId="42880"/>
    <cellStyle name="Percent 3 2 2 2 2 3 2 3 3" xfId="60933"/>
    <cellStyle name="Percent 3 2 2 2 2 3 2 4" xfId="13297"/>
    <cellStyle name="Percent 3 2 2 2 2 3 2 4 2" xfId="42881"/>
    <cellStyle name="Percent 3 2 2 2 2 3 2 4 3" xfId="60934"/>
    <cellStyle name="Percent 3 2 2 2 2 3 2 5" xfId="19080"/>
    <cellStyle name="Percent 3 2 2 2 2 3 2 5 2" xfId="42882"/>
    <cellStyle name="Percent 3 2 2 2 2 3 2 6" xfId="42883"/>
    <cellStyle name="Percent 3 2 2 2 2 3 2 7" xfId="60935"/>
    <cellStyle name="Percent 3 2 2 2 2 3 3" xfId="5812"/>
    <cellStyle name="Percent 3 2 2 2 2 3 3 2" xfId="14486"/>
    <cellStyle name="Percent 3 2 2 2 2 3 3 2 2" xfId="42884"/>
    <cellStyle name="Percent 3 2 2 2 2 3 3 2 3" xfId="60936"/>
    <cellStyle name="Percent 3 2 2 2 2 3 3 3" xfId="20269"/>
    <cellStyle name="Percent 3 2 2 2 2 3 3 3 2" xfId="42885"/>
    <cellStyle name="Percent 3 2 2 2 2 3 3 4" xfId="42886"/>
    <cellStyle name="Percent 3 2 2 2 2 3 3 5" xfId="60937"/>
    <cellStyle name="Percent 3 2 2 2 2 3 4" xfId="8704"/>
    <cellStyle name="Percent 3 2 2 2 2 3 4 2" xfId="42887"/>
    <cellStyle name="Percent 3 2 2 2 2 3 4 3" xfId="60938"/>
    <cellStyle name="Percent 3 2 2 2 2 3 4 4" xfId="60939"/>
    <cellStyle name="Percent 3 2 2 2 2 3 5" xfId="4623"/>
    <cellStyle name="Percent 3 2 2 2 2 3 5 2" xfId="42888"/>
    <cellStyle name="Percent 3 2 2 2 2 3 5 3" xfId="60940"/>
    <cellStyle name="Percent 3 2 2 2 2 3 6" xfId="11595"/>
    <cellStyle name="Percent 3 2 2 2 2 3 6 2" xfId="42889"/>
    <cellStyle name="Percent 3 2 2 2 2 3 6 3" xfId="60941"/>
    <cellStyle name="Percent 3 2 2 2 2 3 7" xfId="17378"/>
    <cellStyle name="Percent 3 2 2 2 2 3 7 2" xfId="42890"/>
    <cellStyle name="Percent 3 2 2 2 2 3 8" xfId="42891"/>
    <cellStyle name="Percent 3 2 2 2 2 3 9" xfId="60942"/>
    <cellStyle name="Percent 3 2 2 2 2 4" xfId="2490"/>
    <cellStyle name="Percent 3 2 2 2 2 4 2" xfId="7085"/>
    <cellStyle name="Percent 3 2 2 2 2 4 2 2" xfId="15758"/>
    <cellStyle name="Percent 3 2 2 2 2 4 2 2 2" xfId="42892"/>
    <cellStyle name="Percent 3 2 2 2 2 4 2 2 3" xfId="60943"/>
    <cellStyle name="Percent 3 2 2 2 2 4 2 3" xfId="21541"/>
    <cellStyle name="Percent 3 2 2 2 2 4 2 3 2" xfId="42893"/>
    <cellStyle name="Percent 3 2 2 2 2 4 2 4" xfId="42894"/>
    <cellStyle name="Percent 3 2 2 2 2 4 2 5" xfId="60944"/>
    <cellStyle name="Percent 3 2 2 2 2 4 3" xfId="9976"/>
    <cellStyle name="Percent 3 2 2 2 2 4 3 2" xfId="42895"/>
    <cellStyle name="Percent 3 2 2 2 2 4 3 3" xfId="60945"/>
    <cellStyle name="Percent 3 2 2 2 2 4 3 4" xfId="60946"/>
    <cellStyle name="Percent 3 2 2 2 2 4 4" xfId="4193"/>
    <cellStyle name="Percent 3 2 2 2 2 4 4 2" xfId="42896"/>
    <cellStyle name="Percent 3 2 2 2 2 4 4 3" xfId="60947"/>
    <cellStyle name="Percent 3 2 2 2 2 4 5" xfId="12867"/>
    <cellStyle name="Percent 3 2 2 2 2 4 5 2" xfId="42897"/>
    <cellStyle name="Percent 3 2 2 2 2 4 5 3" xfId="60948"/>
    <cellStyle name="Percent 3 2 2 2 2 4 6" xfId="18650"/>
    <cellStyle name="Percent 3 2 2 2 2 4 6 2" xfId="42898"/>
    <cellStyle name="Percent 3 2 2 2 2 4 7" xfId="42899"/>
    <cellStyle name="Percent 3 2 2 2 2 4 8" xfId="60949"/>
    <cellStyle name="Percent 3 2 2 2 2 5" xfId="1730"/>
    <cellStyle name="Percent 3 2 2 2 2 5 2" xfId="9216"/>
    <cellStyle name="Percent 3 2 2 2 2 5 2 2" xfId="14998"/>
    <cellStyle name="Percent 3 2 2 2 2 5 2 2 2" xfId="42900"/>
    <cellStyle name="Percent 3 2 2 2 2 5 2 2 3" xfId="60950"/>
    <cellStyle name="Percent 3 2 2 2 2 5 2 3" xfId="20781"/>
    <cellStyle name="Percent 3 2 2 2 2 5 2 3 2" xfId="42901"/>
    <cellStyle name="Percent 3 2 2 2 2 5 2 4" xfId="42902"/>
    <cellStyle name="Percent 3 2 2 2 2 5 2 5" xfId="60951"/>
    <cellStyle name="Percent 3 2 2 2 2 5 3" xfId="6325"/>
    <cellStyle name="Percent 3 2 2 2 2 5 3 2" xfId="42903"/>
    <cellStyle name="Percent 3 2 2 2 2 5 3 3" xfId="60952"/>
    <cellStyle name="Percent 3 2 2 2 2 5 4" xfId="12107"/>
    <cellStyle name="Percent 3 2 2 2 2 5 4 2" xfId="42904"/>
    <cellStyle name="Percent 3 2 2 2 2 5 4 3" xfId="60953"/>
    <cellStyle name="Percent 3 2 2 2 2 5 5" xfId="17890"/>
    <cellStyle name="Percent 3 2 2 2 2 5 5 2" xfId="42905"/>
    <cellStyle name="Percent 3 2 2 2 2 5 6" xfId="42906"/>
    <cellStyle name="Percent 3 2 2 2 2 5 7" xfId="60954"/>
    <cellStyle name="Percent 3 2 2 2 2 6" xfId="5382"/>
    <cellStyle name="Percent 3 2 2 2 2 6 2" xfId="14056"/>
    <cellStyle name="Percent 3 2 2 2 2 6 2 2" xfId="42907"/>
    <cellStyle name="Percent 3 2 2 2 2 6 2 3" xfId="60955"/>
    <cellStyle name="Percent 3 2 2 2 2 6 3" xfId="19839"/>
    <cellStyle name="Percent 3 2 2 2 2 6 3 2" xfId="42908"/>
    <cellStyle name="Percent 3 2 2 2 2 6 4" xfId="42909"/>
    <cellStyle name="Percent 3 2 2 2 2 6 5" xfId="60956"/>
    <cellStyle name="Percent 3 2 2 2 2 7" xfId="8274"/>
    <cellStyle name="Percent 3 2 2 2 2 7 2" xfId="42910"/>
    <cellStyle name="Percent 3 2 2 2 2 7 3" xfId="60957"/>
    <cellStyle name="Percent 3 2 2 2 2 7 4" xfId="60958"/>
    <cellStyle name="Percent 3 2 2 2 2 8" xfId="3433"/>
    <cellStyle name="Percent 3 2 2 2 2 8 2" xfId="42911"/>
    <cellStyle name="Percent 3 2 2 2 2 8 3" xfId="60959"/>
    <cellStyle name="Percent 3 2 2 2 2 9" xfId="11165"/>
    <cellStyle name="Percent 3 2 2 2 2 9 2" xfId="42912"/>
    <cellStyle name="Percent 3 2 2 2 2 9 3" xfId="60960"/>
    <cellStyle name="Percent 3 2 2 2 3" xfId="755"/>
    <cellStyle name="Percent 3 2 2 2 3 2" xfId="2492"/>
    <cellStyle name="Percent 3 2 2 2 3 2 2" xfId="9978"/>
    <cellStyle name="Percent 3 2 2 2 3 2 2 2" xfId="15760"/>
    <cellStyle name="Percent 3 2 2 2 3 2 2 2 2" xfId="42913"/>
    <cellStyle name="Percent 3 2 2 2 3 2 2 2 3" xfId="60961"/>
    <cellStyle name="Percent 3 2 2 2 3 2 2 3" xfId="21543"/>
    <cellStyle name="Percent 3 2 2 2 3 2 2 3 2" xfId="42914"/>
    <cellStyle name="Percent 3 2 2 2 3 2 2 4" xfId="42915"/>
    <cellStyle name="Percent 3 2 2 2 3 2 2 5" xfId="60962"/>
    <cellStyle name="Percent 3 2 2 2 3 2 3" xfId="7087"/>
    <cellStyle name="Percent 3 2 2 2 3 2 3 2" xfId="42916"/>
    <cellStyle name="Percent 3 2 2 2 3 2 3 3" xfId="60963"/>
    <cellStyle name="Percent 3 2 2 2 3 2 4" xfId="12869"/>
    <cellStyle name="Percent 3 2 2 2 3 2 4 2" xfId="42917"/>
    <cellStyle name="Percent 3 2 2 2 3 2 4 3" xfId="60964"/>
    <cellStyle name="Percent 3 2 2 2 3 2 5" xfId="18652"/>
    <cellStyle name="Percent 3 2 2 2 3 2 5 2" xfId="42918"/>
    <cellStyle name="Percent 3 2 2 2 3 2 6" xfId="42919"/>
    <cellStyle name="Percent 3 2 2 2 3 2 7" xfId="60965"/>
    <cellStyle name="Percent 3 2 2 2 3 3" xfId="5384"/>
    <cellStyle name="Percent 3 2 2 2 3 3 2" xfId="14058"/>
    <cellStyle name="Percent 3 2 2 2 3 3 2 2" xfId="42920"/>
    <cellStyle name="Percent 3 2 2 2 3 3 2 3" xfId="60966"/>
    <cellStyle name="Percent 3 2 2 2 3 3 3" xfId="19841"/>
    <cellStyle name="Percent 3 2 2 2 3 3 3 2" xfId="42921"/>
    <cellStyle name="Percent 3 2 2 2 3 3 4" xfId="42922"/>
    <cellStyle name="Percent 3 2 2 2 3 3 5" xfId="60967"/>
    <cellStyle name="Percent 3 2 2 2 3 4" xfId="8276"/>
    <cellStyle name="Percent 3 2 2 2 3 4 2" xfId="42923"/>
    <cellStyle name="Percent 3 2 2 2 3 4 3" xfId="60968"/>
    <cellStyle name="Percent 3 2 2 2 3 4 4" xfId="60969"/>
    <cellStyle name="Percent 3 2 2 2 3 5" xfId="4195"/>
    <cellStyle name="Percent 3 2 2 2 3 5 2" xfId="42924"/>
    <cellStyle name="Percent 3 2 2 2 3 5 3" xfId="60970"/>
    <cellStyle name="Percent 3 2 2 2 3 6" xfId="11167"/>
    <cellStyle name="Percent 3 2 2 2 3 6 2" xfId="42925"/>
    <cellStyle name="Percent 3 2 2 2 3 6 3" xfId="60971"/>
    <cellStyle name="Percent 3 2 2 2 3 7" xfId="16950"/>
    <cellStyle name="Percent 3 2 2 2 3 7 2" xfId="42926"/>
    <cellStyle name="Percent 3 2 2 2 3 8" xfId="42927"/>
    <cellStyle name="Percent 3 2 2 2 3 9" xfId="60972"/>
    <cellStyle name="Percent 3 2 2 2 4" xfId="1215"/>
    <cellStyle name="Percent 3 2 2 2 4 2" xfId="2919"/>
    <cellStyle name="Percent 3 2 2 2 4 2 2" xfId="10405"/>
    <cellStyle name="Percent 3 2 2 2 4 2 2 2" xfId="16187"/>
    <cellStyle name="Percent 3 2 2 2 4 2 2 2 2" xfId="42928"/>
    <cellStyle name="Percent 3 2 2 2 4 2 2 2 3" xfId="60973"/>
    <cellStyle name="Percent 3 2 2 2 4 2 2 3" xfId="21970"/>
    <cellStyle name="Percent 3 2 2 2 4 2 2 3 2" xfId="42929"/>
    <cellStyle name="Percent 3 2 2 2 4 2 2 4" xfId="42930"/>
    <cellStyle name="Percent 3 2 2 2 4 2 2 5" xfId="60974"/>
    <cellStyle name="Percent 3 2 2 2 4 2 3" xfId="7514"/>
    <cellStyle name="Percent 3 2 2 2 4 2 3 2" xfId="42931"/>
    <cellStyle name="Percent 3 2 2 2 4 2 3 3" xfId="60975"/>
    <cellStyle name="Percent 3 2 2 2 4 2 4" xfId="13296"/>
    <cellStyle name="Percent 3 2 2 2 4 2 4 2" xfId="42932"/>
    <cellStyle name="Percent 3 2 2 2 4 2 4 3" xfId="60976"/>
    <cellStyle name="Percent 3 2 2 2 4 2 5" xfId="19079"/>
    <cellStyle name="Percent 3 2 2 2 4 2 5 2" xfId="42933"/>
    <cellStyle name="Percent 3 2 2 2 4 2 6" xfId="42934"/>
    <cellStyle name="Percent 3 2 2 2 4 2 7" xfId="60977"/>
    <cellStyle name="Percent 3 2 2 2 4 3" xfId="5811"/>
    <cellStyle name="Percent 3 2 2 2 4 3 2" xfId="14485"/>
    <cellStyle name="Percent 3 2 2 2 4 3 2 2" xfId="42935"/>
    <cellStyle name="Percent 3 2 2 2 4 3 2 3" xfId="60978"/>
    <cellStyle name="Percent 3 2 2 2 4 3 3" xfId="20268"/>
    <cellStyle name="Percent 3 2 2 2 4 3 3 2" xfId="42936"/>
    <cellStyle name="Percent 3 2 2 2 4 3 4" xfId="42937"/>
    <cellStyle name="Percent 3 2 2 2 4 3 5" xfId="60979"/>
    <cellStyle name="Percent 3 2 2 2 4 4" xfId="8703"/>
    <cellStyle name="Percent 3 2 2 2 4 4 2" xfId="42938"/>
    <cellStyle name="Percent 3 2 2 2 4 4 3" xfId="60980"/>
    <cellStyle name="Percent 3 2 2 2 4 4 4" xfId="60981"/>
    <cellStyle name="Percent 3 2 2 2 4 5" xfId="4622"/>
    <cellStyle name="Percent 3 2 2 2 4 5 2" xfId="42939"/>
    <cellStyle name="Percent 3 2 2 2 4 5 3" xfId="60982"/>
    <cellStyle name="Percent 3 2 2 2 4 6" xfId="11594"/>
    <cellStyle name="Percent 3 2 2 2 4 6 2" xfId="42940"/>
    <cellStyle name="Percent 3 2 2 2 4 6 3" xfId="60983"/>
    <cellStyle name="Percent 3 2 2 2 4 7" xfId="17377"/>
    <cellStyle name="Percent 3 2 2 2 4 7 2" xfId="42941"/>
    <cellStyle name="Percent 3 2 2 2 4 8" xfId="42942"/>
    <cellStyle name="Percent 3 2 2 2 4 9" xfId="60984"/>
    <cellStyle name="Percent 3 2 2 2 5" xfId="2489"/>
    <cellStyle name="Percent 3 2 2 2 5 2" xfId="7084"/>
    <cellStyle name="Percent 3 2 2 2 5 2 2" xfId="15757"/>
    <cellStyle name="Percent 3 2 2 2 5 2 2 2" xfId="42943"/>
    <cellStyle name="Percent 3 2 2 2 5 2 2 3" xfId="60985"/>
    <cellStyle name="Percent 3 2 2 2 5 2 3" xfId="21540"/>
    <cellStyle name="Percent 3 2 2 2 5 2 3 2" xfId="42944"/>
    <cellStyle name="Percent 3 2 2 2 5 2 4" xfId="42945"/>
    <cellStyle name="Percent 3 2 2 2 5 2 5" xfId="60986"/>
    <cellStyle name="Percent 3 2 2 2 5 3" xfId="9975"/>
    <cellStyle name="Percent 3 2 2 2 5 3 2" xfId="42946"/>
    <cellStyle name="Percent 3 2 2 2 5 3 3" xfId="60987"/>
    <cellStyle name="Percent 3 2 2 2 5 3 4" xfId="60988"/>
    <cellStyle name="Percent 3 2 2 2 5 4" xfId="4192"/>
    <cellStyle name="Percent 3 2 2 2 5 4 2" xfId="42947"/>
    <cellStyle name="Percent 3 2 2 2 5 4 3" xfId="60989"/>
    <cellStyle name="Percent 3 2 2 2 5 5" xfId="12866"/>
    <cellStyle name="Percent 3 2 2 2 5 5 2" xfId="42948"/>
    <cellStyle name="Percent 3 2 2 2 5 5 3" xfId="60990"/>
    <cellStyle name="Percent 3 2 2 2 5 6" xfId="18649"/>
    <cellStyle name="Percent 3 2 2 2 5 6 2" xfId="42949"/>
    <cellStyle name="Percent 3 2 2 2 5 7" xfId="42950"/>
    <cellStyle name="Percent 3 2 2 2 5 8" xfId="60991"/>
    <cellStyle name="Percent 3 2 2 2 6" xfId="1729"/>
    <cellStyle name="Percent 3 2 2 2 6 2" xfId="9215"/>
    <cellStyle name="Percent 3 2 2 2 6 2 2" xfId="14997"/>
    <cellStyle name="Percent 3 2 2 2 6 2 2 2" xfId="42951"/>
    <cellStyle name="Percent 3 2 2 2 6 2 2 3" xfId="60992"/>
    <cellStyle name="Percent 3 2 2 2 6 2 3" xfId="20780"/>
    <cellStyle name="Percent 3 2 2 2 6 2 3 2" xfId="42952"/>
    <cellStyle name="Percent 3 2 2 2 6 2 4" xfId="42953"/>
    <cellStyle name="Percent 3 2 2 2 6 2 5" xfId="60993"/>
    <cellStyle name="Percent 3 2 2 2 6 3" xfId="6324"/>
    <cellStyle name="Percent 3 2 2 2 6 3 2" xfId="42954"/>
    <cellStyle name="Percent 3 2 2 2 6 3 3" xfId="60994"/>
    <cellStyle name="Percent 3 2 2 2 6 4" xfId="12106"/>
    <cellStyle name="Percent 3 2 2 2 6 4 2" xfId="42955"/>
    <cellStyle name="Percent 3 2 2 2 6 4 3" xfId="60995"/>
    <cellStyle name="Percent 3 2 2 2 6 5" xfId="17889"/>
    <cellStyle name="Percent 3 2 2 2 6 5 2" xfId="42956"/>
    <cellStyle name="Percent 3 2 2 2 6 6" xfId="42957"/>
    <cellStyle name="Percent 3 2 2 2 6 7" xfId="60996"/>
    <cellStyle name="Percent 3 2 2 2 7" xfId="5381"/>
    <cellStyle name="Percent 3 2 2 2 7 2" xfId="14055"/>
    <cellStyle name="Percent 3 2 2 2 7 2 2" xfId="42958"/>
    <cellStyle name="Percent 3 2 2 2 7 2 3" xfId="60997"/>
    <cellStyle name="Percent 3 2 2 2 7 3" xfId="19838"/>
    <cellStyle name="Percent 3 2 2 2 7 3 2" xfId="42959"/>
    <cellStyle name="Percent 3 2 2 2 7 4" xfId="42960"/>
    <cellStyle name="Percent 3 2 2 2 7 5" xfId="60998"/>
    <cellStyle name="Percent 3 2 2 2 8" xfId="8273"/>
    <cellStyle name="Percent 3 2 2 2 8 2" xfId="42961"/>
    <cellStyle name="Percent 3 2 2 2 8 3" xfId="60999"/>
    <cellStyle name="Percent 3 2 2 2 8 4" xfId="61000"/>
    <cellStyle name="Percent 3 2 2 2 9" xfId="3432"/>
    <cellStyle name="Percent 3 2 2 2 9 2" xfId="42962"/>
    <cellStyle name="Percent 3 2 2 2 9 3" xfId="61001"/>
    <cellStyle name="Percent 3 2 2 3" xfId="756"/>
    <cellStyle name="Percent 3 2 2 3 10" xfId="16951"/>
    <cellStyle name="Percent 3 2 2 3 10 2" xfId="42963"/>
    <cellStyle name="Percent 3 2 2 3 11" xfId="42964"/>
    <cellStyle name="Percent 3 2 2 3 12" xfId="61002"/>
    <cellStyle name="Percent 3 2 2 3 2" xfId="757"/>
    <cellStyle name="Percent 3 2 2 3 2 2" xfId="2494"/>
    <cellStyle name="Percent 3 2 2 3 2 2 2" xfId="9980"/>
    <cellStyle name="Percent 3 2 2 3 2 2 2 2" xfId="15762"/>
    <cellStyle name="Percent 3 2 2 3 2 2 2 2 2" xfId="42965"/>
    <cellStyle name="Percent 3 2 2 3 2 2 2 2 3" xfId="61003"/>
    <cellStyle name="Percent 3 2 2 3 2 2 2 3" xfId="21545"/>
    <cellStyle name="Percent 3 2 2 3 2 2 2 3 2" xfId="42966"/>
    <cellStyle name="Percent 3 2 2 3 2 2 2 4" xfId="42967"/>
    <cellStyle name="Percent 3 2 2 3 2 2 2 5" xfId="61004"/>
    <cellStyle name="Percent 3 2 2 3 2 2 3" xfId="7089"/>
    <cellStyle name="Percent 3 2 2 3 2 2 3 2" xfId="42968"/>
    <cellStyle name="Percent 3 2 2 3 2 2 3 3" xfId="61005"/>
    <cellStyle name="Percent 3 2 2 3 2 2 4" xfId="12871"/>
    <cellStyle name="Percent 3 2 2 3 2 2 4 2" xfId="42969"/>
    <cellStyle name="Percent 3 2 2 3 2 2 4 3" xfId="61006"/>
    <cellStyle name="Percent 3 2 2 3 2 2 5" xfId="18654"/>
    <cellStyle name="Percent 3 2 2 3 2 2 5 2" xfId="42970"/>
    <cellStyle name="Percent 3 2 2 3 2 2 6" xfId="42971"/>
    <cellStyle name="Percent 3 2 2 3 2 2 7" xfId="61007"/>
    <cellStyle name="Percent 3 2 2 3 2 3" xfId="5386"/>
    <cellStyle name="Percent 3 2 2 3 2 3 2" xfId="14060"/>
    <cellStyle name="Percent 3 2 2 3 2 3 2 2" xfId="42972"/>
    <cellStyle name="Percent 3 2 2 3 2 3 2 3" xfId="61008"/>
    <cellStyle name="Percent 3 2 2 3 2 3 3" xfId="19843"/>
    <cellStyle name="Percent 3 2 2 3 2 3 3 2" xfId="42973"/>
    <cellStyle name="Percent 3 2 2 3 2 3 4" xfId="42974"/>
    <cellStyle name="Percent 3 2 2 3 2 3 5" xfId="61009"/>
    <cellStyle name="Percent 3 2 2 3 2 4" xfId="8278"/>
    <cellStyle name="Percent 3 2 2 3 2 4 2" xfId="42975"/>
    <cellStyle name="Percent 3 2 2 3 2 4 3" xfId="61010"/>
    <cellStyle name="Percent 3 2 2 3 2 4 4" xfId="61011"/>
    <cellStyle name="Percent 3 2 2 3 2 5" xfId="4197"/>
    <cellStyle name="Percent 3 2 2 3 2 5 2" xfId="42976"/>
    <cellStyle name="Percent 3 2 2 3 2 5 3" xfId="61012"/>
    <cellStyle name="Percent 3 2 2 3 2 6" xfId="11169"/>
    <cellStyle name="Percent 3 2 2 3 2 6 2" xfId="42977"/>
    <cellStyle name="Percent 3 2 2 3 2 6 3" xfId="61013"/>
    <cellStyle name="Percent 3 2 2 3 2 7" xfId="16952"/>
    <cellStyle name="Percent 3 2 2 3 2 7 2" xfId="42978"/>
    <cellStyle name="Percent 3 2 2 3 2 8" xfId="42979"/>
    <cellStyle name="Percent 3 2 2 3 2 9" xfId="61014"/>
    <cellStyle name="Percent 3 2 2 3 3" xfId="1217"/>
    <cellStyle name="Percent 3 2 2 3 3 2" xfId="2921"/>
    <cellStyle name="Percent 3 2 2 3 3 2 2" xfId="10407"/>
    <cellStyle name="Percent 3 2 2 3 3 2 2 2" xfId="16189"/>
    <cellStyle name="Percent 3 2 2 3 3 2 2 2 2" xfId="42980"/>
    <cellStyle name="Percent 3 2 2 3 3 2 2 2 3" xfId="61015"/>
    <cellStyle name="Percent 3 2 2 3 3 2 2 3" xfId="21972"/>
    <cellStyle name="Percent 3 2 2 3 3 2 2 3 2" xfId="42981"/>
    <cellStyle name="Percent 3 2 2 3 3 2 2 4" xfId="42982"/>
    <cellStyle name="Percent 3 2 2 3 3 2 2 5" xfId="61016"/>
    <cellStyle name="Percent 3 2 2 3 3 2 3" xfId="7516"/>
    <cellStyle name="Percent 3 2 2 3 3 2 3 2" xfId="42983"/>
    <cellStyle name="Percent 3 2 2 3 3 2 3 3" xfId="61017"/>
    <cellStyle name="Percent 3 2 2 3 3 2 4" xfId="13298"/>
    <cellStyle name="Percent 3 2 2 3 3 2 4 2" xfId="42984"/>
    <cellStyle name="Percent 3 2 2 3 3 2 4 3" xfId="61018"/>
    <cellStyle name="Percent 3 2 2 3 3 2 5" xfId="19081"/>
    <cellStyle name="Percent 3 2 2 3 3 2 5 2" xfId="42985"/>
    <cellStyle name="Percent 3 2 2 3 3 2 6" xfId="42986"/>
    <cellStyle name="Percent 3 2 2 3 3 2 7" xfId="61019"/>
    <cellStyle name="Percent 3 2 2 3 3 3" xfId="5813"/>
    <cellStyle name="Percent 3 2 2 3 3 3 2" xfId="14487"/>
    <cellStyle name="Percent 3 2 2 3 3 3 2 2" xfId="42987"/>
    <cellStyle name="Percent 3 2 2 3 3 3 2 3" xfId="61020"/>
    <cellStyle name="Percent 3 2 2 3 3 3 3" xfId="20270"/>
    <cellStyle name="Percent 3 2 2 3 3 3 3 2" xfId="42988"/>
    <cellStyle name="Percent 3 2 2 3 3 3 4" xfId="42989"/>
    <cellStyle name="Percent 3 2 2 3 3 3 5" xfId="61021"/>
    <cellStyle name="Percent 3 2 2 3 3 4" xfId="8705"/>
    <cellStyle name="Percent 3 2 2 3 3 4 2" xfId="42990"/>
    <cellStyle name="Percent 3 2 2 3 3 4 3" xfId="61022"/>
    <cellStyle name="Percent 3 2 2 3 3 4 4" xfId="61023"/>
    <cellStyle name="Percent 3 2 2 3 3 5" xfId="4624"/>
    <cellStyle name="Percent 3 2 2 3 3 5 2" xfId="42991"/>
    <cellStyle name="Percent 3 2 2 3 3 5 3" xfId="61024"/>
    <cellStyle name="Percent 3 2 2 3 3 6" xfId="11596"/>
    <cellStyle name="Percent 3 2 2 3 3 6 2" xfId="42992"/>
    <cellStyle name="Percent 3 2 2 3 3 6 3" xfId="61025"/>
    <cellStyle name="Percent 3 2 2 3 3 7" xfId="17379"/>
    <cellStyle name="Percent 3 2 2 3 3 7 2" xfId="42993"/>
    <cellStyle name="Percent 3 2 2 3 3 8" xfId="42994"/>
    <cellStyle name="Percent 3 2 2 3 3 9" xfId="61026"/>
    <cellStyle name="Percent 3 2 2 3 4" xfId="2493"/>
    <cellStyle name="Percent 3 2 2 3 4 2" xfId="7088"/>
    <cellStyle name="Percent 3 2 2 3 4 2 2" xfId="15761"/>
    <cellStyle name="Percent 3 2 2 3 4 2 2 2" xfId="42995"/>
    <cellStyle name="Percent 3 2 2 3 4 2 2 3" xfId="61027"/>
    <cellStyle name="Percent 3 2 2 3 4 2 3" xfId="21544"/>
    <cellStyle name="Percent 3 2 2 3 4 2 3 2" xfId="42996"/>
    <cellStyle name="Percent 3 2 2 3 4 2 4" xfId="42997"/>
    <cellStyle name="Percent 3 2 2 3 4 2 5" xfId="61028"/>
    <cellStyle name="Percent 3 2 2 3 4 3" xfId="9979"/>
    <cellStyle name="Percent 3 2 2 3 4 3 2" xfId="42998"/>
    <cellStyle name="Percent 3 2 2 3 4 3 3" xfId="61029"/>
    <cellStyle name="Percent 3 2 2 3 4 3 4" xfId="61030"/>
    <cellStyle name="Percent 3 2 2 3 4 4" xfId="4196"/>
    <cellStyle name="Percent 3 2 2 3 4 4 2" xfId="42999"/>
    <cellStyle name="Percent 3 2 2 3 4 4 3" xfId="61031"/>
    <cellStyle name="Percent 3 2 2 3 4 5" xfId="12870"/>
    <cellStyle name="Percent 3 2 2 3 4 5 2" xfId="43000"/>
    <cellStyle name="Percent 3 2 2 3 4 5 3" xfId="61032"/>
    <cellStyle name="Percent 3 2 2 3 4 6" xfId="18653"/>
    <cellStyle name="Percent 3 2 2 3 4 6 2" xfId="43001"/>
    <cellStyle name="Percent 3 2 2 3 4 7" xfId="43002"/>
    <cellStyle name="Percent 3 2 2 3 4 8" xfId="61033"/>
    <cellStyle name="Percent 3 2 2 3 5" xfId="1731"/>
    <cellStyle name="Percent 3 2 2 3 5 2" xfId="9217"/>
    <cellStyle name="Percent 3 2 2 3 5 2 2" xfId="14999"/>
    <cellStyle name="Percent 3 2 2 3 5 2 2 2" xfId="43003"/>
    <cellStyle name="Percent 3 2 2 3 5 2 2 3" xfId="61034"/>
    <cellStyle name="Percent 3 2 2 3 5 2 3" xfId="20782"/>
    <cellStyle name="Percent 3 2 2 3 5 2 3 2" xfId="43004"/>
    <cellStyle name="Percent 3 2 2 3 5 2 4" xfId="43005"/>
    <cellStyle name="Percent 3 2 2 3 5 2 5" xfId="61035"/>
    <cellStyle name="Percent 3 2 2 3 5 3" xfId="6326"/>
    <cellStyle name="Percent 3 2 2 3 5 3 2" xfId="43006"/>
    <cellStyle name="Percent 3 2 2 3 5 3 3" xfId="61036"/>
    <cellStyle name="Percent 3 2 2 3 5 4" xfId="12108"/>
    <cellStyle name="Percent 3 2 2 3 5 4 2" xfId="43007"/>
    <cellStyle name="Percent 3 2 2 3 5 4 3" xfId="61037"/>
    <cellStyle name="Percent 3 2 2 3 5 5" xfId="17891"/>
    <cellStyle name="Percent 3 2 2 3 5 5 2" xfId="43008"/>
    <cellStyle name="Percent 3 2 2 3 5 6" xfId="43009"/>
    <cellStyle name="Percent 3 2 2 3 5 7" xfId="61038"/>
    <cellStyle name="Percent 3 2 2 3 6" xfId="5385"/>
    <cellStyle name="Percent 3 2 2 3 6 2" xfId="14059"/>
    <cellStyle name="Percent 3 2 2 3 6 2 2" xfId="43010"/>
    <cellStyle name="Percent 3 2 2 3 6 2 3" xfId="61039"/>
    <cellStyle name="Percent 3 2 2 3 6 3" xfId="19842"/>
    <cellStyle name="Percent 3 2 2 3 6 3 2" xfId="43011"/>
    <cellStyle name="Percent 3 2 2 3 6 4" xfId="43012"/>
    <cellStyle name="Percent 3 2 2 3 6 5" xfId="61040"/>
    <cellStyle name="Percent 3 2 2 3 7" xfId="8277"/>
    <cellStyle name="Percent 3 2 2 3 7 2" xfId="43013"/>
    <cellStyle name="Percent 3 2 2 3 7 3" xfId="61041"/>
    <cellStyle name="Percent 3 2 2 3 7 4" xfId="61042"/>
    <cellStyle name="Percent 3 2 2 3 8" xfId="3434"/>
    <cellStyle name="Percent 3 2 2 3 8 2" xfId="43014"/>
    <cellStyle name="Percent 3 2 2 3 8 3" xfId="61043"/>
    <cellStyle name="Percent 3 2 2 3 9" xfId="11168"/>
    <cellStyle name="Percent 3 2 2 3 9 2" xfId="43015"/>
    <cellStyle name="Percent 3 2 2 3 9 3" xfId="61044"/>
    <cellStyle name="Percent 3 2 2 4" xfId="758"/>
    <cellStyle name="Percent 3 2 2 4 10" xfId="16953"/>
    <cellStyle name="Percent 3 2 2 4 10 2" xfId="43016"/>
    <cellStyle name="Percent 3 2 2 4 11" xfId="43017"/>
    <cellStyle name="Percent 3 2 2 4 12" xfId="61045"/>
    <cellStyle name="Percent 3 2 2 4 2" xfId="759"/>
    <cellStyle name="Percent 3 2 2 4 2 2" xfId="2496"/>
    <cellStyle name="Percent 3 2 2 4 2 2 2" xfId="9982"/>
    <cellStyle name="Percent 3 2 2 4 2 2 2 2" xfId="15764"/>
    <cellStyle name="Percent 3 2 2 4 2 2 2 2 2" xfId="43018"/>
    <cellStyle name="Percent 3 2 2 4 2 2 2 2 3" xfId="61046"/>
    <cellStyle name="Percent 3 2 2 4 2 2 2 3" xfId="21547"/>
    <cellStyle name="Percent 3 2 2 4 2 2 2 3 2" xfId="43019"/>
    <cellStyle name="Percent 3 2 2 4 2 2 2 4" xfId="43020"/>
    <cellStyle name="Percent 3 2 2 4 2 2 2 5" xfId="61047"/>
    <cellStyle name="Percent 3 2 2 4 2 2 3" xfId="7091"/>
    <cellStyle name="Percent 3 2 2 4 2 2 3 2" xfId="43021"/>
    <cellStyle name="Percent 3 2 2 4 2 2 3 3" xfId="61048"/>
    <cellStyle name="Percent 3 2 2 4 2 2 4" xfId="12873"/>
    <cellStyle name="Percent 3 2 2 4 2 2 4 2" xfId="43022"/>
    <cellStyle name="Percent 3 2 2 4 2 2 4 3" xfId="61049"/>
    <cellStyle name="Percent 3 2 2 4 2 2 5" xfId="18656"/>
    <cellStyle name="Percent 3 2 2 4 2 2 5 2" xfId="43023"/>
    <cellStyle name="Percent 3 2 2 4 2 2 6" xfId="43024"/>
    <cellStyle name="Percent 3 2 2 4 2 2 7" xfId="61050"/>
    <cellStyle name="Percent 3 2 2 4 2 3" xfId="5388"/>
    <cellStyle name="Percent 3 2 2 4 2 3 2" xfId="14062"/>
    <cellStyle name="Percent 3 2 2 4 2 3 2 2" xfId="43025"/>
    <cellStyle name="Percent 3 2 2 4 2 3 2 3" xfId="61051"/>
    <cellStyle name="Percent 3 2 2 4 2 3 3" xfId="19845"/>
    <cellStyle name="Percent 3 2 2 4 2 3 3 2" xfId="43026"/>
    <cellStyle name="Percent 3 2 2 4 2 3 4" xfId="43027"/>
    <cellStyle name="Percent 3 2 2 4 2 3 5" xfId="61052"/>
    <cellStyle name="Percent 3 2 2 4 2 4" xfId="8280"/>
    <cellStyle name="Percent 3 2 2 4 2 4 2" xfId="43028"/>
    <cellStyle name="Percent 3 2 2 4 2 4 3" xfId="61053"/>
    <cellStyle name="Percent 3 2 2 4 2 4 4" xfId="61054"/>
    <cellStyle name="Percent 3 2 2 4 2 5" xfId="4199"/>
    <cellStyle name="Percent 3 2 2 4 2 5 2" xfId="43029"/>
    <cellStyle name="Percent 3 2 2 4 2 5 3" xfId="61055"/>
    <cellStyle name="Percent 3 2 2 4 2 6" xfId="11171"/>
    <cellStyle name="Percent 3 2 2 4 2 6 2" xfId="43030"/>
    <cellStyle name="Percent 3 2 2 4 2 6 3" xfId="61056"/>
    <cellStyle name="Percent 3 2 2 4 2 7" xfId="16954"/>
    <cellStyle name="Percent 3 2 2 4 2 7 2" xfId="43031"/>
    <cellStyle name="Percent 3 2 2 4 2 8" xfId="43032"/>
    <cellStyle name="Percent 3 2 2 4 2 9" xfId="61057"/>
    <cellStyle name="Percent 3 2 2 4 3" xfId="1218"/>
    <cellStyle name="Percent 3 2 2 4 3 2" xfId="2922"/>
    <cellStyle name="Percent 3 2 2 4 3 2 2" xfId="10408"/>
    <cellStyle name="Percent 3 2 2 4 3 2 2 2" xfId="16190"/>
    <cellStyle name="Percent 3 2 2 4 3 2 2 2 2" xfId="43033"/>
    <cellStyle name="Percent 3 2 2 4 3 2 2 2 3" xfId="61058"/>
    <cellStyle name="Percent 3 2 2 4 3 2 2 3" xfId="21973"/>
    <cellStyle name="Percent 3 2 2 4 3 2 2 3 2" xfId="43034"/>
    <cellStyle name="Percent 3 2 2 4 3 2 2 4" xfId="43035"/>
    <cellStyle name="Percent 3 2 2 4 3 2 2 5" xfId="61059"/>
    <cellStyle name="Percent 3 2 2 4 3 2 3" xfId="7517"/>
    <cellStyle name="Percent 3 2 2 4 3 2 3 2" xfId="43036"/>
    <cellStyle name="Percent 3 2 2 4 3 2 3 3" xfId="61060"/>
    <cellStyle name="Percent 3 2 2 4 3 2 4" xfId="13299"/>
    <cellStyle name="Percent 3 2 2 4 3 2 4 2" xfId="43037"/>
    <cellStyle name="Percent 3 2 2 4 3 2 4 3" xfId="61061"/>
    <cellStyle name="Percent 3 2 2 4 3 2 5" xfId="19082"/>
    <cellStyle name="Percent 3 2 2 4 3 2 5 2" xfId="43038"/>
    <cellStyle name="Percent 3 2 2 4 3 2 6" xfId="43039"/>
    <cellStyle name="Percent 3 2 2 4 3 2 7" xfId="61062"/>
    <cellStyle name="Percent 3 2 2 4 3 3" xfId="5814"/>
    <cellStyle name="Percent 3 2 2 4 3 3 2" xfId="14488"/>
    <cellStyle name="Percent 3 2 2 4 3 3 2 2" xfId="43040"/>
    <cellStyle name="Percent 3 2 2 4 3 3 2 3" xfId="61063"/>
    <cellStyle name="Percent 3 2 2 4 3 3 3" xfId="20271"/>
    <cellStyle name="Percent 3 2 2 4 3 3 3 2" xfId="43041"/>
    <cellStyle name="Percent 3 2 2 4 3 3 4" xfId="43042"/>
    <cellStyle name="Percent 3 2 2 4 3 3 5" xfId="61064"/>
    <cellStyle name="Percent 3 2 2 4 3 4" xfId="8706"/>
    <cellStyle name="Percent 3 2 2 4 3 4 2" xfId="43043"/>
    <cellStyle name="Percent 3 2 2 4 3 4 3" xfId="61065"/>
    <cellStyle name="Percent 3 2 2 4 3 4 4" xfId="61066"/>
    <cellStyle name="Percent 3 2 2 4 3 5" xfId="4625"/>
    <cellStyle name="Percent 3 2 2 4 3 5 2" xfId="43044"/>
    <cellStyle name="Percent 3 2 2 4 3 5 3" xfId="61067"/>
    <cellStyle name="Percent 3 2 2 4 3 6" xfId="11597"/>
    <cellStyle name="Percent 3 2 2 4 3 6 2" xfId="43045"/>
    <cellStyle name="Percent 3 2 2 4 3 6 3" xfId="61068"/>
    <cellStyle name="Percent 3 2 2 4 3 7" xfId="17380"/>
    <cellStyle name="Percent 3 2 2 4 3 7 2" xfId="43046"/>
    <cellStyle name="Percent 3 2 2 4 3 8" xfId="43047"/>
    <cellStyle name="Percent 3 2 2 4 3 9" xfId="61069"/>
    <cellStyle name="Percent 3 2 2 4 4" xfId="2495"/>
    <cellStyle name="Percent 3 2 2 4 4 2" xfId="7090"/>
    <cellStyle name="Percent 3 2 2 4 4 2 2" xfId="15763"/>
    <cellStyle name="Percent 3 2 2 4 4 2 2 2" xfId="43048"/>
    <cellStyle name="Percent 3 2 2 4 4 2 2 3" xfId="61070"/>
    <cellStyle name="Percent 3 2 2 4 4 2 3" xfId="21546"/>
    <cellStyle name="Percent 3 2 2 4 4 2 3 2" xfId="43049"/>
    <cellStyle name="Percent 3 2 2 4 4 2 4" xfId="43050"/>
    <cellStyle name="Percent 3 2 2 4 4 2 5" xfId="61071"/>
    <cellStyle name="Percent 3 2 2 4 4 3" xfId="9981"/>
    <cellStyle name="Percent 3 2 2 4 4 3 2" xfId="43051"/>
    <cellStyle name="Percent 3 2 2 4 4 3 3" xfId="61072"/>
    <cellStyle name="Percent 3 2 2 4 4 3 4" xfId="61073"/>
    <cellStyle name="Percent 3 2 2 4 4 4" xfId="4198"/>
    <cellStyle name="Percent 3 2 2 4 4 4 2" xfId="43052"/>
    <cellStyle name="Percent 3 2 2 4 4 4 3" xfId="61074"/>
    <cellStyle name="Percent 3 2 2 4 4 5" xfId="12872"/>
    <cellStyle name="Percent 3 2 2 4 4 5 2" xfId="43053"/>
    <cellStyle name="Percent 3 2 2 4 4 5 3" xfId="61075"/>
    <cellStyle name="Percent 3 2 2 4 4 6" xfId="18655"/>
    <cellStyle name="Percent 3 2 2 4 4 6 2" xfId="43054"/>
    <cellStyle name="Percent 3 2 2 4 4 7" xfId="43055"/>
    <cellStyle name="Percent 3 2 2 4 4 8" xfId="61076"/>
    <cellStyle name="Percent 3 2 2 4 5" xfId="1732"/>
    <cellStyle name="Percent 3 2 2 4 5 2" xfId="9218"/>
    <cellStyle name="Percent 3 2 2 4 5 2 2" xfId="15000"/>
    <cellStyle name="Percent 3 2 2 4 5 2 2 2" xfId="43056"/>
    <cellStyle name="Percent 3 2 2 4 5 2 2 3" xfId="61077"/>
    <cellStyle name="Percent 3 2 2 4 5 2 3" xfId="20783"/>
    <cellStyle name="Percent 3 2 2 4 5 2 3 2" xfId="43057"/>
    <cellStyle name="Percent 3 2 2 4 5 2 4" xfId="43058"/>
    <cellStyle name="Percent 3 2 2 4 5 2 5" xfId="61078"/>
    <cellStyle name="Percent 3 2 2 4 5 3" xfId="6327"/>
    <cellStyle name="Percent 3 2 2 4 5 3 2" xfId="43059"/>
    <cellStyle name="Percent 3 2 2 4 5 3 3" xfId="61079"/>
    <cellStyle name="Percent 3 2 2 4 5 4" xfId="12109"/>
    <cellStyle name="Percent 3 2 2 4 5 4 2" xfId="43060"/>
    <cellStyle name="Percent 3 2 2 4 5 4 3" xfId="61080"/>
    <cellStyle name="Percent 3 2 2 4 5 5" xfId="17892"/>
    <cellStyle name="Percent 3 2 2 4 5 5 2" xfId="43061"/>
    <cellStyle name="Percent 3 2 2 4 5 6" xfId="43062"/>
    <cellStyle name="Percent 3 2 2 4 5 7" xfId="61081"/>
    <cellStyle name="Percent 3 2 2 4 6" xfId="5387"/>
    <cellStyle name="Percent 3 2 2 4 6 2" xfId="14061"/>
    <cellStyle name="Percent 3 2 2 4 6 2 2" xfId="43063"/>
    <cellStyle name="Percent 3 2 2 4 6 2 3" xfId="61082"/>
    <cellStyle name="Percent 3 2 2 4 6 3" xfId="19844"/>
    <cellStyle name="Percent 3 2 2 4 6 3 2" xfId="43064"/>
    <cellStyle name="Percent 3 2 2 4 6 4" xfId="43065"/>
    <cellStyle name="Percent 3 2 2 4 6 5" xfId="61083"/>
    <cellStyle name="Percent 3 2 2 4 7" xfId="8279"/>
    <cellStyle name="Percent 3 2 2 4 7 2" xfId="43066"/>
    <cellStyle name="Percent 3 2 2 4 7 3" xfId="61084"/>
    <cellStyle name="Percent 3 2 2 4 7 4" xfId="61085"/>
    <cellStyle name="Percent 3 2 2 4 8" xfId="3435"/>
    <cellStyle name="Percent 3 2 2 4 8 2" xfId="43067"/>
    <cellStyle name="Percent 3 2 2 4 8 3" xfId="61086"/>
    <cellStyle name="Percent 3 2 2 4 9" xfId="11170"/>
    <cellStyle name="Percent 3 2 2 4 9 2" xfId="43068"/>
    <cellStyle name="Percent 3 2 2 4 9 3" xfId="61087"/>
    <cellStyle name="Percent 3 2 2 5" xfId="760"/>
    <cellStyle name="Percent 3 2 2 5 10" xfId="61088"/>
    <cellStyle name="Percent 3 2 2 5 2" xfId="2497"/>
    <cellStyle name="Percent 3 2 2 5 2 2" xfId="7092"/>
    <cellStyle name="Percent 3 2 2 5 2 2 2" xfId="15765"/>
    <cellStyle name="Percent 3 2 2 5 2 2 2 2" xfId="43069"/>
    <cellStyle name="Percent 3 2 2 5 2 2 2 3" xfId="61089"/>
    <cellStyle name="Percent 3 2 2 5 2 2 3" xfId="21548"/>
    <cellStyle name="Percent 3 2 2 5 2 2 3 2" xfId="43070"/>
    <cellStyle name="Percent 3 2 2 5 2 2 4" xfId="43071"/>
    <cellStyle name="Percent 3 2 2 5 2 2 5" xfId="61090"/>
    <cellStyle name="Percent 3 2 2 5 2 3" xfId="9983"/>
    <cellStyle name="Percent 3 2 2 5 2 3 2" xfId="43072"/>
    <cellStyle name="Percent 3 2 2 5 2 3 3" xfId="61091"/>
    <cellStyle name="Percent 3 2 2 5 2 3 4" xfId="61092"/>
    <cellStyle name="Percent 3 2 2 5 2 4" xfId="4200"/>
    <cellStyle name="Percent 3 2 2 5 2 4 2" xfId="43073"/>
    <cellStyle name="Percent 3 2 2 5 2 4 3" xfId="61093"/>
    <cellStyle name="Percent 3 2 2 5 2 5" xfId="12874"/>
    <cellStyle name="Percent 3 2 2 5 2 5 2" xfId="43074"/>
    <cellStyle name="Percent 3 2 2 5 2 5 3" xfId="61094"/>
    <cellStyle name="Percent 3 2 2 5 2 6" xfId="18657"/>
    <cellStyle name="Percent 3 2 2 5 2 6 2" xfId="43075"/>
    <cellStyle name="Percent 3 2 2 5 2 7" xfId="43076"/>
    <cellStyle name="Percent 3 2 2 5 2 8" xfId="61095"/>
    <cellStyle name="Percent 3 2 2 5 3" xfId="1728"/>
    <cellStyle name="Percent 3 2 2 5 3 2" xfId="9214"/>
    <cellStyle name="Percent 3 2 2 5 3 2 2" xfId="14996"/>
    <cellStyle name="Percent 3 2 2 5 3 2 2 2" xfId="43077"/>
    <cellStyle name="Percent 3 2 2 5 3 2 2 3" xfId="61096"/>
    <cellStyle name="Percent 3 2 2 5 3 2 3" xfId="20779"/>
    <cellStyle name="Percent 3 2 2 5 3 2 3 2" xfId="43078"/>
    <cellStyle name="Percent 3 2 2 5 3 2 4" xfId="43079"/>
    <cellStyle name="Percent 3 2 2 5 3 2 5" xfId="61097"/>
    <cellStyle name="Percent 3 2 2 5 3 3" xfId="6323"/>
    <cellStyle name="Percent 3 2 2 5 3 3 2" xfId="43080"/>
    <cellStyle name="Percent 3 2 2 5 3 3 3" xfId="61098"/>
    <cellStyle name="Percent 3 2 2 5 3 4" xfId="12105"/>
    <cellStyle name="Percent 3 2 2 5 3 4 2" xfId="43081"/>
    <cellStyle name="Percent 3 2 2 5 3 4 3" xfId="61099"/>
    <cellStyle name="Percent 3 2 2 5 3 5" xfId="17888"/>
    <cellStyle name="Percent 3 2 2 5 3 5 2" xfId="43082"/>
    <cellStyle name="Percent 3 2 2 5 3 6" xfId="43083"/>
    <cellStyle name="Percent 3 2 2 5 3 7" xfId="61100"/>
    <cellStyle name="Percent 3 2 2 5 4" xfId="5389"/>
    <cellStyle name="Percent 3 2 2 5 4 2" xfId="14063"/>
    <cellStyle name="Percent 3 2 2 5 4 2 2" xfId="43084"/>
    <cellStyle name="Percent 3 2 2 5 4 2 3" xfId="61101"/>
    <cellStyle name="Percent 3 2 2 5 4 3" xfId="19846"/>
    <cellStyle name="Percent 3 2 2 5 4 3 2" xfId="43085"/>
    <cellStyle name="Percent 3 2 2 5 4 4" xfId="43086"/>
    <cellStyle name="Percent 3 2 2 5 4 5" xfId="61102"/>
    <cellStyle name="Percent 3 2 2 5 5" xfId="8281"/>
    <cellStyle name="Percent 3 2 2 5 5 2" xfId="43087"/>
    <cellStyle name="Percent 3 2 2 5 5 3" xfId="61103"/>
    <cellStyle name="Percent 3 2 2 5 5 4" xfId="61104"/>
    <cellStyle name="Percent 3 2 2 5 6" xfId="3431"/>
    <cellStyle name="Percent 3 2 2 5 6 2" xfId="43088"/>
    <cellStyle name="Percent 3 2 2 5 6 3" xfId="61105"/>
    <cellStyle name="Percent 3 2 2 5 7" xfId="11172"/>
    <cellStyle name="Percent 3 2 2 5 7 2" xfId="43089"/>
    <cellStyle name="Percent 3 2 2 5 7 3" xfId="61106"/>
    <cellStyle name="Percent 3 2 2 5 8" xfId="16955"/>
    <cellStyle name="Percent 3 2 2 5 8 2" xfId="43090"/>
    <cellStyle name="Percent 3 2 2 5 9" xfId="43091"/>
    <cellStyle name="Percent 3 2 2 6" xfId="899"/>
    <cellStyle name="Percent 3 2 2 6 2" xfId="2605"/>
    <cellStyle name="Percent 3 2 2 6 2 2" xfId="10091"/>
    <cellStyle name="Percent 3 2 2 6 2 2 2" xfId="15873"/>
    <cellStyle name="Percent 3 2 2 6 2 2 2 2" xfId="43092"/>
    <cellStyle name="Percent 3 2 2 6 2 2 2 3" xfId="61107"/>
    <cellStyle name="Percent 3 2 2 6 2 2 3" xfId="21656"/>
    <cellStyle name="Percent 3 2 2 6 2 2 3 2" xfId="43093"/>
    <cellStyle name="Percent 3 2 2 6 2 2 4" xfId="43094"/>
    <cellStyle name="Percent 3 2 2 6 2 2 5" xfId="61108"/>
    <cellStyle name="Percent 3 2 2 6 2 3" xfId="7200"/>
    <cellStyle name="Percent 3 2 2 6 2 3 2" xfId="43095"/>
    <cellStyle name="Percent 3 2 2 6 2 3 3" xfId="61109"/>
    <cellStyle name="Percent 3 2 2 6 2 4" xfId="12982"/>
    <cellStyle name="Percent 3 2 2 6 2 4 2" xfId="43096"/>
    <cellStyle name="Percent 3 2 2 6 2 4 3" xfId="61110"/>
    <cellStyle name="Percent 3 2 2 6 2 5" xfId="18765"/>
    <cellStyle name="Percent 3 2 2 6 2 5 2" xfId="43097"/>
    <cellStyle name="Percent 3 2 2 6 2 6" xfId="43098"/>
    <cellStyle name="Percent 3 2 2 6 2 7" xfId="61111"/>
    <cellStyle name="Percent 3 2 2 6 3" xfId="5497"/>
    <cellStyle name="Percent 3 2 2 6 3 2" xfId="14171"/>
    <cellStyle name="Percent 3 2 2 6 3 2 2" xfId="43099"/>
    <cellStyle name="Percent 3 2 2 6 3 2 3" xfId="61112"/>
    <cellStyle name="Percent 3 2 2 6 3 3" xfId="19954"/>
    <cellStyle name="Percent 3 2 2 6 3 3 2" xfId="43100"/>
    <cellStyle name="Percent 3 2 2 6 3 4" xfId="43101"/>
    <cellStyle name="Percent 3 2 2 6 3 5" xfId="61113"/>
    <cellStyle name="Percent 3 2 2 6 4" xfId="8389"/>
    <cellStyle name="Percent 3 2 2 6 4 2" xfId="43102"/>
    <cellStyle name="Percent 3 2 2 6 4 3" xfId="61114"/>
    <cellStyle name="Percent 3 2 2 6 4 4" xfId="61115"/>
    <cellStyle name="Percent 3 2 2 6 5" xfId="4308"/>
    <cellStyle name="Percent 3 2 2 6 5 2" xfId="43103"/>
    <cellStyle name="Percent 3 2 2 6 5 3" xfId="61116"/>
    <cellStyle name="Percent 3 2 2 6 6" xfId="11280"/>
    <cellStyle name="Percent 3 2 2 6 6 2" xfId="43104"/>
    <cellStyle name="Percent 3 2 2 6 6 3" xfId="61117"/>
    <cellStyle name="Percent 3 2 2 6 7" xfId="17063"/>
    <cellStyle name="Percent 3 2 2 6 7 2" xfId="43105"/>
    <cellStyle name="Percent 3 2 2 6 8" xfId="43106"/>
    <cellStyle name="Percent 3 2 2 6 9" xfId="61118"/>
    <cellStyle name="Percent 3 2 2 7" xfId="2488"/>
    <cellStyle name="Percent 3 2 2 7 2" xfId="7083"/>
    <cellStyle name="Percent 3 2 2 7 2 2" xfId="15756"/>
    <cellStyle name="Percent 3 2 2 7 2 2 2" xfId="43107"/>
    <cellStyle name="Percent 3 2 2 7 2 2 3" xfId="61119"/>
    <cellStyle name="Percent 3 2 2 7 2 3" xfId="21539"/>
    <cellStyle name="Percent 3 2 2 7 2 3 2" xfId="43108"/>
    <cellStyle name="Percent 3 2 2 7 2 4" xfId="43109"/>
    <cellStyle name="Percent 3 2 2 7 2 5" xfId="61120"/>
    <cellStyle name="Percent 3 2 2 7 3" xfId="9974"/>
    <cellStyle name="Percent 3 2 2 7 3 2" xfId="43110"/>
    <cellStyle name="Percent 3 2 2 7 3 3" xfId="61121"/>
    <cellStyle name="Percent 3 2 2 7 3 4" xfId="61122"/>
    <cellStyle name="Percent 3 2 2 7 4" xfId="4191"/>
    <cellStyle name="Percent 3 2 2 7 4 2" xfId="43111"/>
    <cellStyle name="Percent 3 2 2 7 4 3" xfId="61123"/>
    <cellStyle name="Percent 3 2 2 7 5" xfId="12865"/>
    <cellStyle name="Percent 3 2 2 7 5 2" xfId="43112"/>
    <cellStyle name="Percent 3 2 2 7 5 3" xfId="61124"/>
    <cellStyle name="Percent 3 2 2 7 6" xfId="18648"/>
    <cellStyle name="Percent 3 2 2 7 6 2" xfId="43113"/>
    <cellStyle name="Percent 3 2 2 7 7" xfId="43114"/>
    <cellStyle name="Percent 3 2 2 7 8" xfId="61125"/>
    <cellStyle name="Percent 3 2 2 8" xfId="1352"/>
    <cellStyle name="Percent 3 2 2 8 2" xfId="8838"/>
    <cellStyle name="Percent 3 2 2 8 2 2" xfId="14620"/>
    <cellStyle name="Percent 3 2 2 8 2 2 2" xfId="43115"/>
    <cellStyle name="Percent 3 2 2 8 2 2 3" xfId="61126"/>
    <cellStyle name="Percent 3 2 2 8 2 3" xfId="20403"/>
    <cellStyle name="Percent 3 2 2 8 2 3 2" xfId="43116"/>
    <cellStyle name="Percent 3 2 2 8 2 4" xfId="43117"/>
    <cellStyle name="Percent 3 2 2 8 2 5" xfId="61127"/>
    <cellStyle name="Percent 3 2 2 8 3" xfId="5947"/>
    <cellStyle name="Percent 3 2 2 8 3 2" xfId="43118"/>
    <cellStyle name="Percent 3 2 2 8 3 3" xfId="61128"/>
    <cellStyle name="Percent 3 2 2 8 4" xfId="11729"/>
    <cellStyle name="Percent 3 2 2 8 4 2" xfId="43119"/>
    <cellStyle name="Percent 3 2 2 8 4 3" xfId="61129"/>
    <cellStyle name="Percent 3 2 2 8 5" xfId="17512"/>
    <cellStyle name="Percent 3 2 2 8 5 2" xfId="43120"/>
    <cellStyle name="Percent 3 2 2 8 6" xfId="43121"/>
    <cellStyle name="Percent 3 2 2 8 7" xfId="61130"/>
    <cellStyle name="Percent 3 2 2 9" xfId="5380"/>
    <cellStyle name="Percent 3 2 2 9 2" xfId="14054"/>
    <cellStyle name="Percent 3 2 2 9 2 2" xfId="43122"/>
    <cellStyle name="Percent 3 2 2 9 2 3" xfId="61131"/>
    <cellStyle name="Percent 3 2 2 9 3" xfId="19837"/>
    <cellStyle name="Percent 3 2 2 9 3 2" xfId="43123"/>
    <cellStyle name="Percent 3 2 2 9 4" xfId="43124"/>
    <cellStyle name="Percent 3 2 2 9 5" xfId="61132"/>
    <cellStyle name="Percent 3 2 3" xfId="761"/>
    <cellStyle name="Percent 3 2 3 10" xfId="11173"/>
    <cellStyle name="Percent 3 2 3 10 2" xfId="43125"/>
    <cellStyle name="Percent 3 2 3 10 3" xfId="61133"/>
    <cellStyle name="Percent 3 2 3 11" xfId="16956"/>
    <cellStyle name="Percent 3 2 3 11 2" xfId="43126"/>
    <cellStyle name="Percent 3 2 3 12" xfId="43127"/>
    <cellStyle name="Percent 3 2 3 13" xfId="61134"/>
    <cellStyle name="Percent 3 2 3 2" xfId="762"/>
    <cellStyle name="Percent 3 2 3 2 10" xfId="16957"/>
    <cellStyle name="Percent 3 2 3 2 10 2" xfId="43128"/>
    <cellStyle name="Percent 3 2 3 2 11" xfId="43129"/>
    <cellStyle name="Percent 3 2 3 2 12" xfId="61135"/>
    <cellStyle name="Percent 3 2 3 2 2" xfId="763"/>
    <cellStyle name="Percent 3 2 3 2 2 2" xfId="2500"/>
    <cellStyle name="Percent 3 2 3 2 2 2 2" xfId="9986"/>
    <cellStyle name="Percent 3 2 3 2 2 2 2 2" xfId="15768"/>
    <cellStyle name="Percent 3 2 3 2 2 2 2 2 2" xfId="43130"/>
    <cellStyle name="Percent 3 2 3 2 2 2 2 2 3" xfId="61136"/>
    <cellStyle name="Percent 3 2 3 2 2 2 2 3" xfId="21551"/>
    <cellStyle name="Percent 3 2 3 2 2 2 2 3 2" xfId="43131"/>
    <cellStyle name="Percent 3 2 3 2 2 2 2 4" xfId="43132"/>
    <cellStyle name="Percent 3 2 3 2 2 2 2 5" xfId="61137"/>
    <cellStyle name="Percent 3 2 3 2 2 2 3" xfId="7095"/>
    <cellStyle name="Percent 3 2 3 2 2 2 3 2" xfId="43133"/>
    <cellStyle name="Percent 3 2 3 2 2 2 3 3" xfId="61138"/>
    <cellStyle name="Percent 3 2 3 2 2 2 4" xfId="12877"/>
    <cellStyle name="Percent 3 2 3 2 2 2 4 2" xfId="43134"/>
    <cellStyle name="Percent 3 2 3 2 2 2 4 3" xfId="61139"/>
    <cellStyle name="Percent 3 2 3 2 2 2 5" xfId="18660"/>
    <cellStyle name="Percent 3 2 3 2 2 2 5 2" xfId="43135"/>
    <cellStyle name="Percent 3 2 3 2 2 2 6" xfId="43136"/>
    <cellStyle name="Percent 3 2 3 2 2 2 7" xfId="61140"/>
    <cellStyle name="Percent 3 2 3 2 2 3" xfId="5392"/>
    <cellStyle name="Percent 3 2 3 2 2 3 2" xfId="14066"/>
    <cellStyle name="Percent 3 2 3 2 2 3 2 2" xfId="43137"/>
    <cellStyle name="Percent 3 2 3 2 2 3 2 3" xfId="61141"/>
    <cellStyle name="Percent 3 2 3 2 2 3 3" xfId="19849"/>
    <cellStyle name="Percent 3 2 3 2 2 3 3 2" xfId="43138"/>
    <cellStyle name="Percent 3 2 3 2 2 3 4" xfId="43139"/>
    <cellStyle name="Percent 3 2 3 2 2 3 5" xfId="61142"/>
    <cellStyle name="Percent 3 2 3 2 2 4" xfId="8284"/>
    <cellStyle name="Percent 3 2 3 2 2 4 2" xfId="43140"/>
    <cellStyle name="Percent 3 2 3 2 2 4 3" xfId="61143"/>
    <cellStyle name="Percent 3 2 3 2 2 4 4" xfId="61144"/>
    <cellStyle name="Percent 3 2 3 2 2 5" xfId="4203"/>
    <cellStyle name="Percent 3 2 3 2 2 5 2" xfId="43141"/>
    <cellStyle name="Percent 3 2 3 2 2 5 3" xfId="61145"/>
    <cellStyle name="Percent 3 2 3 2 2 6" xfId="11175"/>
    <cellStyle name="Percent 3 2 3 2 2 6 2" xfId="43142"/>
    <cellStyle name="Percent 3 2 3 2 2 6 3" xfId="61146"/>
    <cellStyle name="Percent 3 2 3 2 2 7" xfId="16958"/>
    <cellStyle name="Percent 3 2 3 2 2 7 2" xfId="43143"/>
    <cellStyle name="Percent 3 2 3 2 2 8" xfId="43144"/>
    <cellStyle name="Percent 3 2 3 2 2 9" xfId="61147"/>
    <cellStyle name="Percent 3 2 3 2 3" xfId="1220"/>
    <cellStyle name="Percent 3 2 3 2 3 2" xfId="2924"/>
    <cellStyle name="Percent 3 2 3 2 3 2 2" xfId="10410"/>
    <cellStyle name="Percent 3 2 3 2 3 2 2 2" xfId="16192"/>
    <cellStyle name="Percent 3 2 3 2 3 2 2 2 2" xfId="43145"/>
    <cellStyle name="Percent 3 2 3 2 3 2 2 2 3" xfId="61148"/>
    <cellStyle name="Percent 3 2 3 2 3 2 2 3" xfId="21975"/>
    <cellStyle name="Percent 3 2 3 2 3 2 2 3 2" xfId="43146"/>
    <cellStyle name="Percent 3 2 3 2 3 2 2 4" xfId="43147"/>
    <cellStyle name="Percent 3 2 3 2 3 2 2 5" xfId="61149"/>
    <cellStyle name="Percent 3 2 3 2 3 2 3" xfId="7519"/>
    <cellStyle name="Percent 3 2 3 2 3 2 3 2" xfId="43148"/>
    <cellStyle name="Percent 3 2 3 2 3 2 3 3" xfId="61150"/>
    <cellStyle name="Percent 3 2 3 2 3 2 4" xfId="13301"/>
    <cellStyle name="Percent 3 2 3 2 3 2 4 2" xfId="43149"/>
    <cellStyle name="Percent 3 2 3 2 3 2 4 3" xfId="61151"/>
    <cellStyle name="Percent 3 2 3 2 3 2 5" xfId="19084"/>
    <cellStyle name="Percent 3 2 3 2 3 2 5 2" xfId="43150"/>
    <cellStyle name="Percent 3 2 3 2 3 2 6" xfId="43151"/>
    <cellStyle name="Percent 3 2 3 2 3 2 7" xfId="61152"/>
    <cellStyle name="Percent 3 2 3 2 3 3" xfId="5816"/>
    <cellStyle name="Percent 3 2 3 2 3 3 2" xfId="14490"/>
    <cellStyle name="Percent 3 2 3 2 3 3 2 2" xfId="43152"/>
    <cellStyle name="Percent 3 2 3 2 3 3 2 3" xfId="61153"/>
    <cellStyle name="Percent 3 2 3 2 3 3 3" xfId="20273"/>
    <cellStyle name="Percent 3 2 3 2 3 3 3 2" xfId="43153"/>
    <cellStyle name="Percent 3 2 3 2 3 3 4" xfId="43154"/>
    <cellStyle name="Percent 3 2 3 2 3 3 5" xfId="61154"/>
    <cellStyle name="Percent 3 2 3 2 3 4" xfId="8708"/>
    <cellStyle name="Percent 3 2 3 2 3 4 2" xfId="43155"/>
    <cellStyle name="Percent 3 2 3 2 3 4 3" xfId="61155"/>
    <cellStyle name="Percent 3 2 3 2 3 4 4" xfId="61156"/>
    <cellStyle name="Percent 3 2 3 2 3 5" xfId="4627"/>
    <cellStyle name="Percent 3 2 3 2 3 5 2" xfId="43156"/>
    <cellStyle name="Percent 3 2 3 2 3 5 3" xfId="61157"/>
    <cellStyle name="Percent 3 2 3 2 3 6" xfId="11599"/>
    <cellStyle name="Percent 3 2 3 2 3 6 2" xfId="43157"/>
    <cellStyle name="Percent 3 2 3 2 3 6 3" xfId="61158"/>
    <cellStyle name="Percent 3 2 3 2 3 7" xfId="17382"/>
    <cellStyle name="Percent 3 2 3 2 3 7 2" xfId="43158"/>
    <cellStyle name="Percent 3 2 3 2 3 8" xfId="43159"/>
    <cellStyle name="Percent 3 2 3 2 3 9" xfId="61159"/>
    <cellStyle name="Percent 3 2 3 2 4" xfId="2499"/>
    <cellStyle name="Percent 3 2 3 2 4 2" xfId="7094"/>
    <cellStyle name="Percent 3 2 3 2 4 2 2" xfId="15767"/>
    <cellStyle name="Percent 3 2 3 2 4 2 2 2" xfId="43160"/>
    <cellStyle name="Percent 3 2 3 2 4 2 2 3" xfId="61160"/>
    <cellStyle name="Percent 3 2 3 2 4 2 3" xfId="21550"/>
    <cellStyle name="Percent 3 2 3 2 4 2 3 2" xfId="43161"/>
    <cellStyle name="Percent 3 2 3 2 4 2 4" xfId="43162"/>
    <cellStyle name="Percent 3 2 3 2 4 2 5" xfId="61161"/>
    <cellStyle name="Percent 3 2 3 2 4 3" xfId="9985"/>
    <cellStyle name="Percent 3 2 3 2 4 3 2" xfId="43163"/>
    <cellStyle name="Percent 3 2 3 2 4 3 3" xfId="61162"/>
    <cellStyle name="Percent 3 2 3 2 4 3 4" xfId="61163"/>
    <cellStyle name="Percent 3 2 3 2 4 4" xfId="4202"/>
    <cellStyle name="Percent 3 2 3 2 4 4 2" xfId="43164"/>
    <cellStyle name="Percent 3 2 3 2 4 4 3" xfId="61164"/>
    <cellStyle name="Percent 3 2 3 2 4 5" xfId="12876"/>
    <cellStyle name="Percent 3 2 3 2 4 5 2" xfId="43165"/>
    <cellStyle name="Percent 3 2 3 2 4 5 3" xfId="61165"/>
    <cellStyle name="Percent 3 2 3 2 4 6" xfId="18659"/>
    <cellStyle name="Percent 3 2 3 2 4 6 2" xfId="43166"/>
    <cellStyle name="Percent 3 2 3 2 4 7" xfId="43167"/>
    <cellStyle name="Percent 3 2 3 2 4 8" xfId="61166"/>
    <cellStyle name="Percent 3 2 3 2 5" xfId="1734"/>
    <cellStyle name="Percent 3 2 3 2 5 2" xfId="9220"/>
    <cellStyle name="Percent 3 2 3 2 5 2 2" xfId="15002"/>
    <cellStyle name="Percent 3 2 3 2 5 2 2 2" xfId="43168"/>
    <cellStyle name="Percent 3 2 3 2 5 2 2 3" xfId="61167"/>
    <cellStyle name="Percent 3 2 3 2 5 2 3" xfId="20785"/>
    <cellStyle name="Percent 3 2 3 2 5 2 3 2" xfId="43169"/>
    <cellStyle name="Percent 3 2 3 2 5 2 4" xfId="43170"/>
    <cellStyle name="Percent 3 2 3 2 5 2 5" xfId="61168"/>
    <cellStyle name="Percent 3 2 3 2 5 3" xfId="6329"/>
    <cellStyle name="Percent 3 2 3 2 5 3 2" xfId="43171"/>
    <cellStyle name="Percent 3 2 3 2 5 3 3" xfId="61169"/>
    <cellStyle name="Percent 3 2 3 2 5 4" xfId="12111"/>
    <cellStyle name="Percent 3 2 3 2 5 4 2" xfId="43172"/>
    <cellStyle name="Percent 3 2 3 2 5 4 3" xfId="61170"/>
    <cellStyle name="Percent 3 2 3 2 5 5" xfId="17894"/>
    <cellStyle name="Percent 3 2 3 2 5 5 2" xfId="43173"/>
    <cellStyle name="Percent 3 2 3 2 5 6" xfId="43174"/>
    <cellStyle name="Percent 3 2 3 2 5 7" xfId="61171"/>
    <cellStyle name="Percent 3 2 3 2 6" xfId="5391"/>
    <cellStyle name="Percent 3 2 3 2 6 2" xfId="14065"/>
    <cellStyle name="Percent 3 2 3 2 6 2 2" xfId="43175"/>
    <cellStyle name="Percent 3 2 3 2 6 2 3" xfId="61172"/>
    <cellStyle name="Percent 3 2 3 2 6 3" xfId="19848"/>
    <cellStyle name="Percent 3 2 3 2 6 3 2" xfId="43176"/>
    <cellStyle name="Percent 3 2 3 2 6 4" xfId="43177"/>
    <cellStyle name="Percent 3 2 3 2 6 5" xfId="61173"/>
    <cellStyle name="Percent 3 2 3 2 7" xfId="8283"/>
    <cellStyle name="Percent 3 2 3 2 7 2" xfId="43178"/>
    <cellStyle name="Percent 3 2 3 2 7 3" xfId="61174"/>
    <cellStyle name="Percent 3 2 3 2 7 4" xfId="61175"/>
    <cellStyle name="Percent 3 2 3 2 8" xfId="3437"/>
    <cellStyle name="Percent 3 2 3 2 8 2" xfId="43179"/>
    <cellStyle name="Percent 3 2 3 2 8 3" xfId="61176"/>
    <cellStyle name="Percent 3 2 3 2 9" xfId="11174"/>
    <cellStyle name="Percent 3 2 3 2 9 2" xfId="43180"/>
    <cellStyle name="Percent 3 2 3 2 9 3" xfId="61177"/>
    <cellStyle name="Percent 3 2 3 3" xfId="764"/>
    <cellStyle name="Percent 3 2 3 3 2" xfId="2501"/>
    <cellStyle name="Percent 3 2 3 3 2 2" xfId="9987"/>
    <cellStyle name="Percent 3 2 3 3 2 2 2" xfId="15769"/>
    <cellStyle name="Percent 3 2 3 3 2 2 2 2" xfId="43181"/>
    <cellStyle name="Percent 3 2 3 3 2 2 2 3" xfId="61178"/>
    <cellStyle name="Percent 3 2 3 3 2 2 3" xfId="21552"/>
    <cellStyle name="Percent 3 2 3 3 2 2 3 2" xfId="43182"/>
    <cellStyle name="Percent 3 2 3 3 2 2 4" xfId="43183"/>
    <cellStyle name="Percent 3 2 3 3 2 2 5" xfId="61179"/>
    <cellStyle name="Percent 3 2 3 3 2 3" xfId="7096"/>
    <cellStyle name="Percent 3 2 3 3 2 3 2" xfId="43184"/>
    <cellStyle name="Percent 3 2 3 3 2 3 3" xfId="61180"/>
    <cellStyle name="Percent 3 2 3 3 2 4" xfId="12878"/>
    <cellStyle name="Percent 3 2 3 3 2 4 2" xfId="43185"/>
    <cellStyle name="Percent 3 2 3 3 2 4 3" xfId="61181"/>
    <cellStyle name="Percent 3 2 3 3 2 5" xfId="18661"/>
    <cellStyle name="Percent 3 2 3 3 2 5 2" xfId="43186"/>
    <cellStyle name="Percent 3 2 3 3 2 6" xfId="43187"/>
    <cellStyle name="Percent 3 2 3 3 2 7" xfId="61182"/>
    <cellStyle name="Percent 3 2 3 3 3" xfId="5393"/>
    <cellStyle name="Percent 3 2 3 3 3 2" xfId="14067"/>
    <cellStyle name="Percent 3 2 3 3 3 2 2" xfId="43188"/>
    <cellStyle name="Percent 3 2 3 3 3 2 3" xfId="61183"/>
    <cellStyle name="Percent 3 2 3 3 3 3" xfId="19850"/>
    <cellStyle name="Percent 3 2 3 3 3 3 2" xfId="43189"/>
    <cellStyle name="Percent 3 2 3 3 3 4" xfId="43190"/>
    <cellStyle name="Percent 3 2 3 3 3 5" xfId="61184"/>
    <cellStyle name="Percent 3 2 3 3 4" xfId="8285"/>
    <cellStyle name="Percent 3 2 3 3 4 2" xfId="43191"/>
    <cellStyle name="Percent 3 2 3 3 4 3" xfId="61185"/>
    <cellStyle name="Percent 3 2 3 3 4 4" xfId="61186"/>
    <cellStyle name="Percent 3 2 3 3 5" xfId="4204"/>
    <cellStyle name="Percent 3 2 3 3 5 2" xfId="43192"/>
    <cellStyle name="Percent 3 2 3 3 5 3" xfId="61187"/>
    <cellStyle name="Percent 3 2 3 3 6" xfId="11176"/>
    <cellStyle name="Percent 3 2 3 3 6 2" xfId="43193"/>
    <cellStyle name="Percent 3 2 3 3 6 3" xfId="61188"/>
    <cellStyle name="Percent 3 2 3 3 7" xfId="16959"/>
    <cellStyle name="Percent 3 2 3 3 7 2" xfId="43194"/>
    <cellStyle name="Percent 3 2 3 3 8" xfId="43195"/>
    <cellStyle name="Percent 3 2 3 3 9" xfId="61189"/>
    <cellStyle name="Percent 3 2 3 4" xfId="1219"/>
    <cellStyle name="Percent 3 2 3 4 2" xfId="2923"/>
    <cellStyle name="Percent 3 2 3 4 2 2" xfId="10409"/>
    <cellStyle name="Percent 3 2 3 4 2 2 2" xfId="16191"/>
    <cellStyle name="Percent 3 2 3 4 2 2 2 2" xfId="43196"/>
    <cellStyle name="Percent 3 2 3 4 2 2 2 3" xfId="61190"/>
    <cellStyle name="Percent 3 2 3 4 2 2 3" xfId="21974"/>
    <cellStyle name="Percent 3 2 3 4 2 2 3 2" xfId="43197"/>
    <cellStyle name="Percent 3 2 3 4 2 2 4" xfId="43198"/>
    <cellStyle name="Percent 3 2 3 4 2 2 5" xfId="61191"/>
    <cellStyle name="Percent 3 2 3 4 2 3" xfId="7518"/>
    <cellStyle name="Percent 3 2 3 4 2 3 2" xfId="43199"/>
    <cellStyle name="Percent 3 2 3 4 2 3 3" xfId="61192"/>
    <cellStyle name="Percent 3 2 3 4 2 4" xfId="13300"/>
    <cellStyle name="Percent 3 2 3 4 2 4 2" xfId="43200"/>
    <cellStyle name="Percent 3 2 3 4 2 4 3" xfId="61193"/>
    <cellStyle name="Percent 3 2 3 4 2 5" xfId="19083"/>
    <cellStyle name="Percent 3 2 3 4 2 5 2" xfId="43201"/>
    <cellStyle name="Percent 3 2 3 4 2 6" xfId="43202"/>
    <cellStyle name="Percent 3 2 3 4 2 7" xfId="61194"/>
    <cellStyle name="Percent 3 2 3 4 3" xfId="5815"/>
    <cellStyle name="Percent 3 2 3 4 3 2" xfId="14489"/>
    <cellStyle name="Percent 3 2 3 4 3 2 2" xfId="43203"/>
    <cellStyle name="Percent 3 2 3 4 3 2 3" xfId="61195"/>
    <cellStyle name="Percent 3 2 3 4 3 3" xfId="20272"/>
    <cellStyle name="Percent 3 2 3 4 3 3 2" xfId="43204"/>
    <cellStyle name="Percent 3 2 3 4 3 4" xfId="43205"/>
    <cellStyle name="Percent 3 2 3 4 3 5" xfId="61196"/>
    <cellStyle name="Percent 3 2 3 4 4" xfId="8707"/>
    <cellStyle name="Percent 3 2 3 4 4 2" xfId="43206"/>
    <cellStyle name="Percent 3 2 3 4 4 3" xfId="61197"/>
    <cellStyle name="Percent 3 2 3 4 4 4" xfId="61198"/>
    <cellStyle name="Percent 3 2 3 4 5" xfId="4626"/>
    <cellStyle name="Percent 3 2 3 4 5 2" xfId="43207"/>
    <cellStyle name="Percent 3 2 3 4 5 3" xfId="61199"/>
    <cellStyle name="Percent 3 2 3 4 6" xfId="11598"/>
    <cellStyle name="Percent 3 2 3 4 6 2" xfId="43208"/>
    <cellStyle name="Percent 3 2 3 4 6 3" xfId="61200"/>
    <cellStyle name="Percent 3 2 3 4 7" xfId="17381"/>
    <cellStyle name="Percent 3 2 3 4 7 2" xfId="43209"/>
    <cellStyle name="Percent 3 2 3 4 8" xfId="43210"/>
    <cellStyle name="Percent 3 2 3 4 9" xfId="61201"/>
    <cellStyle name="Percent 3 2 3 5" xfId="2498"/>
    <cellStyle name="Percent 3 2 3 5 2" xfId="7093"/>
    <cellStyle name="Percent 3 2 3 5 2 2" xfId="15766"/>
    <cellStyle name="Percent 3 2 3 5 2 2 2" xfId="43211"/>
    <cellStyle name="Percent 3 2 3 5 2 2 3" xfId="61202"/>
    <cellStyle name="Percent 3 2 3 5 2 3" xfId="21549"/>
    <cellStyle name="Percent 3 2 3 5 2 3 2" xfId="43212"/>
    <cellStyle name="Percent 3 2 3 5 2 4" xfId="43213"/>
    <cellStyle name="Percent 3 2 3 5 2 5" xfId="61203"/>
    <cellStyle name="Percent 3 2 3 5 3" xfId="9984"/>
    <cellStyle name="Percent 3 2 3 5 3 2" xfId="43214"/>
    <cellStyle name="Percent 3 2 3 5 3 3" xfId="61204"/>
    <cellStyle name="Percent 3 2 3 5 3 4" xfId="61205"/>
    <cellStyle name="Percent 3 2 3 5 4" xfId="4201"/>
    <cellStyle name="Percent 3 2 3 5 4 2" xfId="43215"/>
    <cellStyle name="Percent 3 2 3 5 4 3" xfId="61206"/>
    <cellStyle name="Percent 3 2 3 5 5" xfId="12875"/>
    <cellStyle name="Percent 3 2 3 5 5 2" xfId="43216"/>
    <cellStyle name="Percent 3 2 3 5 5 3" xfId="61207"/>
    <cellStyle name="Percent 3 2 3 5 6" xfId="18658"/>
    <cellStyle name="Percent 3 2 3 5 6 2" xfId="43217"/>
    <cellStyle name="Percent 3 2 3 5 7" xfId="43218"/>
    <cellStyle name="Percent 3 2 3 5 8" xfId="61208"/>
    <cellStyle name="Percent 3 2 3 6" xfId="1733"/>
    <cellStyle name="Percent 3 2 3 6 2" xfId="9219"/>
    <cellStyle name="Percent 3 2 3 6 2 2" xfId="15001"/>
    <cellStyle name="Percent 3 2 3 6 2 2 2" xfId="43219"/>
    <cellStyle name="Percent 3 2 3 6 2 2 3" xfId="61209"/>
    <cellStyle name="Percent 3 2 3 6 2 3" xfId="20784"/>
    <cellStyle name="Percent 3 2 3 6 2 3 2" xfId="43220"/>
    <cellStyle name="Percent 3 2 3 6 2 4" xfId="43221"/>
    <cellStyle name="Percent 3 2 3 6 2 5" xfId="61210"/>
    <cellStyle name="Percent 3 2 3 6 3" xfId="6328"/>
    <cellStyle name="Percent 3 2 3 6 3 2" xfId="43222"/>
    <cellStyle name="Percent 3 2 3 6 3 3" xfId="61211"/>
    <cellStyle name="Percent 3 2 3 6 4" xfId="12110"/>
    <cellStyle name="Percent 3 2 3 6 4 2" xfId="43223"/>
    <cellStyle name="Percent 3 2 3 6 4 3" xfId="61212"/>
    <cellStyle name="Percent 3 2 3 6 5" xfId="17893"/>
    <cellStyle name="Percent 3 2 3 6 5 2" xfId="43224"/>
    <cellStyle name="Percent 3 2 3 6 6" xfId="43225"/>
    <cellStyle name="Percent 3 2 3 6 7" xfId="61213"/>
    <cellStyle name="Percent 3 2 3 7" xfId="5390"/>
    <cellStyle name="Percent 3 2 3 7 2" xfId="14064"/>
    <cellStyle name="Percent 3 2 3 7 2 2" xfId="43226"/>
    <cellStyle name="Percent 3 2 3 7 2 3" xfId="61214"/>
    <cellStyle name="Percent 3 2 3 7 3" xfId="19847"/>
    <cellStyle name="Percent 3 2 3 7 3 2" xfId="43227"/>
    <cellStyle name="Percent 3 2 3 7 4" xfId="43228"/>
    <cellStyle name="Percent 3 2 3 7 5" xfId="61215"/>
    <cellStyle name="Percent 3 2 3 8" xfId="8282"/>
    <cellStyle name="Percent 3 2 3 8 2" xfId="43229"/>
    <cellStyle name="Percent 3 2 3 8 3" xfId="61216"/>
    <cellStyle name="Percent 3 2 3 8 4" xfId="61217"/>
    <cellStyle name="Percent 3 2 3 9" xfId="3436"/>
    <cellStyle name="Percent 3 2 3 9 2" xfId="43230"/>
    <cellStyle name="Percent 3 2 3 9 3" xfId="61218"/>
    <cellStyle name="Percent 3 2 4" xfId="765"/>
    <cellStyle name="Percent 3 2 4 10" xfId="16960"/>
    <cellStyle name="Percent 3 2 4 10 2" xfId="43231"/>
    <cellStyle name="Percent 3 2 4 11" xfId="43232"/>
    <cellStyle name="Percent 3 2 4 12" xfId="61219"/>
    <cellStyle name="Percent 3 2 4 2" xfId="766"/>
    <cellStyle name="Percent 3 2 4 2 2" xfId="2503"/>
    <cellStyle name="Percent 3 2 4 2 2 2" xfId="9989"/>
    <cellStyle name="Percent 3 2 4 2 2 2 2" xfId="15771"/>
    <cellStyle name="Percent 3 2 4 2 2 2 2 2" xfId="43233"/>
    <cellStyle name="Percent 3 2 4 2 2 2 2 3" xfId="61220"/>
    <cellStyle name="Percent 3 2 4 2 2 2 3" xfId="21554"/>
    <cellStyle name="Percent 3 2 4 2 2 2 3 2" xfId="43234"/>
    <cellStyle name="Percent 3 2 4 2 2 2 4" xfId="43235"/>
    <cellStyle name="Percent 3 2 4 2 2 2 5" xfId="61221"/>
    <cellStyle name="Percent 3 2 4 2 2 3" xfId="7098"/>
    <cellStyle name="Percent 3 2 4 2 2 3 2" xfId="43236"/>
    <cellStyle name="Percent 3 2 4 2 2 3 3" xfId="61222"/>
    <cellStyle name="Percent 3 2 4 2 2 4" xfId="12880"/>
    <cellStyle name="Percent 3 2 4 2 2 4 2" xfId="43237"/>
    <cellStyle name="Percent 3 2 4 2 2 4 3" xfId="61223"/>
    <cellStyle name="Percent 3 2 4 2 2 5" xfId="18663"/>
    <cellStyle name="Percent 3 2 4 2 2 5 2" xfId="43238"/>
    <cellStyle name="Percent 3 2 4 2 2 6" xfId="43239"/>
    <cellStyle name="Percent 3 2 4 2 2 7" xfId="61224"/>
    <cellStyle name="Percent 3 2 4 2 3" xfId="5395"/>
    <cellStyle name="Percent 3 2 4 2 3 2" xfId="14069"/>
    <cellStyle name="Percent 3 2 4 2 3 2 2" xfId="43240"/>
    <cellStyle name="Percent 3 2 4 2 3 2 3" xfId="61225"/>
    <cellStyle name="Percent 3 2 4 2 3 3" xfId="19852"/>
    <cellStyle name="Percent 3 2 4 2 3 3 2" xfId="43241"/>
    <cellStyle name="Percent 3 2 4 2 3 4" xfId="43242"/>
    <cellStyle name="Percent 3 2 4 2 3 5" xfId="61226"/>
    <cellStyle name="Percent 3 2 4 2 4" xfId="8287"/>
    <cellStyle name="Percent 3 2 4 2 4 2" xfId="43243"/>
    <cellStyle name="Percent 3 2 4 2 4 3" xfId="61227"/>
    <cellStyle name="Percent 3 2 4 2 4 4" xfId="61228"/>
    <cellStyle name="Percent 3 2 4 2 5" xfId="4206"/>
    <cellStyle name="Percent 3 2 4 2 5 2" xfId="43244"/>
    <cellStyle name="Percent 3 2 4 2 5 3" xfId="61229"/>
    <cellStyle name="Percent 3 2 4 2 6" xfId="11178"/>
    <cellStyle name="Percent 3 2 4 2 6 2" xfId="43245"/>
    <cellStyle name="Percent 3 2 4 2 6 3" xfId="61230"/>
    <cellStyle name="Percent 3 2 4 2 7" xfId="16961"/>
    <cellStyle name="Percent 3 2 4 2 7 2" xfId="43246"/>
    <cellStyle name="Percent 3 2 4 2 8" xfId="43247"/>
    <cellStyle name="Percent 3 2 4 2 9" xfId="61231"/>
    <cellStyle name="Percent 3 2 4 3" xfId="1221"/>
    <cellStyle name="Percent 3 2 4 3 2" xfId="2925"/>
    <cellStyle name="Percent 3 2 4 3 2 2" xfId="10411"/>
    <cellStyle name="Percent 3 2 4 3 2 2 2" xfId="16193"/>
    <cellStyle name="Percent 3 2 4 3 2 2 2 2" xfId="43248"/>
    <cellStyle name="Percent 3 2 4 3 2 2 2 3" xfId="61232"/>
    <cellStyle name="Percent 3 2 4 3 2 2 3" xfId="21976"/>
    <cellStyle name="Percent 3 2 4 3 2 2 3 2" xfId="43249"/>
    <cellStyle name="Percent 3 2 4 3 2 2 4" xfId="43250"/>
    <cellStyle name="Percent 3 2 4 3 2 2 5" xfId="61233"/>
    <cellStyle name="Percent 3 2 4 3 2 3" xfId="7520"/>
    <cellStyle name="Percent 3 2 4 3 2 3 2" xfId="43251"/>
    <cellStyle name="Percent 3 2 4 3 2 3 3" xfId="61234"/>
    <cellStyle name="Percent 3 2 4 3 2 4" xfId="13302"/>
    <cellStyle name="Percent 3 2 4 3 2 4 2" xfId="43252"/>
    <cellStyle name="Percent 3 2 4 3 2 4 3" xfId="61235"/>
    <cellStyle name="Percent 3 2 4 3 2 5" xfId="19085"/>
    <cellStyle name="Percent 3 2 4 3 2 5 2" xfId="43253"/>
    <cellStyle name="Percent 3 2 4 3 2 6" xfId="43254"/>
    <cellStyle name="Percent 3 2 4 3 2 7" xfId="61236"/>
    <cellStyle name="Percent 3 2 4 3 3" xfId="5817"/>
    <cellStyle name="Percent 3 2 4 3 3 2" xfId="14491"/>
    <cellStyle name="Percent 3 2 4 3 3 2 2" xfId="43255"/>
    <cellStyle name="Percent 3 2 4 3 3 2 3" xfId="61237"/>
    <cellStyle name="Percent 3 2 4 3 3 3" xfId="20274"/>
    <cellStyle name="Percent 3 2 4 3 3 3 2" xfId="43256"/>
    <cellStyle name="Percent 3 2 4 3 3 4" xfId="43257"/>
    <cellStyle name="Percent 3 2 4 3 3 5" xfId="61238"/>
    <cellStyle name="Percent 3 2 4 3 4" xfId="8709"/>
    <cellStyle name="Percent 3 2 4 3 4 2" xfId="43258"/>
    <cellStyle name="Percent 3 2 4 3 4 3" xfId="61239"/>
    <cellStyle name="Percent 3 2 4 3 4 4" xfId="61240"/>
    <cellStyle name="Percent 3 2 4 3 5" xfId="4628"/>
    <cellStyle name="Percent 3 2 4 3 5 2" xfId="43259"/>
    <cellStyle name="Percent 3 2 4 3 5 3" xfId="61241"/>
    <cellStyle name="Percent 3 2 4 3 6" xfId="11600"/>
    <cellStyle name="Percent 3 2 4 3 6 2" xfId="43260"/>
    <cellStyle name="Percent 3 2 4 3 6 3" xfId="61242"/>
    <cellStyle name="Percent 3 2 4 3 7" xfId="17383"/>
    <cellStyle name="Percent 3 2 4 3 7 2" xfId="43261"/>
    <cellStyle name="Percent 3 2 4 3 8" xfId="43262"/>
    <cellStyle name="Percent 3 2 4 3 9" xfId="61243"/>
    <cellStyle name="Percent 3 2 4 4" xfId="2502"/>
    <cellStyle name="Percent 3 2 4 4 2" xfId="7097"/>
    <cellStyle name="Percent 3 2 4 4 2 2" xfId="15770"/>
    <cellStyle name="Percent 3 2 4 4 2 2 2" xfId="43263"/>
    <cellStyle name="Percent 3 2 4 4 2 2 3" xfId="61244"/>
    <cellStyle name="Percent 3 2 4 4 2 3" xfId="21553"/>
    <cellStyle name="Percent 3 2 4 4 2 3 2" xfId="43264"/>
    <cellStyle name="Percent 3 2 4 4 2 4" xfId="43265"/>
    <cellStyle name="Percent 3 2 4 4 2 5" xfId="61245"/>
    <cellStyle name="Percent 3 2 4 4 3" xfId="9988"/>
    <cellStyle name="Percent 3 2 4 4 3 2" xfId="43266"/>
    <cellStyle name="Percent 3 2 4 4 3 3" xfId="61246"/>
    <cellStyle name="Percent 3 2 4 4 3 4" xfId="61247"/>
    <cellStyle name="Percent 3 2 4 4 4" xfId="4205"/>
    <cellStyle name="Percent 3 2 4 4 4 2" xfId="43267"/>
    <cellStyle name="Percent 3 2 4 4 4 3" xfId="61248"/>
    <cellStyle name="Percent 3 2 4 4 5" xfId="12879"/>
    <cellStyle name="Percent 3 2 4 4 5 2" xfId="43268"/>
    <cellStyle name="Percent 3 2 4 4 5 3" xfId="61249"/>
    <cellStyle name="Percent 3 2 4 4 6" xfId="18662"/>
    <cellStyle name="Percent 3 2 4 4 6 2" xfId="43269"/>
    <cellStyle name="Percent 3 2 4 4 7" xfId="43270"/>
    <cellStyle name="Percent 3 2 4 4 8" xfId="61250"/>
    <cellStyle name="Percent 3 2 4 5" xfId="1735"/>
    <cellStyle name="Percent 3 2 4 5 2" xfId="9221"/>
    <cellStyle name="Percent 3 2 4 5 2 2" xfId="15003"/>
    <cellStyle name="Percent 3 2 4 5 2 2 2" xfId="43271"/>
    <cellStyle name="Percent 3 2 4 5 2 2 3" xfId="61251"/>
    <cellStyle name="Percent 3 2 4 5 2 3" xfId="20786"/>
    <cellStyle name="Percent 3 2 4 5 2 3 2" xfId="43272"/>
    <cellStyle name="Percent 3 2 4 5 2 4" xfId="43273"/>
    <cellStyle name="Percent 3 2 4 5 2 5" xfId="61252"/>
    <cellStyle name="Percent 3 2 4 5 3" xfId="6330"/>
    <cellStyle name="Percent 3 2 4 5 3 2" xfId="43274"/>
    <cellStyle name="Percent 3 2 4 5 3 3" xfId="61253"/>
    <cellStyle name="Percent 3 2 4 5 4" xfId="12112"/>
    <cellStyle name="Percent 3 2 4 5 4 2" xfId="43275"/>
    <cellStyle name="Percent 3 2 4 5 4 3" xfId="61254"/>
    <cellStyle name="Percent 3 2 4 5 5" xfId="17895"/>
    <cellStyle name="Percent 3 2 4 5 5 2" xfId="43276"/>
    <cellStyle name="Percent 3 2 4 5 6" xfId="43277"/>
    <cellStyle name="Percent 3 2 4 5 7" xfId="61255"/>
    <cellStyle name="Percent 3 2 4 6" xfId="5394"/>
    <cellStyle name="Percent 3 2 4 6 2" xfId="14068"/>
    <cellStyle name="Percent 3 2 4 6 2 2" xfId="43278"/>
    <cellStyle name="Percent 3 2 4 6 2 3" xfId="61256"/>
    <cellStyle name="Percent 3 2 4 6 3" xfId="19851"/>
    <cellStyle name="Percent 3 2 4 6 3 2" xfId="43279"/>
    <cellStyle name="Percent 3 2 4 6 4" xfId="43280"/>
    <cellStyle name="Percent 3 2 4 6 5" xfId="61257"/>
    <cellStyle name="Percent 3 2 4 7" xfId="8286"/>
    <cellStyle name="Percent 3 2 4 7 2" xfId="43281"/>
    <cellStyle name="Percent 3 2 4 7 3" xfId="61258"/>
    <cellStyle name="Percent 3 2 4 7 4" xfId="61259"/>
    <cellStyle name="Percent 3 2 4 8" xfId="3438"/>
    <cellStyle name="Percent 3 2 4 8 2" xfId="43282"/>
    <cellStyle name="Percent 3 2 4 8 3" xfId="61260"/>
    <cellStyle name="Percent 3 2 4 9" xfId="11177"/>
    <cellStyle name="Percent 3 2 4 9 2" xfId="43283"/>
    <cellStyle name="Percent 3 2 4 9 3" xfId="61261"/>
    <cellStyle name="Percent 3 2 5" xfId="767"/>
    <cellStyle name="Percent 3 2 5 10" xfId="16962"/>
    <cellStyle name="Percent 3 2 5 10 2" xfId="43284"/>
    <cellStyle name="Percent 3 2 5 11" xfId="43285"/>
    <cellStyle name="Percent 3 2 5 12" xfId="61262"/>
    <cellStyle name="Percent 3 2 5 2" xfId="768"/>
    <cellStyle name="Percent 3 2 5 2 2" xfId="2505"/>
    <cellStyle name="Percent 3 2 5 2 2 2" xfId="9991"/>
    <cellStyle name="Percent 3 2 5 2 2 2 2" xfId="15773"/>
    <cellStyle name="Percent 3 2 5 2 2 2 2 2" xfId="43286"/>
    <cellStyle name="Percent 3 2 5 2 2 2 2 3" xfId="61263"/>
    <cellStyle name="Percent 3 2 5 2 2 2 3" xfId="21556"/>
    <cellStyle name="Percent 3 2 5 2 2 2 3 2" xfId="43287"/>
    <cellStyle name="Percent 3 2 5 2 2 2 4" xfId="43288"/>
    <cellStyle name="Percent 3 2 5 2 2 2 5" xfId="61264"/>
    <cellStyle name="Percent 3 2 5 2 2 3" xfId="7100"/>
    <cellStyle name="Percent 3 2 5 2 2 3 2" xfId="43289"/>
    <cellStyle name="Percent 3 2 5 2 2 3 3" xfId="61265"/>
    <cellStyle name="Percent 3 2 5 2 2 4" xfId="12882"/>
    <cellStyle name="Percent 3 2 5 2 2 4 2" xfId="43290"/>
    <cellStyle name="Percent 3 2 5 2 2 4 3" xfId="61266"/>
    <cellStyle name="Percent 3 2 5 2 2 5" xfId="18665"/>
    <cellStyle name="Percent 3 2 5 2 2 5 2" xfId="43291"/>
    <cellStyle name="Percent 3 2 5 2 2 6" xfId="43292"/>
    <cellStyle name="Percent 3 2 5 2 2 7" xfId="61267"/>
    <cellStyle name="Percent 3 2 5 2 3" xfId="5397"/>
    <cellStyle name="Percent 3 2 5 2 3 2" xfId="14071"/>
    <cellStyle name="Percent 3 2 5 2 3 2 2" xfId="43293"/>
    <cellStyle name="Percent 3 2 5 2 3 2 3" xfId="61268"/>
    <cellStyle name="Percent 3 2 5 2 3 3" xfId="19854"/>
    <cellStyle name="Percent 3 2 5 2 3 3 2" xfId="43294"/>
    <cellStyle name="Percent 3 2 5 2 3 4" xfId="43295"/>
    <cellStyle name="Percent 3 2 5 2 3 5" xfId="61269"/>
    <cellStyle name="Percent 3 2 5 2 4" xfId="8289"/>
    <cellStyle name="Percent 3 2 5 2 4 2" xfId="43296"/>
    <cellStyle name="Percent 3 2 5 2 4 3" xfId="61270"/>
    <cellStyle name="Percent 3 2 5 2 4 4" xfId="61271"/>
    <cellStyle name="Percent 3 2 5 2 5" xfId="4208"/>
    <cellStyle name="Percent 3 2 5 2 5 2" xfId="43297"/>
    <cellStyle name="Percent 3 2 5 2 5 3" xfId="61272"/>
    <cellStyle name="Percent 3 2 5 2 6" xfId="11180"/>
    <cellStyle name="Percent 3 2 5 2 6 2" xfId="43298"/>
    <cellStyle name="Percent 3 2 5 2 6 3" xfId="61273"/>
    <cellStyle name="Percent 3 2 5 2 7" xfId="16963"/>
    <cellStyle name="Percent 3 2 5 2 7 2" xfId="43299"/>
    <cellStyle name="Percent 3 2 5 2 8" xfId="43300"/>
    <cellStyle name="Percent 3 2 5 2 9" xfId="61274"/>
    <cellStyle name="Percent 3 2 5 3" xfId="1222"/>
    <cellStyle name="Percent 3 2 5 3 2" xfId="2926"/>
    <cellStyle name="Percent 3 2 5 3 2 2" xfId="10412"/>
    <cellStyle name="Percent 3 2 5 3 2 2 2" xfId="16194"/>
    <cellStyle name="Percent 3 2 5 3 2 2 2 2" xfId="43301"/>
    <cellStyle name="Percent 3 2 5 3 2 2 2 3" xfId="61275"/>
    <cellStyle name="Percent 3 2 5 3 2 2 3" xfId="21977"/>
    <cellStyle name="Percent 3 2 5 3 2 2 3 2" xfId="43302"/>
    <cellStyle name="Percent 3 2 5 3 2 2 4" xfId="43303"/>
    <cellStyle name="Percent 3 2 5 3 2 2 5" xfId="61276"/>
    <cellStyle name="Percent 3 2 5 3 2 3" xfId="7521"/>
    <cellStyle name="Percent 3 2 5 3 2 3 2" xfId="43304"/>
    <cellStyle name="Percent 3 2 5 3 2 3 3" xfId="61277"/>
    <cellStyle name="Percent 3 2 5 3 2 4" xfId="13303"/>
    <cellStyle name="Percent 3 2 5 3 2 4 2" xfId="43305"/>
    <cellStyle name="Percent 3 2 5 3 2 4 3" xfId="61278"/>
    <cellStyle name="Percent 3 2 5 3 2 5" xfId="19086"/>
    <cellStyle name="Percent 3 2 5 3 2 5 2" xfId="43306"/>
    <cellStyle name="Percent 3 2 5 3 2 6" xfId="43307"/>
    <cellStyle name="Percent 3 2 5 3 2 7" xfId="61279"/>
    <cellStyle name="Percent 3 2 5 3 3" xfId="5818"/>
    <cellStyle name="Percent 3 2 5 3 3 2" xfId="14492"/>
    <cellStyle name="Percent 3 2 5 3 3 2 2" xfId="43308"/>
    <cellStyle name="Percent 3 2 5 3 3 2 3" xfId="61280"/>
    <cellStyle name="Percent 3 2 5 3 3 3" xfId="20275"/>
    <cellStyle name="Percent 3 2 5 3 3 3 2" xfId="43309"/>
    <cellStyle name="Percent 3 2 5 3 3 4" xfId="43310"/>
    <cellStyle name="Percent 3 2 5 3 3 5" xfId="61281"/>
    <cellStyle name="Percent 3 2 5 3 4" xfId="8710"/>
    <cellStyle name="Percent 3 2 5 3 4 2" xfId="43311"/>
    <cellStyle name="Percent 3 2 5 3 4 3" xfId="61282"/>
    <cellStyle name="Percent 3 2 5 3 4 4" xfId="61283"/>
    <cellStyle name="Percent 3 2 5 3 5" xfId="4629"/>
    <cellStyle name="Percent 3 2 5 3 5 2" xfId="43312"/>
    <cellStyle name="Percent 3 2 5 3 5 3" xfId="61284"/>
    <cellStyle name="Percent 3 2 5 3 6" xfId="11601"/>
    <cellStyle name="Percent 3 2 5 3 6 2" xfId="43313"/>
    <cellStyle name="Percent 3 2 5 3 6 3" xfId="61285"/>
    <cellStyle name="Percent 3 2 5 3 7" xfId="17384"/>
    <cellStyle name="Percent 3 2 5 3 7 2" xfId="43314"/>
    <cellStyle name="Percent 3 2 5 3 8" xfId="43315"/>
    <cellStyle name="Percent 3 2 5 3 9" xfId="61286"/>
    <cellStyle name="Percent 3 2 5 4" xfId="2504"/>
    <cellStyle name="Percent 3 2 5 4 2" xfId="7099"/>
    <cellStyle name="Percent 3 2 5 4 2 2" xfId="15772"/>
    <cellStyle name="Percent 3 2 5 4 2 2 2" xfId="43316"/>
    <cellStyle name="Percent 3 2 5 4 2 2 3" xfId="61287"/>
    <cellStyle name="Percent 3 2 5 4 2 3" xfId="21555"/>
    <cellStyle name="Percent 3 2 5 4 2 3 2" xfId="43317"/>
    <cellStyle name="Percent 3 2 5 4 2 4" xfId="43318"/>
    <cellStyle name="Percent 3 2 5 4 2 5" xfId="61288"/>
    <cellStyle name="Percent 3 2 5 4 3" xfId="9990"/>
    <cellStyle name="Percent 3 2 5 4 3 2" xfId="43319"/>
    <cellStyle name="Percent 3 2 5 4 3 3" xfId="61289"/>
    <cellStyle name="Percent 3 2 5 4 3 4" xfId="61290"/>
    <cellStyle name="Percent 3 2 5 4 4" xfId="4207"/>
    <cellStyle name="Percent 3 2 5 4 4 2" xfId="43320"/>
    <cellStyle name="Percent 3 2 5 4 4 3" xfId="61291"/>
    <cellStyle name="Percent 3 2 5 4 5" xfId="12881"/>
    <cellStyle name="Percent 3 2 5 4 5 2" xfId="43321"/>
    <cellStyle name="Percent 3 2 5 4 5 3" xfId="61292"/>
    <cellStyle name="Percent 3 2 5 4 6" xfId="18664"/>
    <cellStyle name="Percent 3 2 5 4 6 2" xfId="43322"/>
    <cellStyle name="Percent 3 2 5 4 7" xfId="43323"/>
    <cellStyle name="Percent 3 2 5 4 8" xfId="61293"/>
    <cellStyle name="Percent 3 2 5 5" xfId="1736"/>
    <cellStyle name="Percent 3 2 5 5 2" xfId="9222"/>
    <cellStyle name="Percent 3 2 5 5 2 2" xfId="15004"/>
    <cellStyle name="Percent 3 2 5 5 2 2 2" xfId="43324"/>
    <cellStyle name="Percent 3 2 5 5 2 2 3" xfId="61294"/>
    <cellStyle name="Percent 3 2 5 5 2 3" xfId="20787"/>
    <cellStyle name="Percent 3 2 5 5 2 3 2" xfId="43325"/>
    <cellStyle name="Percent 3 2 5 5 2 4" xfId="43326"/>
    <cellStyle name="Percent 3 2 5 5 2 5" xfId="61295"/>
    <cellStyle name="Percent 3 2 5 5 3" xfId="6331"/>
    <cellStyle name="Percent 3 2 5 5 3 2" xfId="43327"/>
    <cellStyle name="Percent 3 2 5 5 3 3" xfId="61296"/>
    <cellStyle name="Percent 3 2 5 5 4" xfId="12113"/>
    <cellStyle name="Percent 3 2 5 5 4 2" xfId="43328"/>
    <cellStyle name="Percent 3 2 5 5 4 3" xfId="61297"/>
    <cellStyle name="Percent 3 2 5 5 5" xfId="17896"/>
    <cellStyle name="Percent 3 2 5 5 5 2" xfId="43329"/>
    <cellStyle name="Percent 3 2 5 5 6" xfId="43330"/>
    <cellStyle name="Percent 3 2 5 5 7" xfId="61298"/>
    <cellStyle name="Percent 3 2 5 6" xfId="5396"/>
    <cellStyle name="Percent 3 2 5 6 2" xfId="14070"/>
    <cellStyle name="Percent 3 2 5 6 2 2" xfId="43331"/>
    <cellStyle name="Percent 3 2 5 6 2 3" xfId="61299"/>
    <cellStyle name="Percent 3 2 5 6 3" xfId="19853"/>
    <cellStyle name="Percent 3 2 5 6 3 2" xfId="43332"/>
    <cellStyle name="Percent 3 2 5 6 4" xfId="43333"/>
    <cellStyle name="Percent 3 2 5 6 5" xfId="61300"/>
    <cellStyle name="Percent 3 2 5 7" xfId="8288"/>
    <cellStyle name="Percent 3 2 5 7 2" xfId="43334"/>
    <cellStyle name="Percent 3 2 5 7 3" xfId="61301"/>
    <cellStyle name="Percent 3 2 5 7 4" xfId="61302"/>
    <cellStyle name="Percent 3 2 5 8" xfId="3439"/>
    <cellStyle name="Percent 3 2 5 8 2" xfId="43335"/>
    <cellStyle name="Percent 3 2 5 8 3" xfId="61303"/>
    <cellStyle name="Percent 3 2 5 9" xfId="11179"/>
    <cellStyle name="Percent 3 2 5 9 2" xfId="43336"/>
    <cellStyle name="Percent 3 2 5 9 3" xfId="61304"/>
    <cellStyle name="Percent 3 2 6" xfId="769"/>
    <cellStyle name="Percent 3 2 6 10" xfId="61305"/>
    <cellStyle name="Percent 3 2 6 2" xfId="2506"/>
    <cellStyle name="Percent 3 2 6 2 2" xfId="7101"/>
    <cellStyle name="Percent 3 2 6 2 2 2" xfId="15774"/>
    <cellStyle name="Percent 3 2 6 2 2 2 2" xfId="43337"/>
    <cellStyle name="Percent 3 2 6 2 2 2 3" xfId="61306"/>
    <cellStyle name="Percent 3 2 6 2 2 3" xfId="21557"/>
    <cellStyle name="Percent 3 2 6 2 2 3 2" xfId="43338"/>
    <cellStyle name="Percent 3 2 6 2 2 4" xfId="43339"/>
    <cellStyle name="Percent 3 2 6 2 2 5" xfId="61307"/>
    <cellStyle name="Percent 3 2 6 2 3" xfId="9992"/>
    <cellStyle name="Percent 3 2 6 2 3 2" xfId="43340"/>
    <cellStyle name="Percent 3 2 6 2 3 3" xfId="61308"/>
    <cellStyle name="Percent 3 2 6 2 3 4" xfId="61309"/>
    <cellStyle name="Percent 3 2 6 2 4" xfId="4209"/>
    <cellStyle name="Percent 3 2 6 2 4 2" xfId="43341"/>
    <cellStyle name="Percent 3 2 6 2 4 3" xfId="61310"/>
    <cellStyle name="Percent 3 2 6 2 5" xfId="12883"/>
    <cellStyle name="Percent 3 2 6 2 5 2" xfId="43342"/>
    <cellStyle name="Percent 3 2 6 2 5 3" xfId="61311"/>
    <cellStyle name="Percent 3 2 6 2 6" xfId="18666"/>
    <cellStyle name="Percent 3 2 6 2 6 2" xfId="43343"/>
    <cellStyle name="Percent 3 2 6 2 7" xfId="43344"/>
    <cellStyle name="Percent 3 2 6 2 8" xfId="61312"/>
    <cellStyle name="Percent 3 2 6 3" xfId="1727"/>
    <cellStyle name="Percent 3 2 6 3 2" xfId="9213"/>
    <cellStyle name="Percent 3 2 6 3 2 2" xfId="14995"/>
    <cellStyle name="Percent 3 2 6 3 2 2 2" xfId="43345"/>
    <cellStyle name="Percent 3 2 6 3 2 2 3" xfId="61313"/>
    <cellStyle name="Percent 3 2 6 3 2 3" xfId="20778"/>
    <cellStyle name="Percent 3 2 6 3 2 3 2" xfId="43346"/>
    <cellStyle name="Percent 3 2 6 3 2 4" xfId="43347"/>
    <cellStyle name="Percent 3 2 6 3 2 5" xfId="61314"/>
    <cellStyle name="Percent 3 2 6 3 3" xfId="6322"/>
    <cellStyle name="Percent 3 2 6 3 3 2" xfId="43348"/>
    <cellStyle name="Percent 3 2 6 3 3 3" xfId="61315"/>
    <cellStyle name="Percent 3 2 6 3 4" xfId="12104"/>
    <cellStyle name="Percent 3 2 6 3 4 2" xfId="43349"/>
    <cellStyle name="Percent 3 2 6 3 4 3" xfId="61316"/>
    <cellStyle name="Percent 3 2 6 3 5" xfId="17887"/>
    <cellStyle name="Percent 3 2 6 3 5 2" xfId="43350"/>
    <cellStyle name="Percent 3 2 6 3 6" xfId="43351"/>
    <cellStyle name="Percent 3 2 6 3 7" xfId="61317"/>
    <cellStyle name="Percent 3 2 6 4" xfId="5398"/>
    <cellStyle name="Percent 3 2 6 4 2" xfId="14072"/>
    <cellStyle name="Percent 3 2 6 4 2 2" xfId="43352"/>
    <cellStyle name="Percent 3 2 6 4 2 3" xfId="61318"/>
    <cellStyle name="Percent 3 2 6 4 3" xfId="19855"/>
    <cellStyle name="Percent 3 2 6 4 3 2" xfId="43353"/>
    <cellStyle name="Percent 3 2 6 4 4" xfId="43354"/>
    <cellStyle name="Percent 3 2 6 4 5" xfId="61319"/>
    <cellStyle name="Percent 3 2 6 5" xfId="8290"/>
    <cellStyle name="Percent 3 2 6 5 2" xfId="43355"/>
    <cellStyle name="Percent 3 2 6 5 3" xfId="61320"/>
    <cellStyle name="Percent 3 2 6 5 4" xfId="61321"/>
    <cellStyle name="Percent 3 2 6 6" xfId="3430"/>
    <cellStyle name="Percent 3 2 6 6 2" xfId="43356"/>
    <cellStyle name="Percent 3 2 6 6 3" xfId="61322"/>
    <cellStyle name="Percent 3 2 6 7" xfId="11181"/>
    <cellStyle name="Percent 3 2 6 7 2" xfId="43357"/>
    <cellStyle name="Percent 3 2 6 7 3" xfId="61323"/>
    <cellStyle name="Percent 3 2 6 8" xfId="16964"/>
    <cellStyle name="Percent 3 2 6 8 2" xfId="43358"/>
    <cellStyle name="Percent 3 2 6 9" xfId="43359"/>
    <cellStyle name="Percent 3 2 7" xfId="861"/>
    <cellStyle name="Percent 3 2 7 2" xfId="2567"/>
    <cellStyle name="Percent 3 2 7 2 2" xfId="10053"/>
    <cellStyle name="Percent 3 2 7 2 2 2" xfId="15835"/>
    <cellStyle name="Percent 3 2 7 2 2 2 2" xfId="43360"/>
    <cellStyle name="Percent 3 2 7 2 2 2 3" xfId="61324"/>
    <cellStyle name="Percent 3 2 7 2 2 3" xfId="21618"/>
    <cellStyle name="Percent 3 2 7 2 2 3 2" xfId="43361"/>
    <cellStyle name="Percent 3 2 7 2 2 4" xfId="43362"/>
    <cellStyle name="Percent 3 2 7 2 2 5" xfId="61325"/>
    <cellStyle name="Percent 3 2 7 2 3" xfId="7162"/>
    <cellStyle name="Percent 3 2 7 2 3 2" xfId="43363"/>
    <cellStyle name="Percent 3 2 7 2 3 3" xfId="61326"/>
    <cellStyle name="Percent 3 2 7 2 4" xfId="12944"/>
    <cellStyle name="Percent 3 2 7 2 4 2" xfId="43364"/>
    <cellStyle name="Percent 3 2 7 2 4 3" xfId="61327"/>
    <cellStyle name="Percent 3 2 7 2 5" xfId="18727"/>
    <cellStyle name="Percent 3 2 7 2 5 2" xfId="43365"/>
    <cellStyle name="Percent 3 2 7 2 6" xfId="43366"/>
    <cellStyle name="Percent 3 2 7 2 7" xfId="61328"/>
    <cellStyle name="Percent 3 2 7 3" xfId="5459"/>
    <cellStyle name="Percent 3 2 7 3 2" xfId="14133"/>
    <cellStyle name="Percent 3 2 7 3 2 2" xfId="43367"/>
    <cellStyle name="Percent 3 2 7 3 2 3" xfId="61329"/>
    <cellStyle name="Percent 3 2 7 3 3" xfId="19916"/>
    <cellStyle name="Percent 3 2 7 3 3 2" xfId="43368"/>
    <cellStyle name="Percent 3 2 7 3 4" xfId="43369"/>
    <cellStyle name="Percent 3 2 7 3 5" xfId="61330"/>
    <cellStyle name="Percent 3 2 7 4" xfId="8351"/>
    <cellStyle name="Percent 3 2 7 4 2" xfId="43370"/>
    <cellStyle name="Percent 3 2 7 4 3" xfId="61331"/>
    <cellStyle name="Percent 3 2 7 4 4" xfId="61332"/>
    <cellStyle name="Percent 3 2 7 5" xfId="4270"/>
    <cellStyle name="Percent 3 2 7 5 2" xfId="43371"/>
    <cellStyle name="Percent 3 2 7 5 3" xfId="61333"/>
    <cellStyle name="Percent 3 2 7 6" xfId="11242"/>
    <cellStyle name="Percent 3 2 7 6 2" xfId="43372"/>
    <cellStyle name="Percent 3 2 7 6 3" xfId="61334"/>
    <cellStyle name="Percent 3 2 7 7" xfId="17025"/>
    <cellStyle name="Percent 3 2 7 7 2" xfId="43373"/>
    <cellStyle name="Percent 3 2 7 8" xfId="43374"/>
    <cellStyle name="Percent 3 2 7 9" xfId="61335"/>
    <cellStyle name="Percent 3 2 8" xfId="2487"/>
    <cellStyle name="Percent 3 2 8 2" xfId="7082"/>
    <cellStyle name="Percent 3 2 8 2 2" xfId="15755"/>
    <cellStyle name="Percent 3 2 8 2 2 2" xfId="43375"/>
    <cellStyle name="Percent 3 2 8 2 2 3" xfId="61336"/>
    <cellStyle name="Percent 3 2 8 2 3" xfId="21538"/>
    <cellStyle name="Percent 3 2 8 2 3 2" xfId="43376"/>
    <cellStyle name="Percent 3 2 8 2 4" xfId="43377"/>
    <cellStyle name="Percent 3 2 8 2 5" xfId="61337"/>
    <cellStyle name="Percent 3 2 8 3" xfId="9973"/>
    <cellStyle name="Percent 3 2 8 3 2" xfId="43378"/>
    <cellStyle name="Percent 3 2 8 3 3" xfId="61338"/>
    <cellStyle name="Percent 3 2 8 3 4" xfId="61339"/>
    <cellStyle name="Percent 3 2 8 4" xfId="4190"/>
    <cellStyle name="Percent 3 2 8 4 2" xfId="43379"/>
    <cellStyle name="Percent 3 2 8 4 3" xfId="61340"/>
    <cellStyle name="Percent 3 2 8 5" xfId="12864"/>
    <cellStyle name="Percent 3 2 8 5 2" xfId="43380"/>
    <cellStyle name="Percent 3 2 8 5 3" xfId="61341"/>
    <cellStyle name="Percent 3 2 8 6" xfId="18647"/>
    <cellStyle name="Percent 3 2 8 6 2" xfId="43381"/>
    <cellStyle name="Percent 3 2 8 7" xfId="43382"/>
    <cellStyle name="Percent 3 2 8 8" xfId="61342"/>
    <cellStyle name="Percent 3 2 9" xfId="1351"/>
    <cellStyle name="Percent 3 2 9 2" xfId="8837"/>
    <cellStyle name="Percent 3 2 9 2 2" xfId="14619"/>
    <cellStyle name="Percent 3 2 9 2 2 2" xfId="43383"/>
    <cellStyle name="Percent 3 2 9 2 2 3" xfId="61343"/>
    <cellStyle name="Percent 3 2 9 2 3" xfId="20402"/>
    <cellStyle name="Percent 3 2 9 2 3 2" xfId="43384"/>
    <cellStyle name="Percent 3 2 9 2 4" xfId="43385"/>
    <cellStyle name="Percent 3 2 9 2 5" xfId="61344"/>
    <cellStyle name="Percent 3 2 9 3" xfId="5946"/>
    <cellStyle name="Percent 3 2 9 3 2" xfId="43386"/>
    <cellStyle name="Percent 3 2 9 3 3" xfId="61345"/>
    <cellStyle name="Percent 3 2 9 4" xfId="11728"/>
    <cellStyle name="Percent 3 2 9 4 2" xfId="43387"/>
    <cellStyle name="Percent 3 2 9 4 3" xfId="61346"/>
    <cellStyle name="Percent 3 2 9 5" xfId="17511"/>
    <cellStyle name="Percent 3 2 9 5 2" xfId="43388"/>
    <cellStyle name="Percent 3 2 9 6" xfId="43389"/>
    <cellStyle name="Percent 3 2 9 7" xfId="61347"/>
    <cellStyle name="Percent 3 3" xfId="770"/>
    <cellStyle name="Percent 3 3 10" xfId="8291"/>
    <cellStyle name="Percent 3 3 10 2" xfId="43390"/>
    <cellStyle name="Percent 3 3 10 3" xfId="61348"/>
    <cellStyle name="Percent 3 3 10 4" xfId="61349"/>
    <cellStyle name="Percent 3 3 11" xfId="3056"/>
    <cellStyle name="Percent 3 3 11 2" xfId="43391"/>
    <cellStyle name="Percent 3 3 11 3" xfId="61350"/>
    <cellStyle name="Percent 3 3 12" xfId="11182"/>
    <cellStyle name="Percent 3 3 12 2" xfId="43392"/>
    <cellStyle name="Percent 3 3 12 3" xfId="61351"/>
    <cellStyle name="Percent 3 3 13" xfId="16965"/>
    <cellStyle name="Percent 3 3 13 2" xfId="43393"/>
    <cellStyle name="Percent 3 3 14" xfId="43394"/>
    <cellStyle name="Percent 3 3 15" xfId="61352"/>
    <cellStyle name="Percent 3 3 2" xfId="771"/>
    <cellStyle name="Percent 3 3 2 10" xfId="11183"/>
    <cellStyle name="Percent 3 3 2 10 2" xfId="43395"/>
    <cellStyle name="Percent 3 3 2 10 3" xfId="61353"/>
    <cellStyle name="Percent 3 3 2 11" xfId="16966"/>
    <cellStyle name="Percent 3 3 2 11 2" xfId="43396"/>
    <cellStyle name="Percent 3 3 2 12" xfId="43397"/>
    <cellStyle name="Percent 3 3 2 13" xfId="61354"/>
    <cellStyle name="Percent 3 3 2 2" xfId="772"/>
    <cellStyle name="Percent 3 3 2 2 10" xfId="16967"/>
    <cellStyle name="Percent 3 3 2 2 10 2" xfId="43398"/>
    <cellStyle name="Percent 3 3 2 2 11" xfId="43399"/>
    <cellStyle name="Percent 3 3 2 2 12" xfId="61355"/>
    <cellStyle name="Percent 3 3 2 2 2" xfId="773"/>
    <cellStyle name="Percent 3 3 2 2 2 2" xfId="2510"/>
    <cellStyle name="Percent 3 3 2 2 2 2 2" xfId="9996"/>
    <cellStyle name="Percent 3 3 2 2 2 2 2 2" xfId="15778"/>
    <cellStyle name="Percent 3 3 2 2 2 2 2 2 2" xfId="43400"/>
    <cellStyle name="Percent 3 3 2 2 2 2 2 2 3" xfId="61356"/>
    <cellStyle name="Percent 3 3 2 2 2 2 2 3" xfId="21561"/>
    <cellStyle name="Percent 3 3 2 2 2 2 2 3 2" xfId="43401"/>
    <cellStyle name="Percent 3 3 2 2 2 2 2 4" xfId="43402"/>
    <cellStyle name="Percent 3 3 2 2 2 2 2 5" xfId="61357"/>
    <cellStyle name="Percent 3 3 2 2 2 2 3" xfId="7105"/>
    <cellStyle name="Percent 3 3 2 2 2 2 3 2" xfId="43403"/>
    <cellStyle name="Percent 3 3 2 2 2 2 3 3" xfId="61358"/>
    <cellStyle name="Percent 3 3 2 2 2 2 4" xfId="12887"/>
    <cellStyle name="Percent 3 3 2 2 2 2 4 2" xfId="43404"/>
    <cellStyle name="Percent 3 3 2 2 2 2 4 3" xfId="61359"/>
    <cellStyle name="Percent 3 3 2 2 2 2 5" xfId="18670"/>
    <cellStyle name="Percent 3 3 2 2 2 2 5 2" xfId="43405"/>
    <cellStyle name="Percent 3 3 2 2 2 2 6" xfId="43406"/>
    <cellStyle name="Percent 3 3 2 2 2 2 7" xfId="61360"/>
    <cellStyle name="Percent 3 3 2 2 2 3" xfId="5402"/>
    <cellStyle name="Percent 3 3 2 2 2 3 2" xfId="14076"/>
    <cellStyle name="Percent 3 3 2 2 2 3 2 2" xfId="43407"/>
    <cellStyle name="Percent 3 3 2 2 2 3 2 3" xfId="61361"/>
    <cellStyle name="Percent 3 3 2 2 2 3 3" xfId="19859"/>
    <cellStyle name="Percent 3 3 2 2 2 3 3 2" xfId="43408"/>
    <cellStyle name="Percent 3 3 2 2 2 3 4" xfId="43409"/>
    <cellStyle name="Percent 3 3 2 2 2 3 5" xfId="61362"/>
    <cellStyle name="Percent 3 3 2 2 2 4" xfId="8294"/>
    <cellStyle name="Percent 3 3 2 2 2 4 2" xfId="43410"/>
    <cellStyle name="Percent 3 3 2 2 2 4 3" xfId="61363"/>
    <cellStyle name="Percent 3 3 2 2 2 4 4" xfId="61364"/>
    <cellStyle name="Percent 3 3 2 2 2 5" xfId="4213"/>
    <cellStyle name="Percent 3 3 2 2 2 5 2" xfId="43411"/>
    <cellStyle name="Percent 3 3 2 2 2 5 3" xfId="61365"/>
    <cellStyle name="Percent 3 3 2 2 2 6" xfId="11185"/>
    <cellStyle name="Percent 3 3 2 2 2 6 2" xfId="43412"/>
    <cellStyle name="Percent 3 3 2 2 2 6 3" xfId="61366"/>
    <cellStyle name="Percent 3 3 2 2 2 7" xfId="16968"/>
    <cellStyle name="Percent 3 3 2 2 2 7 2" xfId="43413"/>
    <cellStyle name="Percent 3 3 2 2 2 8" xfId="43414"/>
    <cellStyle name="Percent 3 3 2 2 2 9" xfId="61367"/>
    <cellStyle name="Percent 3 3 2 2 3" xfId="1224"/>
    <cellStyle name="Percent 3 3 2 2 3 2" xfId="2928"/>
    <cellStyle name="Percent 3 3 2 2 3 2 2" xfId="10414"/>
    <cellStyle name="Percent 3 3 2 2 3 2 2 2" xfId="16196"/>
    <cellStyle name="Percent 3 3 2 2 3 2 2 2 2" xfId="43415"/>
    <cellStyle name="Percent 3 3 2 2 3 2 2 2 3" xfId="61368"/>
    <cellStyle name="Percent 3 3 2 2 3 2 2 3" xfId="21979"/>
    <cellStyle name="Percent 3 3 2 2 3 2 2 3 2" xfId="43416"/>
    <cellStyle name="Percent 3 3 2 2 3 2 2 4" xfId="43417"/>
    <cellStyle name="Percent 3 3 2 2 3 2 2 5" xfId="61369"/>
    <cellStyle name="Percent 3 3 2 2 3 2 3" xfId="7523"/>
    <cellStyle name="Percent 3 3 2 2 3 2 3 2" xfId="43418"/>
    <cellStyle name="Percent 3 3 2 2 3 2 3 3" xfId="61370"/>
    <cellStyle name="Percent 3 3 2 2 3 2 4" xfId="13305"/>
    <cellStyle name="Percent 3 3 2 2 3 2 4 2" xfId="43419"/>
    <cellStyle name="Percent 3 3 2 2 3 2 4 3" xfId="61371"/>
    <cellStyle name="Percent 3 3 2 2 3 2 5" xfId="19088"/>
    <cellStyle name="Percent 3 3 2 2 3 2 5 2" xfId="43420"/>
    <cellStyle name="Percent 3 3 2 2 3 2 6" xfId="43421"/>
    <cellStyle name="Percent 3 3 2 2 3 2 7" xfId="61372"/>
    <cellStyle name="Percent 3 3 2 2 3 3" xfId="5820"/>
    <cellStyle name="Percent 3 3 2 2 3 3 2" xfId="14494"/>
    <cellStyle name="Percent 3 3 2 2 3 3 2 2" xfId="43422"/>
    <cellStyle name="Percent 3 3 2 2 3 3 2 3" xfId="61373"/>
    <cellStyle name="Percent 3 3 2 2 3 3 3" xfId="20277"/>
    <cellStyle name="Percent 3 3 2 2 3 3 3 2" xfId="43423"/>
    <cellStyle name="Percent 3 3 2 2 3 3 4" xfId="43424"/>
    <cellStyle name="Percent 3 3 2 2 3 3 5" xfId="61374"/>
    <cellStyle name="Percent 3 3 2 2 3 4" xfId="8712"/>
    <cellStyle name="Percent 3 3 2 2 3 4 2" xfId="43425"/>
    <cellStyle name="Percent 3 3 2 2 3 4 3" xfId="61375"/>
    <cellStyle name="Percent 3 3 2 2 3 4 4" xfId="61376"/>
    <cellStyle name="Percent 3 3 2 2 3 5" xfId="4631"/>
    <cellStyle name="Percent 3 3 2 2 3 5 2" xfId="43426"/>
    <cellStyle name="Percent 3 3 2 2 3 5 3" xfId="61377"/>
    <cellStyle name="Percent 3 3 2 2 3 6" xfId="11603"/>
    <cellStyle name="Percent 3 3 2 2 3 6 2" xfId="43427"/>
    <cellStyle name="Percent 3 3 2 2 3 6 3" xfId="61378"/>
    <cellStyle name="Percent 3 3 2 2 3 7" xfId="17386"/>
    <cellStyle name="Percent 3 3 2 2 3 7 2" xfId="43428"/>
    <cellStyle name="Percent 3 3 2 2 3 8" xfId="43429"/>
    <cellStyle name="Percent 3 3 2 2 3 9" xfId="61379"/>
    <cellStyle name="Percent 3 3 2 2 4" xfId="2509"/>
    <cellStyle name="Percent 3 3 2 2 4 2" xfId="7104"/>
    <cellStyle name="Percent 3 3 2 2 4 2 2" xfId="15777"/>
    <cellStyle name="Percent 3 3 2 2 4 2 2 2" xfId="43430"/>
    <cellStyle name="Percent 3 3 2 2 4 2 2 3" xfId="61380"/>
    <cellStyle name="Percent 3 3 2 2 4 2 3" xfId="21560"/>
    <cellStyle name="Percent 3 3 2 2 4 2 3 2" xfId="43431"/>
    <cellStyle name="Percent 3 3 2 2 4 2 4" xfId="43432"/>
    <cellStyle name="Percent 3 3 2 2 4 2 5" xfId="61381"/>
    <cellStyle name="Percent 3 3 2 2 4 3" xfId="9995"/>
    <cellStyle name="Percent 3 3 2 2 4 3 2" xfId="43433"/>
    <cellStyle name="Percent 3 3 2 2 4 3 3" xfId="61382"/>
    <cellStyle name="Percent 3 3 2 2 4 3 4" xfId="61383"/>
    <cellStyle name="Percent 3 3 2 2 4 4" xfId="4212"/>
    <cellStyle name="Percent 3 3 2 2 4 4 2" xfId="43434"/>
    <cellStyle name="Percent 3 3 2 2 4 4 3" xfId="61384"/>
    <cellStyle name="Percent 3 3 2 2 4 5" xfId="12886"/>
    <cellStyle name="Percent 3 3 2 2 4 5 2" xfId="43435"/>
    <cellStyle name="Percent 3 3 2 2 4 5 3" xfId="61385"/>
    <cellStyle name="Percent 3 3 2 2 4 6" xfId="18669"/>
    <cellStyle name="Percent 3 3 2 2 4 6 2" xfId="43436"/>
    <cellStyle name="Percent 3 3 2 2 4 7" xfId="43437"/>
    <cellStyle name="Percent 3 3 2 2 4 8" xfId="61386"/>
    <cellStyle name="Percent 3 3 2 2 5" xfId="1739"/>
    <cellStyle name="Percent 3 3 2 2 5 2" xfId="9225"/>
    <cellStyle name="Percent 3 3 2 2 5 2 2" xfId="15007"/>
    <cellStyle name="Percent 3 3 2 2 5 2 2 2" xfId="43438"/>
    <cellStyle name="Percent 3 3 2 2 5 2 2 3" xfId="61387"/>
    <cellStyle name="Percent 3 3 2 2 5 2 3" xfId="20790"/>
    <cellStyle name="Percent 3 3 2 2 5 2 3 2" xfId="43439"/>
    <cellStyle name="Percent 3 3 2 2 5 2 4" xfId="43440"/>
    <cellStyle name="Percent 3 3 2 2 5 2 5" xfId="61388"/>
    <cellStyle name="Percent 3 3 2 2 5 3" xfId="6334"/>
    <cellStyle name="Percent 3 3 2 2 5 3 2" xfId="43441"/>
    <cellStyle name="Percent 3 3 2 2 5 3 3" xfId="61389"/>
    <cellStyle name="Percent 3 3 2 2 5 4" xfId="12116"/>
    <cellStyle name="Percent 3 3 2 2 5 4 2" xfId="43442"/>
    <cellStyle name="Percent 3 3 2 2 5 4 3" xfId="61390"/>
    <cellStyle name="Percent 3 3 2 2 5 5" xfId="17899"/>
    <cellStyle name="Percent 3 3 2 2 5 5 2" xfId="43443"/>
    <cellStyle name="Percent 3 3 2 2 5 6" xfId="43444"/>
    <cellStyle name="Percent 3 3 2 2 5 7" xfId="61391"/>
    <cellStyle name="Percent 3 3 2 2 6" xfId="5401"/>
    <cellStyle name="Percent 3 3 2 2 6 2" xfId="14075"/>
    <cellStyle name="Percent 3 3 2 2 6 2 2" xfId="43445"/>
    <cellStyle name="Percent 3 3 2 2 6 2 3" xfId="61392"/>
    <cellStyle name="Percent 3 3 2 2 6 3" xfId="19858"/>
    <cellStyle name="Percent 3 3 2 2 6 3 2" xfId="43446"/>
    <cellStyle name="Percent 3 3 2 2 6 4" xfId="43447"/>
    <cellStyle name="Percent 3 3 2 2 6 5" xfId="61393"/>
    <cellStyle name="Percent 3 3 2 2 7" xfId="8293"/>
    <cellStyle name="Percent 3 3 2 2 7 2" xfId="43448"/>
    <cellStyle name="Percent 3 3 2 2 7 3" xfId="61394"/>
    <cellStyle name="Percent 3 3 2 2 7 4" xfId="61395"/>
    <cellStyle name="Percent 3 3 2 2 8" xfId="3442"/>
    <cellStyle name="Percent 3 3 2 2 8 2" xfId="43449"/>
    <cellStyle name="Percent 3 3 2 2 8 3" xfId="61396"/>
    <cellStyle name="Percent 3 3 2 2 9" xfId="11184"/>
    <cellStyle name="Percent 3 3 2 2 9 2" xfId="43450"/>
    <cellStyle name="Percent 3 3 2 2 9 3" xfId="61397"/>
    <cellStyle name="Percent 3 3 2 3" xfId="774"/>
    <cellStyle name="Percent 3 3 2 3 2" xfId="2511"/>
    <cellStyle name="Percent 3 3 2 3 2 2" xfId="9997"/>
    <cellStyle name="Percent 3 3 2 3 2 2 2" xfId="15779"/>
    <cellStyle name="Percent 3 3 2 3 2 2 2 2" xfId="43451"/>
    <cellStyle name="Percent 3 3 2 3 2 2 2 3" xfId="61398"/>
    <cellStyle name="Percent 3 3 2 3 2 2 3" xfId="21562"/>
    <cellStyle name="Percent 3 3 2 3 2 2 3 2" xfId="43452"/>
    <cellStyle name="Percent 3 3 2 3 2 2 4" xfId="43453"/>
    <cellStyle name="Percent 3 3 2 3 2 2 5" xfId="61399"/>
    <cellStyle name="Percent 3 3 2 3 2 3" xfId="7106"/>
    <cellStyle name="Percent 3 3 2 3 2 3 2" xfId="43454"/>
    <cellStyle name="Percent 3 3 2 3 2 3 3" xfId="61400"/>
    <cellStyle name="Percent 3 3 2 3 2 4" xfId="12888"/>
    <cellStyle name="Percent 3 3 2 3 2 4 2" xfId="43455"/>
    <cellStyle name="Percent 3 3 2 3 2 4 3" xfId="61401"/>
    <cellStyle name="Percent 3 3 2 3 2 5" xfId="18671"/>
    <cellStyle name="Percent 3 3 2 3 2 5 2" xfId="43456"/>
    <cellStyle name="Percent 3 3 2 3 2 6" xfId="43457"/>
    <cellStyle name="Percent 3 3 2 3 2 7" xfId="61402"/>
    <cellStyle name="Percent 3 3 2 3 3" xfId="5403"/>
    <cellStyle name="Percent 3 3 2 3 3 2" xfId="14077"/>
    <cellStyle name="Percent 3 3 2 3 3 2 2" xfId="43458"/>
    <cellStyle name="Percent 3 3 2 3 3 2 3" xfId="61403"/>
    <cellStyle name="Percent 3 3 2 3 3 3" xfId="19860"/>
    <cellStyle name="Percent 3 3 2 3 3 3 2" xfId="43459"/>
    <cellStyle name="Percent 3 3 2 3 3 4" xfId="43460"/>
    <cellStyle name="Percent 3 3 2 3 3 5" xfId="61404"/>
    <cellStyle name="Percent 3 3 2 3 4" xfId="8295"/>
    <cellStyle name="Percent 3 3 2 3 4 2" xfId="43461"/>
    <cellStyle name="Percent 3 3 2 3 4 3" xfId="61405"/>
    <cellStyle name="Percent 3 3 2 3 4 4" xfId="61406"/>
    <cellStyle name="Percent 3 3 2 3 5" xfId="4214"/>
    <cellStyle name="Percent 3 3 2 3 5 2" xfId="43462"/>
    <cellStyle name="Percent 3 3 2 3 5 3" xfId="61407"/>
    <cellStyle name="Percent 3 3 2 3 6" xfId="11186"/>
    <cellStyle name="Percent 3 3 2 3 6 2" xfId="43463"/>
    <cellStyle name="Percent 3 3 2 3 6 3" xfId="61408"/>
    <cellStyle name="Percent 3 3 2 3 7" xfId="16969"/>
    <cellStyle name="Percent 3 3 2 3 7 2" xfId="43464"/>
    <cellStyle name="Percent 3 3 2 3 8" xfId="43465"/>
    <cellStyle name="Percent 3 3 2 3 9" xfId="61409"/>
    <cellStyle name="Percent 3 3 2 4" xfId="1223"/>
    <cellStyle name="Percent 3 3 2 4 2" xfId="2927"/>
    <cellStyle name="Percent 3 3 2 4 2 2" xfId="10413"/>
    <cellStyle name="Percent 3 3 2 4 2 2 2" xfId="16195"/>
    <cellStyle name="Percent 3 3 2 4 2 2 2 2" xfId="43466"/>
    <cellStyle name="Percent 3 3 2 4 2 2 2 3" xfId="61410"/>
    <cellStyle name="Percent 3 3 2 4 2 2 3" xfId="21978"/>
    <cellStyle name="Percent 3 3 2 4 2 2 3 2" xfId="43467"/>
    <cellStyle name="Percent 3 3 2 4 2 2 4" xfId="43468"/>
    <cellStyle name="Percent 3 3 2 4 2 2 5" xfId="61411"/>
    <cellStyle name="Percent 3 3 2 4 2 3" xfId="7522"/>
    <cellStyle name="Percent 3 3 2 4 2 3 2" xfId="43469"/>
    <cellStyle name="Percent 3 3 2 4 2 3 3" xfId="61412"/>
    <cellStyle name="Percent 3 3 2 4 2 4" xfId="13304"/>
    <cellStyle name="Percent 3 3 2 4 2 4 2" xfId="43470"/>
    <cellStyle name="Percent 3 3 2 4 2 4 3" xfId="61413"/>
    <cellStyle name="Percent 3 3 2 4 2 5" xfId="19087"/>
    <cellStyle name="Percent 3 3 2 4 2 5 2" xfId="43471"/>
    <cellStyle name="Percent 3 3 2 4 2 6" xfId="43472"/>
    <cellStyle name="Percent 3 3 2 4 2 7" xfId="61414"/>
    <cellStyle name="Percent 3 3 2 4 3" xfId="5819"/>
    <cellStyle name="Percent 3 3 2 4 3 2" xfId="14493"/>
    <cellStyle name="Percent 3 3 2 4 3 2 2" xfId="43473"/>
    <cellStyle name="Percent 3 3 2 4 3 2 3" xfId="61415"/>
    <cellStyle name="Percent 3 3 2 4 3 3" xfId="20276"/>
    <cellStyle name="Percent 3 3 2 4 3 3 2" xfId="43474"/>
    <cellStyle name="Percent 3 3 2 4 3 4" xfId="43475"/>
    <cellStyle name="Percent 3 3 2 4 3 5" xfId="61416"/>
    <cellStyle name="Percent 3 3 2 4 4" xfId="8711"/>
    <cellStyle name="Percent 3 3 2 4 4 2" xfId="43476"/>
    <cellStyle name="Percent 3 3 2 4 4 3" xfId="61417"/>
    <cellStyle name="Percent 3 3 2 4 4 4" xfId="61418"/>
    <cellStyle name="Percent 3 3 2 4 5" xfId="4630"/>
    <cellStyle name="Percent 3 3 2 4 5 2" xfId="43477"/>
    <cellStyle name="Percent 3 3 2 4 5 3" xfId="61419"/>
    <cellStyle name="Percent 3 3 2 4 6" xfId="11602"/>
    <cellStyle name="Percent 3 3 2 4 6 2" xfId="43478"/>
    <cellStyle name="Percent 3 3 2 4 6 3" xfId="61420"/>
    <cellStyle name="Percent 3 3 2 4 7" xfId="17385"/>
    <cellStyle name="Percent 3 3 2 4 7 2" xfId="43479"/>
    <cellStyle name="Percent 3 3 2 4 8" xfId="43480"/>
    <cellStyle name="Percent 3 3 2 4 9" xfId="61421"/>
    <cellStyle name="Percent 3 3 2 5" xfId="2508"/>
    <cellStyle name="Percent 3 3 2 5 2" xfId="7103"/>
    <cellStyle name="Percent 3 3 2 5 2 2" xfId="15776"/>
    <cellStyle name="Percent 3 3 2 5 2 2 2" xfId="43481"/>
    <cellStyle name="Percent 3 3 2 5 2 2 3" xfId="61422"/>
    <cellStyle name="Percent 3 3 2 5 2 3" xfId="21559"/>
    <cellStyle name="Percent 3 3 2 5 2 3 2" xfId="43482"/>
    <cellStyle name="Percent 3 3 2 5 2 4" xfId="43483"/>
    <cellStyle name="Percent 3 3 2 5 2 5" xfId="61423"/>
    <cellStyle name="Percent 3 3 2 5 3" xfId="9994"/>
    <cellStyle name="Percent 3 3 2 5 3 2" xfId="43484"/>
    <cellStyle name="Percent 3 3 2 5 3 3" xfId="61424"/>
    <cellStyle name="Percent 3 3 2 5 3 4" xfId="61425"/>
    <cellStyle name="Percent 3 3 2 5 4" xfId="4211"/>
    <cellStyle name="Percent 3 3 2 5 4 2" xfId="43485"/>
    <cellStyle name="Percent 3 3 2 5 4 3" xfId="61426"/>
    <cellStyle name="Percent 3 3 2 5 5" xfId="12885"/>
    <cellStyle name="Percent 3 3 2 5 5 2" xfId="43486"/>
    <cellStyle name="Percent 3 3 2 5 5 3" xfId="61427"/>
    <cellStyle name="Percent 3 3 2 5 6" xfId="18668"/>
    <cellStyle name="Percent 3 3 2 5 6 2" xfId="43487"/>
    <cellStyle name="Percent 3 3 2 5 7" xfId="43488"/>
    <cellStyle name="Percent 3 3 2 5 8" xfId="61428"/>
    <cellStyle name="Percent 3 3 2 6" xfId="1738"/>
    <cellStyle name="Percent 3 3 2 6 2" xfId="9224"/>
    <cellStyle name="Percent 3 3 2 6 2 2" xfId="15006"/>
    <cellStyle name="Percent 3 3 2 6 2 2 2" xfId="43489"/>
    <cellStyle name="Percent 3 3 2 6 2 2 3" xfId="61429"/>
    <cellStyle name="Percent 3 3 2 6 2 3" xfId="20789"/>
    <cellStyle name="Percent 3 3 2 6 2 3 2" xfId="43490"/>
    <cellStyle name="Percent 3 3 2 6 2 4" xfId="43491"/>
    <cellStyle name="Percent 3 3 2 6 2 5" xfId="61430"/>
    <cellStyle name="Percent 3 3 2 6 3" xfId="6333"/>
    <cellStyle name="Percent 3 3 2 6 3 2" xfId="43492"/>
    <cellStyle name="Percent 3 3 2 6 3 3" xfId="61431"/>
    <cellStyle name="Percent 3 3 2 6 4" xfId="12115"/>
    <cellStyle name="Percent 3 3 2 6 4 2" xfId="43493"/>
    <cellStyle name="Percent 3 3 2 6 4 3" xfId="61432"/>
    <cellStyle name="Percent 3 3 2 6 5" xfId="17898"/>
    <cellStyle name="Percent 3 3 2 6 5 2" xfId="43494"/>
    <cellStyle name="Percent 3 3 2 6 6" xfId="43495"/>
    <cellStyle name="Percent 3 3 2 6 7" xfId="61433"/>
    <cellStyle name="Percent 3 3 2 7" xfId="5400"/>
    <cellStyle name="Percent 3 3 2 7 2" xfId="14074"/>
    <cellStyle name="Percent 3 3 2 7 2 2" xfId="43496"/>
    <cellStyle name="Percent 3 3 2 7 2 3" xfId="61434"/>
    <cellStyle name="Percent 3 3 2 7 3" xfId="19857"/>
    <cellStyle name="Percent 3 3 2 7 3 2" xfId="43497"/>
    <cellStyle name="Percent 3 3 2 7 4" xfId="43498"/>
    <cellStyle name="Percent 3 3 2 7 5" xfId="61435"/>
    <cellStyle name="Percent 3 3 2 8" xfId="8292"/>
    <cellStyle name="Percent 3 3 2 8 2" xfId="43499"/>
    <cellStyle name="Percent 3 3 2 8 3" xfId="61436"/>
    <cellStyle name="Percent 3 3 2 8 4" xfId="61437"/>
    <cellStyle name="Percent 3 3 2 9" xfId="3441"/>
    <cellStyle name="Percent 3 3 2 9 2" xfId="43500"/>
    <cellStyle name="Percent 3 3 2 9 3" xfId="61438"/>
    <cellStyle name="Percent 3 3 3" xfId="775"/>
    <cellStyle name="Percent 3 3 3 10" xfId="16970"/>
    <cellStyle name="Percent 3 3 3 10 2" xfId="43501"/>
    <cellStyle name="Percent 3 3 3 11" xfId="43502"/>
    <cellStyle name="Percent 3 3 3 12" xfId="61439"/>
    <cellStyle name="Percent 3 3 3 2" xfId="776"/>
    <cellStyle name="Percent 3 3 3 2 2" xfId="2513"/>
    <cellStyle name="Percent 3 3 3 2 2 2" xfId="9999"/>
    <cellStyle name="Percent 3 3 3 2 2 2 2" xfId="15781"/>
    <cellStyle name="Percent 3 3 3 2 2 2 2 2" xfId="43503"/>
    <cellStyle name="Percent 3 3 3 2 2 2 2 3" xfId="61440"/>
    <cellStyle name="Percent 3 3 3 2 2 2 3" xfId="21564"/>
    <cellStyle name="Percent 3 3 3 2 2 2 3 2" xfId="43504"/>
    <cellStyle name="Percent 3 3 3 2 2 2 4" xfId="43505"/>
    <cellStyle name="Percent 3 3 3 2 2 2 5" xfId="61441"/>
    <cellStyle name="Percent 3 3 3 2 2 3" xfId="7108"/>
    <cellStyle name="Percent 3 3 3 2 2 3 2" xfId="43506"/>
    <cellStyle name="Percent 3 3 3 2 2 3 3" xfId="61442"/>
    <cellStyle name="Percent 3 3 3 2 2 4" xfId="12890"/>
    <cellStyle name="Percent 3 3 3 2 2 4 2" xfId="43507"/>
    <cellStyle name="Percent 3 3 3 2 2 4 3" xfId="61443"/>
    <cellStyle name="Percent 3 3 3 2 2 5" xfId="18673"/>
    <cellStyle name="Percent 3 3 3 2 2 5 2" xfId="43508"/>
    <cellStyle name="Percent 3 3 3 2 2 6" xfId="43509"/>
    <cellStyle name="Percent 3 3 3 2 2 7" xfId="61444"/>
    <cellStyle name="Percent 3 3 3 2 3" xfId="5405"/>
    <cellStyle name="Percent 3 3 3 2 3 2" xfId="14079"/>
    <cellStyle name="Percent 3 3 3 2 3 2 2" xfId="43510"/>
    <cellStyle name="Percent 3 3 3 2 3 2 3" xfId="61445"/>
    <cellStyle name="Percent 3 3 3 2 3 3" xfId="19862"/>
    <cellStyle name="Percent 3 3 3 2 3 3 2" xfId="43511"/>
    <cellStyle name="Percent 3 3 3 2 3 4" xfId="43512"/>
    <cellStyle name="Percent 3 3 3 2 3 5" xfId="61446"/>
    <cellStyle name="Percent 3 3 3 2 4" xfId="8297"/>
    <cellStyle name="Percent 3 3 3 2 4 2" xfId="43513"/>
    <cellStyle name="Percent 3 3 3 2 4 3" xfId="61447"/>
    <cellStyle name="Percent 3 3 3 2 4 4" xfId="61448"/>
    <cellStyle name="Percent 3 3 3 2 5" xfId="4216"/>
    <cellStyle name="Percent 3 3 3 2 5 2" xfId="43514"/>
    <cellStyle name="Percent 3 3 3 2 5 3" xfId="61449"/>
    <cellStyle name="Percent 3 3 3 2 6" xfId="11188"/>
    <cellStyle name="Percent 3 3 3 2 6 2" xfId="43515"/>
    <cellStyle name="Percent 3 3 3 2 6 3" xfId="61450"/>
    <cellStyle name="Percent 3 3 3 2 7" xfId="16971"/>
    <cellStyle name="Percent 3 3 3 2 7 2" xfId="43516"/>
    <cellStyle name="Percent 3 3 3 2 8" xfId="43517"/>
    <cellStyle name="Percent 3 3 3 2 9" xfId="61451"/>
    <cellStyle name="Percent 3 3 3 3" xfId="1225"/>
    <cellStyle name="Percent 3 3 3 3 2" xfId="2929"/>
    <cellStyle name="Percent 3 3 3 3 2 2" xfId="10415"/>
    <cellStyle name="Percent 3 3 3 3 2 2 2" xfId="16197"/>
    <cellStyle name="Percent 3 3 3 3 2 2 2 2" xfId="43518"/>
    <cellStyle name="Percent 3 3 3 3 2 2 2 3" xfId="61452"/>
    <cellStyle name="Percent 3 3 3 3 2 2 3" xfId="21980"/>
    <cellStyle name="Percent 3 3 3 3 2 2 3 2" xfId="43519"/>
    <cellStyle name="Percent 3 3 3 3 2 2 4" xfId="43520"/>
    <cellStyle name="Percent 3 3 3 3 2 2 5" xfId="61453"/>
    <cellStyle name="Percent 3 3 3 3 2 3" xfId="7524"/>
    <cellStyle name="Percent 3 3 3 3 2 3 2" xfId="43521"/>
    <cellStyle name="Percent 3 3 3 3 2 3 3" xfId="61454"/>
    <cellStyle name="Percent 3 3 3 3 2 4" xfId="13306"/>
    <cellStyle name="Percent 3 3 3 3 2 4 2" xfId="43522"/>
    <cellStyle name="Percent 3 3 3 3 2 4 3" xfId="61455"/>
    <cellStyle name="Percent 3 3 3 3 2 5" xfId="19089"/>
    <cellStyle name="Percent 3 3 3 3 2 5 2" xfId="43523"/>
    <cellStyle name="Percent 3 3 3 3 2 6" xfId="43524"/>
    <cellStyle name="Percent 3 3 3 3 2 7" xfId="61456"/>
    <cellStyle name="Percent 3 3 3 3 3" xfId="5821"/>
    <cellStyle name="Percent 3 3 3 3 3 2" xfId="14495"/>
    <cellStyle name="Percent 3 3 3 3 3 2 2" xfId="43525"/>
    <cellStyle name="Percent 3 3 3 3 3 2 3" xfId="61457"/>
    <cellStyle name="Percent 3 3 3 3 3 3" xfId="20278"/>
    <cellStyle name="Percent 3 3 3 3 3 3 2" xfId="43526"/>
    <cellStyle name="Percent 3 3 3 3 3 4" xfId="43527"/>
    <cellStyle name="Percent 3 3 3 3 3 5" xfId="61458"/>
    <cellStyle name="Percent 3 3 3 3 4" xfId="8713"/>
    <cellStyle name="Percent 3 3 3 3 4 2" xfId="43528"/>
    <cellStyle name="Percent 3 3 3 3 4 3" xfId="61459"/>
    <cellStyle name="Percent 3 3 3 3 4 4" xfId="61460"/>
    <cellStyle name="Percent 3 3 3 3 5" xfId="4632"/>
    <cellStyle name="Percent 3 3 3 3 5 2" xfId="43529"/>
    <cellStyle name="Percent 3 3 3 3 5 3" xfId="61461"/>
    <cellStyle name="Percent 3 3 3 3 6" xfId="11604"/>
    <cellStyle name="Percent 3 3 3 3 6 2" xfId="43530"/>
    <cellStyle name="Percent 3 3 3 3 6 3" xfId="61462"/>
    <cellStyle name="Percent 3 3 3 3 7" xfId="17387"/>
    <cellStyle name="Percent 3 3 3 3 7 2" xfId="43531"/>
    <cellStyle name="Percent 3 3 3 3 8" xfId="43532"/>
    <cellStyle name="Percent 3 3 3 3 9" xfId="61463"/>
    <cellStyle name="Percent 3 3 3 4" xfId="2512"/>
    <cellStyle name="Percent 3 3 3 4 2" xfId="7107"/>
    <cellStyle name="Percent 3 3 3 4 2 2" xfId="15780"/>
    <cellStyle name="Percent 3 3 3 4 2 2 2" xfId="43533"/>
    <cellStyle name="Percent 3 3 3 4 2 2 3" xfId="61464"/>
    <cellStyle name="Percent 3 3 3 4 2 3" xfId="21563"/>
    <cellStyle name="Percent 3 3 3 4 2 3 2" xfId="43534"/>
    <cellStyle name="Percent 3 3 3 4 2 4" xfId="43535"/>
    <cellStyle name="Percent 3 3 3 4 2 5" xfId="61465"/>
    <cellStyle name="Percent 3 3 3 4 3" xfId="9998"/>
    <cellStyle name="Percent 3 3 3 4 3 2" xfId="43536"/>
    <cellStyle name="Percent 3 3 3 4 3 3" xfId="61466"/>
    <cellStyle name="Percent 3 3 3 4 3 4" xfId="61467"/>
    <cellStyle name="Percent 3 3 3 4 4" xfId="4215"/>
    <cellStyle name="Percent 3 3 3 4 4 2" xfId="43537"/>
    <cellStyle name="Percent 3 3 3 4 4 3" xfId="61468"/>
    <cellStyle name="Percent 3 3 3 4 5" xfId="12889"/>
    <cellStyle name="Percent 3 3 3 4 5 2" xfId="43538"/>
    <cellStyle name="Percent 3 3 3 4 5 3" xfId="61469"/>
    <cellStyle name="Percent 3 3 3 4 6" xfId="18672"/>
    <cellStyle name="Percent 3 3 3 4 6 2" xfId="43539"/>
    <cellStyle name="Percent 3 3 3 4 7" xfId="43540"/>
    <cellStyle name="Percent 3 3 3 4 8" xfId="61470"/>
    <cellStyle name="Percent 3 3 3 5" xfId="1740"/>
    <cellStyle name="Percent 3 3 3 5 2" xfId="9226"/>
    <cellStyle name="Percent 3 3 3 5 2 2" xfId="15008"/>
    <cellStyle name="Percent 3 3 3 5 2 2 2" xfId="43541"/>
    <cellStyle name="Percent 3 3 3 5 2 2 3" xfId="61471"/>
    <cellStyle name="Percent 3 3 3 5 2 3" xfId="20791"/>
    <cellStyle name="Percent 3 3 3 5 2 3 2" xfId="43542"/>
    <cellStyle name="Percent 3 3 3 5 2 4" xfId="43543"/>
    <cellStyle name="Percent 3 3 3 5 2 5" xfId="61472"/>
    <cellStyle name="Percent 3 3 3 5 3" xfId="6335"/>
    <cellStyle name="Percent 3 3 3 5 3 2" xfId="43544"/>
    <cellStyle name="Percent 3 3 3 5 3 3" xfId="61473"/>
    <cellStyle name="Percent 3 3 3 5 4" xfId="12117"/>
    <cellStyle name="Percent 3 3 3 5 4 2" xfId="43545"/>
    <cellStyle name="Percent 3 3 3 5 4 3" xfId="61474"/>
    <cellStyle name="Percent 3 3 3 5 5" xfId="17900"/>
    <cellStyle name="Percent 3 3 3 5 5 2" xfId="43546"/>
    <cellStyle name="Percent 3 3 3 5 6" xfId="43547"/>
    <cellStyle name="Percent 3 3 3 5 7" xfId="61475"/>
    <cellStyle name="Percent 3 3 3 6" xfId="5404"/>
    <cellStyle name="Percent 3 3 3 6 2" xfId="14078"/>
    <cellStyle name="Percent 3 3 3 6 2 2" xfId="43548"/>
    <cellStyle name="Percent 3 3 3 6 2 3" xfId="61476"/>
    <cellStyle name="Percent 3 3 3 6 3" xfId="19861"/>
    <cellStyle name="Percent 3 3 3 6 3 2" xfId="43549"/>
    <cellStyle name="Percent 3 3 3 6 4" xfId="43550"/>
    <cellStyle name="Percent 3 3 3 6 5" xfId="61477"/>
    <cellStyle name="Percent 3 3 3 7" xfId="8296"/>
    <cellStyle name="Percent 3 3 3 7 2" xfId="43551"/>
    <cellStyle name="Percent 3 3 3 7 3" xfId="61478"/>
    <cellStyle name="Percent 3 3 3 7 4" xfId="61479"/>
    <cellStyle name="Percent 3 3 3 8" xfId="3443"/>
    <cellStyle name="Percent 3 3 3 8 2" xfId="43552"/>
    <cellStyle name="Percent 3 3 3 8 3" xfId="61480"/>
    <cellStyle name="Percent 3 3 3 9" xfId="11187"/>
    <cellStyle name="Percent 3 3 3 9 2" xfId="43553"/>
    <cellStyle name="Percent 3 3 3 9 3" xfId="61481"/>
    <cellStyle name="Percent 3 3 4" xfId="777"/>
    <cellStyle name="Percent 3 3 4 10" xfId="16972"/>
    <cellStyle name="Percent 3 3 4 10 2" xfId="43554"/>
    <cellStyle name="Percent 3 3 4 11" xfId="43555"/>
    <cellStyle name="Percent 3 3 4 12" xfId="61482"/>
    <cellStyle name="Percent 3 3 4 2" xfId="778"/>
    <cellStyle name="Percent 3 3 4 2 2" xfId="2515"/>
    <cellStyle name="Percent 3 3 4 2 2 2" xfId="10001"/>
    <cellStyle name="Percent 3 3 4 2 2 2 2" xfId="15783"/>
    <cellStyle name="Percent 3 3 4 2 2 2 2 2" xfId="43556"/>
    <cellStyle name="Percent 3 3 4 2 2 2 2 3" xfId="61483"/>
    <cellStyle name="Percent 3 3 4 2 2 2 3" xfId="21566"/>
    <cellStyle name="Percent 3 3 4 2 2 2 3 2" xfId="43557"/>
    <cellStyle name="Percent 3 3 4 2 2 2 4" xfId="43558"/>
    <cellStyle name="Percent 3 3 4 2 2 2 5" xfId="61484"/>
    <cellStyle name="Percent 3 3 4 2 2 3" xfId="7110"/>
    <cellStyle name="Percent 3 3 4 2 2 3 2" xfId="43559"/>
    <cellStyle name="Percent 3 3 4 2 2 3 3" xfId="61485"/>
    <cellStyle name="Percent 3 3 4 2 2 4" xfId="12892"/>
    <cellStyle name="Percent 3 3 4 2 2 4 2" xfId="43560"/>
    <cellStyle name="Percent 3 3 4 2 2 4 3" xfId="61486"/>
    <cellStyle name="Percent 3 3 4 2 2 5" xfId="18675"/>
    <cellStyle name="Percent 3 3 4 2 2 5 2" xfId="43561"/>
    <cellStyle name="Percent 3 3 4 2 2 6" xfId="43562"/>
    <cellStyle name="Percent 3 3 4 2 2 7" xfId="61487"/>
    <cellStyle name="Percent 3 3 4 2 3" xfId="5407"/>
    <cellStyle name="Percent 3 3 4 2 3 2" xfId="14081"/>
    <cellStyle name="Percent 3 3 4 2 3 2 2" xfId="43563"/>
    <cellStyle name="Percent 3 3 4 2 3 2 3" xfId="61488"/>
    <cellStyle name="Percent 3 3 4 2 3 3" xfId="19864"/>
    <cellStyle name="Percent 3 3 4 2 3 3 2" xfId="43564"/>
    <cellStyle name="Percent 3 3 4 2 3 4" xfId="43565"/>
    <cellStyle name="Percent 3 3 4 2 3 5" xfId="61489"/>
    <cellStyle name="Percent 3 3 4 2 4" xfId="8299"/>
    <cellStyle name="Percent 3 3 4 2 4 2" xfId="43566"/>
    <cellStyle name="Percent 3 3 4 2 4 3" xfId="61490"/>
    <cellStyle name="Percent 3 3 4 2 4 4" xfId="61491"/>
    <cellStyle name="Percent 3 3 4 2 5" xfId="4218"/>
    <cellStyle name="Percent 3 3 4 2 5 2" xfId="43567"/>
    <cellStyle name="Percent 3 3 4 2 5 3" xfId="61492"/>
    <cellStyle name="Percent 3 3 4 2 6" xfId="11190"/>
    <cellStyle name="Percent 3 3 4 2 6 2" xfId="43568"/>
    <cellStyle name="Percent 3 3 4 2 6 3" xfId="61493"/>
    <cellStyle name="Percent 3 3 4 2 7" xfId="16973"/>
    <cellStyle name="Percent 3 3 4 2 7 2" xfId="43569"/>
    <cellStyle name="Percent 3 3 4 2 8" xfId="43570"/>
    <cellStyle name="Percent 3 3 4 2 9" xfId="61494"/>
    <cellStyle name="Percent 3 3 4 3" xfId="1226"/>
    <cellStyle name="Percent 3 3 4 3 2" xfId="2930"/>
    <cellStyle name="Percent 3 3 4 3 2 2" xfId="10416"/>
    <cellStyle name="Percent 3 3 4 3 2 2 2" xfId="16198"/>
    <cellStyle name="Percent 3 3 4 3 2 2 2 2" xfId="43571"/>
    <cellStyle name="Percent 3 3 4 3 2 2 2 3" xfId="61495"/>
    <cellStyle name="Percent 3 3 4 3 2 2 3" xfId="21981"/>
    <cellStyle name="Percent 3 3 4 3 2 2 3 2" xfId="43572"/>
    <cellStyle name="Percent 3 3 4 3 2 2 4" xfId="43573"/>
    <cellStyle name="Percent 3 3 4 3 2 2 5" xfId="61496"/>
    <cellStyle name="Percent 3 3 4 3 2 3" xfId="7525"/>
    <cellStyle name="Percent 3 3 4 3 2 3 2" xfId="43574"/>
    <cellStyle name="Percent 3 3 4 3 2 3 3" xfId="61497"/>
    <cellStyle name="Percent 3 3 4 3 2 4" xfId="13307"/>
    <cellStyle name="Percent 3 3 4 3 2 4 2" xfId="43575"/>
    <cellStyle name="Percent 3 3 4 3 2 4 3" xfId="61498"/>
    <cellStyle name="Percent 3 3 4 3 2 5" xfId="19090"/>
    <cellStyle name="Percent 3 3 4 3 2 5 2" xfId="43576"/>
    <cellStyle name="Percent 3 3 4 3 2 6" xfId="43577"/>
    <cellStyle name="Percent 3 3 4 3 2 7" xfId="61499"/>
    <cellStyle name="Percent 3 3 4 3 3" xfId="5822"/>
    <cellStyle name="Percent 3 3 4 3 3 2" xfId="14496"/>
    <cellStyle name="Percent 3 3 4 3 3 2 2" xfId="43578"/>
    <cellStyle name="Percent 3 3 4 3 3 2 3" xfId="61500"/>
    <cellStyle name="Percent 3 3 4 3 3 3" xfId="20279"/>
    <cellStyle name="Percent 3 3 4 3 3 3 2" xfId="43579"/>
    <cellStyle name="Percent 3 3 4 3 3 4" xfId="43580"/>
    <cellStyle name="Percent 3 3 4 3 3 5" xfId="61501"/>
    <cellStyle name="Percent 3 3 4 3 4" xfId="8714"/>
    <cellStyle name="Percent 3 3 4 3 4 2" xfId="43581"/>
    <cellStyle name="Percent 3 3 4 3 4 3" xfId="61502"/>
    <cellStyle name="Percent 3 3 4 3 4 4" xfId="61503"/>
    <cellStyle name="Percent 3 3 4 3 5" xfId="4633"/>
    <cellStyle name="Percent 3 3 4 3 5 2" xfId="43582"/>
    <cellStyle name="Percent 3 3 4 3 5 3" xfId="61504"/>
    <cellStyle name="Percent 3 3 4 3 6" xfId="11605"/>
    <cellStyle name="Percent 3 3 4 3 6 2" xfId="43583"/>
    <cellStyle name="Percent 3 3 4 3 6 3" xfId="61505"/>
    <cellStyle name="Percent 3 3 4 3 7" xfId="17388"/>
    <cellStyle name="Percent 3 3 4 3 7 2" xfId="43584"/>
    <cellStyle name="Percent 3 3 4 3 8" xfId="43585"/>
    <cellStyle name="Percent 3 3 4 3 9" xfId="61506"/>
    <cellStyle name="Percent 3 3 4 4" xfId="2514"/>
    <cellStyle name="Percent 3 3 4 4 2" xfId="7109"/>
    <cellStyle name="Percent 3 3 4 4 2 2" xfId="15782"/>
    <cellStyle name="Percent 3 3 4 4 2 2 2" xfId="43586"/>
    <cellStyle name="Percent 3 3 4 4 2 2 3" xfId="61507"/>
    <cellStyle name="Percent 3 3 4 4 2 3" xfId="21565"/>
    <cellStyle name="Percent 3 3 4 4 2 3 2" xfId="43587"/>
    <cellStyle name="Percent 3 3 4 4 2 4" xfId="43588"/>
    <cellStyle name="Percent 3 3 4 4 2 5" xfId="61508"/>
    <cellStyle name="Percent 3 3 4 4 3" xfId="10000"/>
    <cellStyle name="Percent 3 3 4 4 3 2" xfId="43589"/>
    <cellStyle name="Percent 3 3 4 4 3 3" xfId="61509"/>
    <cellStyle name="Percent 3 3 4 4 3 4" xfId="61510"/>
    <cellStyle name="Percent 3 3 4 4 4" xfId="4217"/>
    <cellStyle name="Percent 3 3 4 4 4 2" xfId="43590"/>
    <cellStyle name="Percent 3 3 4 4 4 3" xfId="61511"/>
    <cellStyle name="Percent 3 3 4 4 5" xfId="12891"/>
    <cellStyle name="Percent 3 3 4 4 5 2" xfId="43591"/>
    <cellStyle name="Percent 3 3 4 4 5 3" xfId="61512"/>
    <cellStyle name="Percent 3 3 4 4 6" xfId="18674"/>
    <cellStyle name="Percent 3 3 4 4 6 2" xfId="43592"/>
    <cellStyle name="Percent 3 3 4 4 7" xfId="43593"/>
    <cellStyle name="Percent 3 3 4 4 8" xfId="61513"/>
    <cellStyle name="Percent 3 3 4 5" xfId="1741"/>
    <cellStyle name="Percent 3 3 4 5 2" xfId="9227"/>
    <cellStyle name="Percent 3 3 4 5 2 2" xfId="15009"/>
    <cellStyle name="Percent 3 3 4 5 2 2 2" xfId="43594"/>
    <cellStyle name="Percent 3 3 4 5 2 2 3" xfId="61514"/>
    <cellStyle name="Percent 3 3 4 5 2 3" xfId="20792"/>
    <cellStyle name="Percent 3 3 4 5 2 3 2" xfId="43595"/>
    <cellStyle name="Percent 3 3 4 5 2 4" xfId="43596"/>
    <cellStyle name="Percent 3 3 4 5 2 5" xfId="61515"/>
    <cellStyle name="Percent 3 3 4 5 3" xfId="6336"/>
    <cellStyle name="Percent 3 3 4 5 3 2" xfId="43597"/>
    <cellStyle name="Percent 3 3 4 5 3 3" xfId="61516"/>
    <cellStyle name="Percent 3 3 4 5 4" xfId="12118"/>
    <cellStyle name="Percent 3 3 4 5 4 2" xfId="43598"/>
    <cellStyle name="Percent 3 3 4 5 4 3" xfId="61517"/>
    <cellStyle name="Percent 3 3 4 5 5" xfId="17901"/>
    <cellStyle name="Percent 3 3 4 5 5 2" xfId="43599"/>
    <cellStyle name="Percent 3 3 4 5 6" xfId="43600"/>
    <cellStyle name="Percent 3 3 4 5 7" xfId="61518"/>
    <cellStyle name="Percent 3 3 4 6" xfId="5406"/>
    <cellStyle name="Percent 3 3 4 6 2" xfId="14080"/>
    <cellStyle name="Percent 3 3 4 6 2 2" xfId="43601"/>
    <cellStyle name="Percent 3 3 4 6 2 3" xfId="61519"/>
    <cellStyle name="Percent 3 3 4 6 3" xfId="19863"/>
    <cellStyle name="Percent 3 3 4 6 3 2" xfId="43602"/>
    <cellStyle name="Percent 3 3 4 6 4" xfId="43603"/>
    <cellStyle name="Percent 3 3 4 6 5" xfId="61520"/>
    <cellStyle name="Percent 3 3 4 7" xfId="8298"/>
    <cellStyle name="Percent 3 3 4 7 2" xfId="43604"/>
    <cellStyle name="Percent 3 3 4 7 3" xfId="61521"/>
    <cellStyle name="Percent 3 3 4 7 4" xfId="61522"/>
    <cellStyle name="Percent 3 3 4 8" xfId="3444"/>
    <cellStyle name="Percent 3 3 4 8 2" xfId="43605"/>
    <cellStyle name="Percent 3 3 4 8 3" xfId="61523"/>
    <cellStyle name="Percent 3 3 4 9" xfId="11189"/>
    <cellStyle name="Percent 3 3 4 9 2" xfId="43606"/>
    <cellStyle name="Percent 3 3 4 9 3" xfId="61524"/>
    <cellStyle name="Percent 3 3 5" xfId="779"/>
    <cellStyle name="Percent 3 3 5 10" xfId="61525"/>
    <cellStyle name="Percent 3 3 5 2" xfId="2516"/>
    <cellStyle name="Percent 3 3 5 2 2" xfId="7111"/>
    <cellStyle name="Percent 3 3 5 2 2 2" xfId="15784"/>
    <cellStyle name="Percent 3 3 5 2 2 2 2" xfId="43607"/>
    <cellStyle name="Percent 3 3 5 2 2 2 3" xfId="61526"/>
    <cellStyle name="Percent 3 3 5 2 2 3" xfId="21567"/>
    <cellStyle name="Percent 3 3 5 2 2 3 2" xfId="43608"/>
    <cellStyle name="Percent 3 3 5 2 2 4" xfId="43609"/>
    <cellStyle name="Percent 3 3 5 2 2 5" xfId="61527"/>
    <cellStyle name="Percent 3 3 5 2 3" xfId="10002"/>
    <cellStyle name="Percent 3 3 5 2 3 2" xfId="43610"/>
    <cellStyle name="Percent 3 3 5 2 3 3" xfId="61528"/>
    <cellStyle name="Percent 3 3 5 2 3 4" xfId="61529"/>
    <cellStyle name="Percent 3 3 5 2 4" xfId="4219"/>
    <cellStyle name="Percent 3 3 5 2 4 2" xfId="43611"/>
    <cellStyle name="Percent 3 3 5 2 4 3" xfId="61530"/>
    <cellStyle name="Percent 3 3 5 2 5" xfId="12893"/>
    <cellStyle name="Percent 3 3 5 2 5 2" xfId="43612"/>
    <cellStyle name="Percent 3 3 5 2 5 3" xfId="61531"/>
    <cellStyle name="Percent 3 3 5 2 6" xfId="18676"/>
    <cellStyle name="Percent 3 3 5 2 6 2" xfId="43613"/>
    <cellStyle name="Percent 3 3 5 2 7" xfId="43614"/>
    <cellStyle name="Percent 3 3 5 2 8" xfId="61532"/>
    <cellStyle name="Percent 3 3 5 3" xfId="1737"/>
    <cellStyle name="Percent 3 3 5 3 2" xfId="9223"/>
    <cellStyle name="Percent 3 3 5 3 2 2" xfId="15005"/>
    <cellStyle name="Percent 3 3 5 3 2 2 2" xfId="43615"/>
    <cellStyle name="Percent 3 3 5 3 2 2 3" xfId="61533"/>
    <cellStyle name="Percent 3 3 5 3 2 3" xfId="20788"/>
    <cellStyle name="Percent 3 3 5 3 2 3 2" xfId="43616"/>
    <cellStyle name="Percent 3 3 5 3 2 4" xfId="43617"/>
    <cellStyle name="Percent 3 3 5 3 2 5" xfId="61534"/>
    <cellStyle name="Percent 3 3 5 3 3" xfId="6332"/>
    <cellStyle name="Percent 3 3 5 3 3 2" xfId="43618"/>
    <cellStyle name="Percent 3 3 5 3 3 3" xfId="61535"/>
    <cellStyle name="Percent 3 3 5 3 4" xfId="12114"/>
    <cellStyle name="Percent 3 3 5 3 4 2" xfId="43619"/>
    <cellStyle name="Percent 3 3 5 3 4 3" xfId="61536"/>
    <cellStyle name="Percent 3 3 5 3 5" xfId="17897"/>
    <cellStyle name="Percent 3 3 5 3 5 2" xfId="43620"/>
    <cellStyle name="Percent 3 3 5 3 6" xfId="43621"/>
    <cellStyle name="Percent 3 3 5 3 7" xfId="61537"/>
    <cellStyle name="Percent 3 3 5 4" xfId="5408"/>
    <cellStyle name="Percent 3 3 5 4 2" xfId="14082"/>
    <cellStyle name="Percent 3 3 5 4 2 2" xfId="43622"/>
    <cellStyle name="Percent 3 3 5 4 2 3" xfId="61538"/>
    <cellStyle name="Percent 3 3 5 4 3" xfId="19865"/>
    <cellStyle name="Percent 3 3 5 4 3 2" xfId="43623"/>
    <cellStyle name="Percent 3 3 5 4 4" xfId="43624"/>
    <cellStyle name="Percent 3 3 5 4 5" xfId="61539"/>
    <cellStyle name="Percent 3 3 5 5" xfId="8300"/>
    <cellStyle name="Percent 3 3 5 5 2" xfId="43625"/>
    <cellStyle name="Percent 3 3 5 5 3" xfId="61540"/>
    <cellStyle name="Percent 3 3 5 5 4" xfId="61541"/>
    <cellStyle name="Percent 3 3 5 6" xfId="3440"/>
    <cellStyle name="Percent 3 3 5 6 2" xfId="43626"/>
    <cellStyle name="Percent 3 3 5 6 3" xfId="61542"/>
    <cellStyle name="Percent 3 3 5 7" xfId="11191"/>
    <cellStyle name="Percent 3 3 5 7 2" xfId="43627"/>
    <cellStyle name="Percent 3 3 5 7 3" xfId="61543"/>
    <cellStyle name="Percent 3 3 5 8" xfId="16974"/>
    <cellStyle name="Percent 3 3 5 8 2" xfId="43628"/>
    <cellStyle name="Percent 3 3 5 9" xfId="43629"/>
    <cellStyle name="Percent 3 3 6" xfId="880"/>
    <cellStyle name="Percent 3 3 6 2" xfId="2586"/>
    <cellStyle name="Percent 3 3 6 2 2" xfId="10072"/>
    <cellStyle name="Percent 3 3 6 2 2 2" xfId="15854"/>
    <cellStyle name="Percent 3 3 6 2 2 2 2" xfId="43630"/>
    <cellStyle name="Percent 3 3 6 2 2 2 3" xfId="61544"/>
    <cellStyle name="Percent 3 3 6 2 2 3" xfId="21637"/>
    <cellStyle name="Percent 3 3 6 2 2 3 2" xfId="43631"/>
    <cellStyle name="Percent 3 3 6 2 2 4" xfId="43632"/>
    <cellStyle name="Percent 3 3 6 2 2 5" xfId="61545"/>
    <cellStyle name="Percent 3 3 6 2 3" xfId="7181"/>
    <cellStyle name="Percent 3 3 6 2 3 2" xfId="43633"/>
    <cellStyle name="Percent 3 3 6 2 3 3" xfId="61546"/>
    <cellStyle name="Percent 3 3 6 2 4" xfId="12963"/>
    <cellStyle name="Percent 3 3 6 2 4 2" xfId="43634"/>
    <cellStyle name="Percent 3 3 6 2 4 3" xfId="61547"/>
    <cellStyle name="Percent 3 3 6 2 5" xfId="18746"/>
    <cellStyle name="Percent 3 3 6 2 5 2" xfId="43635"/>
    <cellStyle name="Percent 3 3 6 2 6" xfId="43636"/>
    <cellStyle name="Percent 3 3 6 2 7" xfId="61548"/>
    <cellStyle name="Percent 3 3 6 3" xfId="5478"/>
    <cellStyle name="Percent 3 3 6 3 2" xfId="14152"/>
    <cellStyle name="Percent 3 3 6 3 2 2" xfId="43637"/>
    <cellStyle name="Percent 3 3 6 3 2 3" xfId="61549"/>
    <cellStyle name="Percent 3 3 6 3 3" xfId="19935"/>
    <cellStyle name="Percent 3 3 6 3 3 2" xfId="43638"/>
    <cellStyle name="Percent 3 3 6 3 4" xfId="43639"/>
    <cellStyle name="Percent 3 3 6 3 5" xfId="61550"/>
    <cellStyle name="Percent 3 3 6 4" xfId="8370"/>
    <cellStyle name="Percent 3 3 6 4 2" xfId="43640"/>
    <cellStyle name="Percent 3 3 6 4 3" xfId="61551"/>
    <cellStyle name="Percent 3 3 6 4 4" xfId="61552"/>
    <cellStyle name="Percent 3 3 6 5" xfId="4289"/>
    <cellStyle name="Percent 3 3 6 5 2" xfId="43641"/>
    <cellStyle name="Percent 3 3 6 5 3" xfId="61553"/>
    <cellStyle name="Percent 3 3 6 6" xfId="11261"/>
    <cellStyle name="Percent 3 3 6 6 2" xfId="43642"/>
    <cellStyle name="Percent 3 3 6 6 3" xfId="61554"/>
    <cellStyle name="Percent 3 3 6 7" xfId="17044"/>
    <cellStyle name="Percent 3 3 6 7 2" xfId="43643"/>
    <cellStyle name="Percent 3 3 6 8" xfId="43644"/>
    <cellStyle name="Percent 3 3 6 9" xfId="61555"/>
    <cellStyle name="Percent 3 3 7" xfId="2507"/>
    <cellStyle name="Percent 3 3 7 2" xfId="7102"/>
    <cellStyle name="Percent 3 3 7 2 2" xfId="15775"/>
    <cellStyle name="Percent 3 3 7 2 2 2" xfId="43645"/>
    <cellStyle name="Percent 3 3 7 2 2 3" xfId="61556"/>
    <cellStyle name="Percent 3 3 7 2 3" xfId="21558"/>
    <cellStyle name="Percent 3 3 7 2 3 2" xfId="43646"/>
    <cellStyle name="Percent 3 3 7 2 4" xfId="43647"/>
    <cellStyle name="Percent 3 3 7 2 5" xfId="61557"/>
    <cellStyle name="Percent 3 3 7 3" xfId="9993"/>
    <cellStyle name="Percent 3 3 7 3 2" xfId="43648"/>
    <cellStyle name="Percent 3 3 7 3 3" xfId="61558"/>
    <cellStyle name="Percent 3 3 7 3 4" xfId="61559"/>
    <cellStyle name="Percent 3 3 7 4" xfId="4210"/>
    <cellStyle name="Percent 3 3 7 4 2" xfId="43649"/>
    <cellStyle name="Percent 3 3 7 4 3" xfId="61560"/>
    <cellStyle name="Percent 3 3 7 5" xfId="12884"/>
    <cellStyle name="Percent 3 3 7 5 2" xfId="43650"/>
    <cellStyle name="Percent 3 3 7 5 3" xfId="61561"/>
    <cellStyle name="Percent 3 3 7 6" xfId="18667"/>
    <cellStyle name="Percent 3 3 7 6 2" xfId="43651"/>
    <cellStyle name="Percent 3 3 7 7" xfId="43652"/>
    <cellStyle name="Percent 3 3 7 8" xfId="61562"/>
    <cellStyle name="Percent 3 3 8" xfId="1353"/>
    <cellStyle name="Percent 3 3 8 2" xfId="8839"/>
    <cellStyle name="Percent 3 3 8 2 2" xfId="14621"/>
    <cellStyle name="Percent 3 3 8 2 2 2" xfId="43653"/>
    <cellStyle name="Percent 3 3 8 2 2 3" xfId="61563"/>
    <cellStyle name="Percent 3 3 8 2 3" xfId="20404"/>
    <cellStyle name="Percent 3 3 8 2 3 2" xfId="43654"/>
    <cellStyle name="Percent 3 3 8 2 4" xfId="43655"/>
    <cellStyle name="Percent 3 3 8 2 5" xfId="61564"/>
    <cellStyle name="Percent 3 3 8 3" xfId="5948"/>
    <cellStyle name="Percent 3 3 8 3 2" xfId="43656"/>
    <cellStyle name="Percent 3 3 8 3 3" xfId="61565"/>
    <cellStyle name="Percent 3 3 8 4" xfId="11730"/>
    <cellStyle name="Percent 3 3 8 4 2" xfId="43657"/>
    <cellStyle name="Percent 3 3 8 4 3" xfId="61566"/>
    <cellStyle name="Percent 3 3 8 5" xfId="17513"/>
    <cellStyle name="Percent 3 3 8 5 2" xfId="43658"/>
    <cellStyle name="Percent 3 3 8 6" xfId="43659"/>
    <cellStyle name="Percent 3 3 8 7" xfId="61567"/>
    <cellStyle name="Percent 3 3 9" xfId="5399"/>
    <cellStyle name="Percent 3 3 9 2" xfId="14073"/>
    <cellStyle name="Percent 3 3 9 2 2" xfId="43660"/>
    <cellStyle name="Percent 3 3 9 2 3" xfId="61568"/>
    <cellStyle name="Percent 3 3 9 3" xfId="19856"/>
    <cellStyle name="Percent 3 3 9 3 2" xfId="43661"/>
    <cellStyle name="Percent 3 3 9 4" xfId="43662"/>
    <cellStyle name="Percent 3 3 9 5" xfId="61569"/>
    <cellStyle name="Percent 3 4" xfId="780"/>
    <cellStyle name="Percent 3 4 10" xfId="11192"/>
    <cellStyle name="Percent 3 4 10 2" xfId="43663"/>
    <cellStyle name="Percent 3 4 10 3" xfId="61570"/>
    <cellStyle name="Percent 3 4 11" xfId="16975"/>
    <cellStyle name="Percent 3 4 11 2" xfId="43664"/>
    <cellStyle name="Percent 3 4 12" xfId="43665"/>
    <cellStyle name="Percent 3 4 13" xfId="61571"/>
    <cellStyle name="Percent 3 4 2" xfId="781"/>
    <cellStyle name="Percent 3 4 2 10" xfId="16976"/>
    <cellStyle name="Percent 3 4 2 10 2" xfId="43666"/>
    <cellStyle name="Percent 3 4 2 11" xfId="43667"/>
    <cellStyle name="Percent 3 4 2 12" xfId="61572"/>
    <cellStyle name="Percent 3 4 2 2" xfId="782"/>
    <cellStyle name="Percent 3 4 2 2 2" xfId="2519"/>
    <cellStyle name="Percent 3 4 2 2 2 2" xfId="10005"/>
    <cellStyle name="Percent 3 4 2 2 2 2 2" xfId="15787"/>
    <cellStyle name="Percent 3 4 2 2 2 2 2 2" xfId="43668"/>
    <cellStyle name="Percent 3 4 2 2 2 2 2 3" xfId="61573"/>
    <cellStyle name="Percent 3 4 2 2 2 2 3" xfId="21570"/>
    <cellStyle name="Percent 3 4 2 2 2 2 3 2" xfId="43669"/>
    <cellStyle name="Percent 3 4 2 2 2 2 4" xfId="43670"/>
    <cellStyle name="Percent 3 4 2 2 2 2 5" xfId="61574"/>
    <cellStyle name="Percent 3 4 2 2 2 3" xfId="7114"/>
    <cellStyle name="Percent 3 4 2 2 2 3 2" xfId="43671"/>
    <cellStyle name="Percent 3 4 2 2 2 3 3" xfId="61575"/>
    <cellStyle name="Percent 3 4 2 2 2 4" xfId="12896"/>
    <cellStyle name="Percent 3 4 2 2 2 4 2" xfId="43672"/>
    <cellStyle name="Percent 3 4 2 2 2 4 3" xfId="61576"/>
    <cellStyle name="Percent 3 4 2 2 2 5" xfId="18679"/>
    <cellStyle name="Percent 3 4 2 2 2 5 2" xfId="43673"/>
    <cellStyle name="Percent 3 4 2 2 2 6" xfId="43674"/>
    <cellStyle name="Percent 3 4 2 2 2 7" xfId="61577"/>
    <cellStyle name="Percent 3 4 2 2 3" xfId="5411"/>
    <cellStyle name="Percent 3 4 2 2 3 2" xfId="14085"/>
    <cellStyle name="Percent 3 4 2 2 3 2 2" xfId="43675"/>
    <cellStyle name="Percent 3 4 2 2 3 2 3" xfId="61578"/>
    <cellStyle name="Percent 3 4 2 2 3 3" xfId="19868"/>
    <cellStyle name="Percent 3 4 2 2 3 3 2" xfId="43676"/>
    <cellStyle name="Percent 3 4 2 2 3 4" xfId="43677"/>
    <cellStyle name="Percent 3 4 2 2 3 5" xfId="61579"/>
    <cellStyle name="Percent 3 4 2 2 4" xfId="8303"/>
    <cellStyle name="Percent 3 4 2 2 4 2" xfId="43678"/>
    <cellStyle name="Percent 3 4 2 2 4 3" xfId="61580"/>
    <cellStyle name="Percent 3 4 2 2 4 4" xfId="61581"/>
    <cellStyle name="Percent 3 4 2 2 5" xfId="4222"/>
    <cellStyle name="Percent 3 4 2 2 5 2" xfId="43679"/>
    <cellStyle name="Percent 3 4 2 2 5 3" xfId="61582"/>
    <cellStyle name="Percent 3 4 2 2 6" xfId="11194"/>
    <cellStyle name="Percent 3 4 2 2 6 2" xfId="43680"/>
    <cellStyle name="Percent 3 4 2 2 6 3" xfId="61583"/>
    <cellStyle name="Percent 3 4 2 2 7" xfId="16977"/>
    <cellStyle name="Percent 3 4 2 2 7 2" xfId="43681"/>
    <cellStyle name="Percent 3 4 2 2 8" xfId="43682"/>
    <cellStyle name="Percent 3 4 2 2 9" xfId="61584"/>
    <cellStyle name="Percent 3 4 2 3" xfId="1228"/>
    <cellStyle name="Percent 3 4 2 3 2" xfId="2932"/>
    <cellStyle name="Percent 3 4 2 3 2 2" xfId="10418"/>
    <cellStyle name="Percent 3 4 2 3 2 2 2" xfId="16200"/>
    <cellStyle name="Percent 3 4 2 3 2 2 2 2" xfId="43683"/>
    <cellStyle name="Percent 3 4 2 3 2 2 2 3" xfId="61585"/>
    <cellStyle name="Percent 3 4 2 3 2 2 3" xfId="21983"/>
    <cellStyle name="Percent 3 4 2 3 2 2 3 2" xfId="43684"/>
    <cellStyle name="Percent 3 4 2 3 2 2 4" xfId="43685"/>
    <cellStyle name="Percent 3 4 2 3 2 2 5" xfId="61586"/>
    <cellStyle name="Percent 3 4 2 3 2 3" xfId="7527"/>
    <cellStyle name="Percent 3 4 2 3 2 3 2" xfId="43686"/>
    <cellStyle name="Percent 3 4 2 3 2 3 3" xfId="61587"/>
    <cellStyle name="Percent 3 4 2 3 2 4" xfId="13309"/>
    <cellStyle name="Percent 3 4 2 3 2 4 2" xfId="43687"/>
    <cellStyle name="Percent 3 4 2 3 2 4 3" xfId="61588"/>
    <cellStyle name="Percent 3 4 2 3 2 5" xfId="19092"/>
    <cellStyle name="Percent 3 4 2 3 2 5 2" xfId="43688"/>
    <cellStyle name="Percent 3 4 2 3 2 6" xfId="43689"/>
    <cellStyle name="Percent 3 4 2 3 2 7" xfId="61589"/>
    <cellStyle name="Percent 3 4 2 3 3" xfId="5824"/>
    <cellStyle name="Percent 3 4 2 3 3 2" xfId="14498"/>
    <cellStyle name="Percent 3 4 2 3 3 2 2" xfId="43690"/>
    <cellStyle name="Percent 3 4 2 3 3 2 3" xfId="61590"/>
    <cellStyle name="Percent 3 4 2 3 3 3" xfId="20281"/>
    <cellStyle name="Percent 3 4 2 3 3 3 2" xfId="43691"/>
    <cellStyle name="Percent 3 4 2 3 3 4" xfId="43692"/>
    <cellStyle name="Percent 3 4 2 3 3 5" xfId="61591"/>
    <cellStyle name="Percent 3 4 2 3 4" xfId="8716"/>
    <cellStyle name="Percent 3 4 2 3 4 2" xfId="43693"/>
    <cellStyle name="Percent 3 4 2 3 4 3" xfId="61592"/>
    <cellStyle name="Percent 3 4 2 3 4 4" xfId="61593"/>
    <cellStyle name="Percent 3 4 2 3 5" xfId="4635"/>
    <cellStyle name="Percent 3 4 2 3 5 2" xfId="43694"/>
    <cellStyle name="Percent 3 4 2 3 5 3" xfId="61594"/>
    <cellStyle name="Percent 3 4 2 3 6" xfId="11607"/>
    <cellStyle name="Percent 3 4 2 3 6 2" xfId="43695"/>
    <cellStyle name="Percent 3 4 2 3 6 3" xfId="61595"/>
    <cellStyle name="Percent 3 4 2 3 7" xfId="17390"/>
    <cellStyle name="Percent 3 4 2 3 7 2" xfId="43696"/>
    <cellStyle name="Percent 3 4 2 3 8" xfId="43697"/>
    <cellStyle name="Percent 3 4 2 3 9" xfId="61596"/>
    <cellStyle name="Percent 3 4 2 4" xfId="2518"/>
    <cellStyle name="Percent 3 4 2 4 2" xfId="7113"/>
    <cellStyle name="Percent 3 4 2 4 2 2" xfId="15786"/>
    <cellStyle name="Percent 3 4 2 4 2 2 2" xfId="43698"/>
    <cellStyle name="Percent 3 4 2 4 2 2 3" xfId="61597"/>
    <cellStyle name="Percent 3 4 2 4 2 3" xfId="21569"/>
    <cellStyle name="Percent 3 4 2 4 2 3 2" xfId="43699"/>
    <cellStyle name="Percent 3 4 2 4 2 4" xfId="43700"/>
    <cellStyle name="Percent 3 4 2 4 2 5" xfId="61598"/>
    <cellStyle name="Percent 3 4 2 4 3" xfId="10004"/>
    <cellStyle name="Percent 3 4 2 4 3 2" xfId="43701"/>
    <cellStyle name="Percent 3 4 2 4 3 3" xfId="61599"/>
    <cellStyle name="Percent 3 4 2 4 3 4" xfId="61600"/>
    <cellStyle name="Percent 3 4 2 4 4" xfId="4221"/>
    <cellStyle name="Percent 3 4 2 4 4 2" xfId="43702"/>
    <cellStyle name="Percent 3 4 2 4 4 3" xfId="61601"/>
    <cellStyle name="Percent 3 4 2 4 5" xfId="12895"/>
    <cellStyle name="Percent 3 4 2 4 5 2" xfId="43703"/>
    <cellStyle name="Percent 3 4 2 4 5 3" xfId="61602"/>
    <cellStyle name="Percent 3 4 2 4 6" xfId="18678"/>
    <cellStyle name="Percent 3 4 2 4 6 2" xfId="43704"/>
    <cellStyle name="Percent 3 4 2 4 7" xfId="43705"/>
    <cellStyle name="Percent 3 4 2 4 8" xfId="61603"/>
    <cellStyle name="Percent 3 4 2 5" xfId="1743"/>
    <cellStyle name="Percent 3 4 2 5 2" xfId="9229"/>
    <cellStyle name="Percent 3 4 2 5 2 2" xfId="15011"/>
    <cellStyle name="Percent 3 4 2 5 2 2 2" xfId="43706"/>
    <cellStyle name="Percent 3 4 2 5 2 2 3" xfId="61604"/>
    <cellStyle name="Percent 3 4 2 5 2 3" xfId="20794"/>
    <cellStyle name="Percent 3 4 2 5 2 3 2" xfId="43707"/>
    <cellStyle name="Percent 3 4 2 5 2 4" xfId="43708"/>
    <cellStyle name="Percent 3 4 2 5 2 5" xfId="61605"/>
    <cellStyle name="Percent 3 4 2 5 3" xfId="6338"/>
    <cellStyle name="Percent 3 4 2 5 3 2" xfId="43709"/>
    <cellStyle name="Percent 3 4 2 5 3 3" xfId="61606"/>
    <cellStyle name="Percent 3 4 2 5 4" xfId="12120"/>
    <cellStyle name="Percent 3 4 2 5 4 2" xfId="43710"/>
    <cellStyle name="Percent 3 4 2 5 4 3" xfId="61607"/>
    <cellStyle name="Percent 3 4 2 5 5" xfId="17903"/>
    <cellStyle name="Percent 3 4 2 5 5 2" xfId="43711"/>
    <cellStyle name="Percent 3 4 2 5 6" xfId="43712"/>
    <cellStyle name="Percent 3 4 2 5 7" xfId="61608"/>
    <cellStyle name="Percent 3 4 2 6" xfId="5410"/>
    <cellStyle name="Percent 3 4 2 6 2" xfId="14084"/>
    <cellStyle name="Percent 3 4 2 6 2 2" xfId="43713"/>
    <cellStyle name="Percent 3 4 2 6 2 3" xfId="61609"/>
    <cellStyle name="Percent 3 4 2 6 3" xfId="19867"/>
    <cellStyle name="Percent 3 4 2 6 3 2" xfId="43714"/>
    <cellStyle name="Percent 3 4 2 6 4" xfId="43715"/>
    <cellStyle name="Percent 3 4 2 6 5" xfId="61610"/>
    <cellStyle name="Percent 3 4 2 7" xfId="8302"/>
    <cellStyle name="Percent 3 4 2 7 2" xfId="43716"/>
    <cellStyle name="Percent 3 4 2 7 3" xfId="61611"/>
    <cellStyle name="Percent 3 4 2 7 4" xfId="61612"/>
    <cellStyle name="Percent 3 4 2 8" xfId="3446"/>
    <cellStyle name="Percent 3 4 2 8 2" xfId="43717"/>
    <cellStyle name="Percent 3 4 2 8 3" xfId="61613"/>
    <cellStyle name="Percent 3 4 2 9" xfId="11193"/>
    <cellStyle name="Percent 3 4 2 9 2" xfId="43718"/>
    <cellStyle name="Percent 3 4 2 9 3" xfId="61614"/>
    <cellStyle name="Percent 3 4 3" xfId="783"/>
    <cellStyle name="Percent 3 4 3 2" xfId="2520"/>
    <cellStyle name="Percent 3 4 3 2 2" xfId="10006"/>
    <cellStyle name="Percent 3 4 3 2 2 2" xfId="15788"/>
    <cellStyle name="Percent 3 4 3 2 2 2 2" xfId="43719"/>
    <cellStyle name="Percent 3 4 3 2 2 2 3" xfId="61615"/>
    <cellStyle name="Percent 3 4 3 2 2 3" xfId="21571"/>
    <cellStyle name="Percent 3 4 3 2 2 3 2" xfId="43720"/>
    <cellStyle name="Percent 3 4 3 2 2 4" xfId="43721"/>
    <cellStyle name="Percent 3 4 3 2 2 5" xfId="61616"/>
    <cellStyle name="Percent 3 4 3 2 3" xfId="7115"/>
    <cellStyle name="Percent 3 4 3 2 3 2" xfId="43722"/>
    <cellStyle name="Percent 3 4 3 2 3 3" xfId="61617"/>
    <cellStyle name="Percent 3 4 3 2 4" xfId="12897"/>
    <cellStyle name="Percent 3 4 3 2 4 2" xfId="43723"/>
    <cellStyle name="Percent 3 4 3 2 4 3" xfId="61618"/>
    <cellStyle name="Percent 3 4 3 2 5" xfId="18680"/>
    <cellStyle name="Percent 3 4 3 2 5 2" xfId="43724"/>
    <cellStyle name="Percent 3 4 3 2 6" xfId="43725"/>
    <cellStyle name="Percent 3 4 3 2 7" xfId="61619"/>
    <cellStyle name="Percent 3 4 3 3" xfId="5412"/>
    <cellStyle name="Percent 3 4 3 3 2" xfId="14086"/>
    <cellStyle name="Percent 3 4 3 3 2 2" xfId="43726"/>
    <cellStyle name="Percent 3 4 3 3 2 3" xfId="61620"/>
    <cellStyle name="Percent 3 4 3 3 3" xfId="19869"/>
    <cellStyle name="Percent 3 4 3 3 3 2" xfId="43727"/>
    <cellStyle name="Percent 3 4 3 3 4" xfId="43728"/>
    <cellStyle name="Percent 3 4 3 3 5" xfId="61621"/>
    <cellStyle name="Percent 3 4 3 4" xfId="8304"/>
    <cellStyle name="Percent 3 4 3 4 2" xfId="43729"/>
    <cellStyle name="Percent 3 4 3 4 3" xfId="61622"/>
    <cellStyle name="Percent 3 4 3 4 4" xfId="61623"/>
    <cellStyle name="Percent 3 4 3 5" xfId="4223"/>
    <cellStyle name="Percent 3 4 3 5 2" xfId="43730"/>
    <cellStyle name="Percent 3 4 3 5 3" xfId="61624"/>
    <cellStyle name="Percent 3 4 3 6" xfId="11195"/>
    <cellStyle name="Percent 3 4 3 6 2" xfId="43731"/>
    <cellStyle name="Percent 3 4 3 6 3" xfId="61625"/>
    <cellStyle name="Percent 3 4 3 7" xfId="16978"/>
    <cellStyle name="Percent 3 4 3 7 2" xfId="43732"/>
    <cellStyle name="Percent 3 4 3 8" xfId="43733"/>
    <cellStyle name="Percent 3 4 3 9" xfId="61626"/>
    <cellStyle name="Percent 3 4 4" xfId="1227"/>
    <cellStyle name="Percent 3 4 4 2" xfId="2931"/>
    <cellStyle name="Percent 3 4 4 2 2" xfId="10417"/>
    <cellStyle name="Percent 3 4 4 2 2 2" xfId="16199"/>
    <cellStyle name="Percent 3 4 4 2 2 2 2" xfId="43734"/>
    <cellStyle name="Percent 3 4 4 2 2 2 3" xfId="61627"/>
    <cellStyle name="Percent 3 4 4 2 2 3" xfId="21982"/>
    <cellStyle name="Percent 3 4 4 2 2 3 2" xfId="43735"/>
    <cellStyle name="Percent 3 4 4 2 2 4" xfId="43736"/>
    <cellStyle name="Percent 3 4 4 2 2 5" xfId="61628"/>
    <cellStyle name="Percent 3 4 4 2 3" xfId="7526"/>
    <cellStyle name="Percent 3 4 4 2 3 2" xfId="43737"/>
    <cellStyle name="Percent 3 4 4 2 3 3" xfId="61629"/>
    <cellStyle name="Percent 3 4 4 2 4" xfId="13308"/>
    <cellStyle name="Percent 3 4 4 2 4 2" xfId="43738"/>
    <cellStyle name="Percent 3 4 4 2 4 3" xfId="61630"/>
    <cellStyle name="Percent 3 4 4 2 5" xfId="19091"/>
    <cellStyle name="Percent 3 4 4 2 5 2" xfId="43739"/>
    <cellStyle name="Percent 3 4 4 2 6" xfId="43740"/>
    <cellStyle name="Percent 3 4 4 2 7" xfId="61631"/>
    <cellStyle name="Percent 3 4 4 3" xfId="5823"/>
    <cellStyle name="Percent 3 4 4 3 2" xfId="14497"/>
    <cellStyle name="Percent 3 4 4 3 2 2" xfId="43741"/>
    <cellStyle name="Percent 3 4 4 3 2 3" xfId="61632"/>
    <cellStyle name="Percent 3 4 4 3 3" xfId="20280"/>
    <cellStyle name="Percent 3 4 4 3 3 2" xfId="43742"/>
    <cellStyle name="Percent 3 4 4 3 4" xfId="43743"/>
    <cellStyle name="Percent 3 4 4 3 5" xfId="61633"/>
    <cellStyle name="Percent 3 4 4 4" xfId="8715"/>
    <cellStyle name="Percent 3 4 4 4 2" xfId="43744"/>
    <cellStyle name="Percent 3 4 4 4 3" xfId="61634"/>
    <cellStyle name="Percent 3 4 4 4 4" xfId="61635"/>
    <cellStyle name="Percent 3 4 4 5" xfId="4634"/>
    <cellStyle name="Percent 3 4 4 5 2" xfId="43745"/>
    <cellStyle name="Percent 3 4 4 5 3" xfId="61636"/>
    <cellStyle name="Percent 3 4 4 6" xfId="11606"/>
    <cellStyle name="Percent 3 4 4 6 2" xfId="43746"/>
    <cellStyle name="Percent 3 4 4 6 3" xfId="61637"/>
    <cellStyle name="Percent 3 4 4 7" xfId="17389"/>
    <cellStyle name="Percent 3 4 4 7 2" xfId="43747"/>
    <cellStyle name="Percent 3 4 4 8" xfId="43748"/>
    <cellStyle name="Percent 3 4 4 9" xfId="61638"/>
    <cellStyle name="Percent 3 4 5" xfId="2517"/>
    <cellStyle name="Percent 3 4 5 2" xfId="7112"/>
    <cellStyle name="Percent 3 4 5 2 2" xfId="15785"/>
    <cellStyle name="Percent 3 4 5 2 2 2" xfId="43749"/>
    <cellStyle name="Percent 3 4 5 2 2 3" xfId="61639"/>
    <cellStyle name="Percent 3 4 5 2 3" xfId="21568"/>
    <cellStyle name="Percent 3 4 5 2 3 2" xfId="43750"/>
    <cellStyle name="Percent 3 4 5 2 4" xfId="43751"/>
    <cellStyle name="Percent 3 4 5 2 5" xfId="61640"/>
    <cellStyle name="Percent 3 4 5 3" xfId="10003"/>
    <cellStyle name="Percent 3 4 5 3 2" xfId="43752"/>
    <cellStyle name="Percent 3 4 5 3 3" xfId="61641"/>
    <cellStyle name="Percent 3 4 5 3 4" xfId="61642"/>
    <cellStyle name="Percent 3 4 5 4" xfId="4220"/>
    <cellStyle name="Percent 3 4 5 4 2" xfId="43753"/>
    <cellStyle name="Percent 3 4 5 4 3" xfId="61643"/>
    <cellStyle name="Percent 3 4 5 5" xfId="12894"/>
    <cellStyle name="Percent 3 4 5 5 2" xfId="43754"/>
    <cellStyle name="Percent 3 4 5 5 3" xfId="61644"/>
    <cellStyle name="Percent 3 4 5 6" xfId="18677"/>
    <cellStyle name="Percent 3 4 5 6 2" xfId="43755"/>
    <cellStyle name="Percent 3 4 5 7" xfId="43756"/>
    <cellStyle name="Percent 3 4 5 8" xfId="61645"/>
    <cellStyle name="Percent 3 4 6" xfId="1742"/>
    <cellStyle name="Percent 3 4 6 2" xfId="9228"/>
    <cellStyle name="Percent 3 4 6 2 2" xfId="15010"/>
    <cellStyle name="Percent 3 4 6 2 2 2" xfId="43757"/>
    <cellStyle name="Percent 3 4 6 2 2 3" xfId="61646"/>
    <cellStyle name="Percent 3 4 6 2 3" xfId="20793"/>
    <cellStyle name="Percent 3 4 6 2 3 2" xfId="43758"/>
    <cellStyle name="Percent 3 4 6 2 4" xfId="43759"/>
    <cellStyle name="Percent 3 4 6 2 5" xfId="61647"/>
    <cellStyle name="Percent 3 4 6 3" xfId="6337"/>
    <cellStyle name="Percent 3 4 6 3 2" xfId="43760"/>
    <cellStyle name="Percent 3 4 6 3 3" xfId="61648"/>
    <cellStyle name="Percent 3 4 6 4" xfId="12119"/>
    <cellStyle name="Percent 3 4 6 4 2" xfId="43761"/>
    <cellStyle name="Percent 3 4 6 4 3" xfId="61649"/>
    <cellStyle name="Percent 3 4 6 5" xfId="17902"/>
    <cellStyle name="Percent 3 4 6 5 2" xfId="43762"/>
    <cellStyle name="Percent 3 4 6 6" xfId="43763"/>
    <cellStyle name="Percent 3 4 6 7" xfId="61650"/>
    <cellStyle name="Percent 3 4 7" xfId="5409"/>
    <cellStyle name="Percent 3 4 7 2" xfId="14083"/>
    <cellStyle name="Percent 3 4 7 2 2" xfId="43764"/>
    <cellStyle name="Percent 3 4 7 2 3" xfId="61651"/>
    <cellStyle name="Percent 3 4 7 3" xfId="19866"/>
    <cellStyle name="Percent 3 4 7 3 2" xfId="43765"/>
    <cellStyle name="Percent 3 4 7 4" xfId="43766"/>
    <cellStyle name="Percent 3 4 7 5" xfId="61652"/>
    <cellStyle name="Percent 3 4 8" xfId="8301"/>
    <cellStyle name="Percent 3 4 8 2" xfId="43767"/>
    <cellStyle name="Percent 3 4 8 3" xfId="61653"/>
    <cellStyle name="Percent 3 4 8 4" xfId="61654"/>
    <cellStyle name="Percent 3 4 9" xfId="3445"/>
    <cellStyle name="Percent 3 4 9 2" xfId="43768"/>
    <cellStyle name="Percent 3 4 9 3" xfId="61655"/>
    <cellStyle name="Percent 3 5" xfId="784"/>
    <cellStyle name="Percent 3 5 10" xfId="16979"/>
    <cellStyle name="Percent 3 5 10 2" xfId="43769"/>
    <cellStyle name="Percent 3 5 11" xfId="43770"/>
    <cellStyle name="Percent 3 5 12" xfId="61656"/>
    <cellStyle name="Percent 3 5 2" xfId="785"/>
    <cellStyle name="Percent 3 5 2 2" xfId="2522"/>
    <cellStyle name="Percent 3 5 2 2 2" xfId="10008"/>
    <cellStyle name="Percent 3 5 2 2 2 2" xfId="15790"/>
    <cellStyle name="Percent 3 5 2 2 2 2 2" xfId="43771"/>
    <cellStyle name="Percent 3 5 2 2 2 2 3" xfId="61657"/>
    <cellStyle name="Percent 3 5 2 2 2 3" xfId="21573"/>
    <cellStyle name="Percent 3 5 2 2 2 3 2" xfId="43772"/>
    <cellStyle name="Percent 3 5 2 2 2 4" xfId="43773"/>
    <cellStyle name="Percent 3 5 2 2 2 5" xfId="61658"/>
    <cellStyle name="Percent 3 5 2 2 3" xfId="7117"/>
    <cellStyle name="Percent 3 5 2 2 3 2" xfId="43774"/>
    <cellStyle name="Percent 3 5 2 2 3 3" xfId="61659"/>
    <cellStyle name="Percent 3 5 2 2 4" xfId="12899"/>
    <cellStyle name="Percent 3 5 2 2 4 2" xfId="43775"/>
    <cellStyle name="Percent 3 5 2 2 4 3" xfId="61660"/>
    <cellStyle name="Percent 3 5 2 2 5" xfId="18682"/>
    <cellStyle name="Percent 3 5 2 2 5 2" xfId="43776"/>
    <cellStyle name="Percent 3 5 2 2 6" xfId="43777"/>
    <cellStyle name="Percent 3 5 2 2 7" xfId="61661"/>
    <cellStyle name="Percent 3 5 2 3" xfId="5414"/>
    <cellStyle name="Percent 3 5 2 3 2" xfId="14088"/>
    <cellStyle name="Percent 3 5 2 3 2 2" xfId="43778"/>
    <cellStyle name="Percent 3 5 2 3 2 3" xfId="61662"/>
    <cellStyle name="Percent 3 5 2 3 3" xfId="19871"/>
    <cellStyle name="Percent 3 5 2 3 3 2" xfId="43779"/>
    <cellStyle name="Percent 3 5 2 3 4" xfId="43780"/>
    <cellStyle name="Percent 3 5 2 3 5" xfId="61663"/>
    <cellStyle name="Percent 3 5 2 4" xfId="8306"/>
    <cellStyle name="Percent 3 5 2 4 2" xfId="43781"/>
    <cellStyle name="Percent 3 5 2 4 3" xfId="61664"/>
    <cellStyle name="Percent 3 5 2 4 4" xfId="61665"/>
    <cellStyle name="Percent 3 5 2 5" xfId="4225"/>
    <cellStyle name="Percent 3 5 2 5 2" xfId="43782"/>
    <cellStyle name="Percent 3 5 2 5 3" xfId="61666"/>
    <cellStyle name="Percent 3 5 2 6" xfId="11197"/>
    <cellStyle name="Percent 3 5 2 6 2" xfId="43783"/>
    <cellStyle name="Percent 3 5 2 6 3" xfId="61667"/>
    <cellStyle name="Percent 3 5 2 7" xfId="16980"/>
    <cellStyle name="Percent 3 5 2 7 2" xfId="43784"/>
    <cellStyle name="Percent 3 5 2 8" xfId="43785"/>
    <cellStyle name="Percent 3 5 2 9" xfId="61668"/>
    <cellStyle name="Percent 3 5 3" xfId="1229"/>
    <cellStyle name="Percent 3 5 3 2" xfId="2933"/>
    <cellStyle name="Percent 3 5 3 2 2" xfId="10419"/>
    <cellStyle name="Percent 3 5 3 2 2 2" xfId="16201"/>
    <cellStyle name="Percent 3 5 3 2 2 2 2" xfId="43786"/>
    <cellStyle name="Percent 3 5 3 2 2 2 3" xfId="61669"/>
    <cellStyle name="Percent 3 5 3 2 2 3" xfId="21984"/>
    <cellStyle name="Percent 3 5 3 2 2 3 2" xfId="43787"/>
    <cellStyle name="Percent 3 5 3 2 2 4" xfId="43788"/>
    <cellStyle name="Percent 3 5 3 2 2 5" xfId="61670"/>
    <cellStyle name="Percent 3 5 3 2 3" xfId="7528"/>
    <cellStyle name="Percent 3 5 3 2 3 2" xfId="43789"/>
    <cellStyle name="Percent 3 5 3 2 3 3" xfId="61671"/>
    <cellStyle name="Percent 3 5 3 2 4" xfId="13310"/>
    <cellStyle name="Percent 3 5 3 2 4 2" xfId="43790"/>
    <cellStyle name="Percent 3 5 3 2 4 3" xfId="61672"/>
    <cellStyle name="Percent 3 5 3 2 5" xfId="19093"/>
    <cellStyle name="Percent 3 5 3 2 5 2" xfId="43791"/>
    <cellStyle name="Percent 3 5 3 2 6" xfId="43792"/>
    <cellStyle name="Percent 3 5 3 2 7" xfId="61673"/>
    <cellStyle name="Percent 3 5 3 3" xfId="5825"/>
    <cellStyle name="Percent 3 5 3 3 2" xfId="14499"/>
    <cellStyle name="Percent 3 5 3 3 2 2" xfId="43793"/>
    <cellStyle name="Percent 3 5 3 3 2 3" xfId="61674"/>
    <cellStyle name="Percent 3 5 3 3 3" xfId="20282"/>
    <cellStyle name="Percent 3 5 3 3 3 2" xfId="43794"/>
    <cellStyle name="Percent 3 5 3 3 4" xfId="43795"/>
    <cellStyle name="Percent 3 5 3 3 5" xfId="61675"/>
    <cellStyle name="Percent 3 5 3 4" xfId="8717"/>
    <cellStyle name="Percent 3 5 3 4 2" xfId="43796"/>
    <cellStyle name="Percent 3 5 3 4 3" xfId="61676"/>
    <cellStyle name="Percent 3 5 3 4 4" xfId="61677"/>
    <cellStyle name="Percent 3 5 3 5" xfId="4636"/>
    <cellStyle name="Percent 3 5 3 5 2" xfId="43797"/>
    <cellStyle name="Percent 3 5 3 5 3" xfId="61678"/>
    <cellStyle name="Percent 3 5 3 6" xfId="11608"/>
    <cellStyle name="Percent 3 5 3 6 2" xfId="43798"/>
    <cellStyle name="Percent 3 5 3 6 3" xfId="61679"/>
    <cellStyle name="Percent 3 5 3 7" xfId="17391"/>
    <cellStyle name="Percent 3 5 3 7 2" xfId="43799"/>
    <cellStyle name="Percent 3 5 3 8" xfId="43800"/>
    <cellStyle name="Percent 3 5 3 9" xfId="61680"/>
    <cellStyle name="Percent 3 5 4" xfId="2521"/>
    <cellStyle name="Percent 3 5 4 2" xfId="7116"/>
    <cellStyle name="Percent 3 5 4 2 2" xfId="15789"/>
    <cellStyle name="Percent 3 5 4 2 2 2" xfId="43801"/>
    <cellStyle name="Percent 3 5 4 2 2 3" xfId="61681"/>
    <cellStyle name="Percent 3 5 4 2 3" xfId="21572"/>
    <cellStyle name="Percent 3 5 4 2 3 2" xfId="43802"/>
    <cellStyle name="Percent 3 5 4 2 4" xfId="43803"/>
    <cellStyle name="Percent 3 5 4 2 5" xfId="61682"/>
    <cellStyle name="Percent 3 5 4 3" xfId="10007"/>
    <cellStyle name="Percent 3 5 4 3 2" xfId="43804"/>
    <cellStyle name="Percent 3 5 4 3 3" xfId="61683"/>
    <cellStyle name="Percent 3 5 4 3 4" xfId="61684"/>
    <cellStyle name="Percent 3 5 4 4" xfId="4224"/>
    <cellStyle name="Percent 3 5 4 4 2" xfId="43805"/>
    <cellStyle name="Percent 3 5 4 4 3" xfId="61685"/>
    <cellStyle name="Percent 3 5 4 5" xfId="12898"/>
    <cellStyle name="Percent 3 5 4 5 2" xfId="43806"/>
    <cellStyle name="Percent 3 5 4 5 3" xfId="61686"/>
    <cellStyle name="Percent 3 5 4 6" xfId="18681"/>
    <cellStyle name="Percent 3 5 4 6 2" xfId="43807"/>
    <cellStyle name="Percent 3 5 4 7" xfId="43808"/>
    <cellStyle name="Percent 3 5 4 8" xfId="61687"/>
    <cellStyle name="Percent 3 5 5" xfId="1744"/>
    <cellStyle name="Percent 3 5 5 2" xfId="9230"/>
    <cellStyle name="Percent 3 5 5 2 2" xfId="15012"/>
    <cellStyle name="Percent 3 5 5 2 2 2" xfId="43809"/>
    <cellStyle name="Percent 3 5 5 2 2 3" xfId="61688"/>
    <cellStyle name="Percent 3 5 5 2 3" xfId="20795"/>
    <cellStyle name="Percent 3 5 5 2 3 2" xfId="43810"/>
    <cellStyle name="Percent 3 5 5 2 4" xfId="43811"/>
    <cellStyle name="Percent 3 5 5 2 5" xfId="61689"/>
    <cellStyle name="Percent 3 5 5 3" xfId="6339"/>
    <cellStyle name="Percent 3 5 5 3 2" xfId="43812"/>
    <cellStyle name="Percent 3 5 5 3 3" xfId="61690"/>
    <cellStyle name="Percent 3 5 5 4" xfId="12121"/>
    <cellStyle name="Percent 3 5 5 4 2" xfId="43813"/>
    <cellStyle name="Percent 3 5 5 4 3" xfId="61691"/>
    <cellStyle name="Percent 3 5 5 5" xfId="17904"/>
    <cellStyle name="Percent 3 5 5 5 2" xfId="43814"/>
    <cellStyle name="Percent 3 5 5 6" xfId="43815"/>
    <cellStyle name="Percent 3 5 5 7" xfId="61692"/>
    <cellStyle name="Percent 3 5 6" xfId="5413"/>
    <cellStyle name="Percent 3 5 6 2" xfId="14087"/>
    <cellStyle name="Percent 3 5 6 2 2" xfId="43816"/>
    <cellStyle name="Percent 3 5 6 2 3" xfId="61693"/>
    <cellStyle name="Percent 3 5 6 3" xfId="19870"/>
    <cellStyle name="Percent 3 5 6 3 2" xfId="43817"/>
    <cellStyle name="Percent 3 5 6 4" xfId="43818"/>
    <cellStyle name="Percent 3 5 6 5" xfId="61694"/>
    <cellStyle name="Percent 3 5 7" xfId="8305"/>
    <cellStyle name="Percent 3 5 7 2" xfId="43819"/>
    <cellStyle name="Percent 3 5 7 3" xfId="61695"/>
    <cellStyle name="Percent 3 5 7 4" xfId="61696"/>
    <cellStyle name="Percent 3 5 8" xfId="3447"/>
    <cellStyle name="Percent 3 5 8 2" xfId="43820"/>
    <cellStyle name="Percent 3 5 8 3" xfId="61697"/>
    <cellStyle name="Percent 3 5 9" xfId="11196"/>
    <cellStyle name="Percent 3 5 9 2" xfId="43821"/>
    <cellStyle name="Percent 3 5 9 3" xfId="61698"/>
    <cellStyle name="Percent 3 6" xfId="786"/>
    <cellStyle name="Percent 3 6 10" xfId="16981"/>
    <cellStyle name="Percent 3 6 10 2" xfId="43822"/>
    <cellStyle name="Percent 3 6 11" xfId="43823"/>
    <cellStyle name="Percent 3 6 12" xfId="61699"/>
    <cellStyle name="Percent 3 6 2" xfId="787"/>
    <cellStyle name="Percent 3 6 2 2" xfId="2524"/>
    <cellStyle name="Percent 3 6 2 2 2" xfId="10010"/>
    <cellStyle name="Percent 3 6 2 2 2 2" xfId="15792"/>
    <cellStyle name="Percent 3 6 2 2 2 2 2" xfId="43824"/>
    <cellStyle name="Percent 3 6 2 2 2 2 3" xfId="61700"/>
    <cellStyle name="Percent 3 6 2 2 2 3" xfId="21575"/>
    <cellStyle name="Percent 3 6 2 2 2 3 2" xfId="43825"/>
    <cellStyle name="Percent 3 6 2 2 2 4" xfId="43826"/>
    <cellStyle name="Percent 3 6 2 2 2 5" xfId="61701"/>
    <cellStyle name="Percent 3 6 2 2 3" xfId="7119"/>
    <cellStyle name="Percent 3 6 2 2 3 2" xfId="43827"/>
    <cellStyle name="Percent 3 6 2 2 3 3" xfId="61702"/>
    <cellStyle name="Percent 3 6 2 2 4" xfId="12901"/>
    <cellStyle name="Percent 3 6 2 2 4 2" xfId="43828"/>
    <cellStyle name="Percent 3 6 2 2 4 3" xfId="61703"/>
    <cellStyle name="Percent 3 6 2 2 5" xfId="18684"/>
    <cellStyle name="Percent 3 6 2 2 5 2" xfId="43829"/>
    <cellStyle name="Percent 3 6 2 2 6" xfId="43830"/>
    <cellStyle name="Percent 3 6 2 2 7" xfId="61704"/>
    <cellStyle name="Percent 3 6 2 3" xfId="5416"/>
    <cellStyle name="Percent 3 6 2 3 2" xfId="14090"/>
    <cellStyle name="Percent 3 6 2 3 2 2" xfId="43831"/>
    <cellStyle name="Percent 3 6 2 3 2 3" xfId="61705"/>
    <cellStyle name="Percent 3 6 2 3 3" xfId="19873"/>
    <cellStyle name="Percent 3 6 2 3 3 2" xfId="43832"/>
    <cellStyle name="Percent 3 6 2 3 4" xfId="43833"/>
    <cellStyle name="Percent 3 6 2 3 5" xfId="61706"/>
    <cellStyle name="Percent 3 6 2 4" xfId="8308"/>
    <cellStyle name="Percent 3 6 2 4 2" xfId="43834"/>
    <cellStyle name="Percent 3 6 2 4 3" xfId="61707"/>
    <cellStyle name="Percent 3 6 2 4 4" xfId="61708"/>
    <cellStyle name="Percent 3 6 2 5" xfId="4227"/>
    <cellStyle name="Percent 3 6 2 5 2" xfId="43835"/>
    <cellStyle name="Percent 3 6 2 5 3" xfId="61709"/>
    <cellStyle name="Percent 3 6 2 6" xfId="11199"/>
    <cellStyle name="Percent 3 6 2 6 2" xfId="43836"/>
    <cellStyle name="Percent 3 6 2 6 3" xfId="61710"/>
    <cellStyle name="Percent 3 6 2 7" xfId="16982"/>
    <cellStyle name="Percent 3 6 2 7 2" xfId="43837"/>
    <cellStyle name="Percent 3 6 2 8" xfId="43838"/>
    <cellStyle name="Percent 3 6 2 9" xfId="61711"/>
    <cellStyle name="Percent 3 6 3" xfId="1230"/>
    <cellStyle name="Percent 3 6 3 2" xfId="2934"/>
    <cellStyle name="Percent 3 6 3 2 2" xfId="10420"/>
    <cellStyle name="Percent 3 6 3 2 2 2" xfId="16202"/>
    <cellStyle name="Percent 3 6 3 2 2 2 2" xfId="43839"/>
    <cellStyle name="Percent 3 6 3 2 2 2 3" xfId="61712"/>
    <cellStyle name="Percent 3 6 3 2 2 3" xfId="21985"/>
    <cellStyle name="Percent 3 6 3 2 2 3 2" xfId="43840"/>
    <cellStyle name="Percent 3 6 3 2 2 4" xfId="43841"/>
    <cellStyle name="Percent 3 6 3 2 2 5" xfId="61713"/>
    <cellStyle name="Percent 3 6 3 2 3" xfId="7529"/>
    <cellStyle name="Percent 3 6 3 2 3 2" xfId="43842"/>
    <cellStyle name="Percent 3 6 3 2 3 3" xfId="61714"/>
    <cellStyle name="Percent 3 6 3 2 4" xfId="13311"/>
    <cellStyle name="Percent 3 6 3 2 4 2" xfId="43843"/>
    <cellStyle name="Percent 3 6 3 2 4 3" xfId="61715"/>
    <cellStyle name="Percent 3 6 3 2 5" xfId="19094"/>
    <cellStyle name="Percent 3 6 3 2 5 2" xfId="43844"/>
    <cellStyle name="Percent 3 6 3 2 6" xfId="43845"/>
    <cellStyle name="Percent 3 6 3 2 7" xfId="61716"/>
    <cellStyle name="Percent 3 6 3 3" xfId="5826"/>
    <cellStyle name="Percent 3 6 3 3 2" xfId="14500"/>
    <cellStyle name="Percent 3 6 3 3 2 2" xfId="43846"/>
    <cellStyle name="Percent 3 6 3 3 2 3" xfId="61717"/>
    <cellStyle name="Percent 3 6 3 3 3" xfId="20283"/>
    <cellStyle name="Percent 3 6 3 3 3 2" xfId="43847"/>
    <cellStyle name="Percent 3 6 3 3 4" xfId="43848"/>
    <cellStyle name="Percent 3 6 3 3 5" xfId="61718"/>
    <cellStyle name="Percent 3 6 3 4" xfId="8718"/>
    <cellStyle name="Percent 3 6 3 4 2" xfId="43849"/>
    <cellStyle name="Percent 3 6 3 4 3" xfId="61719"/>
    <cellStyle name="Percent 3 6 3 4 4" xfId="61720"/>
    <cellStyle name="Percent 3 6 3 5" xfId="4637"/>
    <cellStyle name="Percent 3 6 3 5 2" xfId="43850"/>
    <cellStyle name="Percent 3 6 3 5 3" xfId="61721"/>
    <cellStyle name="Percent 3 6 3 6" xfId="11609"/>
    <cellStyle name="Percent 3 6 3 6 2" xfId="43851"/>
    <cellStyle name="Percent 3 6 3 6 3" xfId="61722"/>
    <cellStyle name="Percent 3 6 3 7" xfId="17392"/>
    <cellStyle name="Percent 3 6 3 7 2" xfId="43852"/>
    <cellStyle name="Percent 3 6 3 8" xfId="43853"/>
    <cellStyle name="Percent 3 6 3 9" xfId="61723"/>
    <cellStyle name="Percent 3 6 4" xfId="2523"/>
    <cellStyle name="Percent 3 6 4 2" xfId="7118"/>
    <cellStyle name="Percent 3 6 4 2 2" xfId="15791"/>
    <cellStyle name="Percent 3 6 4 2 2 2" xfId="43854"/>
    <cellStyle name="Percent 3 6 4 2 2 3" xfId="61724"/>
    <cellStyle name="Percent 3 6 4 2 3" xfId="21574"/>
    <cellStyle name="Percent 3 6 4 2 3 2" xfId="43855"/>
    <cellStyle name="Percent 3 6 4 2 4" xfId="43856"/>
    <cellStyle name="Percent 3 6 4 2 5" xfId="61725"/>
    <cellStyle name="Percent 3 6 4 3" xfId="10009"/>
    <cellStyle name="Percent 3 6 4 3 2" xfId="43857"/>
    <cellStyle name="Percent 3 6 4 3 3" xfId="61726"/>
    <cellStyle name="Percent 3 6 4 3 4" xfId="61727"/>
    <cellStyle name="Percent 3 6 4 4" xfId="4226"/>
    <cellStyle name="Percent 3 6 4 4 2" xfId="43858"/>
    <cellStyle name="Percent 3 6 4 4 3" xfId="61728"/>
    <cellStyle name="Percent 3 6 4 5" xfId="12900"/>
    <cellStyle name="Percent 3 6 4 5 2" xfId="43859"/>
    <cellStyle name="Percent 3 6 4 5 3" xfId="61729"/>
    <cellStyle name="Percent 3 6 4 6" xfId="18683"/>
    <cellStyle name="Percent 3 6 4 6 2" xfId="43860"/>
    <cellStyle name="Percent 3 6 4 7" xfId="43861"/>
    <cellStyle name="Percent 3 6 4 8" xfId="61730"/>
    <cellStyle name="Percent 3 6 5" xfId="1745"/>
    <cellStyle name="Percent 3 6 5 2" xfId="9231"/>
    <cellStyle name="Percent 3 6 5 2 2" xfId="15013"/>
    <cellStyle name="Percent 3 6 5 2 2 2" xfId="43862"/>
    <cellStyle name="Percent 3 6 5 2 2 3" xfId="61731"/>
    <cellStyle name="Percent 3 6 5 2 3" xfId="20796"/>
    <cellStyle name="Percent 3 6 5 2 3 2" xfId="43863"/>
    <cellStyle name="Percent 3 6 5 2 4" xfId="43864"/>
    <cellStyle name="Percent 3 6 5 2 5" xfId="61732"/>
    <cellStyle name="Percent 3 6 5 3" xfId="6340"/>
    <cellStyle name="Percent 3 6 5 3 2" xfId="43865"/>
    <cellStyle name="Percent 3 6 5 3 3" xfId="61733"/>
    <cellStyle name="Percent 3 6 5 4" xfId="12122"/>
    <cellStyle name="Percent 3 6 5 4 2" xfId="43866"/>
    <cellStyle name="Percent 3 6 5 4 3" xfId="61734"/>
    <cellStyle name="Percent 3 6 5 5" xfId="17905"/>
    <cellStyle name="Percent 3 6 5 5 2" xfId="43867"/>
    <cellStyle name="Percent 3 6 5 6" xfId="43868"/>
    <cellStyle name="Percent 3 6 5 7" xfId="61735"/>
    <cellStyle name="Percent 3 6 6" xfId="5415"/>
    <cellStyle name="Percent 3 6 6 2" xfId="14089"/>
    <cellStyle name="Percent 3 6 6 2 2" xfId="43869"/>
    <cellStyle name="Percent 3 6 6 2 3" xfId="61736"/>
    <cellStyle name="Percent 3 6 6 3" xfId="19872"/>
    <cellStyle name="Percent 3 6 6 3 2" xfId="43870"/>
    <cellStyle name="Percent 3 6 6 4" xfId="43871"/>
    <cellStyle name="Percent 3 6 6 5" xfId="61737"/>
    <cellStyle name="Percent 3 6 7" xfId="8307"/>
    <cellStyle name="Percent 3 6 7 2" xfId="43872"/>
    <cellStyle name="Percent 3 6 7 3" xfId="61738"/>
    <cellStyle name="Percent 3 6 7 4" xfId="61739"/>
    <cellStyle name="Percent 3 6 8" xfId="3448"/>
    <cellStyle name="Percent 3 6 8 2" xfId="43873"/>
    <cellStyle name="Percent 3 6 8 3" xfId="61740"/>
    <cellStyle name="Percent 3 6 9" xfId="11198"/>
    <cellStyle name="Percent 3 6 9 2" xfId="43874"/>
    <cellStyle name="Percent 3 6 9 3" xfId="61741"/>
    <cellStyle name="Percent 3 7" xfId="788"/>
    <cellStyle name="Percent 3 7 10" xfId="61742"/>
    <cellStyle name="Percent 3 7 2" xfId="2525"/>
    <cellStyle name="Percent 3 7 2 2" xfId="7120"/>
    <cellStyle name="Percent 3 7 2 2 2" xfId="15793"/>
    <cellStyle name="Percent 3 7 2 2 2 2" xfId="43875"/>
    <cellStyle name="Percent 3 7 2 2 2 3" xfId="61743"/>
    <cellStyle name="Percent 3 7 2 2 3" xfId="21576"/>
    <cellStyle name="Percent 3 7 2 2 3 2" xfId="43876"/>
    <cellStyle name="Percent 3 7 2 2 4" xfId="43877"/>
    <cellStyle name="Percent 3 7 2 2 5" xfId="61744"/>
    <cellStyle name="Percent 3 7 2 3" xfId="10011"/>
    <cellStyle name="Percent 3 7 2 3 2" xfId="43878"/>
    <cellStyle name="Percent 3 7 2 3 3" xfId="61745"/>
    <cellStyle name="Percent 3 7 2 3 4" xfId="61746"/>
    <cellStyle name="Percent 3 7 2 4" xfId="4228"/>
    <cellStyle name="Percent 3 7 2 4 2" xfId="43879"/>
    <cellStyle name="Percent 3 7 2 4 3" xfId="61747"/>
    <cellStyle name="Percent 3 7 2 5" xfId="12902"/>
    <cellStyle name="Percent 3 7 2 5 2" xfId="43880"/>
    <cellStyle name="Percent 3 7 2 5 3" xfId="61748"/>
    <cellStyle name="Percent 3 7 2 6" xfId="18685"/>
    <cellStyle name="Percent 3 7 2 6 2" xfId="43881"/>
    <cellStyle name="Percent 3 7 2 7" xfId="43882"/>
    <cellStyle name="Percent 3 7 2 8" xfId="61749"/>
    <cellStyle name="Percent 3 7 3" xfId="1359"/>
    <cellStyle name="Percent 3 7 3 2" xfId="8845"/>
    <cellStyle name="Percent 3 7 3 2 2" xfId="14627"/>
    <cellStyle name="Percent 3 7 3 2 2 2" xfId="43883"/>
    <cellStyle name="Percent 3 7 3 2 2 3" xfId="61750"/>
    <cellStyle name="Percent 3 7 3 2 3" xfId="20410"/>
    <cellStyle name="Percent 3 7 3 2 3 2" xfId="43884"/>
    <cellStyle name="Percent 3 7 3 2 4" xfId="43885"/>
    <cellStyle name="Percent 3 7 3 2 5" xfId="61751"/>
    <cellStyle name="Percent 3 7 3 3" xfId="5954"/>
    <cellStyle name="Percent 3 7 3 3 2" xfId="43886"/>
    <cellStyle name="Percent 3 7 3 3 3" xfId="61752"/>
    <cellStyle name="Percent 3 7 3 4" xfId="11736"/>
    <cellStyle name="Percent 3 7 3 4 2" xfId="43887"/>
    <cellStyle name="Percent 3 7 3 4 3" xfId="61753"/>
    <cellStyle name="Percent 3 7 3 5" xfId="17519"/>
    <cellStyle name="Percent 3 7 3 5 2" xfId="43888"/>
    <cellStyle name="Percent 3 7 3 6" xfId="43889"/>
    <cellStyle name="Percent 3 7 3 7" xfId="61754"/>
    <cellStyle name="Percent 3 7 4" xfId="5417"/>
    <cellStyle name="Percent 3 7 4 2" xfId="14091"/>
    <cellStyle name="Percent 3 7 4 2 2" xfId="43890"/>
    <cellStyle name="Percent 3 7 4 2 3" xfId="61755"/>
    <cellStyle name="Percent 3 7 4 3" xfId="19874"/>
    <cellStyle name="Percent 3 7 4 3 2" xfId="43891"/>
    <cellStyle name="Percent 3 7 4 4" xfId="43892"/>
    <cellStyle name="Percent 3 7 4 5" xfId="61756"/>
    <cellStyle name="Percent 3 7 5" xfId="8309"/>
    <cellStyle name="Percent 3 7 5 2" xfId="43893"/>
    <cellStyle name="Percent 3 7 5 3" xfId="61757"/>
    <cellStyle name="Percent 3 7 5 4" xfId="61758"/>
    <cellStyle name="Percent 3 7 6" xfId="3062"/>
    <cellStyle name="Percent 3 7 6 2" xfId="43894"/>
    <cellStyle name="Percent 3 7 6 3" xfId="61759"/>
    <cellStyle name="Percent 3 7 7" xfId="11200"/>
    <cellStyle name="Percent 3 7 7 2" xfId="43895"/>
    <cellStyle name="Percent 3 7 7 3" xfId="61760"/>
    <cellStyle name="Percent 3 7 8" xfId="16983"/>
    <cellStyle name="Percent 3 7 8 2" xfId="43896"/>
    <cellStyle name="Percent 3 7 9" xfId="43897"/>
    <cellStyle name="Percent 3 8" xfId="793"/>
    <cellStyle name="Percent 3 8 2" xfId="2529"/>
    <cellStyle name="Percent 3 8 2 2" xfId="10015"/>
    <cellStyle name="Percent 3 8 2 2 2" xfId="15797"/>
    <cellStyle name="Percent 3 8 2 2 2 2" xfId="43898"/>
    <cellStyle name="Percent 3 8 2 2 2 3" xfId="61761"/>
    <cellStyle name="Percent 3 8 2 2 3" xfId="21580"/>
    <cellStyle name="Percent 3 8 2 2 3 2" xfId="43899"/>
    <cellStyle name="Percent 3 8 2 2 4" xfId="43900"/>
    <cellStyle name="Percent 3 8 2 2 5" xfId="61762"/>
    <cellStyle name="Percent 3 8 2 3" xfId="7124"/>
    <cellStyle name="Percent 3 8 2 3 2" xfId="43901"/>
    <cellStyle name="Percent 3 8 2 3 3" xfId="61763"/>
    <cellStyle name="Percent 3 8 2 4" xfId="12906"/>
    <cellStyle name="Percent 3 8 2 4 2" xfId="43902"/>
    <cellStyle name="Percent 3 8 2 4 3" xfId="61764"/>
    <cellStyle name="Percent 3 8 2 5" xfId="18689"/>
    <cellStyle name="Percent 3 8 2 5 2" xfId="43903"/>
    <cellStyle name="Percent 3 8 2 6" xfId="43904"/>
    <cellStyle name="Percent 3 8 2 7" xfId="61765"/>
    <cellStyle name="Percent 3 8 3" xfId="5421"/>
    <cellStyle name="Percent 3 8 3 2" xfId="14095"/>
    <cellStyle name="Percent 3 8 3 2 2" xfId="43905"/>
    <cellStyle name="Percent 3 8 3 2 3" xfId="61766"/>
    <cellStyle name="Percent 3 8 3 3" xfId="19878"/>
    <cellStyle name="Percent 3 8 3 3 2" xfId="43906"/>
    <cellStyle name="Percent 3 8 3 4" xfId="43907"/>
    <cellStyle name="Percent 3 8 3 5" xfId="61767"/>
    <cellStyle name="Percent 3 8 4" xfId="8313"/>
    <cellStyle name="Percent 3 8 4 2" xfId="43908"/>
    <cellStyle name="Percent 3 8 4 3" xfId="61768"/>
    <cellStyle name="Percent 3 8 4 4" xfId="61769"/>
    <cellStyle name="Percent 3 8 5" xfId="4232"/>
    <cellStyle name="Percent 3 8 5 2" xfId="43909"/>
    <cellStyle name="Percent 3 8 5 3" xfId="61770"/>
    <cellStyle name="Percent 3 8 6" xfId="11204"/>
    <cellStyle name="Percent 3 8 6 2" xfId="43910"/>
    <cellStyle name="Percent 3 8 6 3" xfId="61771"/>
    <cellStyle name="Percent 3 8 7" xfId="16987"/>
    <cellStyle name="Percent 3 8 7 2" xfId="43911"/>
    <cellStyle name="Percent 3 8 8" xfId="43912"/>
    <cellStyle name="Percent 3 8 9" xfId="43913"/>
    <cellStyle name="Percent 3 9" xfId="842"/>
    <cellStyle name="Percent 3 9 2" xfId="2548"/>
    <cellStyle name="Percent 3 9 2 2" xfId="10034"/>
    <cellStyle name="Percent 3 9 2 2 2" xfId="15816"/>
    <cellStyle name="Percent 3 9 2 2 2 2" xfId="43914"/>
    <cellStyle name="Percent 3 9 2 2 2 3" xfId="61772"/>
    <cellStyle name="Percent 3 9 2 2 3" xfId="21599"/>
    <cellStyle name="Percent 3 9 2 2 3 2" xfId="43915"/>
    <cellStyle name="Percent 3 9 2 2 4" xfId="43916"/>
    <cellStyle name="Percent 3 9 2 2 5" xfId="61773"/>
    <cellStyle name="Percent 3 9 2 3" xfId="7143"/>
    <cellStyle name="Percent 3 9 2 3 2" xfId="43917"/>
    <cellStyle name="Percent 3 9 2 3 3" xfId="61774"/>
    <cellStyle name="Percent 3 9 2 4" xfId="12925"/>
    <cellStyle name="Percent 3 9 2 4 2" xfId="43918"/>
    <cellStyle name="Percent 3 9 2 4 3" xfId="61775"/>
    <cellStyle name="Percent 3 9 2 5" xfId="18708"/>
    <cellStyle name="Percent 3 9 2 5 2" xfId="43919"/>
    <cellStyle name="Percent 3 9 2 6" xfId="43920"/>
    <cellStyle name="Percent 3 9 2 7" xfId="61776"/>
    <cellStyle name="Percent 3 9 3" xfId="5440"/>
    <cellStyle name="Percent 3 9 3 2" xfId="14114"/>
    <cellStyle name="Percent 3 9 3 2 2" xfId="43921"/>
    <cellStyle name="Percent 3 9 3 2 3" xfId="61777"/>
    <cellStyle name="Percent 3 9 3 3" xfId="19897"/>
    <cellStyle name="Percent 3 9 3 3 2" xfId="43922"/>
    <cellStyle name="Percent 3 9 3 4" xfId="43923"/>
    <cellStyle name="Percent 3 9 3 5" xfId="61778"/>
    <cellStyle name="Percent 3 9 4" xfId="8332"/>
    <cellStyle name="Percent 3 9 4 2" xfId="43924"/>
    <cellStyle name="Percent 3 9 4 3" xfId="61779"/>
    <cellStyle name="Percent 3 9 4 4" xfId="61780"/>
    <cellStyle name="Percent 3 9 5" xfId="4251"/>
    <cellStyle name="Percent 3 9 5 2" xfId="43925"/>
    <cellStyle name="Percent 3 9 5 3" xfId="61781"/>
    <cellStyle name="Percent 3 9 6" xfId="11223"/>
    <cellStyle name="Percent 3 9 6 2" xfId="43926"/>
    <cellStyle name="Percent 3 9 6 3" xfId="61782"/>
    <cellStyle name="Percent 3 9 7" xfId="17006"/>
    <cellStyle name="Percent 3 9 7 2" xfId="43927"/>
    <cellStyle name="Percent 3 9 8" xfId="43928"/>
    <cellStyle name="Percent 3 9 9" xfId="61783"/>
    <cellStyle name="Percent 4" xfId="789"/>
    <cellStyle name="Title" xfId="795" builtinId="15" customBuiltin="1"/>
    <cellStyle name="Total" xfId="810" builtinId="25" customBuiltin="1"/>
    <cellStyle name="Warning Text" xfId="808" builtinId="11" customBuiltin="1"/>
  </cellStyles>
  <dxfs count="88">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rgb="FFFFFF99"/>
        </patternFill>
      </fill>
    </dxf>
    <dxf>
      <fill>
        <patternFill>
          <bgColor theme="0" tint="-0.14996795556505021"/>
        </patternFill>
      </fill>
    </dxf>
    <dxf>
      <fill>
        <patternFill>
          <bgColor indexed="43"/>
        </patternFill>
      </fill>
    </dxf>
    <dxf>
      <fill>
        <patternFill>
          <bgColor indexed="43"/>
        </patternFill>
      </fill>
    </dxf>
  </dxfs>
  <tableStyles count="0" defaultTableStyle="TableStyleMedium9"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ldoe.org/USERDATA/EXCEL/FTE97E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01541\Downloads\Chtr2014-15%20(11).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er school calculator"/>
      <sheetName val=" Detail 2014-15 Conf FEFP"/>
      <sheetName val="111-112-113 ADDITIONAL FUND"/>
      <sheetName val="Transportation Per Student"/>
      <sheetName val="75% or more ESE calcul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91"/>
  <sheetViews>
    <sheetView topLeftCell="B67" zoomScale="70" zoomScaleNormal="70" workbookViewId="0">
      <selection activeCell="J191" sqref="J191"/>
    </sheetView>
  </sheetViews>
  <sheetFormatPr defaultColWidth="8.6640625" defaultRowHeight="15.6" x14ac:dyDescent="0.3"/>
  <cols>
    <col min="1" max="1" width="7.44140625" style="1" hidden="1" customWidth="1"/>
    <col min="2" max="2" width="10.44140625" style="281"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5" style="1" customWidth="1"/>
    <col min="10" max="10" width="12.6640625" style="1" customWidth="1"/>
    <col min="11" max="11" width="13" style="1" customWidth="1"/>
    <col min="12" max="12" width="21.44140625" style="290"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91"/>
      <c r="N2" s="3"/>
      <c r="O2" s="1"/>
      <c r="V2" s="8">
        <f>Consolidated!B2</f>
        <v>50</v>
      </c>
      <c r="W2" s="571" t="s">
        <v>4</v>
      </c>
      <c r="X2" s="572"/>
      <c r="Y2" s="573"/>
      <c r="Z2" s="573"/>
      <c r="AA2" s="573"/>
      <c r="AB2" s="573"/>
      <c r="AC2" s="573"/>
      <c r="AD2" s="9"/>
    </row>
    <row r="3" spans="1:30" ht="20.399999999999999" x14ac:dyDescent="0.35">
      <c r="B3" s="10" t="str">
        <f>"Revenue Estimate Worksheet for All Charter Schools"</f>
        <v>Revenue Estimate Worksheet for All Charter Schools</v>
      </c>
      <c r="C3" s="11"/>
      <c r="D3" s="11"/>
      <c r="E3" s="11"/>
      <c r="F3" s="11"/>
      <c r="G3" s="11"/>
      <c r="H3" s="11"/>
      <c r="I3" s="11"/>
      <c r="J3" s="11"/>
      <c r="K3" s="11"/>
      <c r="L3" s="292"/>
      <c r="M3" s="10"/>
      <c r="N3" s="10"/>
      <c r="O3" s="10"/>
      <c r="P3" s="10"/>
      <c r="Q3" s="10"/>
      <c r="V3" s="574" t="s">
        <v>5</v>
      </c>
      <c r="W3" s="574"/>
      <c r="X3" s="574"/>
      <c r="Y3" s="574"/>
      <c r="Z3" s="574"/>
      <c r="AA3" s="574"/>
      <c r="AB3" s="574"/>
      <c r="AC3" s="574"/>
      <c r="AD3" s="12"/>
    </row>
    <row r="4" spans="1:30" ht="17.399999999999999" x14ac:dyDescent="0.3">
      <c r="B4" s="513" t="str">
        <f>+'0054'!Based_on_the_Second_Calculation_of_the_FEFP_2010_11</f>
        <v>Based on the Fourth Calculation of the FEFP 2014-15</v>
      </c>
      <c r="C4" s="513"/>
      <c r="D4" s="513"/>
      <c r="E4" s="513"/>
      <c r="F4" s="513"/>
      <c r="G4" s="513"/>
      <c r="H4" s="513"/>
      <c r="I4" s="513"/>
      <c r="J4" s="270"/>
      <c r="K4" s="270"/>
      <c r="L4" s="293"/>
      <c r="M4" s="15"/>
      <c r="N4" s="15"/>
      <c r="O4" s="15"/>
      <c r="P4" s="15"/>
      <c r="Q4" s="15"/>
      <c r="V4" s="575" t="str">
        <f>+Based_on_the_Second_Calculation_of_the_FEFP_2010_11</f>
        <v>Based on the Fourth Calculation of the FEFP 2014-15</v>
      </c>
      <c r="W4" s="575"/>
      <c r="X4" s="575"/>
      <c r="Y4" s="575"/>
      <c r="Z4" s="575"/>
      <c r="AA4" s="575"/>
      <c r="AB4" s="575"/>
      <c r="AC4" s="575"/>
      <c r="AD4" s="16"/>
    </row>
    <row r="5" spans="1:30" ht="18.75" customHeight="1" x14ac:dyDescent="0.3">
      <c r="B5" s="17" t="s">
        <v>6</v>
      </c>
      <c r="C5" s="17"/>
      <c r="D5" s="18"/>
      <c r="E5" s="17"/>
      <c r="F5" s="17"/>
      <c r="G5" s="19" t="s">
        <v>7</v>
      </c>
      <c r="H5" s="19"/>
      <c r="I5" s="19"/>
      <c r="J5" s="19"/>
      <c r="K5" s="19"/>
      <c r="L5" s="294"/>
      <c r="M5" s="20"/>
      <c r="N5" s="20"/>
      <c r="O5" s="20"/>
      <c r="P5" s="20"/>
      <c r="Q5" s="20"/>
      <c r="V5" s="576" t="s">
        <v>6</v>
      </c>
      <c r="W5" s="576"/>
      <c r="X5" s="577" t="s">
        <v>7</v>
      </c>
      <c r="Y5" s="577"/>
      <c r="Z5" s="21"/>
      <c r="AA5" s="21"/>
      <c r="AB5" s="21"/>
      <c r="AC5" s="21"/>
      <c r="AD5" s="22"/>
    </row>
    <row r="6" spans="1:30" ht="21" customHeight="1" x14ac:dyDescent="0.3">
      <c r="B6" s="17" t="s">
        <v>8</v>
      </c>
      <c r="C6" s="17"/>
      <c r="D6" s="17"/>
      <c r="E6" s="17"/>
      <c r="F6" s="17"/>
      <c r="G6" s="17"/>
      <c r="H6" s="17"/>
      <c r="I6" s="17"/>
      <c r="J6" s="17"/>
      <c r="K6" s="17"/>
      <c r="L6" s="293"/>
      <c r="M6" s="23"/>
      <c r="N6" s="23"/>
      <c r="O6" s="20"/>
      <c r="P6" s="20"/>
      <c r="Q6" s="20"/>
      <c r="V6" s="563" t="s">
        <v>9</v>
      </c>
      <c r="W6" s="563"/>
      <c r="X6" s="563"/>
      <c r="Y6" s="563"/>
      <c r="Z6" s="563"/>
      <c r="AA6" s="563"/>
      <c r="AB6" s="563"/>
      <c r="AC6" s="563"/>
      <c r="AD6" s="24"/>
    </row>
    <row r="7" spans="1:30" ht="18" customHeight="1" x14ac:dyDescent="0.3">
      <c r="B7" s="25" t="s">
        <v>10</v>
      </c>
      <c r="C7" s="25"/>
      <c r="D7" s="25"/>
      <c r="E7" s="25"/>
      <c r="F7" s="25"/>
      <c r="G7" s="26">
        <v>4031.77</v>
      </c>
      <c r="H7" s="26"/>
      <c r="I7" s="25" t="s">
        <v>11</v>
      </c>
      <c r="J7" s="25"/>
      <c r="K7" s="27">
        <v>1.0289999999999999</v>
      </c>
      <c r="L7" s="295"/>
      <c r="O7" s="1"/>
      <c r="V7" s="564" t="s">
        <v>10</v>
      </c>
      <c r="W7" s="564"/>
      <c r="X7" s="565">
        <f>Consolidated!G7</f>
        <v>4031.77</v>
      </c>
      <c r="Y7" s="565"/>
      <c r="Z7" s="566" t="s">
        <v>11</v>
      </c>
      <c r="AA7" s="566"/>
      <c r="AB7" s="567">
        <f>+K7</f>
        <v>1.0289999999999999</v>
      </c>
      <c r="AC7" s="567"/>
      <c r="AD7" s="9"/>
    </row>
    <row r="8" spans="1:30" ht="51" customHeight="1" x14ac:dyDescent="0.3">
      <c r="B8" s="28" t="s">
        <v>12</v>
      </c>
      <c r="C8" s="28"/>
      <c r="D8" s="29" t="s">
        <v>464</v>
      </c>
      <c r="E8" s="29" t="s">
        <v>465</v>
      </c>
      <c r="F8" s="274"/>
      <c r="G8" s="31" t="s">
        <v>13</v>
      </c>
      <c r="H8" s="32"/>
      <c r="I8" s="33" t="s">
        <v>14</v>
      </c>
      <c r="J8" s="34"/>
      <c r="K8" s="35" t="s">
        <v>15</v>
      </c>
      <c r="L8" s="296" t="s">
        <v>16</v>
      </c>
      <c r="N8" s="1" t="s">
        <v>17</v>
      </c>
      <c r="O8" s="1" t="s">
        <v>18</v>
      </c>
      <c r="V8" s="568" t="s">
        <v>12</v>
      </c>
      <c r="W8" s="568"/>
      <c r="X8" s="569" t="s">
        <v>13</v>
      </c>
      <c r="Y8" s="569"/>
      <c r="Z8" s="570" t="s">
        <v>14</v>
      </c>
      <c r="AA8" s="570"/>
      <c r="AB8" s="36" t="s">
        <v>15</v>
      </c>
      <c r="AC8" s="37" t="s">
        <v>471</v>
      </c>
      <c r="AD8" s="9"/>
    </row>
    <row r="9" spans="1:30" ht="14.25" customHeight="1" x14ac:dyDescent="0.3">
      <c r="B9" s="38" t="s">
        <v>19</v>
      </c>
      <c r="C9" s="38"/>
      <c r="D9" s="38"/>
      <c r="E9" s="38"/>
      <c r="F9" s="38"/>
      <c r="G9" s="39" t="s">
        <v>20</v>
      </c>
      <c r="H9" s="297"/>
      <c r="I9" s="41" t="s">
        <v>21</v>
      </c>
      <c r="J9" s="42"/>
      <c r="K9" s="43" t="s">
        <v>22</v>
      </c>
      <c r="L9" s="298" t="s">
        <v>23</v>
      </c>
      <c r="O9" s="1"/>
      <c r="V9" s="578" t="s">
        <v>19</v>
      </c>
      <c r="W9" s="578"/>
      <c r="X9" s="579" t="s">
        <v>20</v>
      </c>
      <c r="Y9" s="579"/>
      <c r="Z9" s="580" t="s">
        <v>21</v>
      </c>
      <c r="AA9" s="580"/>
      <c r="AB9" s="44" t="s">
        <v>22</v>
      </c>
      <c r="AC9" s="45" t="s">
        <v>23</v>
      </c>
      <c r="AD9" s="9"/>
    </row>
    <row r="10" spans="1:30" x14ac:dyDescent="0.3">
      <c r="A10" s="1" t="s">
        <v>24</v>
      </c>
      <c r="B10" s="269" t="s">
        <v>25</v>
      </c>
      <c r="C10" s="269"/>
      <c r="D10" s="58">
        <f>SUM('0054:4072'!D10)</f>
        <v>2574.6900000000005</v>
      </c>
      <c r="E10" s="58">
        <f>SUM('0054:4072'!E10)</f>
        <v>2544.27</v>
      </c>
      <c r="F10" s="58">
        <v>0</v>
      </c>
      <c r="G10" s="58">
        <f>SUM('0054:4072'!G10)</f>
        <v>5118.9599999999991</v>
      </c>
      <c r="H10" s="47"/>
      <c r="I10" s="48">
        <v>1.1259999999999999</v>
      </c>
      <c r="J10" s="48"/>
      <c r="K10" s="299">
        <f>SUM('0054:4072'!K10)</f>
        <v>5763.9487999999992</v>
      </c>
      <c r="L10" s="299">
        <f>SUM('0054:4072'!L10)</f>
        <v>23912844.413123902</v>
      </c>
      <c r="N10" s="289">
        <v>5101</v>
      </c>
      <c r="O10" s="51">
        <v>101</v>
      </c>
      <c r="Q10" s="243"/>
      <c r="V10" s="561" t="s">
        <v>25</v>
      </c>
      <c r="W10" s="561"/>
      <c r="X10" s="556">
        <f>IF(Consolidated!K$84=1,Consolidated!G10,0)</f>
        <v>0</v>
      </c>
      <c r="Y10" s="556"/>
      <c r="Z10" s="562">
        <v>1</v>
      </c>
      <c r="AA10" s="562"/>
      <c r="AB10" s="53">
        <f t="shared" ref="AB10:AB25" si="0">ROUND(X10*Z10,4)</f>
        <v>0</v>
      </c>
      <c r="AC10" s="54">
        <f t="shared" ref="AC10:AC25" si="1">ROUND(ROUND(AB10*$X$7,4)*($AB$7),0)</f>
        <v>0</v>
      </c>
      <c r="AD10" s="9">
        <v>1</v>
      </c>
    </row>
    <row r="11" spans="1:30" x14ac:dyDescent="0.3">
      <c r="A11" s="1" t="s">
        <v>26</v>
      </c>
      <c r="B11" s="270" t="s">
        <v>27</v>
      </c>
      <c r="C11" s="270"/>
      <c r="D11" s="58">
        <f>SUM('0054:4072'!D11)</f>
        <v>429.98999999999995</v>
      </c>
      <c r="E11" s="58">
        <f>SUM('0054:4072'!E11)</f>
        <v>459.14</v>
      </c>
      <c r="F11" s="58">
        <v>0</v>
      </c>
      <c r="G11" s="58">
        <f>SUM('0054:4072'!G11)</f>
        <v>889.13</v>
      </c>
      <c r="H11" s="47"/>
      <c r="I11" s="55">
        <f>I10</f>
        <v>1.1259999999999999</v>
      </c>
      <c r="J11" s="55"/>
      <c r="K11" s="299">
        <f>SUM('0054:4072'!K11)</f>
        <v>1001.1603</v>
      </c>
      <c r="L11" s="299">
        <f>SUM('0054:4072'!L11)</f>
        <v>4153505.0565501992</v>
      </c>
      <c r="M11" s="1" t="str">
        <f>IF(ROUND(G11,2)=ROUND(SUM(G28:G30),2)," ","CHECK 2. PK-3 Lines Below")</f>
        <v xml:space="preserve"> </v>
      </c>
      <c r="N11" s="289">
        <v>5101</v>
      </c>
      <c r="O11" s="56" t="s">
        <v>28</v>
      </c>
      <c r="Q11" s="243"/>
      <c r="V11" s="517" t="s">
        <v>27</v>
      </c>
      <c r="W11" s="517"/>
      <c r="X11" s="556">
        <f>IF(Consolidated!K$84=1,Consolidated!G11,0)</f>
        <v>0</v>
      </c>
      <c r="Y11" s="556"/>
      <c r="Z11" s="557">
        <v>1</v>
      </c>
      <c r="AA11" s="557"/>
      <c r="AB11" s="53">
        <f t="shared" si="0"/>
        <v>0</v>
      </c>
      <c r="AC11" s="54">
        <f t="shared" si="1"/>
        <v>0</v>
      </c>
      <c r="AD11" s="9"/>
    </row>
    <row r="12" spans="1:30" x14ac:dyDescent="0.3">
      <c r="A12" s="1" t="s">
        <v>29</v>
      </c>
      <c r="B12" s="270" t="s">
        <v>30</v>
      </c>
      <c r="C12" s="270"/>
      <c r="D12" s="58">
        <f>SUM('0054:4072'!D12)</f>
        <v>2762.8900000000003</v>
      </c>
      <c r="E12" s="58">
        <f>SUM('0054:4072'!E12)</f>
        <v>2749.670000000001</v>
      </c>
      <c r="F12" s="58">
        <v>0</v>
      </c>
      <c r="G12" s="58">
        <f>SUM('0054:4072'!G12)</f>
        <v>5512.5599999999977</v>
      </c>
      <c r="H12" s="47"/>
      <c r="I12" s="55">
        <v>1</v>
      </c>
      <c r="J12" s="55"/>
      <c r="K12" s="299">
        <f>SUM('0054:4072'!K12)</f>
        <v>5512.5599999999995</v>
      </c>
      <c r="L12" s="299">
        <f>SUM('0054:4072'!L12)</f>
        <v>22869909.878104802</v>
      </c>
      <c r="N12" s="289">
        <v>5102</v>
      </c>
      <c r="O12" s="51">
        <v>102</v>
      </c>
      <c r="Q12" s="243"/>
      <c r="V12" s="517" t="s">
        <v>30</v>
      </c>
      <c r="W12" s="517"/>
      <c r="X12" s="556">
        <f>IF(Consolidated!K$84=1,Consolidated!G12,0)</f>
        <v>0</v>
      </c>
      <c r="Y12" s="556"/>
      <c r="Z12" s="557">
        <v>1</v>
      </c>
      <c r="AA12" s="557"/>
      <c r="AB12" s="53">
        <f t="shared" si="0"/>
        <v>0</v>
      </c>
      <c r="AC12" s="54">
        <f t="shared" si="1"/>
        <v>0</v>
      </c>
      <c r="AD12" s="9"/>
    </row>
    <row r="13" spans="1:30" x14ac:dyDescent="0.3">
      <c r="A13" s="1" t="s">
        <v>31</v>
      </c>
      <c r="B13" s="270" t="s">
        <v>32</v>
      </c>
      <c r="C13" s="270"/>
      <c r="D13" s="58">
        <f>SUM('0054:4072'!D13)</f>
        <v>513.1099999999999</v>
      </c>
      <c r="E13" s="58">
        <f>SUM('0054:4072'!E13)</f>
        <v>503.79</v>
      </c>
      <c r="F13" s="58">
        <v>0</v>
      </c>
      <c r="G13" s="58">
        <f>SUM('0054:4072'!G13)</f>
        <v>1016.9</v>
      </c>
      <c r="H13" s="47"/>
      <c r="I13" s="55">
        <f>I12</f>
        <v>1</v>
      </c>
      <c r="J13" s="55"/>
      <c r="K13" s="299">
        <f>SUM('0054:4072'!K13)</f>
        <v>1016.9</v>
      </c>
      <c r="L13" s="299">
        <f>SUM('0054:4072'!L13)</f>
        <v>4218804.2134769987</v>
      </c>
      <c r="M13" s="1" t="str">
        <f>IF(ROUND(G13,2)=ROUND(SUM(G31:G33),2)," ","CHECK 2. 4-8 Lines Below")</f>
        <v xml:space="preserve"> </v>
      </c>
      <c r="N13" s="289">
        <v>5102</v>
      </c>
      <c r="O13" s="56" t="s">
        <v>33</v>
      </c>
      <c r="Q13" s="243"/>
      <c r="V13" s="517" t="s">
        <v>32</v>
      </c>
      <c r="W13" s="517"/>
      <c r="X13" s="556">
        <f>IF(Consolidated!K$84=1,Consolidated!G13,0)</f>
        <v>0</v>
      </c>
      <c r="Y13" s="556"/>
      <c r="Z13" s="557">
        <v>1</v>
      </c>
      <c r="AA13" s="557"/>
      <c r="AB13" s="53">
        <f t="shared" si="0"/>
        <v>0</v>
      </c>
      <c r="AC13" s="54">
        <f t="shared" si="1"/>
        <v>0</v>
      </c>
      <c r="AD13" s="9"/>
    </row>
    <row r="14" spans="1:30" x14ac:dyDescent="0.3">
      <c r="A14" s="1" t="s">
        <v>34</v>
      </c>
      <c r="B14" s="270" t="s">
        <v>35</v>
      </c>
      <c r="C14" s="270"/>
      <c r="D14" s="58">
        <f>SUM('0054:4072'!D14)</f>
        <v>1820.5600000000002</v>
      </c>
      <c r="E14" s="58">
        <f>SUM('0054:4072'!E14)</f>
        <v>1718.0700000000002</v>
      </c>
      <c r="F14" s="58">
        <v>0</v>
      </c>
      <c r="G14" s="58">
        <f>SUM('0054:4072'!G14)</f>
        <v>3538.63</v>
      </c>
      <c r="H14" s="47"/>
      <c r="I14" s="55">
        <v>1.004</v>
      </c>
      <c r="J14" s="55"/>
      <c r="K14" s="299">
        <f>SUM('0054:4072'!K14)</f>
        <v>3552.7845999999995</v>
      </c>
      <c r="L14" s="299">
        <f>SUM('0054:4072'!L14)</f>
        <v>14739406.667377518</v>
      </c>
      <c r="N14" s="289">
        <v>5103</v>
      </c>
      <c r="O14" s="51">
        <v>103</v>
      </c>
      <c r="Q14" s="243"/>
      <c r="V14" s="517" t="s">
        <v>35</v>
      </c>
      <c r="W14" s="517"/>
      <c r="X14" s="556">
        <f>IF(Consolidated!K$84=1,Consolidated!G14,0)</f>
        <v>0</v>
      </c>
      <c r="Y14" s="556"/>
      <c r="Z14" s="557">
        <v>1</v>
      </c>
      <c r="AA14" s="557"/>
      <c r="AB14" s="53">
        <f t="shared" si="0"/>
        <v>0</v>
      </c>
      <c r="AC14" s="54">
        <f t="shared" si="1"/>
        <v>0</v>
      </c>
      <c r="AD14" s="9"/>
    </row>
    <row r="15" spans="1:30" x14ac:dyDescent="0.3">
      <c r="A15" s="1" t="s">
        <v>36</v>
      </c>
      <c r="B15" s="270" t="s">
        <v>37</v>
      </c>
      <c r="C15" s="270"/>
      <c r="D15" s="58">
        <f>SUM('0054:4072'!D15)</f>
        <v>553.91</v>
      </c>
      <c r="E15" s="58">
        <f>SUM('0054:4072'!E15)</f>
        <v>526.54000000000008</v>
      </c>
      <c r="F15" s="58">
        <v>0</v>
      </c>
      <c r="G15" s="58">
        <f>SUM('0054:4072'!G15)</f>
        <v>1080.45</v>
      </c>
      <c r="H15" s="47"/>
      <c r="I15" s="55">
        <f>I14</f>
        <v>1.004</v>
      </c>
      <c r="J15" s="55"/>
      <c r="K15" s="299">
        <f>SUM('0054:4072'!K15)</f>
        <v>1084.7719999999999</v>
      </c>
      <c r="L15" s="299">
        <f>SUM('0054:4072'!L15)</f>
        <v>4500384.1914267596</v>
      </c>
      <c r="M15" s="1" t="str">
        <f>IF(ROUND(G15,2)=ROUND(SUM(G34:G36),2)," ","CHECK 2. 9-12 Lines Below")</f>
        <v xml:space="preserve"> </v>
      </c>
      <c r="N15" s="289">
        <v>5103</v>
      </c>
      <c r="O15" s="56" t="s">
        <v>38</v>
      </c>
      <c r="Q15" s="243"/>
      <c r="V15" s="517" t="s">
        <v>37</v>
      </c>
      <c r="W15" s="517"/>
      <c r="X15" s="556">
        <f>IF(Consolidated!K$84=1,Consolidated!G15,0)</f>
        <v>0</v>
      </c>
      <c r="Y15" s="556"/>
      <c r="Z15" s="557">
        <v>1</v>
      </c>
      <c r="AA15" s="557"/>
      <c r="AB15" s="53">
        <f t="shared" si="0"/>
        <v>0</v>
      </c>
      <c r="AC15" s="57">
        <f t="shared" si="1"/>
        <v>0</v>
      </c>
      <c r="AD15" s="9"/>
    </row>
    <row r="16" spans="1:30" ht="16.2" x14ac:dyDescent="0.35">
      <c r="A16" s="1" t="s">
        <v>39</v>
      </c>
      <c r="B16" s="270" t="s">
        <v>40</v>
      </c>
      <c r="C16" s="270"/>
      <c r="D16" s="58">
        <f>SUM('0054:4072'!D16)</f>
        <v>71.36</v>
      </c>
      <c r="E16" s="58">
        <f>SUM('0054:4072'!E16)</f>
        <v>75.959999999999994</v>
      </c>
      <c r="F16" s="58">
        <v>0</v>
      </c>
      <c r="G16" s="58">
        <f>SUM('0054:4072'!G16)</f>
        <v>147.32000000000002</v>
      </c>
      <c r="H16" s="47"/>
      <c r="I16" s="55">
        <v>3.548</v>
      </c>
      <c r="J16" s="55"/>
      <c r="K16" s="299">
        <f>SUM('0054:4072'!K16)</f>
        <v>522.69140000000004</v>
      </c>
      <c r="L16" s="299">
        <f>SUM('0054:4072'!L16)</f>
        <v>2168485.279445562</v>
      </c>
      <c r="N16" s="289">
        <v>5101</v>
      </c>
      <c r="O16" s="1">
        <v>254</v>
      </c>
      <c r="Q16" s="243"/>
      <c r="V16" s="517" t="s">
        <v>40</v>
      </c>
      <c r="W16" s="517"/>
      <c r="X16" s="556">
        <f>IF(Consolidated!K$84=1,Consolidated!G16,0)</f>
        <v>0</v>
      </c>
      <c r="Y16" s="556"/>
      <c r="Z16" s="557">
        <v>1</v>
      </c>
      <c r="AA16" s="557"/>
      <c r="AB16" s="53">
        <f t="shared" si="0"/>
        <v>0</v>
      </c>
      <c r="AC16" s="54">
        <f t="shared" si="1"/>
        <v>0</v>
      </c>
      <c r="AD16" s="9"/>
    </row>
    <row r="17" spans="1:30" ht="16.2" x14ac:dyDescent="0.35">
      <c r="A17" s="1" t="s">
        <v>41</v>
      </c>
      <c r="B17" s="270" t="s">
        <v>42</v>
      </c>
      <c r="C17" s="270"/>
      <c r="D17" s="58">
        <f>SUM('0054:4072'!D17)</f>
        <v>40</v>
      </c>
      <c r="E17" s="58">
        <f>SUM('0054:4072'!E17)</f>
        <v>42.14</v>
      </c>
      <c r="F17" s="58">
        <v>0</v>
      </c>
      <c r="G17" s="58">
        <f>SUM('0054:4072'!G17)</f>
        <v>82.14</v>
      </c>
      <c r="H17" s="47"/>
      <c r="I17" s="55">
        <f>I16</f>
        <v>3.548</v>
      </c>
      <c r="J17" s="55"/>
      <c r="K17" s="299">
        <f>SUM('0054:4072'!K17)</f>
        <v>291.43270000000001</v>
      </c>
      <c r="L17" s="299">
        <f>SUM('0054:4072'!L17)</f>
        <v>1209064.315768491</v>
      </c>
      <c r="N17" s="289">
        <v>5102</v>
      </c>
      <c r="O17" s="243">
        <v>254</v>
      </c>
      <c r="Q17" s="243"/>
      <c r="V17" s="517" t="s">
        <v>42</v>
      </c>
      <c r="W17" s="517"/>
      <c r="X17" s="556">
        <f>IF(Consolidated!K$84=1,Consolidated!G17,0)</f>
        <v>0</v>
      </c>
      <c r="Y17" s="556"/>
      <c r="Z17" s="557">
        <v>1</v>
      </c>
      <c r="AA17" s="557"/>
      <c r="AB17" s="53">
        <f t="shared" si="0"/>
        <v>0</v>
      </c>
      <c r="AC17" s="54">
        <f t="shared" si="1"/>
        <v>0</v>
      </c>
      <c r="AD17" s="9"/>
    </row>
    <row r="18" spans="1:30" ht="16.2" x14ac:dyDescent="0.35">
      <c r="A18" s="1" t="s">
        <v>43</v>
      </c>
      <c r="B18" s="270" t="s">
        <v>44</v>
      </c>
      <c r="C18" s="270"/>
      <c r="D18" s="58">
        <f>SUM('0054:4072'!D18)</f>
        <v>39.04</v>
      </c>
      <c r="E18" s="58">
        <f>SUM('0054:4072'!E18)</f>
        <v>37.589999999999996</v>
      </c>
      <c r="F18" s="58">
        <v>0</v>
      </c>
      <c r="G18" s="58">
        <f>SUM('0054:4072'!G18)</f>
        <v>76.63</v>
      </c>
      <c r="H18" s="47"/>
      <c r="I18" s="55">
        <f>I17</f>
        <v>3.548</v>
      </c>
      <c r="J18" s="55"/>
      <c r="K18" s="299">
        <f>SUM('0054:4072'!K18)</f>
        <v>271.88320000000004</v>
      </c>
      <c r="L18" s="299">
        <f>SUM('0054:4072'!L18)</f>
        <v>1127959.474612656</v>
      </c>
      <c r="N18" s="289">
        <v>5103</v>
      </c>
      <c r="O18" s="243">
        <v>254</v>
      </c>
      <c r="Q18" s="243"/>
      <c r="V18" s="517" t="s">
        <v>44</v>
      </c>
      <c r="W18" s="517"/>
      <c r="X18" s="556">
        <f>IF(Consolidated!K$84=1,Consolidated!G18,0)</f>
        <v>0</v>
      </c>
      <c r="Y18" s="556"/>
      <c r="Z18" s="557">
        <v>1</v>
      </c>
      <c r="AA18" s="557"/>
      <c r="AB18" s="53">
        <f t="shared" si="0"/>
        <v>0</v>
      </c>
      <c r="AC18" s="54">
        <f t="shared" si="1"/>
        <v>0</v>
      </c>
      <c r="AD18" s="9"/>
    </row>
    <row r="19" spans="1:30" ht="15" customHeight="1" x14ac:dyDescent="0.35">
      <c r="A19" s="1" t="s">
        <v>45</v>
      </c>
      <c r="B19" s="270" t="s">
        <v>46</v>
      </c>
      <c r="C19" s="270"/>
      <c r="D19" s="58">
        <f>SUM('0054:4072'!D19)</f>
        <v>32.17</v>
      </c>
      <c r="E19" s="58">
        <f>SUM('0054:4072'!E19)</f>
        <v>31</v>
      </c>
      <c r="F19" s="58">
        <v>0</v>
      </c>
      <c r="G19" s="58">
        <f>SUM('0054:4072'!G19)</f>
        <v>63.17</v>
      </c>
      <c r="H19" s="47"/>
      <c r="I19" s="55">
        <v>5.1040000000000001</v>
      </c>
      <c r="J19" s="55"/>
      <c r="K19" s="299">
        <f>SUM('0054:4072'!K19)</f>
        <v>322.4196</v>
      </c>
      <c r="L19" s="299">
        <f>SUM('0054:4072'!L19)</f>
        <v>1337619.3991420679</v>
      </c>
      <c r="N19" s="289">
        <v>5101</v>
      </c>
      <c r="O19" s="1">
        <v>255</v>
      </c>
      <c r="Q19" s="243"/>
      <c r="V19" s="517" t="s">
        <v>46</v>
      </c>
      <c r="W19" s="517"/>
      <c r="X19" s="556">
        <f>IF(Consolidated!K$84=1,Consolidated!G19,0)</f>
        <v>0</v>
      </c>
      <c r="Y19" s="556"/>
      <c r="Z19" s="557">
        <v>1</v>
      </c>
      <c r="AA19" s="557"/>
      <c r="AB19" s="53">
        <f t="shared" si="0"/>
        <v>0</v>
      </c>
      <c r="AC19" s="54">
        <f t="shared" si="1"/>
        <v>0</v>
      </c>
      <c r="AD19" s="9"/>
    </row>
    <row r="20" spans="1:30" ht="15" customHeight="1" x14ac:dyDescent="0.35">
      <c r="A20" s="1" t="s">
        <v>47</v>
      </c>
      <c r="B20" s="270" t="s">
        <v>48</v>
      </c>
      <c r="C20" s="270"/>
      <c r="D20" s="58">
        <f>SUM('0054:4072'!D20)</f>
        <v>27.5</v>
      </c>
      <c r="E20" s="58">
        <f>SUM('0054:4072'!E20)</f>
        <v>26.439999999999998</v>
      </c>
      <c r="F20" s="58">
        <v>0</v>
      </c>
      <c r="G20" s="58">
        <f>SUM('0054:4072'!G20)</f>
        <v>53.94</v>
      </c>
      <c r="H20" s="47"/>
      <c r="I20" s="55">
        <f>I19</f>
        <v>5.1040000000000001</v>
      </c>
      <c r="J20" s="55"/>
      <c r="K20" s="299">
        <f>SUM('0054:4072'!K20)</f>
        <v>275.3098</v>
      </c>
      <c r="L20" s="299">
        <f>SUM('0054:4072'!L20)</f>
        <v>1142175.3803240338</v>
      </c>
      <c r="N20" s="289">
        <v>5102</v>
      </c>
      <c r="O20" s="243">
        <v>255</v>
      </c>
      <c r="Q20" s="243"/>
      <c r="V20" s="517" t="s">
        <v>48</v>
      </c>
      <c r="W20" s="517"/>
      <c r="X20" s="556">
        <f>IF(Consolidated!K$84=1,Consolidated!G20,0)</f>
        <v>0</v>
      </c>
      <c r="Y20" s="556"/>
      <c r="Z20" s="557">
        <v>1</v>
      </c>
      <c r="AA20" s="557"/>
      <c r="AB20" s="53">
        <f t="shared" si="0"/>
        <v>0</v>
      </c>
      <c r="AC20" s="54">
        <f t="shared" si="1"/>
        <v>0</v>
      </c>
      <c r="AD20" s="9"/>
    </row>
    <row r="21" spans="1:30" ht="15" customHeight="1" x14ac:dyDescent="0.35">
      <c r="A21" s="1" t="s">
        <v>49</v>
      </c>
      <c r="B21" s="270" t="s">
        <v>50</v>
      </c>
      <c r="C21" s="270"/>
      <c r="D21" s="58">
        <f>SUM('0054:4072'!D21)</f>
        <v>22.5</v>
      </c>
      <c r="E21" s="58">
        <f>SUM('0054:4072'!E21)</f>
        <v>23.409999999999997</v>
      </c>
      <c r="F21" s="58">
        <v>0</v>
      </c>
      <c r="G21" s="58">
        <f>SUM('0054:4072'!G21)</f>
        <v>45.91</v>
      </c>
      <c r="H21" s="47"/>
      <c r="I21" s="55">
        <f>I20</f>
        <v>5.1040000000000001</v>
      </c>
      <c r="J21" s="55"/>
      <c r="K21" s="299">
        <f>SUM('0054:4072'!K21)</f>
        <v>234.32470000000001</v>
      </c>
      <c r="L21" s="299">
        <f>SUM('0054:4072'!L21)</f>
        <v>972140.85129485105</v>
      </c>
      <c r="N21" s="289">
        <v>5103</v>
      </c>
      <c r="O21" s="243">
        <v>255</v>
      </c>
      <c r="Q21" s="243"/>
      <c r="V21" s="517" t="s">
        <v>50</v>
      </c>
      <c r="W21" s="517"/>
      <c r="X21" s="556">
        <f>IF(Consolidated!K$84=1,Consolidated!G21,0)</f>
        <v>0</v>
      </c>
      <c r="Y21" s="556"/>
      <c r="Z21" s="557">
        <v>1</v>
      </c>
      <c r="AA21" s="557"/>
      <c r="AB21" s="53">
        <f t="shared" si="0"/>
        <v>0</v>
      </c>
      <c r="AC21" s="54">
        <f t="shared" si="1"/>
        <v>0</v>
      </c>
      <c r="AD21" s="9"/>
    </row>
    <row r="22" spans="1:30" ht="16.2" x14ac:dyDescent="0.35">
      <c r="A22" s="1" t="s">
        <v>51</v>
      </c>
      <c r="B22" s="270" t="s">
        <v>52</v>
      </c>
      <c r="C22" s="270"/>
      <c r="D22" s="58">
        <f>SUM('0054:4072'!D22)</f>
        <v>253.71000000000004</v>
      </c>
      <c r="E22" s="58">
        <f>SUM('0054:4072'!E22)</f>
        <v>248.05000000000004</v>
      </c>
      <c r="F22" s="58">
        <v>0</v>
      </c>
      <c r="G22" s="58">
        <f>SUM('0054:4072'!G22)</f>
        <v>501.75999999999993</v>
      </c>
      <c r="H22" s="47"/>
      <c r="I22" s="55">
        <v>1.147</v>
      </c>
      <c r="J22" s="55"/>
      <c r="K22" s="299">
        <f>SUM('0054:4072'!K22)</f>
        <v>575.5184999999999</v>
      </c>
      <c r="L22" s="299">
        <f>SUM('0054:4072'!L22)</f>
        <v>2387648.6112046046</v>
      </c>
      <c r="N22" s="289">
        <v>5101</v>
      </c>
      <c r="O22" s="51">
        <v>130</v>
      </c>
      <c r="Q22" s="243"/>
      <c r="V22" s="517" t="s">
        <v>52</v>
      </c>
      <c r="W22" s="517"/>
      <c r="X22" s="556">
        <f>IF(Consolidated!K$84=1,Consolidated!G22,0)</f>
        <v>0</v>
      </c>
      <c r="Y22" s="556"/>
      <c r="Z22" s="557">
        <v>1</v>
      </c>
      <c r="AA22" s="557"/>
      <c r="AB22" s="53">
        <f t="shared" si="0"/>
        <v>0</v>
      </c>
      <c r="AC22" s="54">
        <f t="shared" si="1"/>
        <v>0</v>
      </c>
      <c r="AD22" s="9"/>
    </row>
    <row r="23" spans="1:30" ht="16.2" x14ac:dyDescent="0.35">
      <c r="A23" s="1" t="s">
        <v>53</v>
      </c>
      <c r="B23" s="270" t="s">
        <v>54</v>
      </c>
      <c r="C23" s="270"/>
      <c r="D23" s="58">
        <f>SUM('0054:4072'!D23)</f>
        <v>92.7</v>
      </c>
      <c r="E23" s="58">
        <f>SUM('0054:4072'!E23)</f>
        <v>86.45</v>
      </c>
      <c r="F23" s="58">
        <v>0</v>
      </c>
      <c r="G23" s="58">
        <f>SUM('0054:4072'!G23)</f>
        <v>179.14999999999998</v>
      </c>
      <c r="H23" s="47"/>
      <c r="I23" s="55">
        <f>I22</f>
        <v>1.147</v>
      </c>
      <c r="J23" s="55"/>
      <c r="K23" s="299">
        <f>SUM('0054:4072'!K23)</f>
        <v>205.48519999999999</v>
      </c>
      <c r="L23" s="299">
        <f>SUM('0054:4072'!L23)</f>
        <v>852494.66768331593</v>
      </c>
      <c r="N23" s="289">
        <v>5102</v>
      </c>
      <c r="O23" s="51">
        <v>130</v>
      </c>
      <c r="Q23" s="243"/>
      <c r="V23" s="517" t="s">
        <v>54</v>
      </c>
      <c r="W23" s="517"/>
      <c r="X23" s="556">
        <f>IF(Consolidated!K$84=1,Consolidated!G23,0)</f>
        <v>0</v>
      </c>
      <c r="Y23" s="556"/>
      <c r="Z23" s="557">
        <v>1</v>
      </c>
      <c r="AA23" s="557"/>
      <c r="AB23" s="53">
        <f t="shared" si="0"/>
        <v>0</v>
      </c>
      <c r="AC23" s="54">
        <f t="shared" si="1"/>
        <v>0</v>
      </c>
      <c r="AD23" s="9"/>
    </row>
    <row r="24" spans="1:30" ht="16.2" x14ac:dyDescent="0.35">
      <c r="A24" s="1" t="s">
        <v>55</v>
      </c>
      <c r="B24" s="270" t="s">
        <v>56</v>
      </c>
      <c r="C24" s="270"/>
      <c r="D24" s="58">
        <f>SUM('0054:4072'!D24)</f>
        <v>93.389999999999986</v>
      </c>
      <c r="E24" s="58">
        <f>SUM('0054:4072'!E24)</f>
        <v>84.830000000000013</v>
      </c>
      <c r="F24" s="58">
        <v>0</v>
      </c>
      <c r="G24" s="58">
        <f>SUM('0054:4072'!G24)</f>
        <v>178.22</v>
      </c>
      <c r="H24" s="47"/>
      <c r="I24" s="55">
        <f>I23</f>
        <v>1.147</v>
      </c>
      <c r="J24" s="55"/>
      <c r="K24" s="299">
        <f>SUM('0054:4072'!K24)</f>
        <v>204.41849999999999</v>
      </c>
      <c r="L24" s="299">
        <f>SUM('0054:4072'!L24)</f>
        <v>848069.25864160515</v>
      </c>
      <c r="N24" s="289">
        <v>5103</v>
      </c>
      <c r="O24" s="51">
        <v>130</v>
      </c>
      <c r="Q24" s="243"/>
      <c r="V24" s="517" t="s">
        <v>56</v>
      </c>
      <c r="W24" s="517"/>
      <c r="X24" s="556">
        <f>IF(Consolidated!K$84=1,Consolidated!G24,0)</f>
        <v>0</v>
      </c>
      <c r="Y24" s="556"/>
      <c r="Z24" s="557">
        <v>1</v>
      </c>
      <c r="AA24" s="557"/>
      <c r="AB24" s="53">
        <f t="shared" si="0"/>
        <v>0</v>
      </c>
      <c r="AC24" s="54">
        <f t="shared" si="1"/>
        <v>0</v>
      </c>
      <c r="AD24" s="9"/>
    </row>
    <row r="25" spans="1:30" ht="16.8" thickBot="1" x14ac:dyDescent="0.4">
      <c r="A25" s="1" t="s">
        <v>57</v>
      </c>
      <c r="B25" s="270" t="s">
        <v>58</v>
      </c>
      <c r="C25" s="270"/>
      <c r="D25" s="58">
        <f>SUM('0054:4072'!D25)</f>
        <v>282.38000000000005</v>
      </c>
      <c r="E25" s="58">
        <f>SUM('0054:4072'!E25)</f>
        <v>268.23</v>
      </c>
      <c r="F25" s="270">
        <v>0</v>
      </c>
      <c r="G25" s="58">
        <f>SUM('0054:4072'!G25)</f>
        <v>550.61</v>
      </c>
      <c r="H25" s="47"/>
      <c r="I25" s="55">
        <v>1.004</v>
      </c>
      <c r="J25" s="55"/>
      <c r="K25" s="299">
        <f>SUM('0054:4072'!K25)</f>
        <v>552.81230000000005</v>
      </c>
      <c r="L25" s="299">
        <f>SUM('0054:4072'!L25)</f>
        <v>2293447.5961273587</v>
      </c>
      <c r="N25" s="289">
        <v>5310</v>
      </c>
      <c r="O25" s="51">
        <v>300</v>
      </c>
      <c r="Q25" s="243"/>
      <c r="V25" s="517" t="s">
        <v>58</v>
      </c>
      <c r="W25" s="517"/>
      <c r="X25" s="556">
        <f>IF(Consolidated!K$84=1,Consolidated!G25,0)</f>
        <v>0</v>
      </c>
      <c r="Y25" s="556"/>
      <c r="Z25" s="557">
        <v>1</v>
      </c>
      <c r="AA25" s="557"/>
      <c r="AB25" s="53">
        <f t="shared" si="0"/>
        <v>0</v>
      </c>
      <c r="AC25" s="54">
        <f t="shared" si="1"/>
        <v>0</v>
      </c>
      <c r="AD25" s="9"/>
    </row>
    <row r="26" spans="1:30" ht="20.25" customHeight="1" thickBot="1" x14ac:dyDescent="0.35">
      <c r="B26" s="58" t="s">
        <v>59</v>
      </c>
      <c r="C26" s="58"/>
      <c r="D26" s="59">
        <f>SUM(D10:D25)+58.77</f>
        <v>9668.6700000000037</v>
      </c>
      <c r="E26" s="59">
        <f t="shared" ref="E26" si="2">SUM(E10:E25)</f>
        <v>9425.58</v>
      </c>
      <c r="F26" s="59"/>
      <c r="G26" s="59">
        <f>SUM(G10:G25)+'4040'!C24</f>
        <v>19144.379999999997</v>
      </c>
      <c r="H26" s="60"/>
      <c r="I26" s="60"/>
      <c r="J26" s="61"/>
      <c r="K26" s="62">
        <f>SUM(K10:K25)</f>
        <v>21388.421600000001</v>
      </c>
      <c r="L26" s="299">
        <f>SUM('0054:4072'!L26)</f>
        <v>88733959.254304692</v>
      </c>
      <c r="N26" s="243"/>
      <c r="O26" s="63"/>
      <c r="P26" s="243"/>
      <c r="Q26" s="243"/>
      <c r="V26" s="558" t="s">
        <v>59</v>
      </c>
      <c r="W26" s="558"/>
      <c r="X26" s="547">
        <f>SUM(X10:X25)</f>
        <v>0</v>
      </c>
      <c r="Y26" s="547"/>
      <c r="Z26" s="559"/>
      <c r="AA26" s="560"/>
      <c r="AB26" s="64">
        <f>SUM(AB10:AB25)</f>
        <v>0</v>
      </c>
      <c r="AC26" s="65">
        <f>SUM(AC10:AC25)</f>
        <v>0</v>
      </c>
      <c r="AD26" s="9"/>
    </row>
    <row r="27" spans="1:30" ht="51.75" customHeight="1" x14ac:dyDescent="0.3">
      <c r="B27" s="58" t="s">
        <v>60</v>
      </c>
      <c r="C27" s="58"/>
      <c r="D27" s="29" t="s">
        <v>464</v>
      </c>
      <c r="E27" s="29" t="s">
        <v>465</v>
      </c>
      <c r="F27" s="274"/>
      <c r="G27" s="300" t="s">
        <v>61</v>
      </c>
      <c r="H27" s="66"/>
      <c r="I27" s="67" t="s">
        <v>62</v>
      </c>
      <c r="J27" s="67" t="s">
        <v>63</v>
      </c>
      <c r="K27" s="68" t="s">
        <v>64</v>
      </c>
      <c r="N27" s="243"/>
      <c r="O27" s="63"/>
      <c r="P27" s="243"/>
      <c r="Q27" s="243"/>
      <c r="V27" s="528" t="s">
        <v>60</v>
      </c>
      <c r="W27" s="528"/>
      <c r="X27" s="548" t="s">
        <v>61</v>
      </c>
      <c r="Y27" s="548"/>
      <c r="Z27" s="69" t="s">
        <v>62</v>
      </c>
      <c r="AA27" s="70" t="s">
        <v>63</v>
      </c>
      <c r="AB27" s="71" t="s">
        <v>64</v>
      </c>
      <c r="AC27" s="9"/>
      <c r="AD27" s="9"/>
    </row>
    <row r="28" spans="1:30" ht="15.75" customHeight="1" x14ac:dyDescent="0.3">
      <c r="A28" s="1" t="s">
        <v>65</v>
      </c>
      <c r="B28" s="549" t="s">
        <v>66</v>
      </c>
      <c r="C28" s="550"/>
      <c r="D28" s="58">
        <f>SUM('0054:4072'!D28)</f>
        <v>359.02999999999992</v>
      </c>
      <c r="E28" s="58">
        <f>SUM('0054:4072'!E28)</f>
        <v>389.78</v>
      </c>
      <c r="F28" s="80">
        <v>0</v>
      </c>
      <c r="G28" s="58">
        <f>SUM('0054:4072'!G28)</f>
        <v>748.80999999999983</v>
      </c>
      <c r="H28" s="72"/>
      <c r="I28" s="73" t="s">
        <v>67</v>
      </c>
      <c r="J28" s="289">
        <v>251</v>
      </c>
      <c r="K28" s="74">
        <v>1047</v>
      </c>
      <c r="L28" s="299">
        <f>SUM('0054:4072'!L28)</f>
        <v>784004.07</v>
      </c>
      <c r="N28" s="281">
        <v>5101</v>
      </c>
      <c r="O28" s="243">
        <v>251</v>
      </c>
      <c r="P28" s="75"/>
      <c r="Q28" s="76"/>
      <c r="V28" s="555" t="s">
        <v>66</v>
      </c>
      <c r="W28" s="555"/>
      <c r="X28" s="544"/>
      <c r="Y28" s="544"/>
      <c r="Z28" s="77" t="s">
        <v>67</v>
      </c>
      <c r="AA28" s="282">
        <v>251</v>
      </c>
      <c r="AB28" s="78">
        <f>+K28</f>
        <v>1047</v>
      </c>
      <c r="AC28" s="79">
        <f t="shared" ref="AC28:AC36" si="3">ROUND(X28*AB28,0)</f>
        <v>0</v>
      </c>
      <c r="AD28" s="9"/>
    </row>
    <row r="29" spans="1:30" x14ac:dyDescent="0.3">
      <c r="A29" s="1" t="s">
        <v>68</v>
      </c>
      <c r="B29" s="551"/>
      <c r="C29" s="552"/>
      <c r="D29" s="58">
        <f>SUM('0054:4072'!D29)</f>
        <v>48.59</v>
      </c>
      <c r="E29" s="58">
        <f>SUM('0054:4072'!E29)</f>
        <v>51.74</v>
      </c>
      <c r="F29" s="80">
        <v>0</v>
      </c>
      <c r="G29" s="58">
        <f>SUM('0054:4072'!G29)</f>
        <v>100.32999999999998</v>
      </c>
      <c r="H29" s="72"/>
      <c r="I29" s="289" t="s">
        <v>67</v>
      </c>
      <c r="J29" s="289">
        <v>252</v>
      </c>
      <c r="K29" s="74">
        <v>3380</v>
      </c>
      <c r="L29" s="299">
        <f>SUM('0054:4072'!L29)</f>
        <v>339115.39999999997</v>
      </c>
      <c r="N29" s="281">
        <v>5101</v>
      </c>
      <c r="O29" s="243">
        <v>252</v>
      </c>
      <c r="P29" s="75"/>
      <c r="Q29" s="76"/>
      <c r="V29" s="555"/>
      <c r="W29" s="555"/>
      <c r="X29" s="544"/>
      <c r="Y29" s="544"/>
      <c r="Z29" s="282" t="s">
        <v>67</v>
      </c>
      <c r="AA29" s="282">
        <v>252</v>
      </c>
      <c r="AB29" s="78">
        <f t="shared" ref="AB29:AB36" si="4">+K29</f>
        <v>3380</v>
      </c>
      <c r="AC29" s="79">
        <f t="shared" si="3"/>
        <v>0</v>
      </c>
      <c r="AD29" s="9"/>
    </row>
    <row r="30" spans="1:30" x14ac:dyDescent="0.3">
      <c r="A30" s="1" t="s">
        <v>69</v>
      </c>
      <c r="B30" s="551"/>
      <c r="C30" s="552"/>
      <c r="D30" s="58">
        <f>SUM('0054:4072'!D30)</f>
        <v>22.37</v>
      </c>
      <c r="E30" s="58">
        <f>SUM('0054:4072'!E30)</f>
        <v>17.619999999999997</v>
      </c>
      <c r="F30" s="80">
        <v>0</v>
      </c>
      <c r="G30" s="58">
        <f>SUM('0054:4072'!G30)</f>
        <v>39.99</v>
      </c>
      <c r="H30" s="72"/>
      <c r="I30" s="289" t="s">
        <v>67</v>
      </c>
      <c r="J30" s="289">
        <v>253</v>
      </c>
      <c r="K30" s="74">
        <v>6896</v>
      </c>
      <c r="L30" s="299">
        <f>SUM('0054:4072'!L30)</f>
        <v>275771.04000000004</v>
      </c>
      <c r="N30" s="281">
        <v>5101</v>
      </c>
      <c r="O30" s="243">
        <v>253</v>
      </c>
      <c r="P30" s="75"/>
      <c r="Q30" s="63"/>
      <c r="V30" s="555"/>
      <c r="W30" s="555"/>
      <c r="X30" s="544"/>
      <c r="Y30" s="544"/>
      <c r="Z30" s="282" t="s">
        <v>67</v>
      </c>
      <c r="AA30" s="282">
        <v>253</v>
      </c>
      <c r="AB30" s="78">
        <f t="shared" si="4"/>
        <v>6896</v>
      </c>
      <c r="AC30" s="79">
        <f t="shared" si="3"/>
        <v>0</v>
      </c>
      <c r="AD30" s="9"/>
    </row>
    <row r="31" spans="1:30" x14ac:dyDescent="0.3">
      <c r="A31" s="1" t="s">
        <v>70</v>
      </c>
      <c r="B31" s="551"/>
      <c r="C31" s="552"/>
      <c r="D31" s="58">
        <f>SUM('0054:4072'!D31)</f>
        <v>469.60999999999996</v>
      </c>
      <c r="E31" s="58">
        <f>SUM('0054:4072'!E31)</f>
        <v>461.45999999999992</v>
      </c>
      <c r="F31" s="80">
        <v>0</v>
      </c>
      <c r="G31" s="58">
        <f>SUM('0054:4072'!G31)</f>
        <v>931.06999999999994</v>
      </c>
      <c r="H31" s="72"/>
      <c r="I31" s="81" t="s">
        <v>71</v>
      </c>
      <c r="J31" s="289">
        <v>251</v>
      </c>
      <c r="K31" s="74">
        <v>1173</v>
      </c>
      <c r="L31" s="299">
        <f>SUM('0054:4072'!L31)</f>
        <v>1092145.1100000001</v>
      </c>
      <c r="N31" s="281">
        <v>5102</v>
      </c>
      <c r="O31" s="243">
        <v>251</v>
      </c>
      <c r="P31" s="75"/>
      <c r="Q31" s="63"/>
      <c r="V31" s="555"/>
      <c r="W31" s="555"/>
      <c r="X31" s="544"/>
      <c r="Y31" s="544"/>
      <c r="Z31" s="82" t="s">
        <v>71</v>
      </c>
      <c r="AA31" s="282">
        <v>251</v>
      </c>
      <c r="AB31" s="78">
        <f t="shared" si="4"/>
        <v>1173</v>
      </c>
      <c r="AC31" s="79">
        <f t="shared" si="3"/>
        <v>0</v>
      </c>
      <c r="AD31" s="9"/>
    </row>
    <row r="32" spans="1:30" x14ac:dyDescent="0.3">
      <c r="A32" s="1" t="s">
        <v>72</v>
      </c>
      <c r="B32" s="551"/>
      <c r="C32" s="552"/>
      <c r="D32" s="58">
        <f>SUM('0054:4072'!D32)</f>
        <v>32.5</v>
      </c>
      <c r="E32" s="58">
        <f>SUM('0054:4072'!E32)</f>
        <v>32.35</v>
      </c>
      <c r="F32" s="80">
        <v>0</v>
      </c>
      <c r="G32" s="58">
        <f>SUM('0054:4072'!G32)</f>
        <v>64.850000000000009</v>
      </c>
      <c r="H32" s="72"/>
      <c r="I32" s="81" t="s">
        <v>71</v>
      </c>
      <c r="J32" s="289">
        <v>252</v>
      </c>
      <c r="K32" s="74">
        <v>3506</v>
      </c>
      <c r="L32" s="299">
        <f>SUM('0054:4072'!L32)</f>
        <v>227364.1</v>
      </c>
      <c r="N32" s="281">
        <v>5102</v>
      </c>
      <c r="O32" s="243">
        <v>252</v>
      </c>
      <c r="P32" s="75"/>
      <c r="Q32" s="243"/>
      <c r="V32" s="555"/>
      <c r="W32" s="555"/>
      <c r="X32" s="544"/>
      <c r="Y32" s="544"/>
      <c r="Z32" s="82" t="s">
        <v>71</v>
      </c>
      <c r="AA32" s="282">
        <v>252</v>
      </c>
      <c r="AB32" s="78">
        <f t="shared" si="4"/>
        <v>3506</v>
      </c>
      <c r="AC32" s="79">
        <f t="shared" si="3"/>
        <v>0</v>
      </c>
      <c r="AD32" s="9"/>
    </row>
    <row r="33" spans="1:30" x14ac:dyDescent="0.3">
      <c r="A33" s="1" t="s">
        <v>73</v>
      </c>
      <c r="B33" s="551"/>
      <c r="C33" s="552"/>
      <c r="D33" s="58">
        <f>SUM('0054:4072'!D33)</f>
        <v>11</v>
      </c>
      <c r="E33" s="58">
        <f>SUM('0054:4072'!E33)</f>
        <v>9.98</v>
      </c>
      <c r="F33" s="80">
        <v>0</v>
      </c>
      <c r="G33" s="58">
        <f>SUM('0054:4072'!G33)</f>
        <v>20.979999999999997</v>
      </c>
      <c r="H33" s="72"/>
      <c r="I33" s="81" t="s">
        <v>71</v>
      </c>
      <c r="J33" s="289">
        <v>253</v>
      </c>
      <c r="K33" s="74">
        <v>7023</v>
      </c>
      <c r="L33" s="299">
        <f>SUM('0054:4072'!L33)</f>
        <v>147342.54</v>
      </c>
      <c r="N33" s="281">
        <v>5102</v>
      </c>
      <c r="O33" s="243">
        <v>253</v>
      </c>
      <c r="P33" s="75"/>
      <c r="Q33" s="76"/>
      <c r="V33" s="555"/>
      <c r="W33" s="555"/>
      <c r="X33" s="544"/>
      <c r="Y33" s="544"/>
      <c r="Z33" s="82" t="s">
        <v>71</v>
      </c>
      <c r="AA33" s="282">
        <v>253</v>
      </c>
      <c r="AB33" s="78">
        <f t="shared" si="4"/>
        <v>7023</v>
      </c>
      <c r="AC33" s="79">
        <f t="shared" si="3"/>
        <v>0</v>
      </c>
      <c r="AD33" s="9"/>
    </row>
    <row r="34" spans="1:30" x14ac:dyDescent="0.3">
      <c r="A34" s="1" t="s">
        <v>74</v>
      </c>
      <c r="B34" s="551"/>
      <c r="C34" s="552"/>
      <c r="D34" s="58">
        <f>SUM('0054:4072'!D34)</f>
        <v>315.99</v>
      </c>
      <c r="E34" s="58">
        <f>SUM('0054:4072'!E34)</f>
        <v>286.95999999999998</v>
      </c>
      <c r="F34" s="80">
        <v>0</v>
      </c>
      <c r="G34" s="58">
        <f>SUM('0054:4072'!G34)</f>
        <v>602.95000000000005</v>
      </c>
      <c r="H34" s="72"/>
      <c r="I34" s="81" t="s">
        <v>75</v>
      </c>
      <c r="J34" s="289">
        <v>251</v>
      </c>
      <c r="K34" s="74">
        <v>835</v>
      </c>
      <c r="L34" s="299">
        <f>SUM('0054:4072'!L34)</f>
        <v>503463.25000000006</v>
      </c>
      <c r="N34" s="281">
        <v>5103</v>
      </c>
      <c r="O34" s="243">
        <v>251</v>
      </c>
      <c r="P34" s="75"/>
      <c r="Q34" s="76"/>
      <c r="V34" s="555"/>
      <c r="W34" s="555"/>
      <c r="X34" s="544"/>
      <c r="Y34" s="544"/>
      <c r="Z34" s="82" t="s">
        <v>75</v>
      </c>
      <c r="AA34" s="282">
        <v>251</v>
      </c>
      <c r="AB34" s="78">
        <f t="shared" si="4"/>
        <v>835</v>
      </c>
      <c r="AC34" s="79">
        <f t="shared" si="3"/>
        <v>0</v>
      </c>
      <c r="AD34" s="9"/>
    </row>
    <row r="35" spans="1:30" x14ac:dyDescent="0.3">
      <c r="A35" s="1" t="s">
        <v>76</v>
      </c>
      <c r="B35" s="551"/>
      <c r="C35" s="552"/>
      <c r="D35" s="58">
        <f>SUM('0054:4072'!D35)</f>
        <v>115.22</v>
      </c>
      <c r="E35" s="58">
        <f>SUM('0054:4072'!E35)</f>
        <v>117.51999999999998</v>
      </c>
      <c r="F35" s="80">
        <v>0</v>
      </c>
      <c r="G35" s="58">
        <f>SUM('0054:4072'!G35)</f>
        <v>232.74000000000004</v>
      </c>
      <c r="H35" s="72"/>
      <c r="I35" s="81" t="s">
        <v>75</v>
      </c>
      <c r="J35" s="289">
        <v>252</v>
      </c>
      <c r="K35" s="74">
        <v>3168</v>
      </c>
      <c r="L35" s="299">
        <f>SUM('0054:4072'!L35)</f>
        <v>737320.31999999983</v>
      </c>
      <c r="N35" s="281">
        <v>5103</v>
      </c>
      <c r="O35" s="243">
        <v>252</v>
      </c>
      <c r="P35" s="75"/>
      <c r="Q35" s="83"/>
      <c r="V35" s="555"/>
      <c r="W35" s="555"/>
      <c r="X35" s="544"/>
      <c r="Y35" s="544"/>
      <c r="Z35" s="82" t="s">
        <v>75</v>
      </c>
      <c r="AA35" s="282">
        <v>252</v>
      </c>
      <c r="AB35" s="78">
        <f t="shared" si="4"/>
        <v>3168</v>
      </c>
      <c r="AC35" s="79">
        <f t="shared" si="3"/>
        <v>0</v>
      </c>
      <c r="AD35" s="9"/>
    </row>
    <row r="36" spans="1:30" ht="16.2" thickBot="1" x14ac:dyDescent="0.35">
      <c r="A36" s="1" t="s">
        <v>77</v>
      </c>
      <c r="B36" s="553"/>
      <c r="C36" s="554"/>
      <c r="D36" s="301">
        <f>SUM('0054:4072'!D36)</f>
        <v>122.70000000000002</v>
      </c>
      <c r="E36" s="301">
        <f>SUM('0054:4072'!E36)</f>
        <v>122.05999999999999</v>
      </c>
      <c r="F36" s="302">
        <v>0</v>
      </c>
      <c r="G36" s="301">
        <f>SUM('0054:4072'!G36)</f>
        <v>244.76000000000002</v>
      </c>
      <c r="H36" s="72"/>
      <c r="I36" s="81" t="s">
        <v>75</v>
      </c>
      <c r="J36" s="289">
        <v>253</v>
      </c>
      <c r="K36" s="74">
        <v>6685</v>
      </c>
      <c r="L36" s="299">
        <f>SUM('0054:4072'!L36)</f>
        <v>1636220.6000000003</v>
      </c>
      <c r="N36" s="281">
        <v>5103</v>
      </c>
      <c r="O36" s="243">
        <v>253</v>
      </c>
      <c r="P36" s="75"/>
      <c r="Q36" s="84"/>
      <c r="V36" s="555"/>
      <c r="W36" s="555"/>
      <c r="X36" s="545"/>
      <c r="Y36" s="545"/>
      <c r="Z36" s="82" t="s">
        <v>75</v>
      </c>
      <c r="AA36" s="282">
        <v>253</v>
      </c>
      <c r="AB36" s="78">
        <f t="shared" si="4"/>
        <v>6685</v>
      </c>
      <c r="AC36" s="85">
        <f t="shared" si="3"/>
        <v>0</v>
      </c>
      <c r="AD36" s="9"/>
    </row>
    <row r="37" spans="1:30" ht="18.75" customHeight="1" x14ac:dyDescent="0.3">
      <c r="B37" s="270" t="s">
        <v>78</v>
      </c>
      <c r="C37" s="270"/>
      <c r="D37" s="303">
        <f t="shared" ref="D37:E37" si="5">SUM(D28:D36)</f>
        <v>1497.01</v>
      </c>
      <c r="E37" s="303">
        <f t="shared" si="5"/>
        <v>1489.4699999999998</v>
      </c>
      <c r="F37" s="303"/>
      <c r="G37" s="303">
        <f>SUM(G28:G36)</f>
        <v>2986.48</v>
      </c>
      <c r="H37" s="60"/>
      <c r="I37" s="270" t="s">
        <v>79</v>
      </c>
      <c r="J37" s="270"/>
      <c r="K37" s="270"/>
      <c r="L37" s="304">
        <f>SUM(L28:L36)</f>
        <v>5742746.4300000006</v>
      </c>
      <c r="N37" s="243"/>
      <c r="O37" s="63"/>
      <c r="P37" s="243"/>
      <c r="Q37" s="243"/>
      <c r="V37" s="546" t="s">
        <v>78</v>
      </c>
      <c r="W37" s="546"/>
      <c r="X37" s="547">
        <f>SUM(X28:X36)</f>
        <v>0</v>
      </c>
      <c r="Y37" s="547"/>
      <c r="Z37" s="546" t="s">
        <v>79</v>
      </c>
      <c r="AA37" s="546"/>
      <c r="AB37" s="546"/>
      <c r="AC37" s="54">
        <f>SUM(AC28:AC36)</f>
        <v>0</v>
      </c>
      <c r="AD37" s="9"/>
    </row>
    <row r="38" spans="1:30" ht="30.75" customHeight="1" x14ac:dyDescent="0.3">
      <c r="B38" s="86" t="s">
        <v>80</v>
      </c>
      <c r="C38" s="86"/>
      <c r="D38" s="86"/>
      <c r="E38" s="86"/>
      <c r="F38" s="86"/>
      <c r="G38" s="86"/>
      <c r="H38" s="87"/>
      <c r="I38" s="86"/>
      <c r="J38" s="86"/>
      <c r="K38" s="86"/>
      <c r="L38" s="305"/>
      <c r="M38" s="63"/>
      <c r="N38" s="243"/>
      <c r="O38" s="63"/>
      <c r="P38" s="243"/>
      <c r="Q38" s="243"/>
      <c r="V38" s="534" t="s">
        <v>80</v>
      </c>
      <c r="W38" s="534"/>
      <c r="X38" s="534"/>
      <c r="Y38" s="534"/>
      <c r="Z38" s="534"/>
      <c r="AA38" s="534"/>
      <c r="AB38" s="534"/>
      <c r="AC38" s="534"/>
      <c r="AD38" s="88"/>
    </row>
    <row r="39" spans="1:30" ht="15.75" customHeight="1" x14ac:dyDescent="0.3">
      <c r="B39" s="89" t="s">
        <v>81</v>
      </c>
      <c r="C39" s="89"/>
      <c r="D39" s="89"/>
      <c r="E39" s="89"/>
      <c r="F39" s="89"/>
      <c r="G39" s="90">
        <f>+'0054'!G39</f>
        <v>34651002</v>
      </c>
      <c r="H39" s="90"/>
      <c r="I39" s="270" t="s">
        <v>82</v>
      </c>
      <c r="J39" s="270"/>
      <c r="K39" s="270"/>
      <c r="L39" s="293"/>
      <c r="O39" s="1"/>
      <c r="V39" s="539" t="s">
        <v>81</v>
      </c>
      <c r="W39" s="539"/>
      <c r="X39" s="540">
        <f>+G39</f>
        <v>34651002</v>
      </c>
      <c r="Y39" s="540"/>
      <c r="Z39" s="541" t="s">
        <v>82</v>
      </c>
      <c r="AA39" s="541"/>
      <c r="AB39" s="541"/>
      <c r="AC39" s="541"/>
      <c r="AD39" s="9"/>
    </row>
    <row r="40" spans="1:30" ht="15.75" customHeight="1" x14ac:dyDescent="0.3">
      <c r="B40" s="91" t="s">
        <v>83</v>
      </c>
      <c r="C40" s="91"/>
      <c r="D40" s="91"/>
      <c r="E40" s="91"/>
      <c r="F40" s="91"/>
      <c r="G40" s="92">
        <f>+'0054'!G40</f>
        <v>183446.91</v>
      </c>
      <c r="H40" s="92"/>
      <c r="I40" s="92"/>
      <c r="J40" s="92"/>
      <c r="K40" s="49">
        <f>ROUND(+G39/G40,0)</f>
        <v>189</v>
      </c>
      <c r="L40" s="299">
        <f>SUM('0054:4072'!L40)</f>
        <v>3597705.7200000016</v>
      </c>
      <c r="N40" s="93"/>
      <c r="O40" s="93"/>
      <c r="P40" s="93"/>
      <c r="Q40" s="93"/>
      <c r="V40" s="542" t="s">
        <v>83</v>
      </c>
      <c r="W40" s="542"/>
      <c r="X40" s="543">
        <f>+G40</f>
        <v>183446.91</v>
      </c>
      <c r="Y40" s="543"/>
      <c r="Z40" s="543"/>
      <c r="AA40" s="543"/>
      <c r="AB40" s="54">
        <f>ROUND(X39/X40,0)</f>
        <v>189</v>
      </c>
      <c r="AC40" s="54">
        <f>ROUND(AB40*$X$26,0)</f>
        <v>0</v>
      </c>
      <c r="AD40" s="9"/>
    </row>
    <row r="41" spans="1:30" ht="15.75" customHeight="1" x14ac:dyDescent="0.3">
      <c r="B41" s="94" t="s">
        <v>84</v>
      </c>
      <c r="C41" s="94"/>
      <c r="D41" s="94"/>
      <c r="E41" s="94"/>
      <c r="F41" s="94"/>
      <c r="G41" s="94"/>
      <c r="H41" s="94"/>
      <c r="I41" s="94"/>
      <c r="J41" s="94"/>
      <c r="K41" s="94"/>
      <c r="L41" s="306"/>
      <c r="N41" s="63"/>
      <c r="O41" s="95"/>
      <c r="P41" s="63"/>
      <c r="Q41" s="63"/>
      <c r="V41" s="533" t="s">
        <v>84</v>
      </c>
      <c r="W41" s="533"/>
      <c r="X41" s="533"/>
      <c r="Y41" s="533"/>
      <c r="Z41" s="533"/>
      <c r="AA41" s="533"/>
      <c r="AB41" s="533"/>
      <c r="AC41" s="533"/>
      <c r="AD41" s="9"/>
    </row>
    <row r="42" spans="1:30" ht="28.5" customHeight="1" x14ac:dyDescent="0.3">
      <c r="B42" s="86" t="s">
        <v>85</v>
      </c>
      <c r="C42" s="86"/>
      <c r="D42" s="86"/>
      <c r="E42" s="86"/>
      <c r="F42" s="86"/>
      <c r="G42" s="86"/>
      <c r="H42" s="86"/>
      <c r="I42" s="86"/>
      <c r="J42" s="86"/>
      <c r="K42" s="86"/>
      <c r="L42" s="305"/>
      <c r="M42" s="93"/>
      <c r="O42" s="1"/>
      <c r="V42" s="534" t="s">
        <v>85</v>
      </c>
      <c r="W42" s="534"/>
      <c r="X42" s="534"/>
      <c r="Y42" s="534"/>
      <c r="Z42" s="534"/>
      <c r="AA42" s="534"/>
      <c r="AB42" s="534"/>
      <c r="AC42" s="534"/>
      <c r="AD42" s="286"/>
    </row>
    <row r="43" spans="1:30" x14ac:dyDescent="0.3">
      <c r="B43" s="96" t="s">
        <v>86</v>
      </c>
      <c r="C43" s="96"/>
      <c r="D43" s="96"/>
      <c r="E43" s="96"/>
      <c r="F43" s="96"/>
      <c r="G43" s="96"/>
      <c r="H43" s="96"/>
      <c r="I43" s="96"/>
      <c r="J43" s="96"/>
      <c r="K43" s="96"/>
      <c r="L43" s="307"/>
      <c r="M43" s="97"/>
      <c r="N43" s="63"/>
      <c r="O43" s="63"/>
      <c r="P43" s="63"/>
      <c r="Q43" s="63"/>
      <c r="V43" s="535" t="s">
        <v>86</v>
      </c>
      <c r="W43" s="535"/>
      <c r="X43" s="535"/>
      <c r="Y43" s="535"/>
      <c r="Z43" s="535"/>
      <c r="AA43" s="535"/>
      <c r="AB43" s="535"/>
      <c r="AC43" s="535"/>
      <c r="AD43" s="98"/>
    </row>
    <row r="44" spans="1:30" ht="24" customHeight="1" x14ac:dyDescent="0.3">
      <c r="B44" s="58" t="s">
        <v>87</v>
      </c>
      <c r="C44" s="58"/>
      <c r="D44" s="58"/>
      <c r="E44" s="58"/>
      <c r="F44" s="58"/>
      <c r="G44" s="58"/>
      <c r="H44" s="58"/>
      <c r="I44" s="58"/>
      <c r="J44" s="58"/>
      <c r="K44" s="58"/>
      <c r="L44" s="299">
        <f>SUM('0054:4072'!L44)</f>
        <v>98074411.404304683</v>
      </c>
      <c r="O44" s="1"/>
      <c r="V44" s="536" t="s">
        <v>87</v>
      </c>
      <c r="W44" s="536"/>
      <c r="X44" s="536"/>
      <c r="Y44" s="536"/>
      <c r="Z44" s="536"/>
      <c r="AA44" s="536"/>
      <c r="AB44" s="536"/>
      <c r="AC44" s="99">
        <f>SUM(AC26,AC37,AC40)</f>
        <v>0</v>
      </c>
      <c r="AD44" s="9"/>
    </row>
    <row r="45" spans="1:30" ht="30.75" customHeight="1" x14ac:dyDescent="0.3">
      <c r="B45" s="86" t="s">
        <v>88</v>
      </c>
      <c r="C45" s="86"/>
      <c r="D45" s="86"/>
      <c r="E45" s="86"/>
      <c r="F45" s="86"/>
      <c r="G45" s="86"/>
      <c r="H45" s="86"/>
      <c r="I45" s="86"/>
      <c r="J45" s="86"/>
      <c r="K45" s="86"/>
      <c r="L45" s="305"/>
      <c r="M45" s="100"/>
      <c r="O45" s="1"/>
      <c r="V45" s="534" t="s">
        <v>88</v>
      </c>
      <c r="W45" s="534"/>
      <c r="X45" s="534"/>
      <c r="Y45" s="534"/>
      <c r="Z45" s="534"/>
      <c r="AA45" s="534"/>
      <c r="AB45" s="534"/>
      <c r="AC45" s="534"/>
      <c r="AD45" s="285"/>
    </row>
    <row r="46" spans="1:30" ht="18.75" customHeight="1" x14ac:dyDescent="0.3">
      <c r="B46" s="1"/>
      <c r="C46" s="101" t="s">
        <v>89</v>
      </c>
      <c r="D46" s="101"/>
      <c r="E46" s="101"/>
      <c r="F46" s="101"/>
      <c r="G46" s="101" t="s">
        <v>90</v>
      </c>
      <c r="H46" s="102"/>
      <c r="I46" s="103" t="s">
        <v>91</v>
      </c>
      <c r="J46" s="104"/>
      <c r="K46" s="104"/>
      <c r="L46" s="308"/>
      <c r="M46" s="105"/>
      <c r="O46" s="1"/>
      <c r="V46" s="9"/>
      <c r="W46" s="288" t="s">
        <v>89</v>
      </c>
      <c r="X46" s="537" t="s">
        <v>92</v>
      </c>
      <c r="Y46" s="537"/>
      <c r="Z46" s="538" t="s">
        <v>91</v>
      </c>
      <c r="AA46" s="538"/>
      <c r="AB46" s="538"/>
      <c r="AC46" s="538"/>
      <c r="AD46" s="106"/>
    </row>
    <row r="47" spans="1:30" ht="18.75" customHeight="1" x14ac:dyDescent="0.3">
      <c r="B47" s="93" t="s">
        <v>93</v>
      </c>
      <c r="C47" s="107">
        <f>K10+K11+K16+K19+K22</f>
        <v>8185.7385999999997</v>
      </c>
      <c r="D47" s="107"/>
      <c r="E47" s="107"/>
      <c r="F47" s="107"/>
      <c r="G47" s="108">
        <f>K7</f>
        <v>1.0289999999999999</v>
      </c>
      <c r="H47" s="108"/>
      <c r="I47" s="109">
        <f>+'0054'!I47</f>
        <v>1317.85</v>
      </c>
      <c r="J47" s="110" t="s">
        <v>94</v>
      </c>
      <c r="K47" s="111">
        <f>ROUND(C47*G47*I47,0)</f>
        <v>11100415</v>
      </c>
      <c r="L47" s="309"/>
      <c r="O47" s="1"/>
      <c r="V47" s="286" t="s">
        <v>93</v>
      </c>
      <c r="W47" s="112">
        <f>AB10+AB11+AB16+AB19+AB22</f>
        <v>0</v>
      </c>
      <c r="X47" s="529">
        <f>AB7</f>
        <v>1.0289999999999999</v>
      </c>
      <c r="Y47" s="529"/>
      <c r="Z47" s="113">
        <f>+I47</f>
        <v>1317.85</v>
      </c>
      <c r="AA47" s="114" t="s">
        <v>94</v>
      </c>
      <c r="AB47" s="115">
        <f>ROUND(W47*X47*Z47,0)</f>
        <v>0</v>
      </c>
      <c r="AC47" s="116"/>
      <c r="AD47" s="9"/>
    </row>
    <row r="48" spans="1:30" ht="18" customHeight="1" x14ac:dyDescent="0.3">
      <c r="B48" s="117" t="s">
        <v>71</v>
      </c>
      <c r="C48" s="107">
        <f>K12+K13+K17+K20+K23</f>
        <v>7301.6876999999995</v>
      </c>
      <c r="D48" s="107"/>
      <c r="E48" s="107"/>
      <c r="F48" s="107"/>
      <c r="G48" s="108">
        <f>K7</f>
        <v>1.0289999999999999</v>
      </c>
      <c r="H48" s="108"/>
      <c r="I48" s="109">
        <f>+'0054'!I48</f>
        <v>898.92</v>
      </c>
      <c r="J48" s="110" t="s">
        <v>94</v>
      </c>
      <c r="K48" s="111">
        <f>ROUND(C48*G48*I48,0)</f>
        <v>6753978</v>
      </c>
      <c r="L48" s="310"/>
      <c r="O48" s="1"/>
      <c r="V48" s="118" t="s">
        <v>71</v>
      </c>
      <c r="W48" s="112">
        <f>AB12+AB13+AB17+AB20+AB23</f>
        <v>0</v>
      </c>
      <c r="X48" s="529">
        <f>AB7</f>
        <v>1.0289999999999999</v>
      </c>
      <c r="Y48" s="529"/>
      <c r="Z48" s="113">
        <f>+I48</f>
        <v>898.92</v>
      </c>
      <c r="AA48" s="114" t="s">
        <v>94</v>
      </c>
      <c r="AB48" s="115">
        <f>ROUND(W48*X48*Z48,0)</f>
        <v>0</v>
      </c>
      <c r="AC48" s="119"/>
      <c r="AD48" s="9"/>
    </row>
    <row r="49" spans="2:30" ht="19.5" customHeight="1" thickBot="1" x14ac:dyDescent="0.4">
      <c r="B49" s="120" t="s">
        <v>75</v>
      </c>
      <c r="C49" s="121">
        <f>K14+K15+K18+K21+K24+K25</f>
        <v>5900.9953000000005</v>
      </c>
      <c r="D49" s="107"/>
      <c r="E49" s="107"/>
      <c r="F49" s="107"/>
      <c r="G49" s="108">
        <f>K7</f>
        <v>1.0289999999999999</v>
      </c>
      <c r="H49" s="108"/>
      <c r="I49" s="109">
        <f>+'0054'!I49</f>
        <v>901.09</v>
      </c>
      <c r="J49" s="110" t="s">
        <v>94</v>
      </c>
      <c r="K49" s="111">
        <f>ROUND(C49*G49*I49,0)</f>
        <v>5471530</v>
      </c>
      <c r="L49" s="310"/>
      <c r="M49" s="97"/>
      <c r="N49" s="122"/>
      <c r="O49" s="123"/>
      <c r="P49" s="63"/>
      <c r="Q49" s="124"/>
      <c r="V49" s="125" t="s">
        <v>75</v>
      </c>
      <c r="W49" s="126">
        <f>AB14+AB15+AB18+AB21+AB24+AB25</f>
        <v>0</v>
      </c>
      <c r="X49" s="529">
        <f>AB7</f>
        <v>1.0289999999999999</v>
      </c>
      <c r="Y49" s="529"/>
      <c r="Z49" s="113">
        <f>+I49</f>
        <v>901.09</v>
      </c>
      <c r="AA49" s="114" t="s">
        <v>94</v>
      </c>
      <c r="AB49" s="115">
        <f>ROUND(W49*X49*Z49,0)</f>
        <v>0</v>
      </c>
      <c r="AC49" s="119"/>
      <c r="AD49" s="98"/>
    </row>
    <row r="50" spans="2:30" ht="24" customHeight="1" thickBot="1" x14ac:dyDescent="0.35">
      <c r="B50" s="127" t="s">
        <v>95</v>
      </c>
      <c r="C50" s="128">
        <f>SUM(C47:C49)</f>
        <v>21388.421600000001</v>
      </c>
      <c r="D50" s="129"/>
      <c r="E50" s="130"/>
      <c r="F50" s="130"/>
      <c r="G50" s="131" t="s">
        <v>96</v>
      </c>
      <c r="H50" s="131"/>
      <c r="I50" s="131"/>
      <c r="J50" s="131"/>
      <c r="K50" s="131"/>
      <c r="L50" s="299">
        <f>SUM('0054:4072'!L50)</f>
        <v>23325926</v>
      </c>
      <c r="N50" s="3"/>
      <c r="O50" s="1"/>
      <c r="V50" s="287" t="s">
        <v>95</v>
      </c>
      <c r="W50" s="132">
        <f>SUM(W47:W49)</f>
        <v>0</v>
      </c>
      <c r="X50" s="530" t="s">
        <v>96</v>
      </c>
      <c r="Y50" s="531"/>
      <c r="Z50" s="531"/>
      <c r="AA50" s="531"/>
      <c r="AB50" s="531"/>
      <c r="AC50" s="54">
        <f>IF(V2=75,0,AB49+AB48+AB47)</f>
        <v>0</v>
      </c>
      <c r="AD50" s="9"/>
    </row>
    <row r="51" spans="2:30" ht="19.5" customHeight="1" x14ac:dyDescent="0.35">
      <c r="B51" s="133" t="s">
        <v>97</v>
      </c>
      <c r="C51" s="133"/>
      <c r="D51" s="133"/>
      <c r="E51" s="133"/>
      <c r="F51" s="133"/>
      <c r="G51" s="133"/>
      <c r="H51" s="133"/>
      <c r="I51" s="133"/>
      <c r="J51" s="133"/>
      <c r="K51" s="133"/>
      <c r="L51" s="311"/>
      <c r="M51" s="122"/>
      <c r="N51" s="63"/>
      <c r="O51" s="1"/>
      <c r="V51" s="532" t="s">
        <v>97</v>
      </c>
      <c r="W51" s="532"/>
      <c r="X51" s="532"/>
      <c r="Y51" s="532"/>
      <c r="Z51" s="532"/>
      <c r="AA51" s="532"/>
      <c r="AB51" s="532"/>
      <c r="AC51" s="532"/>
      <c r="AD51" s="134"/>
    </row>
    <row r="52" spans="2:30" ht="27.75" customHeight="1" x14ac:dyDescent="0.3">
      <c r="B52" s="270" t="s">
        <v>98</v>
      </c>
      <c r="C52" s="270"/>
      <c r="D52" s="270"/>
      <c r="E52" s="270"/>
      <c r="F52" s="270"/>
      <c r="G52" s="270"/>
      <c r="H52" s="270"/>
      <c r="I52" s="270"/>
      <c r="J52" s="270"/>
      <c r="K52" s="270"/>
      <c r="L52" s="293"/>
      <c r="O52" s="1"/>
      <c r="V52" s="514" t="s">
        <v>98</v>
      </c>
      <c r="W52" s="514"/>
      <c r="X52" s="514"/>
      <c r="Y52" s="514"/>
      <c r="Z52" s="514"/>
      <c r="AA52" s="514"/>
      <c r="AB52" s="514"/>
      <c r="AC52" s="514"/>
      <c r="AD52" s="9"/>
    </row>
    <row r="53" spans="2:30" x14ac:dyDescent="0.3">
      <c r="B53" s="270" t="s">
        <v>99</v>
      </c>
      <c r="C53" s="270"/>
      <c r="D53" s="270"/>
      <c r="E53" s="270"/>
      <c r="F53" s="270"/>
      <c r="G53" s="135">
        <f>K26</f>
        <v>21388.421600000001</v>
      </c>
      <c r="H53" s="55" t="s">
        <v>100</v>
      </c>
      <c r="I53" s="55"/>
      <c r="J53" s="136">
        <f>+'0054'!J53</f>
        <v>201437.75</v>
      </c>
      <c r="K53" s="136"/>
      <c r="L53" s="312"/>
      <c r="N53" s="3"/>
      <c r="O53" s="1"/>
      <c r="V53" s="524" t="s">
        <v>99</v>
      </c>
      <c r="W53" s="524"/>
      <c r="X53" s="137">
        <f>AB26</f>
        <v>0</v>
      </c>
      <c r="Y53" s="525" t="s">
        <v>100</v>
      </c>
      <c r="Z53" s="525"/>
      <c r="AA53" s="526">
        <f>+J53</f>
        <v>201437.75</v>
      </c>
      <c r="AB53" s="526"/>
      <c r="AC53" s="526"/>
      <c r="AD53" s="9"/>
    </row>
    <row r="54" spans="2:30" x14ac:dyDescent="0.3">
      <c r="B54" s="270" t="s">
        <v>101</v>
      </c>
      <c r="C54" s="270"/>
      <c r="D54" s="270"/>
      <c r="E54" s="270"/>
      <c r="F54" s="270"/>
      <c r="G54" s="270"/>
      <c r="H54" s="270"/>
      <c r="I54" s="270"/>
      <c r="J54" s="270"/>
      <c r="K54" s="138">
        <f>ROUND(G53/J53,6)</f>
        <v>0.106179</v>
      </c>
      <c r="L54" s="293"/>
      <c r="N54" s="63"/>
      <c r="O54" s="1"/>
      <c r="V54" s="524" t="s">
        <v>101</v>
      </c>
      <c r="W54" s="524"/>
      <c r="X54" s="524"/>
      <c r="Y54" s="524"/>
      <c r="Z54" s="524"/>
      <c r="AA54" s="524"/>
      <c r="AB54" s="527">
        <f>ROUND(X53/AA53,6)</f>
        <v>0</v>
      </c>
      <c r="AC54" s="527"/>
      <c r="AD54" s="9"/>
    </row>
    <row r="55" spans="2:30" ht="24" customHeight="1" x14ac:dyDescent="0.3">
      <c r="B55" s="270" t="s">
        <v>102</v>
      </c>
      <c r="C55" s="270"/>
      <c r="D55" s="270"/>
      <c r="E55" s="270"/>
      <c r="F55" s="270"/>
      <c r="G55" s="270"/>
      <c r="H55" s="270"/>
      <c r="I55" s="270"/>
      <c r="J55" s="270"/>
      <c r="K55" s="270"/>
      <c r="L55" s="293"/>
      <c r="O55" s="1"/>
      <c r="V55" s="514" t="s">
        <v>102</v>
      </c>
      <c r="W55" s="514"/>
      <c r="X55" s="514"/>
      <c r="Y55" s="514"/>
      <c r="Z55" s="514"/>
      <c r="AA55" s="514"/>
      <c r="AB55" s="514"/>
      <c r="AC55" s="514"/>
      <c r="AD55" s="9"/>
    </row>
    <row r="56" spans="2:30" x14ac:dyDescent="0.3">
      <c r="B56" s="270" t="s">
        <v>103</v>
      </c>
      <c r="C56" s="270"/>
      <c r="D56" s="270"/>
      <c r="E56" s="270"/>
      <c r="F56" s="270"/>
      <c r="G56" s="139">
        <f>G26</f>
        <v>19144.379999999997</v>
      </c>
      <c r="H56" s="55" t="s">
        <v>104</v>
      </c>
      <c r="I56" s="55"/>
      <c r="J56" s="136">
        <f>+'0054'!J56</f>
        <v>183446.91</v>
      </c>
      <c r="K56" s="136"/>
      <c r="L56" s="312"/>
      <c r="O56" s="1"/>
      <c r="V56" s="524" t="s">
        <v>103</v>
      </c>
      <c r="W56" s="524"/>
      <c r="X56" s="140">
        <f>X26</f>
        <v>0</v>
      </c>
      <c r="Y56" s="525" t="s">
        <v>104</v>
      </c>
      <c r="Z56" s="525"/>
      <c r="AA56" s="526">
        <f>+J56</f>
        <v>183446.91</v>
      </c>
      <c r="AB56" s="526"/>
      <c r="AC56" s="526"/>
      <c r="AD56" s="9"/>
    </row>
    <row r="57" spans="2:30" x14ac:dyDescent="0.3">
      <c r="B57" s="270" t="s">
        <v>105</v>
      </c>
      <c r="C57" s="270"/>
      <c r="D57" s="270"/>
      <c r="E57" s="270"/>
      <c r="F57" s="270"/>
      <c r="G57" s="270"/>
      <c r="H57" s="270"/>
      <c r="I57" s="270"/>
      <c r="J57" s="270"/>
      <c r="K57" s="138">
        <f>ROUND(G56/J56,6)</f>
        <v>0.10435899999999999</v>
      </c>
      <c r="L57" s="293"/>
      <c r="O57" s="1"/>
      <c r="V57" s="524" t="s">
        <v>105</v>
      </c>
      <c r="W57" s="524"/>
      <c r="X57" s="524"/>
      <c r="Y57" s="524"/>
      <c r="Z57" s="524"/>
      <c r="AA57" s="524"/>
      <c r="AB57" s="527">
        <f>ROUND(X56/AA56,6)</f>
        <v>0</v>
      </c>
      <c r="AC57" s="527"/>
      <c r="AD57" s="9"/>
    </row>
    <row r="58" spans="2:30" ht="20.25" customHeight="1" x14ac:dyDescent="0.3">
      <c r="B58" s="141" t="s">
        <v>106</v>
      </c>
      <c r="C58" s="141"/>
      <c r="D58" s="141"/>
      <c r="E58" s="141"/>
      <c r="F58" s="141"/>
      <c r="G58" s="141"/>
      <c r="H58" s="141"/>
      <c r="I58" s="141"/>
      <c r="J58" s="141"/>
      <c r="K58" s="141"/>
      <c r="L58" s="310"/>
      <c r="N58" s="20"/>
      <c r="O58" s="20"/>
      <c r="V58" s="528" t="s">
        <v>107</v>
      </c>
      <c r="W58" s="528"/>
      <c r="X58" s="528"/>
      <c r="Y58" s="515">
        <f>X65+X64+X62+X61+X60</f>
        <v>4234387</v>
      </c>
      <c r="Z58" s="515"/>
      <c r="AA58" s="284" t="s">
        <v>108</v>
      </c>
      <c r="AB58" s="142">
        <f>AB54</f>
        <v>0</v>
      </c>
      <c r="AC58" s="54">
        <f>ROUND(Y58*AB58,0)</f>
        <v>0</v>
      </c>
      <c r="AD58" s="9"/>
    </row>
    <row r="59" spans="2:30" x14ac:dyDescent="0.3">
      <c r="B59" s="58" t="s">
        <v>107</v>
      </c>
      <c r="C59" s="58"/>
      <c r="D59" s="58"/>
      <c r="E59" s="58"/>
      <c r="F59" s="58"/>
      <c r="G59" s="58"/>
      <c r="H59" s="143" t="s">
        <v>19</v>
      </c>
      <c r="I59" s="111">
        <f>+'0054'!I59</f>
        <v>4234387</v>
      </c>
      <c r="J59" s="144" t="s">
        <v>108</v>
      </c>
      <c r="K59" s="145">
        <f>K54</f>
        <v>0.106179</v>
      </c>
      <c r="L59" s="299">
        <f>SUM('0054:4072'!L59)</f>
        <v>449594.73311500001</v>
      </c>
      <c r="O59" s="1"/>
      <c r="P59" s="144"/>
      <c r="Q59" s="144"/>
      <c r="V59" s="521" t="s">
        <v>109</v>
      </c>
      <c r="W59" s="521"/>
      <c r="X59" s="521"/>
      <c r="Y59" s="521"/>
      <c r="Z59" s="521"/>
      <c r="AA59" s="521"/>
      <c r="AB59" s="521"/>
      <c r="AC59" s="521"/>
      <c r="AD59" s="9"/>
    </row>
    <row r="60" spans="2:30" x14ac:dyDescent="0.3">
      <c r="B60" s="58" t="s">
        <v>109</v>
      </c>
      <c r="C60" s="58"/>
      <c r="D60" s="58"/>
      <c r="E60" s="58"/>
      <c r="F60" s="58"/>
      <c r="G60" s="58"/>
      <c r="H60" s="58"/>
      <c r="I60" s="58"/>
      <c r="J60" s="58"/>
      <c r="K60" s="58"/>
      <c r="L60" s="310"/>
      <c r="O60" s="1"/>
      <c r="P60" s="144"/>
      <c r="Q60" s="144"/>
      <c r="V60" s="522" t="s">
        <v>110</v>
      </c>
      <c r="W60" s="522"/>
      <c r="X60" s="523">
        <f>+G61</f>
        <v>0</v>
      </c>
      <c r="Y60" s="523"/>
      <c r="Z60" s="523"/>
      <c r="AA60" s="523"/>
      <c r="AB60" s="523"/>
      <c r="AC60" s="523"/>
      <c r="AD60" s="9"/>
    </row>
    <row r="61" spans="2:30" ht="15" customHeight="1" x14ac:dyDescent="0.3">
      <c r="B61" s="146" t="s">
        <v>110</v>
      </c>
      <c r="C61" s="58"/>
      <c r="D61" s="58"/>
      <c r="E61" s="58"/>
      <c r="F61" s="58"/>
      <c r="G61" s="147">
        <v>0</v>
      </c>
      <c r="H61" s="147"/>
      <c r="I61" s="147"/>
      <c r="J61" s="147"/>
      <c r="K61" s="147"/>
      <c r="L61" s="310"/>
      <c r="O61" s="1"/>
      <c r="P61" s="144"/>
      <c r="Q61" s="144"/>
      <c r="V61" s="522" t="s">
        <v>111</v>
      </c>
      <c r="W61" s="522"/>
      <c r="X61" s="523">
        <f>+G62</f>
        <v>0</v>
      </c>
      <c r="Y61" s="523"/>
      <c r="Z61" s="523"/>
      <c r="AA61" s="523"/>
      <c r="AB61" s="523"/>
      <c r="AC61" s="523"/>
      <c r="AD61" s="9"/>
    </row>
    <row r="62" spans="2:30" ht="13.5" customHeight="1" x14ac:dyDescent="0.3">
      <c r="B62" s="146" t="s">
        <v>111</v>
      </c>
      <c r="C62" s="58"/>
      <c r="D62" s="58"/>
      <c r="E62" s="58"/>
      <c r="F62" s="58"/>
      <c r="G62" s="147">
        <v>0</v>
      </c>
      <c r="H62" s="147"/>
      <c r="I62" s="147"/>
      <c r="J62" s="147"/>
      <c r="K62" s="147"/>
      <c r="L62" s="310"/>
      <c r="N62" s="144"/>
      <c r="O62" s="144"/>
      <c r="P62" s="144"/>
      <c r="Q62" s="144"/>
      <c r="V62" s="522" t="s">
        <v>112</v>
      </c>
      <c r="W62" s="522"/>
      <c r="X62" s="523">
        <v>0</v>
      </c>
      <c r="Y62" s="523"/>
      <c r="Z62" s="523"/>
      <c r="AA62" s="523"/>
      <c r="AB62" s="523"/>
      <c r="AC62" s="523"/>
      <c r="AD62" s="9"/>
    </row>
    <row r="63" spans="2:30" ht="13.5" hidden="1" customHeight="1" x14ac:dyDescent="0.3">
      <c r="B63" s="58" t="s">
        <v>112</v>
      </c>
      <c r="C63" s="58"/>
      <c r="D63" s="58"/>
      <c r="E63" s="58"/>
      <c r="F63" s="58"/>
      <c r="G63" s="147">
        <v>0</v>
      </c>
      <c r="H63" s="147"/>
      <c r="I63" s="147"/>
      <c r="J63" s="147"/>
      <c r="K63" s="147"/>
      <c r="L63" s="310"/>
      <c r="O63" s="1"/>
      <c r="P63" s="144"/>
      <c r="Q63" s="144"/>
      <c r="V63" s="521" t="s">
        <v>113</v>
      </c>
      <c r="W63" s="521"/>
      <c r="X63" s="521"/>
      <c r="Y63" s="521"/>
      <c r="Z63" s="521"/>
      <c r="AA63" s="521"/>
      <c r="AB63" s="521"/>
      <c r="AC63" s="521"/>
      <c r="AD63" s="285"/>
    </row>
    <row r="64" spans="2:30" ht="13.5" customHeight="1" x14ac:dyDescent="0.3">
      <c r="B64" s="58" t="s">
        <v>113</v>
      </c>
      <c r="C64" s="58"/>
      <c r="D64" s="58"/>
      <c r="E64" s="58"/>
      <c r="F64" s="58"/>
      <c r="G64" s="58"/>
      <c r="H64" s="58"/>
      <c r="I64" s="58"/>
      <c r="J64" s="58"/>
      <c r="K64" s="58"/>
      <c r="L64" s="310"/>
      <c r="M64" s="100"/>
      <c r="N64" s="20"/>
      <c r="O64" s="1"/>
      <c r="V64" s="522" t="s">
        <v>114</v>
      </c>
      <c r="W64" s="522"/>
      <c r="X64" s="523">
        <f>+G65</f>
        <v>4234387</v>
      </c>
      <c r="Y64" s="523"/>
      <c r="Z64" s="523"/>
      <c r="AA64" s="523"/>
      <c r="AB64" s="523"/>
      <c r="AC64" s="523"/>
      <c r="AD64" s="9"/>
    </row>
    <row r="65" spans="1:30" ht="12.75" customHeight="1" x14ac:dyDescent="0.3">
      <c r="B65" s="146" t="s">
        <v>114</v>
      </c>
      <c r="C65" s="58"/>
      <c r="D65" s="58"/>
      <c r="E65" s="58"/>
      <c r="F65" s="58"/>
      <c r="G65" s="147">
        <f>+I59</f>
        <v>4234387</v>
      </c>
      <c r="H65" s="147"/>
      <c r="I65" s="147"/>
      <c r="J65" s="147"/>
      <c r="K65" s="147"/>
      <c r="L65" s="310"/>
      <c r="O65" s="1"/>
      <c r="V65" s="522" t="s">
        <v>115</v>
      </c>
      <c r="W65" s="522"/>
      <c r="X65" s="523">
        <f>+G66</f>
        <v>0</v>
      </c>
      <c r="Y65" s="523"/>
      <c r="Z65" s="523"/>
      <c r="AA65" s="523"/>
      <c r="AB65" s="523"/>
      <c r="AC65" s="523"/>
      <c r="AD65" s="22"/>
    </row>
    <row r="66" spans="1:30" ht="15" customHeight="1" x14ac:dyDescent="0.3">
      <c r="B66" s="146" t="s">
        <v>115</v>
      </c>
      <c r="C66" s="58"/>
      <c r="D66" s="58"/>
      <c r="E66" s="58"/>
      <c r="F66" s="58"/>
      <c r="G66" s="147">
        <v>0</v>
      </c>
      <c r="H66" s="147"/>
      <c r="I66" s="147"/>
      <c r="J66" s="147"/>
      <c r="K66" s="147"/>
      <c r="L66" s="310"/>
      <c r="M66" s="20"/>
      <c r="N66" s="3"/>
      <c r="O66" s="148"/>
      <c r="P66" s="148"/>
      <c r="Q66" s="148"/>
      <c r="V66" s="514" t="s">
        <v>116</v>
      </c>
      <c r="W66" s="514"/>
      <c r="X66" s="514"/>
      <c r="Y66" s="515">
        <f>+I67</f>
        <v>107785963</v>
      </c>
      <c r="Z66" s="515"/>
      <c r="AA66" s="284" t="s">
        <v>108</v>
      </c>
      <c r="AB66" s="142">
        <f>AB54</f>
        <v>0</v>
      </c>
      <c r="AC66" s="54">
        <f>ROUND(Y66*AB66,0)</f>
        <v>0</v>
      </c>
      <c r="AD66" s="9"/>
    </row>
    <row r="67" spans="1:30" ht="20.25" customHeight="1" x14ac:dyDescent="0.3">
      <c r="B67" s="270" t="s">
        <v>116</v>
      </c>
      <c r="C67" s="270"/>
      <c r="D67" s="270"/>
      <c r="E67" s="270"/>
      <c r="F67" s="270"/>
      <c r="H67" s="143" t="s">
        <v>21</v>
      </c>
      <c r="I67" s="111">
        <f>+'0054'!I67</f>
        <v>107785963</v>
      </c>
      <c r="J67" s="144" t="s">
        <v>108</v>
      </c>
      <c r="K67" s="145">
        <f>K54</f>
        <v>0.106179</v>
      </c>
      <c r="L67" s="299">
        <f>SUM('0054:4072'!L67)</f>
        <v>11444390.193451</v>
      </c>
      <c r="O67" s="1"/>
      <c r="V67" s="514" t="s">
        <v>117</v>
      </c>
      <c r="W67" s="514"/>
      <c r="X67" s="514"/>
      <c r="Y67" s="514"/>
      <c r="Z67" s="514"/>
      <c r="AA67" s="514"/>
      <c r="AB67" s="514"/>
      <c r="AC67" s="514"/>
      <c r="AD67" s="9"/>
    </row>
    <row r="68" spans="1:30" ht="20.25" customHeight="1" x14ac:dyDescent="0.3">
      <c r="B68" s="270" t="s">
        <v>117</v>
      </c>
      <c r="C68" s="270"/>
      <c r="D68" s="270"/>
      <c r="E68" s="270"/>
      <c r="F68" s="270"/>
      <c r="H68" s="270"/>
      <c r="I68" s="270"/>
      <c r="J68" s="289"/>
      <c r="K68" s="270"/>
      <c r="L68" s="293"/>
      <c r="O68" s="1"/>
      <c r="V68" s="519" t="s">
        <v>118</v>
      </c>
      <c r="W68" s="519"/>
      <c r="X68" s="519"/>
      <c r="Y68" s="515">
        <f>+I69</f>
        <v>0</v>
      </c>
      <c r="Z68" s="515"/>
      <c r="AA68" s="284" t="s">
        <v>108</v>
      </c>
      <c r="AB68" s="142">
        <f>AB57</f>
        <v>0</v>
      </c>
      <c r="AC68" s="54">
        <f>ROUND(Y68*AB68,0)</f>
        <v>0</v>
      </c>
      <c r="AD68" s="9"/>
    </row>
    <row r="69" spans="1:30" ht="15" customHeight="1" x14ac:dyDescent="0.3">
      <c r="B69" s="149" t="s">
        <v>118</v>
      </c>
      <c r="C69" s="270"/>
      <c r="D69" s="270"/>
      <c r="E69" s="270"/>
      <c r="F69" s="270"/>
      <c r="H69" s="143" t="s">
        <v>20</v>
      </c>
      <c r="I69" s="111">
        <f>+'0054'!I69</f>
        <v>0</v>
      </c>
      <c r="J69" s="144" t="s">
        <v>108</v>
      </c>
      <c r="K69" s="145">
        <f>K57</f>
        <v>0.10435899999999999</v>
      </c>
      <c r="L69" s="299">
        <f>SUM('0054:4072'!L69)</f>
        <v>0</v>
      </c>
      <c r="O69" s="1"/>
      <c r="V69" s="514" t="s">
        <v>119</v>
      </c>
      <c r="W69" s="514"/>
      <c r="X69" s="514"/>
      <c r="Y69" s="520">
        <f>+I70</f>
        <v>-7061393</v>
      </c>
      <c r="Z69" s="520"/>
      <c r="AA69" s="284" t="s">
        <v>108</v>
      </c>
      <c r="AB69" s="142">
        <f>AB54</f>
        <v>0</v>
      </c>
      <c r="AC69" s="54">
        <f>ROUND(Y69*AB69,0)</f>
        <v>0</v>
      </c>
      <c r="AD69" s="9"/>
    </row>
    <row r="70" spans="1:30" ht="20.25" customHeight="1" x14ac:dyDescent="0.3">
      <c r="B70" s="270" t="s">
        <v>119</v>
      </c>
      <c r="C70" s="270"/>
      <c r="D70" s="270"/>
      <c r="E70" s="270"/>
      <c r="F70" s="270"/>
      <c r="H70" s="143" t="s">
        <v>19</v>
      </c>
      <c r="I70" s="111">
        <f>+'0054'!I70</f>
        <v>-7061393</v>
      </c>
      <c r="J70" s="144" t="s">
        <v>108</v>
      </c>
      <c r="K70" s="145">
        <f>K54</f>
        <v>0.106179</v>
      </c>
      <c r="L70" s="299">
        <f>SUM('0054:4072'!L70)</f>
        <v>-749212.45697399997</v>
      </c>
      <c r="O70" s="1"/>
      <c r="V70" s="514" t="s">
        <v>120</v>
      </c>
      <c r="W70" s="514"/>
      <c r="X70" s="514"/>
      <c r="Y70" s="516">
        <f>+I71</f>
        <v>692332</v>
      </c>
      <c r="Z70" s="516"/>
      <c r="AA70" s="284" t="s">
        <v>108</v>
      </c>
      <c r="AB70" s="142">
        <f>AB54</f>
        <v>0</v>
      </c>
      <c r="AC70" s="54">
        <f>ROUND(Y70*AB70,0)</f>
        <v>0</v>
      </c>
      <c r="AD70" s="9"/>
    </row>
    <row r="71" spans="1:30" ht="20.25" customHeight="1" x14ac:dyDescent="0.3">
      <c r="B71" s="270" t="s">
        <v>120</v>
      </c>
      <c r="C71" s="270"/>
      <c r="D71" s="270"/>
      <c r="E71" s="270"/>
      <c r="F71" s="270"/>
      <c r="H71" s="143" t="s">
        <v>19</v>
      </c>
      <c r="I71" s="111">
        <f>+'0054'!I71</f>
        <v>692332</v>
      </c>
      <c r="J71" s="144" t="s">
        <v>108</v>
      </c>
      <c r="K71" s="145">
        <f>K54</f>
        <v>0.106179</v>
      </c>
      <c r="L71" s="299">
        <f>SUM('0054:4072'!L71)</f>
        <v>73736.985418000011</v>
      </c>
      <c r="O71" s="1"/>
      <c r="V71" s="514" t="s">
        <v>121</v>
      </c>
      <c r="W71" s="514"/>
      <c r="X71" s="514"/>
      <c r="Y71" s="516">
        <f>+I72</f>
        <v>14209634</v>
      </c>
      <c r="Z71" s="516"/>
      <c r="AA71" s="284" t="s">
        <v>108</v>
      </c>
      <c r="AB71" s="142">
        <f>AB57</f>
        <v>0</v>
      </c>
      <c r="AC71" s="54">
        <f>ROUND(Y71*AB71,0)</f>
        <v>0</v>
      </c>
      <c r="AD71" s="9"/>
    </row>
    <row r="72" spans="1:30" ht="21" customHeight="1" x14ac:dyDescent="0.35">
      <c r="B72" s="270" t="s">
        <v>121</v>
      </c>
      <c r="C72" s="270"/>
      <c r="D72" s="270"/>
      <c r="E72" s="270"/>
      <c r="F72" s="270"/>
      <c r="H72" s="143" t="s">
        <v>20</v>
      </c>
      <c r="I72" s="111">
        <f>+'0054'!I72</f>
        <v>14209634</v>
      </c>
      <c r="J72" s="144" t="s">
        <v>108</v>
      </c>
      <c r="K72" s="145">
        <f>K57</f>
        <v>0.10435899999999999</v>
      </c>
      <c r="L72" s="299">
        <f>SUM('0054:4072'!L72)</f>
        <v>1474493.3029099999</v>
      </c>
      <c r="O72" s="1"/>
      <c r="V72" s="517" t="s">
        <v>122</v>
      </c>
      <c r="W72" s="517"/>
      <c r="X72" s="517"/>
      <c r="Y72" s="517"/>
      <c r="Z72" s="517"/>
      <c r="AA72" s="517"/>
      <c r="AB72" s="517"/>
      <c r="AC72" s="57"/>
      <c r="AD72" s="9"/>
    </row>
    <row r="73" spans="1:30" ht="17.25" customHeight="1" x14ac:dyDescent="0.35">
      <c r="B73" s="270" t="s">
        <v>122</v>
      </c>
      <c r="C73" s="270"/>
      <c r="D73" s="270"/>
      <c r="E73" s="270"/>
      <c r="F73" s="270"/>
      <c r="H73" s="270"/>
      <c r="I73" s="270"/>
      <c r="J73" s="289"/>
      <c r="K73" s="270"/>
      <c r="L73" s="313"/>
      <c r="O73" s="1"/>
      <c r="V73" s="514" t="s">
        <v>123</v>
      </c>
      <c r="W73" s="514"/>
      <c r="X73" s="514"/>
      <c r="Y73" s="514"/>
      <c r="Z73" s="514"/>
      <c r="AA73" s="514"/>
      <c r="AB73" s="514"/>
      <c r="AC73" s="514"/>
      <c r="AD73" s="9"/>
    </row>
    <row r="74" spans="1:30" ht="31.2" x14ac:dyDescent="0.3">
      <c r="B74" s="270" t="s">
        <v>123</v>
      </c>
      <c r="C74" s="270"/>
      <c r="D74" s="274" t="s">
        <v>124</v>
      </c>
      <c r="E74" s="274" t="s">
        <v>125</v>
      </c>
      <c r="F74" s="274"/>
      <c r="H74" s="143" t="s">
        <v>22</v>
      </c>
      <c r="I74" s="18"/>
      <c r="J74" s="143"/>
      <c r="K74" s="18"/>
      <c r="L74" s="309"/>
      <c r="O74" s="1"/>
      <c r="V74" s="518" t="s">
        <v>126</v>
      </c>
      <c r="W74" s="518"/>
      <c r="X74" s="150" t="s">
        <v>127</v>
      </c>
      <c r="Y74" s="151"/>
      <c r="Z74" s="152">
        <f>+I75</f>
        <v>4640</v>
      </c>
      <c r="AA74" s="283" t="s">
        <v>128</v>
      </c>
      <c r="AB74" s="153">
        <f>+K75</f>
        <v>365</v>
      </c>
      <c r="AC74" s="54">
        <f>ROUND(AB74*Z74,0)</f>
        <v>1693600</v>
      </c>
      <c r="AD74" s="9"/>
    </row>
    <row r="75" spans="1:30" ht="19.5" customHeight="1" x14ac:dyDescent="0.3">
      <c r="A75" s="1" t="s">
        <v>129</v>
      </c>
      <c r="B75" s="154" t="s">
        <v>126</v>
      </c>
      <c r="C75" s="155" t="s">
        <v>127</v>
      </c>
      <c r="D75" s="314">
        <f>SUM('0054:4072'!D75)</f>
        <v>4640</v>
      </c>
      <c r="E75" s="314">
        <f>SUM('0054:4072'!E75)</f>
        <v>4322</v>
      </c>
      <c r="F75" s="154">
        <v>0</v>
      </c>
      <c r="G75" s="156">
        <f>IF($B$154&lt;8,D75,E75)</f>
        <v>4640</v>
      </c>
      <c r="H75" s="157"/>
      <c r="I75" s="158">
        <f>AVERAGE(G75,D75)</f>
        <v>4640</v>
      </c>
      <c r="J75" s="159" t="s">
        <v>128</v>
      </c>
      <c r="K75" s="160">
        <f>+'0054'!K75</f>
        <v>365</v>
      </c>
      <c r="L75" s="299">
        <f>SUM('0054:4072'!L75)</f>
        <v>1637937.5</v>
      </c>
      <c r="N75" s="1">
        <v>7802</v>
      </c>
      <c r="O75" s="1">
        <v>0</v>
      </c>
      <c r="V75" s="518" t="s">
        <v>126</v>
      </c>
      <c r="W75" s="518"/>
      <c r="X75" s="150" t="s">
        <v>130</v>
      </c>
      <c r="Y75" s="161"/>
      <c r="Z75" s="162">
        <f>+I76</f>
        <v>34</v>
      </c>
      <c r="AA75" s="283" t="s">
        <v>128</v>
      </c>
      <c r="AB75" s="163">
        <f>+K76</f>
        <v>1367</v>
      </c>
      <c r="AC75" s="54">
        <f>ROUND(AB75*Z75,0)</f>
        <v>46478</v>
      </c>
      <c r="AD75" s="9"/>
    </row>
    <row r="76" spans="1:30" ht="19.5" customHeight="1" x14ac:dyDescent="0.3">
      <c r="A76" s="1" t="s">
        <v>131</v>
      </c>
      <c r="B76" s="154" t="s">
        <v>126</v>
      </c>
      <c r="C76" s="155" t="s">
        <v>130</v>
      </c>
      <c r="D76" s="314">
        <f>SUM('0054:4072'!D76)</f>
        <v>34</v>
      </c>
      <c r="E76" s="314">
        <f>SUM('0054:4072'!E76)</f>
        <v>40</v>
      </c>
      <c r="F76" s="154">
        <v>0</v>
      </c>
      <c r="G76" s="156">
        <f>IF($B$154&lt;8,D76,E76)</f>
        <v>34</v>
      </c>
      <c r="H76" s="157"/>
      <c r="I76" s="158">
        <f>AVERAGE(G76,D76)</f>
        <v>34</v>
      </c>
      <c r="J76" s="159" t="s">
        <v>128</v>
      </c>
      <c r="K76" s="164">
        <f>+'0054'!K76</f>
        <v>1367</v>
      </c>
      <c r="L76" s="299">
        <f>SUM('0054:4072'!L76)</f>
        <v>51262.5</v>
      </c>
      <c r="N76" s="1">
        <v>7802</v>
      </c>
      <c r="O76" s="1">
        <v>110</v>
      </c>
      <c r="V76" s="514" t="str">
        <f>+B77</f>
        <v>14.  Digital Classrooms Allocation (UFTE share)</v>
      </c>
      <c r="W76" s="514"/>
      <c r="X76" s="514"/>
      <c r="Y76" s="515">
        <f>+I77</f>
        <v>1722101</v>
      </c>
      <c r="Z76" s="515"/>
      <c r="AA76" s="283" t="s">
        <v>128</v>
      </c>
      <c r="AB76" s="142">
        <f>AB57</f>
        <v>0</v>
      </c>
      <c r="AC76" s="54">
        <f>ROUND(Y76*AB76,0)</f>
        <v>0</v>
      </c>
      <c r="AD76" s="9"/>
    </row>
    <row r="77" spans="1:30" ht="26.25" customHeight="1" x14ac:dyDescent="0.3">
      <c r="B77" s="270" t="s">
        <v>132</v>
      </c>
      <c r="C77" s="270"/>
      <c r="D77" s="270"/>
      <c r="E77" s="270"/>
      <c r="F77" s="270"/>
      <c r="H77" s="143" t="s">
        <v>23</v>
      </c>
      <c r="I77" s="165">
        <v>1722101</v>
      </c>
      <c r="J77" s="144" t="s">
        <v>108</v>
      </c>
      <c r="K77" s="145">
        <f>K57</f>
        <v>0.10435899999999999</v>
      </c>
      <c r="L77" s="299">
        <f>SUM('0054:4072'!L77)</f>
        <v>139598.747068</v>
      </c>
      <c r="O77" s="1"/>
      <c r="V77" s="514" t="str">
        <f>+B78</f>
        <v>15.  Florida Teachers Classroom Supply Assistance Program</v>
      </c>
      <c r="W77" s="514"/>
      <c r="X77" s="514"/>
      <c r="Y77" s="515">
        <f>+I78</f>
        <v>0</v>
      </c>
      <c r="Z77" s="515"/>
      <c r="AA77" s="283" t="s">
        <v>128</v>
      </c>
      <c r="AB77" s="142">
        <f>AB54</f>
        <v>0</v>
      </c>
      <c r="AC77" s="54">
        <f>ROUND(Y77*AB77,0)</f>
        <v>0</v>
      </c>
      <c r="AD77" s="9"/>
    </row>
    <row r="78" spans="1:30" ht="26.25" customHeight="1" x14ac:dyDescent="0.3">
      <c r="B78" s="513" t="s">
        <v>133</v>
      </c>
      <c r="C78" s="513"/>
      <c r="D78" s="513"/>
      <c r="E78" s="270"/>
      <c r="F78" s="270"/>
      <c r="H78" s="143" t="s">
        <v>134</v>
      </c>
      <c r="I78" s="166">
        <v>0</v>
      </c>
      <c r="J78" s="144" t="s">
        <v>108</v>
      </c>
      <c r="K78" s="145">
        <f>K54</f>
        <v>0.106179</v>
      </c>
      <c r="L78" s="299">
        <f>SUM('0054:4072'!L78)</f>
        <v>0</v>
      </c>
      <c r="O78" s="1"/>
      <c r="V78" s="514" t="str">
        <f t="shared" ref="V78" si="6">+B79</f>
        <v>16.  Food Service Allocation</v>
      </c>
      <c r="W78" s="514"/>
      <c r="X78" s="514"/>
      <c r="Y78" s="167"/>
      <c r="Z78" s="167"/>
      <c r="AA78" s="167"/>
      <c r="AB78" s="167"/>
      <c r="AC78" s="115"/>
      <c r="AD78" s="9"/>
    </row>
    <row r="79" spans="1:30" ht="21" customHeight="1" x14ac:dyDescent="0.3">
      <c r="B79" s="513" t="s">
        <v>135</v>
      </c>
      <c r="C79" s="513"/>
      <c r="D79" s="513"/>
      <c r="E79" s="270"/>
      <c r="F79" s="270"/>
      <c r="H79" s="143" t="s">
        <v>136</v>
      </c>
      <c r="I79" s="18"/>
      <c r="J79" s="18"/>
      <c r="K79" s="18"/>
      <c r="L79" s="304"/>
      <c r="N79" s="168"/>
      <c r="O79" s="1"/>
      <c r="Q79" s="143"/>
      <c r="V79" s="514"/>
      <c r="W79" s="514"/>
      <c r="X79" s="514"/>
      <c r="Y79" s="167"/>
      <c r="Z79" s="167"/>
      <c r="AA79" s="167"/>
      <c r="AB79" s="167"/>
      <c r="AC79" s="169"/>
      <c r="AD79" s="9"/>
    </row>
    <row r="80" spans="1:30" ht="21" customHeight="1" x14ac:dyDescent="0.3">
      <c r="B80" s="513"/>
      <c r="C80" s="513"/>
      <c r="D80" s="513"/>
      <c r="E80" s="270"/>
      <c r="F80" s="270"/>
      <c r="H80" s="170"/>
      <c r="I80" s="171"/>
      <c r="J80" s="171"/>
      <c r="K80" s="171"/>
      <c r="L80" s="313"/>
      <c r="N80" s="172"/>
      <c r="O80" s="1"/>
      <c r="Q80" s="143"/>
      <c r="V80" s="167"/>
      <c r="W80" s="167"/>
      <c r="X80" s="167"/>
      <c r="Y80" s="167"/>
      <c r="Z80" s="167"/>
      <c r="AA80" s="167"/>
      <c r="AB80" s="167"/>
      <c r="AC80" s="169"/>
      <c r="AD80" s="9"/>
    </row>
    <row r="81" spans="1:30" ht="21" customHeight="1" thickBot="1" x14ac:dyDescent="0.35">
      <c r="B81" s="270"/>
      <c r="C81" s="270"/>
      <c r="D81" s="270"/>
      <c r="E81" s="270"/>
      <c r="F81" s="270"/>
      <c r="G81" s="270"/>
      <c r="H81" s="270"/>
      <c r="I81" s="270"/>
      <c r="J81" s="270"/>
      <c r="K81" s="270"/>
      <c r="L81" s="313"/>
      <c r="M81" s="173"/>
      <c r="N81" s="172"/>
      <c r="O81" s="1"/>
      <c r="Q81" s="143"/>
      <c r="V81" s="167" t="s">
        <v>137</v>
      </c>
      <c r="W81" s="167"/>
      <c r="X81" s="167"/>
      <c r="Y81" s="167"/>
      <c r="Z81" s="167"/>
      <c r="AA81" s="167"/>
      <c r="AB81" s="167"/>
      <c r="AC81" s="174">
        <f>SUM(AC44:AC80)</f>
        <v>1740078</v>
      </c>
      <c r="AD81" s="175"/>
    </row>
    <row r="82" spans="1:30" ht="22.5" customHeight="1" thickTop="1" x14ac:dyDescent="0.3">
      <c r="B82" s="270" t="s">
        <v>138</v>
      </c>
      <c r="C82" s="270"/>
      <c r="D82" s="270"/>
      <c r="E82" s="270"/>
      <c r="F82" s="270"/>
      <c r="G82" s="270"/>
      <c r="H82" s="270"/>
      <c r="I82" s="270"/>
      <c r="J82" s="270"/>
      <c r="K82" s="270"/>
      <c r="L82" s="299">
        <f>SUM('0054:4072'!L82)+'4040'!C25</f>
        <v>136496038.64229274</v>
      </c>
      <c r="M82" s="176"/>
      <c r="N82" s="177"/>
      <c r="O82" s="1"/>
      <c r="Q82" s="143"/>
      <c r="V82" s="167"/>
      <c r="W82" s="167"/>
      <c r="X82" s="167"/>
      <c r="Y82" s="167"/>
      <c r="Z82" s="167"/>
      <c r="AA82" s="167"/>
      <c r="AB82" s="167"/>
      <c r="AC82" s="178"/>
      <c r="AD82" s="175"/>
    </row>
    <row r="83" spans="1:30" ht="27.75" customHeight="1" x14ac:dyDescent="0.3">
      <c r="B83" s="270" t="s">
        <v>139</v>
      </c>
      <c r="C83" s="270"/>
      <c r="D83" s="270"/>
      <c r="E83" s="270"/>
      <c r="F83" s="270"/>
      <c r="G83" s="270"/>
      <c r="H83" s="270"/>
      <c r="I83" s="270"/>
      <c r="J83" s="270"/>
      <c r="K83" s="289" t="s">
        <v>140</v>
      </c>
      <c r="L83" s="309" t="s">
        <v>141</v>
      </c>
      <c r="M83" s="176"/>
      <c r="N83" s="177"/>
      <c r="O83" s="1"/>
      <c r="Q83" s="143"/>
      <c r="V83" s="9" t="s">
        <v>142</v>
      </c>
      <c r="W83" s="9"/>
      <c r="X83" s="9"/>
      <c r="Y83" s="9"/>
      <c r="Z83" s="9"/>
      <c r="AA83" s="9"/>
      <c r="AB83" s="9"/>
      <c r="AC83" s="9"/>
      <c r="AD83" s="179"/>
    </row>
    <row r="84" spans="1:30" ht="18.75" customHeight="1" x14ac:dyDescent="0.3">
      <c r="B84" s="270" t="s">
        <v>143</v>
      </c>
      <c r="C84" s="270"/>
      <c r="D84" s="270"/>
      <c r="E84" s="270"/>
      <c r="F84" s="270"/>
      <c r="G84" s="270"/>
      <c r="H84" s="270"/>
      <c r="I84" s="270"/>
      <c r="J84" s="270"/>
      <c r="K84" s="180" t="str">
        <f>IF(G26=0,"",IF((G11+G13+SUM(G15:G21))/G26&gt;0.75,1,""))</f>
        <v/>
      </c>
      <c r="L84" s="299">
        <f>SUM('0054:4072'!L84)</f>
        <v>6959432</v>
      </c>
      <c r="M84" s="176"/>
      <c r="N84" s="177"/>
      <c r="O84" s="1"/>
      <c r="Q84" s="143"/>
      <c r="V84" s="181" t="s">
        <v>144</v>
      </c>
      <c r="W84" s="181"/>
      <c r="X84" s="181"/>
      <c r="Y84" s="181"/>
      <c r="Z84" s="181"/>
      <c r="AA84" s="181"/>
      <c r="AB84" s="181"/>
      <c r="AC84" s="181"/>
      <c r="AD84" s="9"/>
    </row>
    <row r="85" spans="1:30" ht="18.75" customHeight="1" x14ac:dyDescent="0.3">
      <c r="B85" s="270"/>
      <c r="C85" s="270"/>
      <c r="D85" s="270"/>
      <c r="E85" s="270"/>
      <c r="F85" s="270"/>
      <c r="G85" s="270"/>
      <c r="H85" s="270"/>
      <c r="I85" s="270"/>
      <c r="J85" s="270"/>
      <c r="M85" s="176"/>
      <c r="N85" s="177"/>
      <c r="O85" s="1"/>
      <c r="Q85" s="143"/>
      <c r="V85" s="181" t="s">
        <v>145</v>
      </c>
      <c r="W85" s="181"/>
      <c r="X85" s="181"/>
      <c r="Y85" s="181"/>
      <c r="Z85" s="181"/>
      <c r="AA85" s="181"/>
      <c r="AB85" s="181"/>
      <c r="AC85" s="181"/>
      <c r="AD85" s="179"/>
    </row>
    <row r="86" spans="1:30" ht="18.75" customHeight="1" x14ac:dyDescent="0.3">
      <c r="B86" s="281" t="s">
        <v>146</v>
      </c>
      <c r="C86" s="270"/>
      <c r="D86" s="270"/>
      <c r="E86" s="270"/>
      <c r="F86" s="270"/>
      <c r="G86" s="270"/>
      <c r="H86" s="270"/>
      <c r="I86" s="270"/>
      <c r="J86" s="182" t="s">
        <v>147</v>
      </c>
      <c r="K86" s="183">
        <f>IF(K84=1,L84,L82)</f>
        <v>136496038.64229274</v>
      </c>
      <c r="L86" s="299">
        <f>SUM('0054:4072'!L86)+'4040'!C28</f>
        <v>-2978010.5622606045</v>
      </c>
      <c r="M86" s="176" t="str">
        <f>IF(B123="2911","H",IF(B123="3396","H"," "))</f>
        <v xml:space="preserve"> </v>
      </c>
      <c r="N86" s="177"/>
      <c r="O86" s="1"/>
      <c r="Q86" s="143"/>
      <c r="V86" s="181" t="s">
        <v>148</v>
      </c>
      <c r="W86" s="181"/>
      <c r="X86" s="181"/>
      <c r="Y86" s="181"/>
      <c r="Z86" s="181"/>
      <c r="AA86" s="181"/>
      <c r="AB86" s="181"/>
      <c r="AC86" s="181"/>
      <c r="AD86" s="179"/>
    </row>
    <row r="87" spans="1:30" ht="18.75" customHeight="1" x14ac:dyDescent="0.3">
      <c r="B87" s="281" t="s">
        <v>149</v>
      </c>
      <c r="C87" s="270"/>
      <c r="D87" s="270"/>
      <c r="E87" s="270"/>
      <c r="F87" s="270"/>
      <c r="G87" s="270"/>
      <c r="H87" s="270"/>
      <c r="I87" s="270"/>
      <c r="J87" s="270"/>
      <c r="K87" s="184"/>
      <c r="L87" s="299">
        <f>SUM('0054:4072'!L87)+'4040'!C29</f>
        <v>133345858.16013215</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244"/>
    </row>
    <row r="89" spans="1:30" ht="18.75" customHeight="1" x14ac:dyDescent="0.3">
      <c r="A89" s="1" t="s">
        <v>150</v>
      </c>
      <c r="B89" s="270" t="s">
        <v>151</v>
      </c>
      <c r="C89" s="270"/>
      <c r="D89" s="270"/>
      <c r="E89" s="270"/>
      <c r="F89" s="270">
        <v>0</v>
      </c>
      <c r="G89" s="270"/>
      <c r="H89" s="270"/>
      <c r="I89" s="270"/>
      <c r="J89" s="270"/>
      <c r="K89" s="184"/>
      <c r="L89" s="299">
        <f>SUM('0054:4072'!L89)+'4040'!C31</f>
        <v>-110130458.12</v>
      </c>
      <c r="M89" s="176"/>
      <c r="N89" s="177"/>
      <c r="O89" s="1"/>
      <c r="Q89" s="143"/>
      <c r="V89" s="173"/>
      <c r="W89" s="173"/>
      <c r="X89" s="173"/>
      <c r="Y89" s="173"/>
      <c r="Z89" s="173"/>
      <c r="AA89" s="173"/>
      <c r="AB89" s="173"/>
      <c r="AC89" s="173"/>
      <c r="AD89" s="185"/>
    </row>
    <row r="90" spans="1:30" ht="18.75" customHeight="1" x14ac:dyDescent="0.3">
      <c r="B90" s="270" t="s">
        <v>152</v>
      </c>
      <c r="C90" s="270"/>
      <c r="D90" s="270"/>
      <c r="E90" s="270"/>
      <c r="F90" s="270"/>
      <c r="G90" s="270"/>
      <c r="H90" s="270"/>
      <c r="I90" s="270"/>
      <c r="J90" s="270"/>
      <c r="K90" s="184"/>
      <c r="L90" s="299">
        <f>SUM('0054:4072'!L90)+'4040'!C32</f>
        <v>23215400.040132117</v>
      </c>
      <c r="M90" s="176"/>
      <c r="N90" s="177"/>
      <c r="O90" s="1"/>
      <c r="Q90" s="143"/>
      <c r="V90" s="173">
        <v>2911</v>
      </c>
      <c r="W90" s="187"/>
      <c r="X90" s="187"/>
      <c r="Y90" s="187"/>
      <c r="Z90" s="187"/>
      <c r="AA90" s="187"/>
      <c r="AB90" s="187"/>
      <c r="AC90" s="187"/>
      <c r="AD90" s="185"/>
    </row>
    <row r="91" spans="1:30" ht="18.75" customHeight="1" x14ac:dyDescent="0.3">
      <c r="B91" s="270" t="s">
        <v>153</v>
      </c>
      <c r="C91" s="270"/>
      <c r="D91" s="270"/>
      <c r="E91" s="270"/>
      <c r="F91" s="270"/>
      <c r="G91" s="270"/>
      <c r="H91" s="270"/>
      <c r="I91" s="270"/>
      <c r="J91" s="270"/>
      <c r="K91" s="184"/>
      <c r="L91" s="315">
        <f>+'0054'!L91</f>
        <v>2</v>
      </c>
      <c r="M91" s="176"/>
      <c r="N91" s="177"/>
      <c r="O91" s="1"/>
      <c r="Q91" s="143"/>
      <c r="V91" s="173"/>
      <c r="W91" s="187"/>
      <c r="X91" s="187"/>
      <c r="Y91" s="187"/>
      <c r="Z91" s="187"/>
      <c r="AA91" s="187"/>
      <c r="AB91" s="187"/>
      <c r="AC91" s="187"/>
      <c r="AD91" s="185"/>
    </row>
    <row r="92" spans="1:30" ht="18.75" customHeight="1" x14ac:dyDescent="0.3">
      <c r="B92" s="270" t="s">
        <v>154</v>
      </c>
      <c r="C92" s="270"/>
      <c r="D92" s="270"/>
      <c r="E92" s="270"/>
      <c r="F92" s="270"/>
      <c r="G92" s="270"/>
      <c r="H92" s="270"/>
      <c r="I92" s="270"/>
      <c r="J92" s="270"/>
      <c r="K92" s="184"/>
      <c r="L92" s="299">
        <f>SUM('0054:4037'!L92)+'4040'!C34+SUM('4041:4072'!L92)</f>
        <v>11628538.621222503</v>
      </c>
      <c r="M92" s="176"/>
      <c r="N92" s="177"/>
      <c r="O92" s="1"/>
      <c r="Q92" s="143"/>
      <c r="V92" s="173">
        <v>3396</v>
      </c>
      <c r="W92" s="188"/>
      <c r="X92" s="188"/>
      <c r="Y92" s="188"/>
      <c r="Z92" s="188"/>
      <c r="AA92" s="188"/>
      <c r="AB92" s="188"/>
      <c r="AC92" s="188"/>
      <c r="AD92" s="189"/>
    </row>
    <row r="93" spans="1:30" ht="18.75" customHeight="1" x14ac:dyDescent="0.3">
      <c r="N93" s="189"/>
      <c r="O93" s="190"/>
      <c r="P93" s="189"/>
      <c r="Q93" s="189"/>
      <c r="V93" s="188"/>
      <c r="W93" s="188"/>
      <c r="X93" s="188"/>
      <c r="Y93" s="188"/>
      <c r="Z93" s="188"/>
      <c r="AA93" s="188"/>
      <c r="AB93" s="188"/>
      <c r="AC93" s="188"/>
      <c r="AD93" s="185"/>
    </row>
    <row r="94" spans="1:30" ht="18.75" customHeight="1" x14ac:dyDescent="0.3">
      <c r="B94" s="191" t="s">
        <v>155</v>
      </c>
      <c r="C94" s="270"/>
      <c r="D94" s="270"/>
      <c r="E94" s="270"/>
      <c r="G94" s="270"/>
      <c r="H94" s="270"/>
      <c r="I94" s="270"/>
      <c r="J94" s="270"/>
      <c r="L94" s="299">
        <f>SUM('0054:4072'!L94)</f>
        <v>3035573.4780732887</v>
      </c>
      <c r="M94" s="176"/>
      <c r="V94" s="192"/>
      <c r="W94" s="192"/>
      <c r="X94" s="192"/>
      <c r="Y94" s="192"/>
      <c r="Z94" s="192"/>
      <c r="AA94" s="192"/>
      <c r="AB94" s="192"/>
      <c r="AC94" s="192"/>
      <c r="AD94" s="185"/>
    </row>
    <row r="95" spans="1:30" ht="21.75" customHeight="1" x14ac:dyDescent="0.3">
      <c r="B95" s="193" t="s">
        <v>156</v>
      </c>
      <c r="C95" s="193"/>
      <c r="D95" s="193"/>
      <c r="E95" s="193"/>
      <c r="F95" s="193"/>
      <c r="G95" s="193"/>
      <c r="H95" s="193"/>
      <c r="I95" s="193"/>
      <c r="J95" s="193"/>
      <c r="K95" s="193"/>
      <c r="L95" s="31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270"/>
      <c r="X99" s="270"/>
      <c r="Y99" s="270"/>
      <c r="Z99" s="270"/>
      <c r="AA99" s="270"/>
      <c r="AB99" s="270"/>
      <c r="AC99" s="270"/>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198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2.31481462833472E-5</v>
      </c>
      <c r="C135" s="201"/>
    </row>
    <row r="136" spans="1:5" hidden="1" x14ac:dyDescent="0.3">
      <c r="B136" s="202">
        <f>NvsEndTime</f>
        <v>41808.6022800926</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171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6</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196</v>
      </c>
      <c r="C164" s="209" t="s">
        <v>242</v>
      </c>
      <c r="D164" s="205"/>
    </row>
    <row r="165" spans="1:4" hidden="1" x14ac:dyDescent="0.3">
      <c r="A165" s="204" t="s">
        <v>243</v>
      </c>
      <c r="B165" s="208" t="s">
        <v>198</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2.31481462833472E-5</v>
      </c>
      <c r="D176" s="205"/>
    </row>
    <row r="177" spans="2:12" hidden="1" x14ac:dyDescent="0.3">
      <c r="B177" s="204" t="s">
        <v>258</v>
      </c>
      <c r="C177" s="212">
        <f>NvsEndTime</f>
        <v>41808.6022800926</v>
      </c>
      <c r="D177" s="205"/>
    </row>
    <row r="178" spans="2:12" x14ac:dyDescent="0.3">
      <c r="B178" s="213"/>
      <c r="C178" s="205"/>
      <c r="D178" s="205"/>
      <c r="E178" s="206"/>
    </row>
    <row r="179" spans="2:12" x14ac:dyDescent="0.3">
      <c r="C179" s="173"/>
      <c r="D179" s="173"/>
    </row>
    <row r="180" spans="2:12" x14ac:dyDescent="0.3">
      <c r="C180" s="173"/>
      <c r="D180" s="173"/>
    </row>
    <row r="183" spans="2:12" x14ac:dyDescent="0.3">
      <c r="J183" s="1" t="s">
        <v>584</v>
      </c>
      <c r="L183" s="290">
        <f>L92</f>
        <v>11628538.621222503</v>
      </c>
    </row>
    <row r="185" spans="2:12" x14ac:dyDescent="0.3">
      <c r="J185" s="1" t="s">
        <v>585</v>
      </c>
      <c r="L185" s="290">
        <f>-'4070'!L92</f>
        <v>-41677.160000000003</v>
      </c>
    </row>
    <row r="191" spans="2:12" x14ac:dyDescent="0.3">
      <c r="J191" s="1" t="s">
        <v>586</v>
      </c>
      <c r="L191" s="290">
        <f>SUM(L183:L190)</f>
        <v>11586861.461222503</v>
      </c>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conditionalFormatting sqref="C176:C177 B141:C172">
    <cfRule type="cellIs" dxfId="87" priority="2" stopIfTrue="1" operator="lessThan">
      <formula>0</formula>
    </cfRule>
  </conditionalFormatting>
  <conditionalFormatting sqref="A141:A172">
    <cfRule type="cellIs" dxfId="8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'2521'!B2</f>
        <v>50</v>
      </c>
      <c r="W2" s="586" t="s">
        <v>4</v>
      </c>
      <c r="X2" s="587"/>
      <c r="Y2" s="588"/>
      <c r="Z2" s="588"/>
      <c r="AA2" s="588"/>
      <c r="AB2" s="588"/>
      <c r="AC2" s="588"/>
      <c r="AD2" s="449"/>
    </row>
    <row r="3" spans="1:30" ht="20.399999999999999" x14ac:dyDescent="0.35">
      <c r="B3" s="10" t="str">
        <f>"Revenue Estimate Worksheet: "&amp;B124</f>
        <v>Revenue Estimate Worksheet: Ed Venture Charter School - 2521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'2521'!G7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IF('2521'!K$84=1,'2521'!G10,0)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IF('2521'!K$84=1,'2521'!G11,0)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IF('2521'!K$84=1,'2521'!G12,0)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IF('2521'!K$84=1,'2521'!G13,0)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IF('2521'!K$84=1,'2521'!G14,0)</f>
        <v>0</v>
      </c>
      <c r="Y14" s="597"/>
      <c r="Z14" s="608">
        <v>1</v>
      </c>
      <c r="AA14" s="608"/>
      <c r="AB14" s="459">
        <f t="shared" si="0"/>
        <v>0</v>
      </c>
      <c r="AC14" s="460">
        <f t="shared" si="1"/>
        <v>0</v>
      </c>
      <c r="AD14" s="449"/>
    </row>
    <row r="15" spans="1:30" x14ac:dyDescent="0.3">
      <c r="A15" s="1" t="s">
        <v>36</v>
      </c>
      <c r="B15" s="14" t="s">
        <v>37</v>
      </c>
      <c r="C15" s="14"/>
      <c r="D15" s="330">
        <v>34.1</v>
      </c>
      <c r="E15" s="331">
        <v>37.9</v>
      </c>
      <c r="F15" s="251">
        <v>0</v>
      </c>
      <c r="G15" s="327">
        <f t="shared" si="2"/>
        <v>72</v>
      </c>
      <c r="H15" s="47"/>
      <c r="I15" s="55">
        <f>I14</f>
        <v>1.004</v>
      </c>
      <c r="J15" s="55"/>
      <c r="K15" s="434">
        <f t="shared" si="3"/>
        <v>72.287999999999997</v>
      </c>
      <c r="L15" s="260">
        <f t="shared" si="4"/>
        <v>299900.59886303998</v>
      </c>
      <c r="M15" s="1" t="str">
        <f>IF(ROUND(G15,2)=ROUND(SUM(G34:G36),2)," ","CHECK 2. 9-12 Lines Below")</f>
        <v xml:space="preserve"> </v>
      </c>
      <c r="N15" s="50">
        <v>5103</v>
      </c>
      <c r="O15" s="56" t="s">
        <v>38</v>
      </c>
      <c r="Q15" s="52"/>
      <c r="V15" s="607" t="s">
        <v>37</v>
      </c>
      <c r="W15" s="607"/>
      <c r="X15" s="597">
        <f>IF('2521'!K$84=1,'2521'!G15,0)</f>
        <v>72</v>
      </c>
      <c r="Y15" s="597"/>
      <c r="Z15" s="608">
        <v>1</v>
      </c>
      <c r="AA15" s="608"/>
      <c r="AB15" s="459">
        <f t="shared" si="0"/>
        <v>72</v>
      </c>
      <c r="AC15" s="461">
        <f t="shared" si="1"/>
        <v>298706</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IF('2521'!K$84=1,'2521'!G16,0)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IF('2521'!K$84=1,'2521'!G17,0)</f>
        <v>0</v>
      </c>
      <c r="Y17" s="597"/>
      <c r="Z17" s="608">
        <v>1</v>
      </c>
      <c r="AA17" s="608"/>
      <c r="AB17" s="459">
        <f t="shared" si="0"/>
        <v>0</v>
      </c>
      <c r="AC17" s="460">
        <f t="shared" si="1"/>
        <v>0</v>
      </c>
      <c r="AD17" s="449"/>
    </row>
    <row r="18" spans="1:30" ht="16.2" x14ac:dyDescent="0.35">
      <c r="A18" s="1" t="s">
        <v>43</v>
      </c>
      <c r="B18" s="14" t="s">
        <v>44</v>
      </c>
      <c r="C18" s="14"/>
      <c r="D18" s="330">
        <v>10.51</v>
      </c>
      <c r="E18" s="330">
        <v>12.29</v>
      </c>
      <c r="F18" s="251">
        <v>0</v>
      </c>
      <c r="G18" s="327">
        <f t="shared" si="2"/>
        <v>22.799999999999997</v>
      </c>
      <c r="H18" s="47"/>
      <c r="I18" s="55">
        <f>I17</f>
        <v>3.548</v>
      </c>
      <c r="J18" s="55"/>
      <c r="K18" s="434">
        <f t="shared" si="3"/>
        <v>80.894400000000005</v>
      </c>
      <c r="L18" s="260">
        <f t="shared" si="4"/>
        <v>335605.895925552</v>
      </c>
      <c r="N18" s="50">
        <v>5103</v>
      </c>
      <c r="O18" s="52">
        <v>254</v>
      </c>
      <c r="Q18" s="52"/>
      <c r="V18" s="607" t="s">
        <v>44</v>
      </c>
      <c r="W18" s="607"/>
      <c r="X18" s="597">
        <f>IF('2521'!K$84=1,'2521'!G18,0)</f>
        <v>22.799999999999997</v>
      </c>
      <c r="Y18" s="597"/>
      <c r="Z18" s="608">
        <v>1</v>
      </c>
      <c r="AA18" s="608"/>
      <c r="AB18" s="459">
        <f t="shared" si="0"/>
        <v>22.8</v>
      </c>
      <c r="AC18" s="460">
        <f t="shared" si="1"/>
        <v>94590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IF('2521'!K$84=1,'2521'!G19,0)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IF('2521'!K$84=1,'2521'!G20,0)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IF('2521'!K$84=1,'2521'!G21,0)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IF('2521'!K$84=1,'2521'!G22,0)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IF('2521'!K$84=1,'2521'!G23,0)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IF('2521'!K$84=1,'2521'!G24,0)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IF('2521'!K$84=1,'2521'!G25,0)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44.61</v>
      </c>
      <c r="E26" s="438">
        <f t="shared" si="5"/>
        <v>50.19</v>
      </c>
      <c r="F26" s="438"/>
      <c r="G26" s="438">
        <f>SUM(G10:G25)</f>
        <v>94.8</v>
      </c>
      <c r="H26" s="60"/>
      <c r="I26" s="60"/>
      <c r="J26" s="60"/>
      <c r="K26" s="440">
        <f>SUM(K10:K25)</f>
        <v>153.1824</v>
      </c>
      <c r="L26" s="264">
        <f>SUM(L10:L25)</f>
        <v>635506.49478859198</v>
      </c>
      <c r="N26" s="52"/>
      <c r="O26" s="63"/>
      <c r="P26" s="52"/>
      <c r="Q26" s="52"/>
      <c r="V26" s="609" t="s">
        <v>59</v>
      </c>
      <c r="W26" s="609"/>
      <c r="X26" s="610">
        <f>SUM(X10:X25)</f>
        <v>94.8</v>
      </c>
      <c r="Y26" s="610"/>
      <c r="Z26" s="611"/>
      <c r="AA26" s="612"/>
      <c r="AB26" s="462">
        <f>SUM(AB10:AB25)</f>
        <v>94.8</v>
      </c>
      <c r="AC26" s="463">
        <f>SUM(AC10:AC25)</f>
        <v>393296</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3</v>
      </c>
      <c r="E34" s="331">
        <v>3.27</v>
      </c>
      <c r="F34" s="325">
        <v>0</v>
      </c>
      <c r="G34" s="327">
        <f t="shared" si="6"/>
        <v>6.27</v>
      </c>
      <c r="H34" s="72"/>
      <c r="I34" s="81" t="s">
        <v>75</v>
      </c>
      <c r="J34" s="50">
        <v>251</v>
      </c>
      <c r="K34" s="435">
        <v>835</v>
      </c>
      <c r="L34" s="260">
        <f t="shared" si="8"/>
        <v>5235.45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2.5</v>
      </c>
      <c r="E35" s="331">
        <v>5.93</v>
      </c>
      <c r="F35" s="325">
        <v>0</v>
      </c>
      <c r="G35" s="327">
        <f t="shared" si="6"/>
        <v>8.43</v>
      </c>
      <c r="H35" s="72"/>
      <c r="I35" s="81" t="s">
        <v>75</v>
      </c>
      <c r="J35" s="50">
        <v>252</v>
      </c>
      <c r="K35" s="435">
        <v>3168</v>
      </c>
      <c r="L35" s="260">
        <f t="shared" si="8"/>
        <v>26706.239999999998</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f>28.96-0.36</f>
        <v>28.6</v>
      </c>
      <c r="E36" s="331">
        <v>28.7</v>
      </c>
      <c r="F36" s="325">
        <v>0</v>
      </c>
      <c r="G36" s="327">
        <f t="shared" si="6"/>
        <v>57.3</v>
      </c>
      <c r="H36" s="72"/>
      <c r="I36" s="81" t="s">
        <v>75</v>
      </c>
      <c r="J36" s="50">
        <v>253</v>
      </c>
      <c r="K36" s="435">
        <v>6685</v>
      </c>
      <c r="L36" s="247">
        <f t="shared" si="8"/>
        <v>383050.5</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34.1</v>
      </c>
      <c r="E37" s="438">
        <f t="shared" si="10"/>
        <v>37.9</v>
      </c>
      <c r="F37" s="438"/>
      <c r="G37" s="438">
        <f>SUM(G28:G36)</f>
        <v>72</v>
      </c>
      <c r="H37" s="60"/>
      <c r="I37" s="14" t="s">
        <v>79</v>
      </c>
      <c r="J37" s="14"/>
      <c r="K37" s="58"/>
      <c r="L37" s="247">
        <f>SUM(L28:L36)</f>
        <v>414992.19</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17917.2</v>
      </c>
      <c r="N40" s="93"/>
      <c r="O40" s="93"/>
      <c r="P40" s="93"/>
      <c r="Q40" s="93"/>
      <c r="V40" s="621" t="s">
        <v>83</v>
      </c>
      <c r="W40" s="621"/>
      <c r="X40" s="622">
        <f>+G40</f>
        <v>183446.91</v>
      </c>
      <c r="Y40" s="622"/>
      <c r="Z40" s="622"/>
      <c r="AA40" s="622"/>
      <c r="AB40" s="460">
        <f>ROUND(X39/X40,0)</f>
        <v>189</v>
      </c>
      <c r="AC40" s="460">
        <f>ROUND(AB40*$X$26,0)</f>
        <v>17917</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1068415.8847885919</v>
      </c>
      <c r="O44" s="1"/>
      <c r="V44" s="632" t="s">
        <v>87</v>
      </c>
      <c r="W44" s="632"/>
      <c r="X44" s="632"/>
      <c r="Y44" s="632"/>
      <c r="Z44" s="632"/>
      <c r="AA44" s="632"/>
      <c r="AB44" s="632"/>
      <c r="AC44" s="476">
        <f>SUM(AC26,AC37,AC40)</f>
        <v>411213</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153.1824</v>
      </c>
      <c r="D49" s="107"/>
      <c r="E49" s="107"/>
      <c r="F49" s="107"/>
      <c r="G49" s="108">
        <f>K7</f>
        <v>1.0289999999999999</v>
      </c>
      <c r="H49" s="108"/>
      <c r="I49" s="109">
        <v>901.09</v>
      </c>
      <c r="J49" s="110" t="s">
        <v>94</v>
      </c>
      <c r="K49" s="111">
        <f>ROUND(C49*G49*I49,0)</f>
        <v>142034</v>
      </c>
      <c r="L49" s="261"/>
      <c r="M49" s="97"/>
      <c r="N49" s="122"/>
      <c r="O49" s="123"/>
      <c r="P49" s="63"/>
      <c r="Q49" s="124"/>
      <c r="V49" s="487" t="s">
        <v>75</v>
      </c>
      <c r="W49" s="488">
        <f>AB14+AB15+AB18+AB21+AB24+AB25</f>
        <v>94.8</v>
      </c>
      <c r="X49" s="625">
        <f>AB7</f>
        <v>1.0289999999999999</v>
      </c>
      <c r="Y49" s="625"/>
      <c r="Z49" s="481">
        <f>+I49</f>
        <v>901.09</v>
      </c>
      <c r="AA49" s="482" t="s">
        <v>94</v>
      </c>
      <c r="AB49" s="483">
        <f>ROUND(W49*X49*Z49,0)</f>
        <v>87901</v>
      </c>
      <c r="AC49" s="486"/>
      <c r="AD49" s="475"/>
    </row>
    <row r="50" spans="2:30" ht="24" customHeight="1" thickBot="1" x14ac:dyDescent="0.35">
      <c r="B50" s="127" t="s">
        <v>95</v>
      </c>
      <c r="C50" s="128">
        <f>SUM(C47:C49)</f>
        <v>153.1824</v>
      </c>
      <c r="D50" s="129"/>
      <c r="E50" s="130"/>
      <c r="F50" s="130"/>
      <c r="G50" s="131" t="s">
        <v>96</v>
      </c>
      <c r="H50" s="131"/>
      <c r="I50" s="131"/>
      <c r="J50" s="131"/>
      <c r="K50" s="131"/>
      <c r="L50" s="260">
        <f>IF(B2=75,0,K49+K48+K47)</f>
        <v>142034</v>
      </c>
      <c r="N50" s="3"/>
      <c r="O50" s="1"/>
      <c r="V50" s="489" t="s">
        <v>95</v>
      </c>
      <c r="W50" s="490">
        <f>SUM(W47:W49)</f>
        <v>94.8</v>
      </c>
      <c r="X50" s="626" t="s">
        <v>96</v>
      </c>
      <c r="Y50" s="627"/>
      <c r="Z50" s="627"/>
      <c r="AA50" s="627"/>
      <c r="AB50" s="627"/>
      <c r="AC50" s="460">
        <f>IF(V2=75,0,AB49+AB48+AB47)</f>
        <v>87901</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153.1824</v>
      </c>
      <c r="H53" s="55" t="s">
        <v>100</v>
      </c>
      <c r="I53" s="55"/>
      <c r="J53" s="136">
        <v>201437.75</v>
      </c>
      <c r="K53" s="136"/>
      <c r="L53" s="263"/>
      <c r="N53" s="3"/>
      <c r="O53" s="1"/>
      <c r="V53" s="635" t="s">
        <v>99</v>
      </c>
      <c r="W53" s="635"/>
      <c r="X53" s="492">
        <f>AB26</f>
        <v>94.8</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7.6000000000000004E-4</v>
      </c>
      <c r="L54" s="251"/>
      <c r="N54" s="63"/>
      <c r="O54" s="1"/>
      <c r="V54" s="635" t="s">
        <v>101</v>
      </c>
      <c r="W54" s="635"/>
      <c r="X54" s="635"/>
      <c r="Y54" s="635"/>
      <c r="Z54" s="635"/>
      <c r="AA54" s="635"/>
      <c r="AB54" s="638">
        <f>ROUND(X53/AA53,6)</f>
        <v>4.7100000000000001E-4</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94.8</v>
      </c>
      <c r="H56" s="55" t="s">
        <v>104</v>
      </c>
      <c r="I56" s="55"/>
      <c r="J56" s="136">
        <f>+G40</f>
        <v>183446.91</v>
      </c>
      <c r="K56" s="136"/>
      <c r="L56" s="263"/>
      <c r="O56" s="1"/>
      <c r="V56" s="635" t="s">
        <v>103</v>
      </c>
      <c r="W56" s="635"/>
      <c r="X56" s="493">
        <f>X26</f>
        <v>94.8</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5.1699999999999999E-4</v>
      </c>
      <c r="L57" s="251"/>
      <c r="O57" s="1"/>
      <c r="V57" s="635" t="s">
        <v>105</v>
      </c>
      <c r="W57" s="635"/>
      <c r="X57" s="635"/>
      <c r="Y57" s="635"/>
      <c r="Z57" s="635"/>
      <c r="AA57" s="635"/>
      <c r="AB57" s="638">
        <f>ROUND(X56/AA56,6)</f>
        <v>5.1699999999999999E-4</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4.7100000000000001E-4</v>
      </c>
      <c r="AC58" s="460">
        <f>ROUND(Y58*AB58,0)</f>
        <v>1994</v>
      </c>
      <c r="AD58" s="449"/>
    </row>
    <row r="59" spans="2:30" x14ac:dyDescent="0.3">
      <c r="B59" s="58" t="s">
        <v>107</v>
      </c>
      <c r="C59" s="58"/>
      <c r="D59" s="58"/>
      <c r="E59" s="58"/>
      <c r="F59" s="58"/>
      <c r="G59" s="58"/>
      <c r="H59" s="143" t="s">
        <v>19</v>
      </c>
      <c r="I59" s="111">
        <v>4234387</v>
      </c>
      <c r="J59" s="144" t="s">
        <v>108</v>
      </c>
      <c r="K59" s="145">
        <f>K54</f>
        <v>7.6000000000000004E-4</v>
      </c>
      <c r="L59" s="260">
        <f>SUM(I59*K59)</f>
        <v>3218.1341200000002</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4.7100000000000001E-4</v>
      </c>
      <c r="AC66" s="460">
        <f>ROUND(Y66*AB66,0)</f>
        <v>50767</v>
      </c>
      <c r="AD66" s="449"/>
    </row>
    <row r="67" spans="1:30" ht="20.25" customHeight="1" x14ac:dyDescent="0.3">
      <c r="B67" s="14" t="s">
        <v>116</v>
      </c>
      <c r="C67" s="14"/>
      <c r="D67" s="14"/>
      <c r="E67" s="14"/>
      <c r="F67" s="14"/>
      <c r="H67" s="143" t="s">
        <v>21</v>
      </c>
      <c r="I67" s="111">
        <v>107785963</v>
      </c>
      <c r="J67" s="144" t="s">
        <v>108</v>
      </c>
      <c r="K67" s="145">
        <f>K54</f>
        <v>7.6000000000000004E-4</v>
      </c>
      <c r="L67" s="260">
        <f>SUM(I67*K67)</f>
        <v>81917.331879999998</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5.1699999999999999E-4</v>
      </c>
      <c r="AC68" s="460">
        <f>ROUND(Y68*AB68,0)</f>
        <v>0</v>
      </c>
      <c r="AD68" s="449"/>
    </row>
    <row r="69" spans="1:30" ht="15" customHeight="1" x14ac:dyDescent="0.3">
      <c r="B69" s="149" t="s">
        <v>118</v>
      </c>
      <c r="C69" s="14"/>
      <c r="D69" s="14"/>
      <c r="E69" s="14"/>
      <c r="F69" s="14"/>
      <c r="H69" s="143" t="s">
        <v>20</v>
      </c>
      <c r="I69" s="111">
        <v>0</v>
      </c>
      <c r="J69" s="144" t="s">
        <v>108</v>
      </c>
      <c r="K69" s="145">
        <f>K57</f>
        <v>5.1699999999999999E-4</v>
      </c>
      <c r="L69" s="260">
        <f t="shared" ref="L69:L72" si="11">SUM(I69*K69)</f>
        <v>0</v>
      </c>
      <c r="O69" s="1"/>
      <c r="V69" s="629" t="s">
        <v>119</v>
      </c>
      <c r="W69" s="629"/>
      <c r="X69" s="629"/>
      <c r="Y69" s="646">
        <f>+I70</f>
        <v>-7061393</v>
      </c>
      <c r="Z69" s="646"/>
      <c r="AA69" s="494" t="s">
        <v>108</v>
      </c>
      <c r="AB69" s="495">
        <f>AB54</f>
        <v>4.7100000000000001E-4</v>
      </c>
      <c r="AC69" s="460">
        <f>ROUND(Y69*AB69,0)</f>
        <v>-3326</v>
      </c>
      <c r="AD69" s="449"/>
    </row>
    <row r="70" spans="1:30" ht="20.25" customHeight="1" x14ac:dyDescent="0.3">
      <c r="B70" s="14" t="s">
        <v>119</v>
      </c>
      <c r="C70" s="14"/>
      <c r="D70" s="14"/>
      <c r="E70" s="14"/>
      <c r="F70" s="14"/>
      <c r="H70" s="143" t="s">
        <v>19</v>
      </c>
      <c r="I70" s="280">
        <v>-7061393</v>
      </c>
      <c r="J70" s="144" t="s">
        <v>108</v>
      </c>
      <c r="K70" s="145">
        <f>K54</f>
        <v>7.6000000000000004E-4</v>
      </c>
      <c r="L70" s="260">
        <f t="shared" si="11"/>
        <v>-5366.6586800000005</v>
      </c>
      <c r="O70" s="1"/>
      <c r="V70" s="629" t="s">
        <v>120</v>
      </c>
      <c r="W70" s="629"/>
      <c r="X70" s="629"/>
      <c r="Y70" s="643">
        <f>+I71</f>
        <v>692332</v>
      </c>
      <c r="Z70" s="643"/>
      <c r="AA70" s="494" t="s">
        <v>108</v>
      </c>
      <c r="AB70" s="495">
        <f>AB54</f>
        <v>4.7100000000000001E-4</v>
      </c>
      <c r="AC70" s="460">
        <f>ROUND(Y70*AB70,0)</f>
        <v>326</v>
      </c>
      <c r="AD70" s="449"/>
    </row>
    <row r="71" spans="1:30" ht="20.25" customHeight="1" x14ac:dyDescent="0.3">
      <c r="B71" s="14" t="s">
        <v>120</v>
      </c>
      <c r="C71" s="14"/>
      <c r="D71" s="14"/>
      <c r="E71" s="14"/>
      <c r="F71" s="14"/>
      <c r="H71" s="143" t="s">
        <v>19</v>
      </c>
      <c r="I71" s="111">
        <v>692332</v>
      </c>
      <c r="J71" s="144" t="s">
        <v>108</v>
      </c>
      <c r="K71" s="145">
        <f>K54</f>
        <v>7.6000000000000004E-4</v>
      </c>
      <c r="L71" s="260">
        <f t="shared" si="11"/>
        <v>526.17232000000001</v>
      </c>
      <c r="O71" s="1"/>
      <c r="V71" s="629" t="s">
        <v>121</v>
      </c>
      <c r="W71" s="629"/>
      <c r="X71" s="629"/>
      <c r="Y71" s="643">
        <f>+I72</f>
        <v>14209634</v>
      </c>
      <c r="Z71" s="643"/>
      <c r="AA71" s="494" t="s">
        <v>108</v>
      </c>
      <c r="AB71" s="495">
        <f>AB57</f>
        <v>5.1699999999999999E-4</v>
      </c>
      <c r="AC71" s="460">
        <f>ROUND(Y71*AB71,0)</f>
        <v>7346</v>
      </c>
      <c r="AD71" s="449"/>
    </row>
    <row r="72" spans="1:30" ht="21" customHeight="1" x14ac:dyDescent="0.35">
      <c r="B72" s="14" t="s">
        <v>121</v>
      </c>
      <c r="C72" s="14"/>
      <c r="D72" s="14"/>
      <c r="E72" s="14"/>
      <c r="F72" s="14"/>
      <c r="H72" s="143" t="s">
        <v>20</v>
      </c>
      <c r="I72" s="111">
        <v>14209634</v>
      </c>
      <c r="J72" s="144" t="s">
        <v>108</v>
      </c>
      <c r="K72" s="145">
        <f>K57</f>
        <v>5.1699999999999999E-4</v>
      </c>
      <c r="L72" s="260">
        <f t="shared" si="11"/>
        <v>7346.3807779999997</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81</v>
      </c>
      <c r="AA74" s="499" t="s">
        <v>128</v>
      </c>
      <c r="AB74" s="500">
        <f>+K75</f>
        <v>365</v>
      </c>
      <c r="AC74" s="460">
        <f>ROUND(AB74*Z74,0)</f>
        <v>29565</v>
      </c>
      <c r="AD74" s="449"/>
    </row>
    <row r="75" spans="1:30" ht="19.5" customHeight="1" x14ac:dyDescent="0.3">
      <c r="A75" s="1" t="s">
        <v>129</v>
      </c>
      <c r="B75" s="154" t="s">
        <v>126</v>
      </c>
      <c r="C75" s="155" t="s">
        <v>127</v>
      </c>
      <c r="D75" s="154">
        <v>75</v>
      </c>
      <c r="E75" s="154">
        <v>87</v>
      </c>
      <c r="F75" s="154">
        <v>0</v>
      </c>
      <c r="G75" s="156">
        <f>IF($B$154&lt;8,D75,E75)</f>
        <v>87</v>
      </c>
      <c r="H75" s="157"/>
      <c r="I75" s="158">
        <f>AVERAGE(G75,D75)</f>
        <v>81</v>
      </c>
      <c r="J75" s="159" t="s">
        <v>128</v>
      </c>
      <c r="K75" s="160">
        <v>365</v>
      </c>
      <c r="L75" s="260">
        <f t="shared" ref="L75:L78" si="12">SUM(I75*K75)</f>
        <v>29565</v>
      </c>
      <c r="N75" s="1">
        <v>7802</v>
      </c>
      <c r="O75" s="1">
        <v>0</v>
      </c>
      <c r="V75" s="644" t="s">
        <v>126</v>
      </c>
      <c r="W75" s="644"/>
      <c r="X75" s="496" t="s">
        <v>130</v>
      </c>
      <c r="Y75" s="501"/>
      <c r="Z75" s="502">
        <f>+I76</f>
        <v>0.5</v>
      </c>
      <c r="AA75" s="499" t="s">
        <v>128</v>
      </c>
      <c r="AB75" s="503">
        <f>+K76</f>
        <v>1367</v>
      </c>
      <c r="AC75" s="460">
        <f>ROUND(AB75*Z75,0)</f>
        <v>684</v>
      </c>
      <c r="AD75" s="449"/>
    </row>
    <row r="76" spans="1:30" ht="19.5" customHeight="1" x14ac:dyDescent="0.3">
      <c r="A76" s="1" t="s">
        <v>131</v>
      </c>
      <c r="B76" s="154" t="s">
        <v>126</v>
      </c>
      <c r="C76" s="155" t="s">
        <v>130</v>
      </c>
      <c r="D76" s="154">
        <v>1</v>
      </c>
      <c r="E76" s="154">
        <v>0</v>
      </c>
      <c r="F76" s="154">
        <v>0</v>
      </c>
      <c r="G76" s="156">
        <f>IF($B$154&lt;8,D76,E76)</f>
        <v>0</v>
      </c>
      <c r="H76" s="157"/>
      <c r="I76" s="158">
        <f>AVERAGE(G76,D76)</f>
        <v>0.5</v>
      </c>
      <c r="J76" s="159" t="s">
        <v>128</v>
      </c>
      <c r="K76" s="164">
        <v>1367</v>
      </c>
      <c r="L76" s="260">
        <f t="shared" si="12"/>
        <v>683.5</v>
      </c>
      <c r="N76" s="1">
        <v>7802</v>
      </c>
      <c r="O76" s="1">
        <v>110</v>
      </c>
      <c r="V76" s="629" t="str">
        <f>+B77</f>
        <v>14.  Digital Classrooms Allocation (UFTE share)</v>
      </c>
      <c r="W76" s="629"/>
      <c r="X76" s="629"/>
      <c r="Y76" s="639">
        <f>+I77</f>
        <v>1720807</v>
      </c>
      <c r="Z76" s="639"/>
      <c r="AA76" s="499" t="s">
        <v>128</v>
      </c>
      <c r="AB76" s="495">
        <f>AB57</f>
        <v>5.1699999999999999E-4</v>
      </c>
      <c r="AC76" s="460">
        <f>ROUND(Y76*AB76,0)</f>
        <v>890</v>
      </c>
      <c r="AD76" s="449"/>
    </row>
    <row r="77" spans="1:30" ht="26.25" customHeight="1" x14ac:dyDescent="0.3">
      <c r="B77" s="14" t="s">
        <v>132</v>
      </c>
      <c r="C77" s="14"/>
      <c r="D77" s="14"/>
      <c r="E77" s="14"/>
      <c r="F77" s="14"/>
      <c r="H77" s="143" t="s">
        <v>23</v>
      </c>
      <c r="I77" s="165">
        <v>1720807</v>
      </c>
      <c r="J77" s="144" t="s">
        <v>108</v>
      </c>
      <c r="K77" s="145">
        <f>K57</f>
        <v>5.1699999999999999E-4</v>
      </c>
      <c r="L77" s="260">
        <v>0</v>
      </c>
      <c r="O77" s="1"/>
      <c r="V77" s="629" t="str">
        <f>+B78</f>
        <v>15.  Florida Teachers Classroom Supply Assistance Program</v>
      </c>
      <c r="W77" s="629"/>
      <c r="X77" s="629"/>
      <c r="Y77" s="639">
        <f>+I78</f>
        <v>0</v>
      </c>
      <c r="Z77" s="639"/>
      <c r="AA77" s="499" t="s">
        <v>128</v>
      </c>
      <c r="AB77" s="495">
        <f>AB54</f>
        <v>4.7100000000000001E-4</v>
      </c>
      <c r="AC77" s="460">
        <f>ROUND(Y77*AB77,0)</f>
        <v>0</v>
      </c>
      <c r="AD77" s="449"/>
    </row>
    <row r="78" spans="1:30" ht="26.25" customHeight="1" x14ac:dyDescent="0.3">
      <c r="B78" s="513" t="s">
        <v>133</v>
      </c>
      <c r="C78" s="513"/>
      <c r="D78" s="513"/>
      <c r="E78" s="14"/>
      <c r="F78" s="14"/>
      <c r="H78" s="143" t="s">
        <v>134</v>
      </c>
      <c r="I78" s="165">
        <v>0</v>
      </c>
      <c r="J78" s="144" t="s">
        <v>108</v>
      </c>
      <c r="K78" s="145">
        <f>K54</f>
        <v>7.6000000000000004E-4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587360</v>
      </c>
      <c r="AD81" s="507"/>
    </row>
    <row r="82" spans="1:30" ht="22.5" customHeight="1" thickTop="1" x14ac:dyDescent="0.3">
      <c r="B82" s="14" t="s">
        <v>138</v>
      </c>
      <c r="C82" s="14"/>
      <c r="D82" s="14"/>
      <c r="E82" s="14"/>
      <c r="F82" s="14"/>
      <c r="G82" s="14"/>
      <c r="H82" s="14"/>
      <c r="I82" s="14"/>
      <c r="J82" s="14"/>
      <c r="K82" s="14"/>
      <c r="L82" s="446">
        <f>SUM(L44:L81)</f>
        <v>1328339.7452065917</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f>IF(G26=0,"",IF((G11+G13+SUM(G15:G21))/G26&gt;0.75,1,""))</f>
        <v>1</v>
      </c>
      <c r="L84" s="260">
        <f>'2521'!AC81</f>
        <v>587360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587360</v>
      </c>
      <c r="L86" s="247">
        <f>IF(G26=0,0,IF(G26&gt;250,-(((250/G26)*K86)*IF(M86="H",0.02,0.05)),IF(M86="H",-0.02*K86,-0.05*K86)))</f>
        <v>-29368</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1298971.7452065917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-1051720.95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247250.79520659172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123625.4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271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272</v>
      </c>
      <c r="C123" s="195" t="s">
        <v>197</v>
      </c>
    </row>
    <row r="124" spans="2:3" hidden="1" x14ac:dyDescent="0.3">
      <c r="B124" s="437" t="s">
        <v>537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41808.602349537003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271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272</v>
      </c>
      <c r="C164" s="209" t="s">
        <v>242</v>
      </c>
      <c r="D164" s="205"/>
    </row>
    <row r="165" spans="1:4" hidden="1" x14ac:dyDescent="0.3">
      <c r="A165" s="204" t="s">
        <v>243</v>
      </c>
      <c r="B165" s="208" t="s">
        <v>273</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41808.602349537003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3" priority="2" stopIfTrue="1" operator="lessThan">
      <formula>0</formula>
    </cfRule>
  </conditionalFormatting>
  <conditionalFormatting sqref="A141:A172">
    <cfRule type="cellIs" dxfId="7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6" style="1" customWidth="1"/>
    <col min="29" max="29" width="13"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'2531'!B2</f>
        <v>50</v>
      </c>
      <c r="W2" s="586" t="s">
        <v>4</v>
      </c>
      <c r="X2" s="587"/>
      <c r="Y2" s="588"/>
      <c r="Z2" s="588"/>
      <c r="AA2" s="588"/>
      <c r="AB2" s="588"/>
      <c r="AC2" s="588"/>
      <c r="AD2" s="449"/>
    </row>
    <row r="3" spans="1:30" ht="20.399999999999999" x14ac:dyDescent="0.35">
      <c r="B3" s="10" t="str">
        <f>"Revenue Estimate Worksheet: "&amp;B124</f>
        <v>Revenue Estimate Worksheet: Potentials Charter School - 2531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'2531'!G7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IF('2531'!K$84=1,'2531'!G10,0)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IF('2531'!K$84=1,'2531'!G11,0)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IF('2531'!K$84=1,'2531'!G12,0)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IF('2531'!K$84=1,'2531'!G13,0)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IF('2531'!K$84=1,'2531'!G14,0)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IF('2531'!K$84=1,'2531'!G15,0)</f>
        <v>0</v>
      </c>
      <c r="Y15" s="597"/>
      <c r="Z15" s="608">
        <v>1</v>
      </c>
      <c r="AA15" s="608"/>
      <c r="AB15" s="459">
        <f t="shared" si="0"/>
        <v>0</v>
      </c>
      <c r="AC15" s="461">
        <f t="shared" si="1"/>
        <v>0</v>
      </c>
      <c r="AD15" s="449"/>
    </row>
    <row r="16" spans="1:30" ht="16.2" x14ac:dyDescent="0.35">
      <c r="A16" s="1" t="s">
        <v>39</v>
      </c>
      <c r="B16" s="14" t="s">
        <v>40</v>
      </c>
      <c r="C16" s="14"/>
      <c r="D16" s="330">
        <v>2.5</v>
      </c>
      <c r="E16" s="330">
        <v>3</v>
      </c>
      <c r="F16" s="251">
        <v>0</v>
      </c>
      <c r="G16" s="327">
        <f t="shared" si="2"/>
        <v>5.5</v>
      </c>
      <c r="H16" s="47"/>
      <c r="I16" s="55">
        <v>3.548</v>
      </c>
      <c r="J16" s="55"/>
      <c r="K16" s="434">
        <f t="shared" si="3"/>
        <v>19.513999999999999</v>
      </c>
      <c r="L16" s="260">
        <f t="shared" si="4"/>
        <v>80957.562613619986</v>
      </c>
      <c r="N16" s="50">
        <v>5101</v>
      </c>
      <c r="O16" s="1">
        <v>254</v>
      </c>
      <c r="Q16" s="52"/>
      <c r="V16" s="607" t="s">
        <v>40</v>
      </c>
      <c r="W16" s="607"/>
      <c r="X16" s="597">
        <f>IF('2531'!K$84=1,'2531'!G16,0)</f>
        <v>5.5</v>
      </c>
      <c r="Y16" s="597"/>
      <c r="Z16" s="608">
        <v>1</v>
      </c>
      <c r="AA16" s="608"/>
      <c r="AB16" s="459">
        <f t="shared" si="0"/>
        <v>5.5</v>
      </c>
      <c r="AC16" s="460">
        <f t="shared" si="1"/>
        <v>22818</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IF('2531'!K$84=1,'2531'!G17,0)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IF('2531'!K$84=1,'2531'!G18,0)</f>
        <v>0</v>
      </c>
      <c r="Y18" s="597"/>
      <c r="Z18" s="608">
        <v>1</v>
      </c>
      <c r="AA18" s="608"/>
      <c r="AB18" s="459">
        <f t="shared" si="0"/>
        <v>0</v>
      </c>
      <c r="AC18" s="460">
        <f t="shared" si="1"/>
        <v>0</v>
      </c>
      <c r="AD18" s="449"/>
    </row>
    <row r="19" spans="1:30" ht="15" customHeight="1" x14ac:dyDescent="0.35">
      <c r="A19" s="1" t="s">
        <v>45</v>
      </c>
      <c r="B19" s="14" t="s">
        <v>46</v>
      </c>
      <c r="C19" s="14"/>
      <c r="D19" s="330">
        <v>5.5</v>
      </c>
      <c r="E19" s="330">
        <v>6</v>
      </c>
      <c r="F19" s="251">
        <v>0</v>
      </c>
      <c r="G19" s="327">
        <f t="shared" si="2"/>
        <v>11.5</v>
      </c>
      <c r="H19" s="47"/>
      <c r="I19" s="55">
        <v>5.1040000000000001</v>
      </c>
      <c r="J19" s="55"/>
      <c r="K19" s="434">
        <f t="shared" si="3"/>
        <v>58.695999999999998</v>
      </c>
      <c r="L19" s="260">
        <f t="shared" si="4"/>
        <v>243511.58630567999</v>
      </c>
      <c r="N19" s="50">
        <v>5101</v>
      </c>
      <c r="O19" s="1">
        <v>255</v>
      </c>
      <c r="Q19" s="52"/>
      <c r="V19" s="607" t="s">
        <v>46</v>
      </c>
      <c r="W19" s="607"/>
      <c r="X19" s="597">
        <f>IF('2531'!K$84=1,'2531'!G19,0)</f>
        <v>11.5</v>
      </c>
      <c r="Y19" s="597"/>
      <c r="Z19" s="608">
        <v>1</v>
      </c>
      <c r="AA19" s="608"/>
      <c r="AB19" s="459">
        <f t="shared" si="0"/>
        <v>11.5</v>
      </c>
      <c r="AC19" s="460">
        <f t="shared" si="1"/>
        <v>47710</v>
      </c>
      <c r="AD19" s="449"/>
    </row>
    <row r="20" spans="1:30" ht="15" customHeight="1" x14ac:dyDescent="0.35">
      <c r="A20" s="1" t="s">
        <v>47</v>
      </c>
      <c r="B20" s="14" t="s">
        <v>48</v>
      </c>
      <c r="C20" s="14"/>
      <c r="D20" s="330">
        <v>3</v>
      </c>
      <c r="E20" s="330">
        <v>3</v>
      </c>
      <c r="F20" s="251">
        <v>0</v>
      </c>
      <c r="G20" s="327">
        <f t="shared" si="2"/>
        <v>6</v>
      </c>
      <c r="H20" s="47"/>
      <c r="I20" s="55">
        <f>I19</f>
        <v>5.1040000000000001</v>
      </c>
      <c r="J20" s="55"/>
      <c r="K20" s="434">
        <f t="shared" si="3"/>
        <v>30.623999999999999</v>
      </c>
      <c r="L20" s="260">
        <f t="shared" si="4"/>
        <v>127049.52328991999</v>
      </c>
      <c r="N20" s="50">
        <v>5102</v>
      </c>
      <c r="O20" s="52">
        <v>255</v>
      </c>
      <c r="Q20" s="52"/>
      <c r="V20" s="607" t="s">
        <v>48</v>
      </c>
      <c r="W20" s="607"/>
      <c r="X20" s="597">
        <f>IF('2531'!K$84=1,'2531'!G20,0)</f>
        <v>6</v>
      </c>
      <c r="Y20" s="597"/>
      <c r="Z20" s="608">
        <v>1</v>
      </c>
      <c r="AA20" s="608"/>
      <c r="AB20" s="459">
        <f t="shared" si="0"/>
        <v>6</v>
      </c>
      <c r="AC20" s="460">
        <f t="shared" si="1"/>
        <v>24892</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IF('2531'!K$84=1,'2531'!G21,0)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IF('2531'!K$84=1,'2531'!G22,0)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IF('2531'!K$84=1,'2531'!G23,0)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IF('2531'!K$84=1,'2531'!G24,0)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IF('2531'!K$84=1,'2531'!G25,0)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11</v>
      </c>
      <c r="E26" s="438">
        <f t="shared" si="5"/>
        <v>12</v>
      </c>
      <c r="F26" s="438"/>
      <c r="G26" s="438">
        <f>SUM(G10:G25)</f>
        <v>23</v>
      </c>
      <c r="H26" s="60"/>
      <c r="I26" s="60"/>
      <c r="J26" s="60"/>
      <c r="K26" s="440">
        <f>SUM(K10:K25)</f>
        <v>108.83399999999999</v>
      </c>
      <c r="L26" s="264">
        <f>SUM(L10:L25)</f>
        <v>451518.67220921995</v>
      </c>
      <c r="N26" s="52"/>
      <c r="O26" s="63"/>
      <c r="P26" s="52"/>
      <c r="Q26" s="52"/>
      <c r="V26" s="609" t="s">
        <v>59</v>
      </c>
      <c r="W26" s="609"/>
      <c r="X26" s="610">
        <f>SUM(X10:X25)</f>
        <v>23</v>
      </c>
      <c r="Y26" s="610"/>
      <c r="Z26" s="611"/>
      <c r="AA26" s="612"/>
      <c r="AB26" s="462">
        <f>SUM(AB10:AB25)</f>
        <v>23</v>
      </c>
      <c r="AC26" s="463">
        <f>SUM(AC10:AC25)</f>
        <v>95420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0</v>
      </c>
      <c r="E37" s="438">
        <f t="shared" si="10"/>
        <v>0</v>
      </c>
      <c r="F37" s="438"/>
      <c r="G37" s="438">
        <f>SUM(G28:G36)</f>
        <v>0</v>
      </c>
      <c r="H37" s="60"/>
      <c r="I37" s="14" t="s">
        <v>79</v>
      </c>
      <c r="J37" s="14"/>
      <c r="K37" s="58"/>
      <c r="L37" s="247">
        <f>SUM(L28:L36)</f>
        <v>0</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4347</v>
      </c>
      <c r="N40" s="93"/>
      <c r="O40" s="93"/>
      <c r="P40" s="93"/>
      <c r="Q40" s="93"/>
      <c r="V40" s="621" t="s">
        <v>83</v>
      </c>
      <c r="W40" s="621"/>
      <c r="X40" s="622">
        <f>+G40</f>
        <v>183446.91</v>
      </c>
      <c r="Y40" s="622"/>
      <c r="Z40" s="622"/>
      <c r="AA40" s="622"/>
      <c r="AB40" s="460">
        <f>ROUND(X39/X40,0)</f>
        <v>189</v>
      </c>
      <c r="AC40" s="460">
        <f>ROUND(AB40*$X$26,0)</f>
        <v>4347</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455865.67220921995</v>
      </c>
      <c r="O44" s="1"/>
      <c r="V44" s="632" t="s">
        <v>87</v>
      </c>
      <c r="W44" s="632"/>
      <c r="X44" s="632"/>
      <c r="Y44" s="632"/>
      <c r="Z44" s="632"/>
      <c r="AA44" s="632"/>
      <c r="AB44" s="632"/>
      <c r="AC44" s="476">
        <f>SUM(AC26,AC37,AC40)</f>
        <v>99767</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78.209999999999994</v>
      </c>
      <c r="D47" s="107"/>
      <c r="E47" s="107"/>
      <c r="F47" s="107"/>
      <c r="G47" s="108">
        <f>K7</f>
        <v>1.0289999999999999</v>
      </c>
      <c r="H47" s="108"/>
      <c r="I47" s="109">
        <v>1317.85</v>
      </c>
      <c r="J47" s="110" t="s">
        <v>94</v>
      </c>
      <c r="K47" s="436">
        <f>ROUND(C47*G47*I47,0)</f>
        <v>106058</v>
      </c>
      <c r="L47" s="260"/>
      <c r="O47" s="1"/>
      <c r="V47" s="474" t="s">
        <v>93</v>
      </c>
      <c r="W47" s="480">
        <f>AB10+AB11+AB16+AB19+AB22</f>
        <v>17</v>
      </c>
      <c r="X47" s="625">
        <f>AB7</f>
        <v>1.0289999999999999</v>
      </c>
      <c r="Y47" s="625"/>
      <c r="Z47" s="481">
        <f>+I47</f>
        <v>1317.85</v>
      </c>
      <c r="AA47" s="482" t="s">
        <v>94</v>
      </c>
      <c r="AB47" s="483">
        <f>ROUND(W47*X47*Z47,0)</f>
        <v>23053</v>
      </c>
      <c r="AC47" s="484"/>
      <c r="AD47" s="449"/>
    </row>
    <row r="48" spans="1:30" ht="18" customHeight="1" x14ac:dyDescent="0.3">
      <c r="B48" s="117" t="s">
        <v>71</v>
      </c>
      <c r="C48" s="107">
        <f>K12+K13+K17+K20+K23</f>
        <v>30.623999999999999</v>
      </c>
      <c r="D48" s="107"/>
      <c r="E48" s="107"/>
      <c r="F48" s="107"/>
      <c r="G48" s="108">
        <f>K7</f>
        <v>1.0289999999999999</v>
      </c>
      <c r="H48" s="108"/>
      <c r="I48" s="109">
        <v>898.92</v>
      </c>
      <c r="J48" s="110" t="s">
        <v>94</v>
      </c>
      <c r="K48" s="436">
        <f>ROUND(C48*G48*I48,0)</f>
        <v>28327</v>
      </c>
      <c r="L48" s="261"/>
      <c r="O48" s="1"/>
      <c r="V48" s="485" t="s">
        <v>71</v>
      </c>
      <c r="W48" s="480">
        <f>AB12+AB13+AB17+AB20+AB23</f>
        <v>6</v>
      </c>
      <c r="X48" s="625">
        <f>AB7</f>
        <v>1.0289999999999999</v>
      </c>
      <c r="Y48" s="625"/>
      <c r="Z48" s="481">
        <f>+I48</f>
        <v>898.92</v>
      </c>
      <c r="AA48" s="482" t="s">
        <v>94</v>
      </c>
      <c r="AB48" s="483">
        <f>ROUND(W48*X48*Z48,0)</f>
        <v>5550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108.83399999999999</v>
      </c>
      <c r="D50" s="129"/>
      <c r="E50" s="130"/>
      <c r="F50" s="130"/>
      <c r="G50" s="131" t="s">
        <v>96</v>
      </c>
      <c r="H50" s="131"/>
      <c r="I50" s="131"/>
      <c r="J50" s="131"/>
      <c r="K50" s="131"/>
      <c r="L50" s="260">
        <f>IF(B2=75,0,K49+K48+K47)</f>
        <v>134385</v>
      </c>
      <c r="N50" s="3"/>
      <c r="O50" s="1"/>
      <c r="V50" s="489" t="s">
        <v>95</v>
      </c>
      <c r="W50" s="490">
        <f>SUM(W47:W49)</f>
        <v>23</v>
      </c>
      <c r="X50" s="626" t="s">
        <v>96</v>
      </c>
      <c r="Y50" s="627"/>
      <c r="Z50" s="627"/>
      <c r="AA50" s="627"/>
      <c r="AB50" s="627"/>
      <c r="AC50" s="460">
        <f>IF(V2=75,0,AB49+AB48+AB47)</f>
        <v>28603</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108.83399999999999</v>
      </c>
      <c r="H53" s="55" t="s">
        <v>100</v>
      </c>
      <c r="I53" s="55"/>
      <c r="J53" s="136">
        <v>201437.75</v>
      </c>
      <c r="K53" s="136"/>
      <c r="L53" s="263"/>
      <c r="N53" s="3"/>
      <c r="O53" s="1"/>
      <c r="V53" s="635" t="s">
        <v>99</v>
      </c>
      <c r="W53" s="635"/>
      <c r="X53" s="492">
        <f>AB26</f>
        <v>23</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5.4000000000000001E-4</v>
      </c>
      <c r="L54" s="251"/>
      <c r="N54" s="63"/>
      <c r="O54" s="1"/>
      <c r="V54" s="635" t="s">
        <v>101</v>
      </c>
      <c r="W54" s="635"/>
      <c r="X54" s="635"/>
      <c r="Y54" s="635"/>
      <c r="Z54" s="635"/>
      <c r="AA54" s="635"/>
      <c r="AB54" s="638">
        <f>ROUND(X53/AA53,6)</f>
        <v>1.1400000000000001E-4</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23</v>
      </c>
      <c r="H56" s="55" t="s">
        <v>104</v>
      </c>
      <c r="I56" s="55"/>
      <c r="J56" s="136">
        <f>+G40</f>
        <v>183446.91</v>
      </c>
      <c r="K56" s="136"/>
      <c r="L56" s="263"/>
      <c r="O56" s="1"/>
      <c r="V56" s="635" t="s">
        <v>103</v>
      </c>
      <c r="W56" s="635"/>
      <c r="X56" s="493">
        <f>X26</f>
        <v>23</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1.25E-4</v>
      </c>
      <c r="L57" s="251"/>
      <c r="O57" s="1"/>
      <c r="V57" s="635" t="s">
        <v>105</v>
      </c>
      <c r="W57" s="635"/>
      <c r="X57" s="635"/>
      <c r="Y57" s="635"/>
      <c r="Z57" s="635"/>
      <c r="AA57" s="635"/>
      <c r="AB57" s="638">
        <f>ROUND(X56/AA56,6)</f>
        <v>1.25E-4</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1.1400000000000001E-4</v>
      </c>
      <c r="AC58" s="460">
        <f>ROUND(Y58*AB58,0)</f>
        <v>483</v>
      </c>
      <c r="AD58" s="449"/>
    </row>
    <row r="59" spans="2:30" x14ac:dyDescent="0.3">
      <c r="B59" s="58" t="s">
        <v>107</v>
      </c>
      <c r="C59" s="58"/>
      <c r="D59" s="58"/>
      <c r="E59" s="58"/>
      <c r="F59" s="58"/>
      <c r="G59" s="58"/>
      <c r="H59" s="143" t="s">
        <v>19</v>
      </c>
      <c r="I59" s="111">
        <v>4234387</v>
      </c>
      <c r="J59" s="144" t="s">
        <v>108</v>
      </c>
      <c r="K59" s="145">
        <f>K54</f>
        <v>5.4000000000000001E-4</v>
      </c>
      <c r="L59" s="260">
        <f>SUM(I59*K59)</f>
        <v>2286.56898</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1.1400000000000001E-4</v>
      </c>
      <c r="AC66" s="460">
        <f>ROUND(Y66*AB66,0)</f>
        <v>12288</v>
      </c>
      <c r="AD66" s="449"/>
    </row>
    <row r="67" spans="1:30" ht="20.25" customHeight="1" x14ac:dyDescent="0.3">
      <c r="B67" s="14" t="s">
        <v>116</v>
      </c>
      <c r="C67" s="14"/>
      <c r="D67" s="14"/>
      <c r="E67" s="14"/>
      <c r="F67" s="14"/>
      <c r="H67" s="143" t="s">
        <v>21</v>
      </c>
      <c r="I67" s="111">
        <v>107785963</v>
      </c>
      <c r="J67" s="144" t="s">
        <v>108</v>
      </c>
      <c r="K67" s="145">
        <f>K54</f>
        <v>5.4000000000000001E-4</v>
      </c>
      <c r="L67" s="260">
        <f>SUM(I67*K67)</f>
        <v>58204.420019999998</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1.25E-4</v>
      </c>
      <c r="AC68" s="460">
        <f>ROUND(Y68*AB68,0)</f>
        <v>0</v>
      </c>
      <c r="AD68" s="449"/>
    </row>
    <row r="69" spans="1:30" ht="15" customHeight="1" x14ac:dyDescent="0.3">
      <c r="B69" s="149" t="s">
        <v>118</v>
      </c>
      <c r="C69" s="14"/>
      <c r="D69" s="14"/>
      <c r="E69" s="14"/>
      <c r="F69" s="14"/>
      <c r="H69" s="143" t="s">
        <v>20</v>
      </c>
      <c r="I69" s="111">
        <v>0</v>
      </c>
      <c r="J69" s="144" t="s">
        <v>108</v>
      </c>
      <c r="K69" s="145">
        <f>K57</f>
        <v>1.25E-4</v>
      </c>
      <c r="L69" s="260">
        <f t="shared" ref="L69:L72" si="11">SUM(I69*K69)</f>
        <v>0</v>
      </c>
      <c r="O69" s="1"/>
      <c r="V69" s="629" t="s">
        <v>119</v>
      </c>
      <c r="W69" s="629"/>
      <c r="X69" s="629"/>
      <c r="Y69" s="646">
        <f>+I70</f>
        <v>-7061393</v>
      </c>
      <c r="Z69" s="646"/>
      <c r="AA69" s="494" t="s">
        <v>108</v>
      </c>
      <c r="AB69" s="495">
        <f>AB54</f>
        <v>1.1400000000000001E-4</v>
      </c>
      <c r="AC69" s="460">
        <f>ROUND(Y69*AB69,0)</f>
        <v>-805</v>
      </c>
      <c r="AD69" s="449"/>
    </row>
    <row r="70" spans="1:30" ht="20.25" customHeight="1" x14ac:dyDescent="0.3">
      <c r="B70" s="14" t="s">
        <v>119</v>
      </c>
      <c r="C70" s="14"/>
      <c r="D70" s="14"/>
      <c r="E70" s="14"/>
      <c r="F70" s="14"/>
      <c r="H70" s="143" t="s">
        <v>19</v>
      </c>
      <c r="I70" s="280">
        <v>-7061393</v>
      </c>
      <c r="J70" s="144" t="s">
        <v>108</v>
      </c>
      <c r="K70" s="145">
        <f>K54</f>
        <v>5.4000000000000001E-4</v>
      </c>
      <c r="L70" s="260">
        <f t="shared" si="11"/>
        <v>-3813.1522199999999</v>
      </c>
      <c r="O70" s="1"/>
      <c r="V70" s="629" t="s">
        <v>120</v>
      </c>
      <c r="W70" s="629"/>
      <c r="X70" s="629"/>
      <c r="Y70" s="643">
        <f>+I71</f>
        <v>692332</v>
      </c>
      <c r="Z70" s="643"/>
      <c r="AA70" s="494" t="s">
        <v>108</v>
      </c>
      <c r="AB70" s="495">
        <f>AB54</f>
        <v>1.1400000000000001E-4</v>
      </c>
      <c r="AC70" s="460">
        <f>ROUND(Y70*AB70,0)</f>
        <v>79</v>
      </c>
      <c r="AD70" s="449"/>
    </row>
    <row r="71" spans="1:30" ht="20.25" customHeight="1" x14ac:dyDescent="0.3">
      <c r="B71" s="14" t="s">
        <v>120</v>
      </c>
      <c r="C71" s="14"/>
      <c r="D71" s="14"/>
      <c r="E71" s="14"/>
      <c r="F71" s="14"/>
      <c r="H71" s="143" t="s">
        <v>19</v>
      </c>
      <c r="I71" s="111">
        <v>692332</v>
      </c>
      <c r="J71" s="144" t="s">
        <v>108</v>
      </c>
      <c r="K71" s="145">
        <f>K54</f>
        <v>5.4000000000000001E-4</v>
      </c>
      <c r="L71" s="260">
        <f t="shared" si="11"/>
        <v>373.85928000000001</v>
      </c>
      <c r="O71" s="1"/>
      <c r="V71" s="629" t="s">
        <v>121</v>
      </c>
      <c r="W71" s="629"/>
      <c r="X71" s="629"/>
      <c r="Y71" s="643">
        <f>+I72</f>
        <v>14209634</v>
      </c>
      <c r="Z71" s="643"/>
      <c r="AA71" s="494" t="s">
        <v>108</v>
      </c>
      <c r="AB71" s="495">
        <f>AB57</f>
        <v>1.25E-4</v>
      </c>
      <c r="AC71" s="460">
        <f>ROUND(Y71*AB71,0)</f>
        <v>1776</v>
      </c>
      <c r="AD71" s="449"/>
    </row>
    <row r="72" spans="1:30" ht="21" customHeight="1" x14ac:dyDescent="0.35">
      <c r="B72" s="14" t="s">
        <v>121</v>
      </c>
      <c r="C72" s="14"/>
      <c r="D72" s="14"/>
      <c r="E72" s="14"/>
      <c r="F72" s="14"/>
      <c r="H72" s="143" t="s">
        <v>20</v>
      </c>
      <c r="I72" s="111">
        <v>14209634</v>
      </c>
      <c r="J72" s="144" t="s">
        <v>108</v>
      </c>
      <c r="K72" s="145">
        <f>K57</f>
        <v>1.25E-4</v>
      </c>
      <c r="L72" s="260">
        <f t="shared" si="11"/>
        <v>1776.20425</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14</v>
      </c>
      <c r="AA74" s="499" t="s">
        <v>128</v>
      </c>
      <c r="AB74" s="500">
        <f>+K75</f>
        <v>365</v>
      </c>
      <c r="AC74" s="460">
        <f>ROUND(AB74*Z74,0)</f>
        <v>5110</v>
      </c>
      <c r="AD74" s="449"/>
    </row>
    <row r="75" spans="1:30" ht="19.5" customHeight="1" x14ac:dyDescent="0.3">
      <c r="A75" s="1" t="s">
        <v>129</v>
      </c>
      <c r="B75" s="154" t="s">
        <v>126</v>
      </c>
      <c r="C75" s="155" t="s">
        <v>127</v>
      </c>
      <c r="D75" s="154">
        <v>11</v>
      </c>
      <c r="E75" s="154">
        <v>17</v>
      </c>
      <c r="F75" s="154">
        <v>0</v>
      </c>
      <c r="G75" s="156">
        <f>IF($B$154&lt;8,D75,E75)</f>
        <v>17</v>
      </c>
      <c r="H75" s="157"/>
      <c r="I75" s="158">
        <f>AVERAGE(G75,D75)</f>
        <v>14</v>
      </c>
      <c r="J75" s="159" t="s">
        <v>128</v>
      </c>
      <c r="K75" s="160">
        <v>365</v>
      </c>
      <c r="L75" s="260">
        <f t="shared" ref="L75:L78" si="12">SUM(I75*K75)</f>
        <v>5110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1.25E-4</v>
      </c>
      <c r="AC76" s="460">
        <f>ROUND(Y76*AB76,0)</f>
        <v>215</v>
      </c>
      <c r="AD76" s="449"/>
    </row>
    <row r="77" spans="1:30" ht="26.25" customHeight="1" x14ac:dyDescent="0.3">
      <c r="B77" s="14" t="s">
        <v>132</v>
      </c>
      <c r="C77" s="14"/>
      <c r="D77" s="14"/>
      <c r="E77" s="14"/>
      <c r="F77" s="14"/>
      <c r="H77" s="143" t="s">
        <v>23</v>
      </c>
      <c r="I77" s="165">
        <v>1720807</v>
      </c>
      <c r="J77" s="144" t="s">
        <v>108</v>
      </c>
      <c r="K77" s="145">
        <f>K57</f>
        <v>1.25E-4</v>
      </c>
      <c r="L77" s="260">
        <v>0</v>
      </c>
      <c r="O77" s="1"/>
      <c r="V77" s="629" t="str">
        <f>+B78</f>
        <v>15.  Florida Teachers Classroom Supply Assistance Program</v>
      </c>
      <c r="W77" s="629"/>
      <c r="X77" s="629"/>
      <c r="Y77" s="639">
        <f>+I78</f>
        <v>0</v>
      </c>
      <c r="Z77" s="639"/>
      <c r="AA77" s="499" t="s">
        <v>128</v>
      </c>
      <c r="AB77" s="495">
        <f>AB54</f>
        <v>1.1400000000000001E-4</v>
      </c>
      <c r="AC77" s="460">
        <f>ROUND(Y77*AB77,0)</f>
        <v>0</v>
      </c>
      <c r="AD77" s="449"/>
    </row>
    <row r="78" spans="1:30" ht="26.25" customHeight="1" x14ac:dyDescent="0.3">
      <c r="B78" s="513" t="s">
        <v>133</v>
      </c>
      <c r="C78" s="513"/>
      <c r="D78" s="513"/>
      <c r="E78" s="14"/>
      <c r="F78" s="14"/>
      <c r="H78" s="143" t="s">
        <v>134</v>
      </c>
      <c r="I78" s="165">
        <v>0</v>
      </c>
      <c r="J78" s="144" t="s">
        <v>108</v>
      </c>
      <c r="K78" s="145">
        <f>K54</f>
        <v>5.4000000000000001E-4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147516</v>
      </c>
      <c r="AD81" s="507"/>
    </row>
    <row r="82" spans="1:30" ht="22.5" customHeight="1" thickTop="1" x14ac:dyDescent="0.3">
      <c r="B82" s="14" t="s">
        <v>138</v>
      </c>
      <c r="C82" s="14"/>
      <c r="D82" s="14"/>
      <c r="E82" s="14"/>
      <c r="F82" s="14"/>
      <c r="G82" s="14"/>
      <c r="H82" s="14"/>
      <c r="I82" s="14"/>
      <c r="J82" s="14"/>
      <c r="K82" s="14"/>
      <c r="L82" s="446">
        <f>SUM(L44:L81)</f>
        <v>654188.57251921983</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f>IF(G26=0,"",IF((G11+G13+SUM(G15:G21))/G26&gt;0.75,1,""))</f>
        <v>1</v>
      </c>
      <c r="L84" s="260">
        <f>'2531'!AC81</f>
        <v>147516</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147516</v>
      </c>
      <c r="L86" s="247">
        <f>IF(G26=0,0,IF(G26&gt;250,-(((250/G26)*K86)*IF(M86="H",0.02,0.05)),IF(M86="H",-0.02*K86,-0.05*K86)))</f>
        <v>-7375.8</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646812.77251921978</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247">
        <v>-536977.12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109835.65251921979</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54917.83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274</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275</v>
      </c>
      <c r="C123" s="195" t="s">
        <v>197</v>
      </c>
    </row>
    <row r="124" spans="2:3" hidden="1" x14ac:dyDescent="0.3">
      <c r="B124" s="437" t="s">
        <v>538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41808.602361111101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274</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275</v>
      </c>
      <c r="C164" s="209" t="s">
        <v>242</v>
      </c>
      <c r="D164" s="205"/>
    </row>
    <row r="165" spans="1:4" hidden="1" x14ac:dyDescent="0.3">
      <c r="A165" s="204" t="s">
        <v>243</v>
      </c>
      <c r="B165" s="208" t="s">
        <v>276</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41808.602361111101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1" priority="2" stopIfTrue="1" operator="lessThan">
      <formula>0</formula>
    </cfRule>
  </conditionalFormatting>
  <conditionalFormatting sqref="A141:A172">
    <cfRule type="cellIs" dxfId="7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AD180"/>
  <sheetViews>
    <sheetView showGridLines="0" topLeftCell="B2" zoomScale="80" zoomScaleNormal="80" workbookViewId="0">
      <selection activeCell="J203" sqref="J203"/>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'2641'!B2</f>
        <v>50</v>
      </c>
      <c r="W2" s="586" t="s">
        <v>4</v>
      </c>
      <c r="X2" s="587"/>
      <c r="Y2" s="588"/>
      <c r="Z2" s="588"/>
      <c r="AA2" s="588"/>
      <c r="AB2" s="588"/>
      <c r="AC2" s="588"/>
      <c r="AD2" s="449"/>
    </row>
    <row r="3" spans="1:30" ht="20.399999999999999" x14ac:dyDescent="0.35">
      <c r="B3" s="10" t="str">
        <f>"Revenue Estimate Worksheet: "&amp;B124</f>
        <v>Revenue Estimate Worksheet: Lakeside Academy Charter School - 2641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'2641'!G7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24.3</v>
      </c>
      <c r="E10" s="328">
        <v>21.74</v>
      </c>
      <c r="F10" s="323">
        <v>0</v>
      </c>
      <c r="G10" s="326">
        <f>IF($B$154&lt;8,D10*2,D10+E10)</f>
        <v>46.04</v>
      </c>
      <c r="H10" s="47"/>
      <c r="I10" s="48">
        <v>1.1259999999999999</v>
      </c>
      <c r="J10" s="48"/>
      <c r="K10" s="434">
        <f>ROUND(G10*I10,4)</f>
        <v>51.841000000000001</v>
      </c>
      <c r="L10" s="260">
        <f>SUM(K10*$G$7)*($K$7)</f>
        <v>215072.30723852999</v>
      </c>
      <c r="N10" s="50">
        <v>5101</v>
      </c>
      <c r="O10" s="51">
        <v>101</v>
      </c>
      <c r="Q10" s="52"/>
      <c r="V10" s="596" t="s">
        <v>25</v>
      </c>
      <c r="W10" s="596"/>
      <c r="X10" s="597">
        <f>IF('2641'!K$84=1,'2641'!G10,0)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2.5099999999999998</v>
      </c>
      <c r="E11" s="330">
        <v>5.52</v>
      </c>
      <c r="F11" s="251">
        <v>0</v>
      </c>
      <c r="G11" s="327">
        <f t="shared" ref="G11:G25" si="2">IF($B$154&lt;8,D11*2,D11+E11)</f>
        <v>8.0299999999999994</v>
      </c>
      <c r="H11" s="47"/>
      <c r="I11" s="55">
        <f>I10</f>
        <v>1.1259999999999999</v>
      </c>
      <c r="J11" s="55"/>
      <c r="K11" s="434">
        <f t="shared" ref="K11:K25" si="3">ROUND(G11*I11,4)</f>
        <v>9.0418000000000003</v>
      </c>
      <c r="L11" s="260">
        <f t="shared" ref="L11:L25" si="4">SUM(K11*$G$7)*($K$7)</f>
        <v>37511.637267594</v>
      </c>
      <c r="M11" s="1" t="str">
        <f>IF(ROUND(G11,2)=ROUND(SUM(G28:G30),2)," ","CHECK 2. PK-3 Lines Below")</f>
        <v xml:space="preserve"> </v>
      </c>
      <c r="N11" s="50">
        <v>5101</v>
      </c>
      <c r="O11" s="56" t="s">
        <v>28</v>
      </c>
      <c r="Q11" s="52"/>
      <c r="V11" s="607" t="s">
        <v>27</v>
      </c>
      <c r="W11" s="607"/>
      <c r="X11" s="597">
        <f>IF('2641'!K$84=1,'2641'!G11,0)</f>
        <v>0</v>
      </c>
      <c r="Y11" s="597"/>
      <c r="Z11" s="608">
        <v>1</v>
      </c>
      <c r="AA11" s="608"/>
      <c r="AB11" s="459">
        <f t="shared" si="0"/>
        <v>0</v>
      </c>
      <c r="AC11" s="460">
        <f t="shared" si="1"/>
        <v>0</v>
      </c>
      <c r="AD11" s="449"/>
    </row>
    <row r="12" spans="1:30" x14ac:dyDescent="0.3">
      <c r="A12" s="1" t="s">
        <v>29</v>
      </c>
      <c r="B12" s="14" t="s">
        <v>30</v>
      </c>
      <c r="C12" s="14"/>
      <c r="D12" s="330">
        <v>18.12</v>
      </c>
      <c r="E12" s="330">
        <v>16.059999999999999</v>
      </c>
      <c r="F12" s="251">
        <v>0</v>
      </c>
      <c r="G12" s="327">
        <f t="shared" si="2"/>
        <v>34.18</v>
      </c>
      <c r="H12" s="47"/>
      <c r="I12" s="55">
        <v>1</v>
      </c>
      <c r="J12" s="55"/>
      <c r="K12" s="434">
        <f t="shared" si="3"/>
        <v>34.18</v>
      </c>
      <c r="L12" s="260">
        <f t="shared" si="4"/>
        <v>141802.26965939999</v>
      </c>
      <c r="N12" s="50">
        <v>5102</v>
      </c>
      <c r="O12" s="51">
        <v>102</v>
      </c>
      <c r="Q12" s="52"/>
      <c r="V12" s="607" t="s">
        <v>30</v>
      </c>
      <c r="W12" s="607"/>
      <c r="X12" s="597">
        <f>IF('2641'!K$84=1,'2641'!G12,0)</f>
        <v>0</v>
      </c>
      <c r="Y12" s="597"/>
      <c r="Z12" s="608">
        <v>1</v>
      </c>
      <c r="AA12" s="608"/>
      <c r="AB12" s="459">
        <f t="shared" si="0"/>
        <v>0</v>
      </c>
      <c r="AC12" s="460">
        <f t="shared" si="1"/>
        <v>0</v>
      </c>
      <c r="AD12" s="449"/>
    </row>
    <row r="13" spans="1:30" x14ac:dyDescent="0.3">
      <c r="A13" s="1" t="s">
        <v>31</v>
      </c>
      <c r="B13" s="14" t="s">
        <v>32</v>
      </c>
      <c r="C13" s="14"/>
      <c r="D13" s="330">
        <v>4.5</v>
      </c>
      <c r="E13" s="330">
        <v>6</v>
      </c>
      <c r="F13" s="251">
        <v>0</v>
      </c>
      <c r="G13" s="327">
        <f t="shared" si="2"/>
        <v>10.5</v>
      </c>
      <c r="H13" s="47"/>
      <c r="I13" s="55">
        <f>I12</f>
        <v>1</v>
      </c>
      <c r="J13" s="55"/>
      <c r="K13" s="434">
        <f t="shared" si="3"/>
        <v>10.5</v>
      </c>
      <c r="L13" s="260">
        <f t="shared" si="4"/>
        <v>43561.258964999994</v>
      </c>
      <c r="M13" s="1" t="str">
        <f>IF(ROUND(G13,2)=ROUND(SUM(G31:G33),2)," ","CHECK 2. 4-8 Lines Below")</f>
        <v xml:space="preserve"> </v>
      </c>
      <c r="N13" s="50">
        <v>5102</v>
      </c>
      <c r="O13" s="56" t="s">
        <v>33</v>
      </c>
      <c r="Q13" s="52"/>
      <c r="V13" s="607" t="s">
        <v>32</v>
      </c>
      <c r="W13" s="607"/>
      <c r="X13" s="597">
        <f>IF('2641'!K$84=1,'2641'!G13,0)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IF('2641'!K$84=1,'2641'!G14,0)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IF('2641'!K$84=1,'2641'!G15,0)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IF('2641'!K$84=1,'2641'!G16,0)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IF('2641'!K$84=1,'2641'!G17,0)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IF('2641'!K$84=1,'2641'!G18,0)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IF('2641'!K$84=1,'2641'!G19,0)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IF('2641'!K$84=1,'2641'!G20,0)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IF('2641'!K$84=1,'2641'!G21,0)</f>
        <v>0</v>
      </c>
      <c r="Y21" s="597"/>
      <c r="Z21" s="608">
        <v>1</v>
      </c>
      <c r="AA21" s="608"/>
      <c r="AB21" s="459">
        <f t="shared" si="0"/>
        <v>0</v>
      </c>
      <c r="AC21" s="460">
        <f t="shared" si="1"/>
        <v>0</v>
      </c>
      <c r="AD21" s="449"/>
    </row>
    <row r="22" spans="1:30" ht="16.2" x14ac:dyDescent="0.35">
      <c r="A22" s="1" t="s">
        <v>51</v>
      </c>
      <c r="B22" s="14" t="s">
        <v>52</v>
      </c>
      <c r="C22" s="14"/>
      <c r="D22" s="330">
        <f>3.72-0.92</f>
        <v>2.8000000000000003</v>
      </c>
      <c r="E22" s="330">
        <f>0.92+0.45+0.92</f>
        <v>2.29</v>
      </c>
      <c r="F22" s="251">
        <v>0</v>
      </c>
      <c r="G22" s="327">
        <f t="shared" si="2"/>
        <v>5.09</v>
      </c>
      <c r="H22" s="47"/>
      <c r="I22" s="55">
        <v>1.147</v>
      </c>
      <c r="J22" s="55"/>
      <c r="K22" s="434">
        <f t="shared" si="3"/>
        <v>5.8381999999999996</v>
      </c>
      <c r="L22" s="260">
        <f t="shared" si="4"/>
        <v>24220.889722805998</v>
      </c>
      <c r="N22" s="50">
        <v>5101</v>
      </c>
      <c r="O22" s="51">
        <v>130</v>
      </c>
      <c r="Q22" s="52"/>
      <c r="V22" s="607" t="s">
        <v>52</v>
      </c>
      <c r="W22" s="607"/>
      <c r="X22" s="597">
        <f>IF('2641'!K$84=1,'2641'!G22,0)</f>
        <v>0</v>
      </c>
      <c r="Y22" s="597"/>
      <c r="Z22" s="608">
        <v>1</v>
      </c>
      <c r="AA22" s="608"/>
      <c r="AB22" s="459">
        <f t="shared" si="0"/>
        <v>0</v>
      </c>
      <c r="AC22" s="460">
        <f t="shared" si="1"/>
        <v>0</v>
      </c>
      <c r="AD22" s="449"/>
    </row>
    <row r="23" spans="1:30" ht="16.2" x14ac:dyDescent="0.35">
      <c r="A23" s="1" t="s">
        <v>53</v>
      </c>
      <c r="B23" s="14" t="s">
        <v>54</v>
      </c>
      <c r="C23" s="14"/>
      <c r="D23" s="330">
        <v>0.92</v>
      </c>
      <c r="E23" s="330">
        <v>0.92</v>
      </c>
      <c r="F23" s="251">
        <v>0</v>
      </c>
      <c r="G23" s="327">
        <f t="shared" si="2"/>
        <v>1.84</v>
      </c>
      <c r="H23" s="47"/>
      <c r="I23" s="55">
        <f>I22</f>
        <v>1.147</v>
      </c>
      <c r="J23" s="55"/>
      <c r="K23" s="434">
        <f t="shared" si="3"/>
        <v>2.1105</v>
      </c>
      <c r="L23" s="260">
        <f t="shared" si="4"/>
        <v>8755.8130519650003</v>
      </c>
      <c r="N23" s="50">
        <v>5102</v>
      </c>
      <c r="O23" s="51">
        <v>130</v>
      </c>
      <c r="Q23" s="52"/>
      <c r="V23" s="607" t="s">
        <v>54</v>
      </c>
      <c r="W23" s="607"/>
      <c r="X23" s="597">
        <f>IF('2641'!K$84=1,'2641'!G23,0)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IF('2641'!K$84=1,'2641'!G24,0)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IF('2641'!K$84=1,'2641'!G25,0)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53.150000000000006</v>
      </c>
      <c r="E26" s="438">
        <f t="shared" si="5"/>
        <v>52.529999999999994</v>
      </c>
      <c r="F26" s="438"/>
      <c r="G26" s="438">
        <f>SUM(G10:G25)</f>
        <v>105.68</v>
      </c>
      <c r="H26" s="60"/>
      <c r="I26" s="60"/>
      <c r="J26" s="60"/>
      <c r="K26" s="440">
        <f>SUM(K10:K25)</f>
        <v>113.51150000000001</v>
      </c>
      <c r="L26" s="264">
        <f>SUM(L10:L25)</f>
        <v>470924.17590529495</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2.0099999999999998</v>
      </c>
      <c r="E28" s="330">
        <v>5.52</v>
      </c>
      <c r="F28" s="325">
        <v>0</v>
      </c>
      <c r="G28" s="327">
        <f t="shared" ref="G28:G36" si="6">IF($B$154&lt;8,D28*2,D28+E28)</f>
        <v>7.5299999999999994</v>
      </c>
      <c r="H28" s="72"/>
      <c r="I28" s="73" t="s">
        <v>67</v>
      </c>
      <c r="J28" s="50">
        <v>251</v>
      </c>
      <c r="K28" s="435">
        <v>1047</v>
      </c>
      <c r="L28" s="260">
        <f>SUM(G28*K28)</f>
        <v>7883.9099999999989</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0.5</v>
      </c>
      <c r="E29" s="330">
        <v>0</v>
      </c>
      <c r="F29" s="325">
        <v>0</v>
      </c>
      <c r="G29" s="327">
        <f t="shared" si="6"/>
        <v>0.5</v>
      </c>
      <c r="H29" s="72"/>
      <c r="I29" s="50" t="s">
        <v>67</v>
      </c>
      <c r="J29" s="50">
        <v>252</v>
      </c>
      <c r="K29" s="435">
        <v>3380</v>
      </c>
      <c r="L29" s="260">
        <f t="shared" ref="L29:L36" si="8">SUM(G29*K29)</f>
        <v>1690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4.5</v>
      </c>
      <c r="E31" s="330">
        <v>6</v>
      </c>
      <c r="F31" s="325">
        <v>0</v>
      </c>
      <c r="G31" s="327">
        <f t="shared" si="6"/>
        <v>10.5</v>
      </c>
      <c r="H31" s="72"/>
      <c r="I31" s="81" t="s">
        <v>71</v>
      </c>
      <c r="J31" s="50">
        <v>251</v>
      </c>
      <c r="K31" s="435">
        <v>1173</v>
      </c>
      <c r="L31" s="260">
        <f t="shared" si="8"/>
        <v>12316.5</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7.01</v>
      </c>
      <c r="E37" s="438">
        <f t="shared" si="10"/>
        <v>11.52</v>
      </c>
      <c r="F37" s="438"/>
      <c r="G37" s="438">
        <f>SUM(G28:G36)</f>
        <v>18.53</v>
      </c>
      <c r="H37" s="60"/>
      <c r="I37" s="14" t="s">
        <v>79</v>
      </c>
      <c r="J37" s="14"/>
      <c r="K37" s="58"/>
      <c r="L37" s="247">
        <f>SUM(L28:L36)</f>
        <v>21890.41</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19973.52</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512788.10590529494</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66.721000000000004</v>
      </c>
      <c r="D47" s="107"/>
      <c r="E47" s="107"/>
      <c r="F47" s="107"/>
      <c r="G47" s="108">
        <f>K7</f>
        <v>1.0289999999999999</v>
      </c>
      <c r="H47" s="108"/>
      <c r="I47" s="109">
        <v>1317.85</v>
      </c>
      <c r="J47" s="110" t="s">
        <v>94</v>
      </c>
      <c r="K47" s="436">
        <f>ROUND(C47*G47*I47,0)</f>
        <v>90478</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46.790500000000002</v>
      </c>
      <c r="D48" s="107"/>
      <c r="E48" s="107"/>
      <c r="F48" s="107"/>
      <c r="G48" s="108">
        <f>K7</f>
        <v>1.0289999999999999</v>
      </c>
      <c r="H48" s="108"/>
      <c r="I48" s="109">
        <v>898.92</v>
      </c>
      <c r="J48" s="110" t="s">
        <v>94</v>
      </c>
      <c r="K48" s="436">
        <f>ROUND(C48*G48*I48,0)</f>
        <v>43281</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113.51150000000001</v>
      </c>
      <c r="D50" s="129"/>
      <c r="E50" s="130"/>
      <c r="F50" s="130"/>
      <c r="G50" s="131" t="s">
        <v>96</v>
      </c>
      <c r="H50" s="131"/>
      <c r="I50" s="131"/>
      <c r="J50" s="131"/>
      <c r="K50" s="131"/>
      <c r="L50" s="260">
        <f>IF(B2=75,0,K49+K48+K47)</f>
        <v>133759</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113.51150000000001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5.6400000000000005E-4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105.68</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5.7600000000000001E-4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5.6400000000000005E-4</v>
      </c>
      <c r="L59" s="260">
        <f>SUM(I59*K59)</f>
        <v>2388.1942680000002</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5.6400000000000005E-4</v>
      </c>
      <c r="L67" s="260">
        <f>SUM(I67*K67)</f>
        <v>60791.283132000004</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5.7600000000000001E-4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5.6400000000000005E-4</v>
      </c>
      <c r="L70" s="260">
        <f t="shared" si="11"/>
        <v>-3982.6256520000002</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5.6400000000000005E-4</v>
      </c>
      <c r="L71" s="260">
        <f t="shared" si="11"/>
        <v>390.47524800000002</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5.7600000000000001E-4</v>
      </c>
      <c r="L72" s="260">
        <f t="shared" si="11"/>
        <v>8184.7491840000002</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5.7600000000000001E-4</v>
      </c>
      <c r="L77" s="260">
        <f t="shared" si="12"/>
        <v>991.18483200000003</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5.6400000000000005E-4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0</v>
      </c>
      <c r="AD81" s="507"/>
    </row>
    <row r="82" spans="1:30" ht="22.5" customHeight="1" thickTop="1" x14ac:dyDescent="0.3">
      <c r="B82" s="14" t="s">
        <v>138</v>
      </c>
      <c r="C82" s="14"/>
      <c r="D82" s="14"/>
      <c r="E82" s="14"/>
      <c r="F82" s="14"/>
      <c r="G82" s="14"/>
      <c r="H82" s="14"/>
      <c r="I82" s="14"/>
      <c r="J82" s="14"/>
      <c r="K82" s="14"/>
      <c r="L82" s="446">
        <f>SUM(L44:L81)</f>
        <v>715310.36691729492</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'2641'!AC81</f>
        <v>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715310.36691729492</v>
      </c>
      <c r="L86" s="247">
        <f>IF(G26=0,0,IF(G26&gt;250,-(((250/G26)*K86)*IF(M86="H",0.02,0.05)),IF(M86="H",-0.02*K86,-0.05*K86)))</f>
        <v>-35765.518345864744</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679544.84857143019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-559610.19999999995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119934.64857143024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59967.32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277</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278</v>
      </c>
      <c r="C123" s="195" t="s">
        <v>197</v>
      </c>
    </row>
    <row r="124" spans="2:3" hidden="1" x14ac:dyDescent="0.3">
      <c r="B124" s="437" t="s">
        <v>539</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41808.602384259299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277</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278</v>
      </c>
      <c r="C164" s="209" t="s">
        <v>242</v>
      </c>
      <c r="D164" s="205"/>
    </row>
    <row r="165" spans="1:4" hidden="1" x14ac:dyDescent="0.3">
      <c r="A165" s="204" t="s">
        <v>243</v>
      </c>
      <c r="B165" s="208" t="s">
        <v>279</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41808.602384259299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9" priority="2" stopIfTrue="1" operator="lessThan">
      <formula>0</formula>
    </cfRule>
  </conditionalFormatting>
  <conditionalFormatting sqref="A141:A172">
    <cfRule type="cellIs" dxfId="6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'2791'!B2</f>
        <v>50</v>
      </c>
      <c r="W2" s="586" t="s">
        <v>4</v>
      </c>
      <c r="X2" s="587"/>
      <c r="Y2" s="588"/>
      <c r="Z2" s="588"/>
      <c r="AA2" s="588"/>
      <c r="AB2" s="588"/>
      <c r="AC2" s="588"/>
      <c r="AD2" s="449"/>
    </row>
    <row r="3" spans="1:30" ht="20.399999999999999" x14ac:dyDescent="0.35">
      <c r="B3" s="10" t="str">
        <f>"Revenue Estimate Worksheet: "&amp;B124</f>
        <v>Revenue Estimate Worksheet: Renaissance Learning Center - 2791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'2791'!G7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IF('2791'!K$84=1,'2791'!G10,0)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0.5</v>
      </c>
      <c r="E11" s="330">
        <v>0.5</v>
      </c>
      <c r="F11" s="251">
        <v>0</v>
      </c>
      <c r="G11" s="327">
        <f t="shared" ref="G11:G25" si="2">IF($B$154&lt;8,D11*2,D11+E11)</f>
        <v>1</v>
      </c>
      <c r="H11" s="47"/>
      <c r="I11" s="55">
        <f>I10</f>
        <v>1.1259999999999999</v>
      </c>
      <c r="J11" s="55"/>
      <c r="K11" s="434">
        <f t="shared" ref="K11:K25" si="3">ROUND(G11*I11,4)</f>
        <v>1.1259999999999999</v>
      </c>
      <c r="L11" s="260">
        <f t="shared" ref="L11:L25" si="4">SUM(K11*$G$7)*($K$7)</f>
        <v>4671.4264375799994</v>
      </c>
      <c r="M11" s="1" t="str">
        <f>IF(ROUND(G11,2)=ROUND(SUM(G28:G30),2)," ","CHECK 2. PK-3 Lines Below")</f>
        <v xml:space="preserve"> </v>
      </c>
      <c r="N11" s="50">
        <v>5101</v>
      </c>
      <c r="O11" s="56" t="s">
        <v>28</v>
      </c>
      <c r="Q11" s="52"/>
      <c r="V11" s="607" t="s">
        <v>27</v>
      </c>
      <c r="W11" s="607"/>
      <c r="X11" s="597">
        <f>IF('2791'!K$84=1,'2791'!G11,0)</f>
        <v>1</v>
      </c>
      <c r="Y11" s="597"/>
      <c r="Z11" s="608">
        <v>1</v>
      </c>
      <c r="AA11" s="608"/>
      <c r="AB11" s="459">
        <f t="shared" si="0"/>
        <v>1</v>
      </c>
      <c r="AC11" s="460">
        <f t="shared" si="1"/>
        <v>4149</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IF('2791'!K$84=1,'2791'!G12,0)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IF('2791'!K$84=1,'2791'!G13,0)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IF('2791'!K$84=1,'2791'!G14,0)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IF('2791'!K$84=1,'2791'!G15,0)</f>
        <v>0</v>
      </c>
      <c r="Y15" s="597"/>
      <c r="Z15" s="608">
        <v>1</v>
      </c>
      <c r="AA15" s="608"/>
      <c r="AB15" s="459">
        <f t="shared" si="0"/>
        <v>0</v>
      </c>
      <c r="AC15" s="461">
        <f t="shared" si="1"/>
        <v>0</v>
      </c>
      <c r="AD15" s="449"/>
    </row>
    <row r="16" spans="1:30" ht="16.2" x14ac:dyDescent="0.35">
      <c r="A16" s="1" t="s">
        <v>39</v>
      </c>
      <c r="B16" s="14" t="s">
        <v>40</v>
      </c>
      <c r="C16" s="14"/>
      <c r="D16" s="330">
        <f>41.9-16.5</f>
        <v>25.4</v>
      </c>
      <c r="E16" s="330">
        <f>9.02+1.5+6.5+4+3</f>
        <v>24.02</v>
      </c>
      <c r="F16" s="251">
        <v>0</v>
      </c>
      <c r="G16" s="327">
        <f t="shared" si="2"/>
        <v>49.42</v>
      </c>
      <c r="H16" s="47"/>
      <c r="I16" s="55">
        <v>3.548</v>
      </c>
      <c r="J16" s="55"/>
      <c r="K16" s="434">
        <f t="shared" si="3"/>
        <v>175.34219999999999</v>
      </c>
      <c r="L16" s="260">
        <f t="shared" si="4"/>
        <v>727440.66492312599</v>
      </c>
      <c r="N16" s="50">
        <v>5101</v>
      </c>
      <c r="O16" s="1">
        <v>254</v>
      </c>
      <c r="Q16" s="52"/>
      <c r="V16" s="607" t="s">
        <v>40</v>
      </c>
      <c r="W16" s="607"/>
      <c r="X16" s="597">
        <f>IF('2791'!K$84=1,'2791'!G16,0)</f>
        <v>49.42</v>
      </c>
      <c r="Y16" s="597"/>
      <c r="Z16" s="608">
        <v>1</v>
      </c>
      <c r="AA16" s="608"/>
      <c r="AB16" s="459">
        <f t="shared" si="0"/>
        <v>49.42</v>
      </c>
      <c r="AC16" s="460">
        <f t="shared" si="1"/>
        <v>205028</v>
      </c>
      <c r="AD16" s="449"/>
    </row>
    <row r="17" spans="1:30" ht="16.2" x14ac:dyDescent="0.35">
      <c r="A17" s="1" t="s">
        <v>41</v>
      </c>
      <c r="B17" s="14" t="s">
        <v>42</v>
      </c>
      <c r="C17" s="14"/>
      <c r="D17" s="330">
        <v>16.5</v>
      </c>
      <c r="E17" s="330">
        <f>2.5+4+5+2.38+2.78</f>
        <v>16.66</v>
      </c>
      <c r="F17" s="251">
        <v>0</v>
      </c>
      <c r="G17" s="327">
        <f t="shared" si="2"/>
        <v>33.159999999999997</v>
      </c>
      <c r="H17" s="47"/>
      <c r="I17" s="55">
        <f>I16</f>
        <v>3.548</v>
      </c>
      <c r="J17" s="55"/>
      <c r="K17" s="434">
        <f t="shared" si="3"/>
        <v>117.65170000000001</v>
      </c>
      <c r="L17" s="260">
        <f t="shared" si="4"/>
        <v>488100.58774976101</v>
      </c>
      <c r="N17" s="50">
        <v>5102</v>
      </c>
      <c r="O17" s="52">
        <v>254</v>
      </c>
      <c r="Q17" s="52"/>
      <c r="V17" s="607" t="s">
        <v>42</v>
      </c>
      <c r="W17" s="607"/>
      <c r="X17" s="597">
        <f>IF('2791'!K$84=1,'2791'!G17,0)</f>
        <v>33.159999999999997</v>
      </c>
      <c r="Y17" s="597"/>
      <c r="Z17" s="608">
        <v>1</v>
      </c>
      <c r="AA17" s="608"/>
      <c r="AB17" s="459">
        <f t="shared" si="0"/>
        <v>33.159999999999997</v>
      </c>
      <c r="AC17" s="460">
        <f t="shared" si="1"/>
        <v>137571</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IF('2791'!K$84=1,'2791'!G18,0)</f>
        <v>0</v>
      </c>
      <c r="Y18" s="597"/>
      <c r="Z18" s="608">
        <v>1</v>
      </c>
      <c r="AA18" s="608"/>
      <c r="AB18" s="459">
        <f t="shared" si="0"/>
        <v>0</v>
      </c>
      <c r="AC18" s="460">
        <f t="shared" si="1"/>
        <v>0</v>
      </c>
      <c r="AD18" s="449"/>
    </row>
    <row r="19" spans="1:30" ht="15" customHeight="1" x14ac:dyDescent="0.35">
      <c r="A19" s="1" t="s">
        <v>45</v>
      </c>
      <c r="B19" s="14" t="s">
        <v>46</v>
      </c>
      <c r="C19" s="14"/>
      <c r="D19" s="330">
        <f>8.5+0.06</f>
        <v>8.56</v>
      </c>
      <c r="E19" s="330">
        <f>2+3+0.5+2+1.5</f>
        <v>9</v>
      </c>
      <c r="F19" s="251">
        <v>0</v>
      </c>
      <c r="G19" s="327">
        <f t="shared" si="2"/>
        <v>17.560000000000002</v>
      </c>
      <c r="H19" s="47"/>
      <c r="I19" s="55">
        <v>5.1040000000000001</v>
      </c>
      <c r="J19" s="55"/>
      <c r="K19" s="434">
        <f t="shared" si="3"/>
        <v>89.626199999999997</v>
      </c>
      <c r="L19" s="260">
        <f t="shared" si="4"/>
        <v>371831.43888084596</v>
      </c>
      <c r="N19" s="50">
        <v>5101</v>
      </c>
      <c r="O19" s="1">
        <v>255</v>
      </c>
      <c r="Q19" s="52"/>
      <c r="V19" s="607" t="s">
        <v>46</v>
      </c>
      <c r="W19" s="607"/>
      <c r="X19" s="597">
        <f>IF('2791'!K$84=1,'2791'!G19,0)</f>
        <v>17.560000000000002</v>
      </c>
      <c r="Y19" s="597"/>
      <c r="Z19" s="608">
        <v>1</v>
      </c>
      <c r="AA19" s="608"/>
      <c r="AB19" s="459">
        <f t="shared" si="0"/>
        <v>17.559999999999999</v>
      </c>
      <c r="AC19" s="460">
        <f t="shared" si="1"/>
        <v>72851</v>
      </c>
      <c r="AD19" s="449"/>
    </row>
    <row r="20" spans="1:30" ht="15" customHeight="1" x14ac:dyDescent="0.35">
      <c r="A20" s="1" t="s">
        <v>47</v>
      </c>
      <c r="B20" s="14" t="s">
        <v>48</v>
      </c>
      <c r="C20" s="14"/>
      <c r="D20" s="330">
        <v>7.5</v>
      </c>
      <c r="E20" s="330">
        <f>1.5+1.5+2+1.5+0.94</f>
        <v>7.4399999999999995</v>
      </c>
      <c r="F20" s="251">
        <v>0</v>
      </c>
      <c r="G20" s="327">
        <f t="shared" si="2"/>
        <v>14.94</v>
      </c>
      <c r="H20" s="47"/>
      <c r="I20" s="55">
        <f>I19</f>
        <v>5.1040000000000001</v>
      </c>
      <c r="J20" s="55"/>
      <c r="K20" s="434">
        <f t="shared" si="3"/>
        <v>76.253799999999998</v>
      </c>
      <c r="L20" s="260">
        <f t="shared" si="4"/>
        <v>316353.47893955396</v>
      </c>
      <c r="N20" s="50">
        <v>5102</v>
      </c>
      <c r="O20" s="52">
        <v>255</v>
      </c>
      <c r="Q20" s="52"/>
      <c r="V20" s="607" t="s">
        <v>48</v>
      </c>
      <c r="W20" s="607"/>
      <c r="X20" s="597">
        <f>IF('2791'!K$84=1,'2791'!G20,0)</f>
        <v>14.94</v>
      </c>
      <c r="Y20" s="597"/>
      <c r="Z20" s="608">
        <v>1</v>
      </c>
      <c r="AA20" s="608"/>
      <c r="AB20" s="459">
        <f t="shared" si="0"/>
        <v>14.94</v>
      </c>
      <c r="AC20" s="460">
        <f t="shared" si="1"/>
        <v>61981</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IF('2791'!K$84=1,'2791'!G21,0)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IF('2791'!K$84=1,'2791'!G22,0)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IF('2791'!K$84=1,'2791'!G23,0)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IF('2791'!K$84=1,'2791'!G24,0)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IF('2791'!K$84=1,'2791'!G25,0)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58.46</v>
      </c>
      <c r="E26" s="438">
        <f t="shared" si="5"/>
        <v>57.62</v>
      </c>
      <c r="F26" s="438"/>
      <c r="G26" s="438">
        <f>SUM(G10:G25)</f>
        <v>116.08</v>
      </c>
      <c r="H26" s="60"/>
      <c r="I26" s="60"/>
      <c r="J26" s="60"/>
      <c r="K26" s="440">
        <f>SUM(K10:K25)</f>
        <v>459.99990000000003</v>
      </c>
      <c r="L26" s="264">
        <f>SUM(L10:L25)</f>
        <v>1908397.5969308668</v>
      </c>
      <c r="N26" s="52"/>
      <c r="O26" s="63"/>
      <c r="P26" s="52"/>
      <c r="Q26" s="52"/>
      <c r="V26" s="609" t="s">
        <v>59</v>
      </c>
      <c r="W26" s="609"/>
      <c r="X26" s="610">
        <f>SUM(X10:X25)</f>
        <v>116.08</v>
      </c>
      <c r="Y26" s="610"/>
      <c r="Z26" s="611"/>
      <c r="AA26" s="612"/>
      <c r="AB26" s="462">
        <f>SUM(AB10:AB25)</f>
        <v>116.08</v>
      </c>
      <c r="AC26" s="463">
        <f>SUM(AC10:AC25)</f>
        <v>481580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0.5</v>
      </c>
      <c r="E30" s="330">
        <v>0.5</v>
      </c>
      <c r="F30" s="325">
        <v>0</v>
      </c>
      <c r="G30" s="327">
        <f t="shared" si="6"/>
        <v>1</v>
      </c>
      <c r="H30" s="72"/>
      <c r="I30" s="50" t="s">
        <v>67</v>
      </c>
      <c r="J30" s="50">
        <v>253</v>
      </c>
      <c r="K30" s="435">
        <v>6896</v>
      </c>
      <c r="L30" s="260">
        <f t="shared" si="8"/>
        <v>6896</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0.5</v>
      </c>
      <c r="E37" s="438">
        <f t="shared" si="10"/>
        <v>0.5</v>
      </c>
      <c r="F37" s="438"/>
      <c r="G37" s="438">
        <f>SUM(G28:G36)</f>
        <v>1</v>
      </c>
      <c r="H37" s="60"/>
      <c r="I37" s="14" t="s">
        <v>79</v>
      </c>
      <c r="J37" s="14"/>
      <c r="K37" s="58"/>
      <c r="L37" s="247">
        <f>SUM(L28:L36)</f>
        <v>6896</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21939.119999999999</v>
      </c>
      <c r="N40" s="93"/>
      <c r="O40" s="93"/>
      <c r="P40" s="93"/>
      <c r="Q40" s="93"/>
      <c r="V40" s="621" t="s">
        <v>83</v>
      </c>
      <c r="W40" s="621"/>
      <c r="X40" s="622">
        <f>+G40</f>
        <v>183446.91</v>
      </c>
      <c r="Y40" s="622"/>
      <c r="Z40" s="622"/>
      <c r="AA40" s="622"/>
      <c r="AB40" s="460">
        <f>ROUND(X39/X40,0)</f>
        <v>189</v>
      </c>
      <c r="AC40" s="460">
        <f>ROUND(AB40*$X$26,0)</f>
        <v>21939</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1937232.7169308669</v>
      </c>
      <c r="O44" s="1"/>
      <c r="V44" s="632" t="s">
        <v>87</v>
      </c>
      <c r="W44" s="632"/>
      <c r="X44" s="632"/>
      <c r="Y44" s="632"/>
      <c r="Z44" s="632"/>
      <c r="AA44" s="632"/>
      <c r="AB44" s="632"/>
      <c r="AC44" s="476">
        <f>SUM(AC26,AC37,AC40)</f>
        <v>503519</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266.09440000000001</v>
      </c>
      <c r="D47" s="107"/>
      <c r="E47" s="107"/>
      <c r="F47" s="107"/>
      <c r="G47" s="108">
        <f>K7</f>
        <v>1.0289999999999999</v>
      </c>
      <c r="H47" s="108"/>
      <c r="I47" s="109">
        <v>1317.85</v>
      </c>
      <c r="J47" s="110" t="s">
        <v>94</v>
      </c>
      <c r="K47" s="436">
        <f>ROUND(C47*G47*I47,0)</f>
        <v>360842</v>
      </c>
      <c r="L47" s="260"/>
      <c r="O47" s="1"/>
      <c r="V47" s="474" t="s">
        <v>93</v>
      </c>
      <c r="W47" s="480">
        <f>AB10+AB11+AB16+AB19+AB22</f>
        <v>67.98</v>
      </c>
      <c r="X47" s="625">
        <f>AB7</f>
        <v>1.0289999999999999</v>
      </c>
      <c r="Y47" s="625"/>
      <c r="Z47" s="481">
        <f>+I47</f>
        <v>1317.85</v>
      </c>
      <c r="AA47" s="482" t="s">
        <v>94</v>
      </c>
      <c r="AB47" s="483">
        <f>ROUND(W47*X47*Z47,0)</f>
        <v>92185</v>
      </c>
      <c r="AC47" s="484"/>
      <c r="AD47" s="449"/>
    </row>
    <row r="48" spans="1:30" ht="18" customHeight="1" x14ac:dyDescent="0.3">
      <c r="B48" s="117" t="s">
        <v>71</v>
      </c>
      <c r="C48" s="107">
        <f>K12+K13+K17+K20+K23</f>
        <v>193.90550000000002</v>
      </c>
      <c r="D48" s="107"/>
      <c r="E48" s="107"/>
      <c r="F48" s="107"/>
      <c r="G48" s="108">
        <f>K7</f>
        <v>1.0289999999999999</v>
      </c>
      <c r="H48" s="108"/>
      <c r="I48" s="109">
        <v>898.92</v>
      </c>
      <c r="J48" s="110" t="s">
        <v>94</v>
      </c>
      <c r="K48" s="436">
        <f>ROUND(C48*G48*I48,0)</f>
        <v>179360</v>
      </c>
      <c r="L48" s="261"/>
      <c r="O48" s="1"/>
      <c r="V48" s="485" t="s">
        <v>71</v>
      </c>
      <c r="W48" s="480">
        <f>AB12+AB13+AB17+AB20+AB23</f>
        <v>48.099999999999994</v>
      </c>
      <c r="X48" s="625">
        <f>AB7</f>
        <v>1.0289999999999999</v>
      </c>
      <c r="Y48" s="625"/>
      <c r="Z48" s="481">
        <f>+I48</f>
        <v>898.92</v>
      </c>
      <c r="AA48" s="482" t="s">
        <v>94</v>
      </c>
      <c r="AB48" s="483">
        <f>ROUND(W48*X48*Z48,0)</f>
        <v>44492</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459.99990000000003</v>
      </c>
      <c r="D50" s="129"/>
      <c r="E50" s="130"/>
      <c r="F50" s="130"/>
      <c r="G50" s="131" t="s">
        <v>96</v>
      </c>
      <c r="H50" s="131"/>
      <c r="I50" s="131"/>
      <c r="J50" s="131"/>
      <c r="K50" s="131"/>
      <c r="L50" s="260">
        <f>IF(B2=75,0,K49+K48+K47)</f>
        <v>540202</v>
      </c>
      <c r="N50" s="3"/>
      <c r="O50" s="1"/>
      <c r="V50" s="489" t="s">
        <v>95</v>
      </c>
      <c r="W50" s="490">
        <f>SUM(W47:W49)</f>
        <v>116.08</v>
      </c>
      <c r="X50" s="626" t="s">
        <v>96</v>
      </c>
      <c r="Y50" s="627"/>
      <c r="Z50" s="627"/>
      <c r="AA50" s="627"/>
      <c r="AB50" s="627"/>
      <c r="AC50" s="460">
        <f>IF(V2=75,0,AB49+AB48+AB47)</f>
        <v>136677</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459.99990000000003</v>
      </c>
      <c r="H53" s="55" t="s">
        <v>100</v>
      </c>
      <c r="I53" s="55"/>
      <c r="J53" s="136">
        <v>201437.75</v>
      </c>
      <c r="K53" s="136"/>
      <c r="L53" s="263"/>
      <c r="N53" s="3"/>
      <c r="O53" s="1"/>
      <c r="V53" s="635" t="s">
        <v>99</v>
      </c>
      <c r="W53" s="635"/>
      <c r="X53" s="492">
        <f>AB26</f>
        <v>116.08</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2.284E-3</v>
      </c>
      <c r="L54" s="251"/>
      <c r="N54" s="63"/>
      <c r="O54" s="1"/>
      <c r="V54" s="635" t="s">
        <v>101</v>
      </c>
      <c r="W54" s="635"/>
      <c r="X54" s="635"/>
      <c r="Y54" s="635"/>
      <c r="Z54" s="635"/>
      <c r="AA54" s="635"/>
      <c r="AB54" s="638">
        <f>ROUND(X53/AA53,6)</f>
        <v>5.7600000000000001E-4</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116.08</v>
      </c>
      <c r="H56" s="55" t="s">
        <v>104</v>
      </c>
      <c r="I56" s="55"/>
      <c r="J56" s="136">
        <f>+G40</f>
        <v>183446.91</v>
      </c>
      <c r="K56" s="136"/>
      <c r="L56" s="263"/>
      <c r="O56" s="1"/>
      <c r="V56" s="635" t="s">
        <v>103</v>
      </c>
      <c r="W56" s="635"/>
      <c r="X56" s="493">
        <f>X26</f>
        <v>116.08</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6.3299999999999999E-4</v>
      </c>
      <c r="L57" s="251"/>
      <c r="O57" s="1"/>
      <c r="V57" s="635" t="s">
        <v>105</v>
      </c>
      <c r="W57" s="635"/>
      <c r="X57" s="635"/>
      <c r="Y57" s="635"/>
      <c r="Z57" s="635"/>
      <c r="AA57" s="635"/>
      <c r="AB57" s="638">
        <f>ROUND(X56/AA56,6)</f>
        <v>6.3299999999999999E-4</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5.7600000000000001E-4</v>
      </c>
      <c r="AC58" s="460">
        <f>ROUND(Y58*AB58,0)</f>
        <v>2439</v>
      </c>
      <c r="AD58" s="449"/>
    </row>
    <row r="59" spans="2:30" x14ac:dyDescent="0.3">
      <c r="B59" s="58" t="s">
        <v>107</v>
      </c>
      <c r="C59" s="58"/>
      <c r="D59" s="58"/>
      <c r="E59" s="58"/>
      <c r="F59" s="58"/>
      <c r="G59" s="58"/>
      <c r="H59" s="143" t="s">
        <v>19</v>
      </c>
      <c r="I59" s="111">
        <v>4234387</v>
      </c>
      <c r="J59" s="144" t="s">
        <v>108</v>
      </c>
      <c r="K59" s="145">
        <f>K54</f>
        <v>2.284E-3</v>
      </c>
      <c r="L59" s="260">
        <f>SUM(I59*K59)</f>
        <v>9671.3399079999999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5.7600000000000001E-4</v>
      </c>
      <c r="AC66" s="460">
        <f>ROUND(Y66*AB66,0)</f>
        <v>62085</v>
      </c>
      <c r="AD66" s="449"/>
    </row>
    <row r="67" spans="1:30" ht="20.25" customHeight="1" x14ac:dyDescent="0.3">
      <c r="B67" s="14" t="s">
        <v>116</v>
      </c>
      <c r="C67" s="14"/>
      <c r="D67" s="14"/>
      <c r="E67" s="14"/>
      <c r="F67" s="14"/>
      <c r="H67" s="143" t="s">
        <v>21</v>
      </c>
      <c r="I67" s="111">
        <v>107785963</v>
      </c>
      <c r="J67" s="144" t="s">
        <v>108</v>
      </c>
      <c r="K67" s="145">
        <f>K54</f>
        <v>2.284E-3</v>
      </c>
      <c r="L67" s="260">
        <f>SUM(I67*K67)</f>
        <v>246183.13949199999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6.3299999999999999E-4</v>
      </c>
      <c r="AC68" s="460">
        <f>ROUND(Y68*AB68,0)</f>
        <v>0</v>
      </c>
      <c r="AD68" s="449"/>
    </row>
    <row r="69" spans="1:30" ht="15" customHeight="1" x14ac:dyDescent="0.3">
      <c r="B69" s="149" t="s">
        <v>118</v>
      </c>
      <c r="C69" s="14"/>
      <c r="D69" s="14"/>
      <c r="E69" s="14"/>
      <c r="F69" s="14"/>
      <c r="H69" s="143" t="s">
        <v>20</v>
      </c>
      <c r="I69" s="111">
        <v>0</v>
      </c>
      <c r="J69" s="144" t="s">
        <v>108</v>
      </c>
      <c r="K69" s="145">
        <f>K57</f>
        <v>6.3299999999999999E-4</v>
      </c>
      <c r="L69" s="260">
        <f t="shared" ref="L69:L72" si="11">SUM(I69*K69)</f>
        <v>0</v>
      </c>
      <c r="O69" s="1"/>
      <c r="V69" s="629" t="s">
        <v>119</v>
      </c>
      <c r="W69" s="629"/>
      <c r="X69" s="629"/>
      <c r="Y69" s="646">
        <f>+I70</f>
        <v>-7061393</v>
      </c>
      <c r="Z69" s="646"/>
      <c r="AA69" s="494" t="s">
        <v>108</v>
      </c>
      <c r="AB69" s="495">
        <f>AB54</f>
        <v>5.7600000000000001E-4</v>
      </c>
      <c r="AC69" s="460">
        <f>ROUND(Y69*AB69,0)</f>
        <v>-4067</v>
      </c>
      <c r="AD69" s="449"/>
    </row>
    <row r="70" spans="1:30" ht="20.25" customHeight="1" x14ac:dyDescent="0.3">
      <c r="B70" s="14" t="s">
        <v>119</v>
      </c>
      <c r="C70" s="14"/>
      <c r="D70" s="14"/>
      <c r="E70" s="14"/>
      <c r="F70" s="14"/>
      <c r="H70" s="143" t="s">
        <v>19</v>
      </c>
      <c r="I70" s="280">
        <v>-7061393</v>
      </c>
      <c r="J70" s="144" t="s">
        <v>108</v>
      </c>
      <c r="K70" s="145">
        <f>K54</f>
        <v>2.284E-3</v>
      </c>
      <c r="L70" s="260">
        <f t="shared" si="11"/>
        <v>-16128.221611999999</v>
      </c>
      <c r="O70" s="1"/>
      <c r="V70" s="629" t="s">
        <v>120</v>
      </c>
      <c r="W70" s="629"/>
      <c r="X70" s="629"/>
      <c r="Y70" s="643">
        <f>+I71</f>
        <v>692332</v>
      </c>
      <c r="Z70" s="643"/>
      <c r="AA70" s="494" t="s">
        <v>108</v>
      </c>
      <c r="AB70" s="495">
        <f>AB54</f>
        <v>5.7600000000000001E-4</v>
      </c>
      <c r="AC70" s="460">
        <f>ROUND(Y70*AB70,0)</f>
        <v>399</v>
      </c>
      <c r="AD70" s="449"/>
    </row>
    <row r="71" spans="1:30" ht="20.25" customHeight="1" x14ac:dyDescent="0.3">
      <c r="B71" s="14" t="s">
        <v>120</v>
      </c>
      <c r="C71" s="14"/>
      <c r="D71" s="14"/>
      <c r="E71" s="14"/>
      <c r="F71" s="14"/>
      <c r="H71" s="143" t="s">
        <v>19</v>
      </c>
      <c r="I71" s="111">
        <v>692332</v>
      </c>
      <c r="J71" s="144" t="s">
        <v>108</v>
      </c>
      <c r="K71" s="145">
        <f>K54</f>
        <v>2.284E-3</v>
      </c>
      <c r="L71" s="260">
        <f t="shared" si="11"/>
        <v>1581.286288</v>
      </c>
      <c r="O71" s="1"/>
      <c r="V71" s="629" t="s">
        <v>121</v>
      </c>
      <c r="W71" s="629"/>
      <c r="X71" s="629"/>
      <c r="Y71" s="643">
        <f>+I72</f>
        <v>14209634</v>
      </c>
      <c r="Z71" s="643"/>
      <c r="AA71" s="494" t="s">
        <v>108</v>
      </c>
      <c r="AB71" s="495">
        <f>AB57</f>
        <v>6.3299999999999999E-4</v>
      </c>
      <c r="AC71" s="460">
        <f>ROUND(Y71*AB71,0)</f>
        <v>8995</v>
      </c>
      <c r="AD71" s="449"/>
    </row>
    <row r="72" spans="1:30" ht="21" customHeight="1" x14ac:dyDescent="0.35">
      <c r="B72" s="14" t="s">
        <v>121</v>
      </c>
      <c r="C72" s="14"/>
      <c r="D72" s="14"/>
      <c r="E72" s="14"/>
      <c r="F72" s="14"/>
      <c r="H72" s="143" t="s">
        <v>20</v>
      </c>
      <c r="I72" s="111">
        <v>14209634</v>
      </c>
      <c r="J72" s="144" t="s">
        <v>108</v>
      </c>
      <c r="K72" s="145">
        <f>K57</f>
        <v>6.3299999999999999E-4</v>
      </c>
      <c r="L72" s="260">
        <f t="shared" si="11"/>
        <v>8994.6983220000002</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6.3299999999999999E-4</v>
      </c>
      <c r="AC76" s="460">
        <f>ROUND(Y76*AB76,0)</f>
        <v>1089</v>
      </c>
      <c r="AD76" s="449"/>
    </row>
    <row r="77" spans="1:30" ht="26.25" customHeight="1" x14ac:dyDescent="0.3">
      <c r="B77" s="14" t="s">
        <v>132</v>
      </c>
      <c r="C77" s="14"/>
      <c r="D77" s="14"/>
      <c r="E77" s="14"/>
      <c r="F77" s="14"/>
      <c r="H77" s="143" t="s">
        <v>23</v>
      </c>
      <c r="I77" s="165">
        <v>1720807</v>
      </c>
      <c r="J77" s="144" t="s">
        <v>108</v>
      </c>
      <c r="K77" s="145">
        <f>K57</f>
        <v>6.3299999999999999E-4</v>
      </c>
      <c r="L77" s="260">
        <f t="shared" si="12"/>
        <v>1089.270831</v>
      </c>
      <c r="O77" s="1"/>
      <c r="V77" s="629" t="str">
        <f>+B78</f>
        <v>15.  Florida Teachers Classroom Supply Assistance Program</v>
      </c>
      <c r="W77" s="629"/>
      <c r="X77" s="629"/>
      <c r="Y77" s="639">
        <f>+I78</f>
        <v>0</v>
      </c>
      <c r="Z77" s="639"/>
      <c r="AA77" s="499" t="s">
        <v>128</v>
      </c>
      <c r="AB77" s="495">
        <f>AB54</f>
        <v>5.7600000000000001E-4</v>
      </c>
      <c r="AC77" s="460">
        <f>ROUND(Y77*AB77,0)</f>
        <v>0</v>
      </c>
      <c r="AD77" s="449"/>
    </row>
    <row r="78" spans="1:30" ht="26.25" customHeight="1" x14ac:dyDescent="0.3">
      <c r="B78" s="513" t="s">
        <v>133</v>
      </c>
      <c r="C78" s="513"/>
      <c r="D78" s="513"/>
      <c r="E78" s="14"/>
      <c r="F78" s="14"/>
      <c r="H78" s="143" t="s">
        <v>134</v>
      </c>
      <c r="I78" s="165">
        <v>0</v>
      </c>
      <c r="J78" s="144" t="s">
        <v>108</v>
      </c>
      <c r="K78" s="145">
        <f>K54</f>
        <v>2.284E-3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711136</v>
      </c>
      <c r="AD81" s="507"/>
    </row>
    <row r="82" spans="1:30" ht="22.5" customHeight="1" thickTop="1" x14ac:dyDescent="0.3">
      <c r="B82" s="14" t="s">
        <v>138</v>
      </c>
      <c r="C82" s="14"/>
      <c r="D82" s="14"/>
      <c r="E82" s="14"/>
      <c r="F82" s="14"/>
      <c r="G82" s="14"/>
      <c r="H82" s="14"/>
      <c r="I82" s="14"/>
      <c r="J82" s="14"/>
      <c r="K82" s="14"/>
      <c r="L82" s="446">
        <f>SUM(L44:L81)</f>
        <v>2728826.2301598676</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f>IF(G26=0,"",IF((G11+G13+SUM(G15:G21))/G26&gt;0.75,1,""))</f>
        <v>1</v>
      </c>
      <c r="L84" s="260">
        <f>'2791'!AC81</f>
        <v>711136</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711136</v>
      </c>
      <c r="L86" s="247">
        <f>IF(G26=0,0,IF(G26&gt;250,-(((250/G26)*K86)*IF(M86="H",0.02,0.05)),IF(M86="H",-0.02*K86,-0.05*K86)))</f>
        <v>-35556.800000000003</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2693269.4301598677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-2214609.5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478659.93015986774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239329.97</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280</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281</v>
      </c>
      <c r="C123" s="195" t="s">
        <v>197</v>
      </c>
    </row>
    <row r="124" spans="2:3" hidden="1" x14ac:dyDescent="0.3">
      <c r="B124" s="437" t="s">
        <v>540</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41808.602407407401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280</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281</v>
      </c>
      <c r="C164" s="209" t="s">
        <v>242</v>
      </c>
      <c r="D164" s="205"/>
    </row>
    <row r="165" spans="1:4" hidden="1" x14ac:dyDescent="0.3">
      <c r="A165" s="204" t="s">
        <v>243</v>
      </c>
      <c r="B165" s="208" t="s">
        <v>282</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41808.602407407401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7" priority="2" stopIfTrue="1" operator="lessThan">
      <formula>0</formula>
    </cfRule>
  </conditionalFormatting>
  <conditionalFormatting sqref="A141:A172">
    <cfRule type="cellIs" dxfId="6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AD180"/>
  <sheetViews>
    <sheetView showGridLines="0" topLeftCell="B64" zoomScale="80" zoomScaleNormal="80" workbookViewId="0">
      <selection activeCell="B98" sqref="A98:XFD136"/>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'2801'!B2</f>
        <v>50</v>
      </c>
      <c r="W2" s="586" t="s">
        <v>4</v>
      </c>
      <c r="X2" s="587"/>
      <c r="Y2" s="588"/>
      <c r="Z2" s="588"/>
      <c r="AA2" s="588"/>
      <c r="AB2" s="588"/>
      <c r="AC2" s="588"/>
      <c r="AD2" s="449"/>
    </row>
    <row r="3" spans="1:30" ht="20.399999999999999" x14ac:dyDescent="0.35">
      <c r="B3" s="10" t="str">
        <f>"Revenue Estimate Worksheet: "&amp;B124</f>
        <v>Revenue Estimate Worksheet: Palm Beach Maritime Academy (K-8) - 2801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'2801'!G7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165.02</v>
      </c>
      <c r="E10" s="328">
        <v>156.1</v>
      </c>
      <c r="F10" s="323">
        <v>0</v>
      </c>
      <c r="G10" s="326">
        <f>IF($B$154&lt;8,D10*2,D10+E10)</f>
        <v>321.12</v>
      </c>
      <c r="H10" s="47"/>
      <c r="I10" s="48">
        <v>1.1259999999999999</v>
      </c>
      <c r="J10" s="48"/>
      <c r="K10" s="434">
        <f>ROUND(G10*I10,4)</f>
        <v>361.58109999999999</v>
      </c>
      <c r="L10" s="260">
        <f>SUM(K10*$G$7)*($K$7)</f>
        <v>1500088.3746618629</v>
      </c>
      <c r="N10" s="50">
        <v>5101</v>
      </c>
      <c r="O10" s="51">
        <v>101</v>
      </c>
      <c r="Q10" s="52"/>
      <c r="V10" s="596" t="s">
        <v>25</v>
      </c>
      <c r="W10" s="596"/>
      <c r="X10" s="597">
        <f>IF('2801'!K$84=1,'2801'!G10,0)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23.53</v>
      </c>
      <c r="E11" s="330">
        <v>28.04</v>
      </c>
      <c r="F11" s="251">
        <v>0</v>
      </c>
      <c r="G11" s="327">
        <f t="shared" ref="G11:G25" si="2">IF($B$154&lt;8,D11*2,D11+E11)</f>
        <v>51.57</v>
      </c>
      <c r="H11" s="47"/>
      <c r="I11" s="55">
        <f>I10</f>
        <v>1.1259999999999999</v>
      </c>
      <c r="J11" s="55"/>
      <c r="K11" s="434">
        <f t="shared" ref="K11:K25" si="3">ROUND(G11*I11,4)</f>
        <v>58.067799999999998</v>
      </c>
      <c r="L11" s="260">
        <f t="shared" ref="L11:L25" si="4">SUM(K11*$G$7)*($K$7)</f>
        <v>240905.37841217397</v>
      </c>
      <c r="M11" s="1" t="str">
        <f>IF(ROUND(G11,2)=ROUND(SUM(G28:G30),2)," ","CHECK 2. PK-3 Lines Below")</f>
        <v xml:space="preserve"> </v>
      </c>
      <c r="N11" s="50">
        <v>5101</v>
      </c>
      <c r="O11" s="56" t="s">
        <v>28</v>
      </c>
      <c r="Q11" s="52"/>
      <c r="V11" s="607" t="s">
        <v>27</v>
      </c>
      <c r="W11" s="607"/>
      <c r="X11" s="597">
        <f>IF('2801'!K$84=1,'2801'!G11,0)</f>
        <v>0</v>
      </c>
      <c r="Y11" s="597"/>
      <c r="Z11" s="608">
        <v>1</v>
      </c>
      <c r="AA11" s="608"/>
      <c r="AB11" s="459">
        <f t="shared" si="0"/>
        <v>0</v>
      </c>
      <c r="AC11" s="460">
        <f t="shared" si="1"/>
        <v>0</v>
      </c>
      <c r="AD11" s="449"/>
    </row>
    <row r="12" spans="1:30" x14ac:dyDescent="0.3">
      <c r="A12" s="1" t="s">
        <v>29</v>
      </c>
      <c r="B12" s="14" t="s">
        <v>30</v>
      </c>
      <c r="C12" s="14"/>
      <c r="D12" s="330">
        <v>284.66000000000003</v>
      </c>
      <c r="E12" s="330">
        <v>273.83999999999997</v>
      </c>
      <c r="F12" s="251">
        <v>0</v>
      </c>
      <c r="G12" s="327">
        <f t="shared" si="2"/>
        <v>558.5</v>
      </c>
      <c r="H12" s="47"/>
      <c r="I12" s="55">
        <v>1</v>
      </c>
      <c r="J12" s="55"/>
      <c r="K12" s="434">
        <f t="shared" si="3"/>
        <v>558.5</v>
      </c>
      <c r="L12" s="260">
        <f t="shared" si="4"/>
        <v>2317044.1078049997</v>
      </c>
      <c r="N12" s="50">
        <v>5102</v>
      </c>
      <c r="O12" s="51">
        <v>102</v>
      </c>
      <c r="Q12" s="52"/>
      <c r="V12" s="607" t="s">
        <v>30</v>
      </c>
      <c r="W12" s="607"/>
      <c r="X12" s="597">
        <f>IF('2801'!K$84=1,'2801'!G12,0)</f>
        <v>0</v>
      </c>
      <c r="Y12" s="597"/>
      <c r="Z12" s="608">
        <v>1</v>
      </c>
      <c r="AA12" s="608"/>
      <c r="AB12" s="459">
        <f t="shared" si="0"/>
        <v>0</v>
      </c>
      <c r="AC12" s="460">
        <f t="shared" si="1"/>
        <v>0</v>
      </c>
      <c r="AD12" s="449"/>
    </row>
    <row r="13" spans="1:30" x14ac:dyDescent="0.3">
      <c r="A13" s="1" t="s">
        <v>31</v>
      </c>
      <c r="B13" s="14" t="s">
        <v>32</v>
      </c>
      <c r="C13" s="14"/>
      <c r="D13" s="330">
        <v>33.549999999999997</v>
      </c>
      <c r="E13" s="330">
        <v>31.89</v>
      </c>
      <c r="F13" s="251">
        <v>0</v>
      </c>
      <c r="G13" s="327">
        <f t="shared" si="2"/>
        <v>65.44</v>
      </c>
      <c r="H13" s="47"/>
      <c r="I13" s="55">
        <f>I12</f>
        <v>1</v>
      </c>
      <c r="J13" s="55"/>
      <c r="K13" s="434">
        <f t="shared" si="3"/>
        <v>65.44</v>
      </c>
      <c r="L13" s="260">
        <f t="shared" si="4"/>
        <v>271490.36063519993</v>
      </c>
      <c r="M13" s="1" t="str">
        <f>IF(ROUND(G13,2)=ROUND(SUM(G31:G33),2)," ","CHECK 2. 4-8 Lines Below")</f>
        <v xml:space="preserve"> </v>
      </c>
      <c r="N13" s="50">
        <v>5102</v>
      </c>
      <c r="O13" s="56" t="s">
        <v>33</v>
      </c>
      <c r="Q13" s="52"/>
      <c r="V13" s="607" t="s">
        <v>32</v>
      </c>
      <c r="W13" s="607"/>
      <c r="X13" s="597">
        <f>IF('2801'!K$84=1,'2801'!G13,0)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IF('2801'!K$84=1,'2801'!G14,0)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IF('2801'!K$84=1,'2801'!G15,0)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IF('2801'!K$84=1,'2801'!G16,0)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IF('2801'!K$84=1,'2801'!G17,0)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IF('2801'!K$84=1,'2801'!G18,0)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IF('2801'!K$84=1,'2801'!G19,0)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IF('2801'!K$84=1,'2801'!G20,0)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IF('2801'!K$84=1,'2801'!G21,0)</f>
        <v>0</v>
      </c>
      <c r="Y21" s="597"/>
      <c r="Z21" s="608">
        <v>1</v>
      </c>
      <c r="AA21" s="608"/>
      <c r="AB21" s="459">
        <f t="shared" si="0"/>
        <v>0</v>
      </c>
      <c r="AC21" s="460">
        <f t="shared" si="1"/>
        <v>0</v>
      </c>
      <c r="AD21" s="449"/>
    </row>
    <row r="22" spans="1:30" ht="16.2" x14ac:dyDescent="0.35">
      <c r="A22" s="1" t="s">
        <v>51</v>
      </c>
      <c r="B22" s="14" t="s">
        <v>52</v>
      </c>
      <c r="C22" s="14"/>
      <c r="D22" s="330">
        <v>43.45</v>
      </c>
      <c r="E22" s="330">
        <f>10+11.3+10.43+8.45</f>
        <v>40.18</v>
      </c>
      <c r="F22" s="251">
        <v>0</v>
      </c>
      <c r="G22" s="327">
        <f t="shared" si="2"/>
        <v>83.63</v>
      </c>
      <c r="H22" s="47"/>
      <c r="I22" s="55">
        <v>1.147</v>
      </c>
      <c r="J22" s="55"/>
      <c r="K22" s="434">
        <f t="shared" si="3"/>
        <v>95.923599999999993</v>
      </c>
      <c r="L22" s="260">
        <f t="shared" si="4"/>
        <v>397957.40766238794</v>
      </c>
      <c r="N22" s="50">
        <v>5101</v>
      </c>
      <c r="O22" s="51">
        <v>130</v>
      </c>
      <c r="Q22" s="52"/>
      <c r="V22" s="607" t="s">
        <v>52</v>
      </c>
      <c r="W22" s="607"/>
      <c r="X22" s="597">
        <f>IF('2801'!K$84=1,'2801'!G22,0)</f>
        <v>0</v>
      </c>
      <c r="Y22" s="597"/>
      <c r="Z22" s="608">
        <v>1</v>
      </c>
      <c r="AA22" s="608"/>
      <c r="AB22" s="459">
        <f t="shared" si="0"/>
        <v>0</v>
      </c>
      <c r="AC22" s="460">
        <f t="shared" si="1"/>
        <v>0</v>
      </c>
      <c r="AD22" s="449"/>
    </row>
    <row r="23" spans="1:30" ht="16.2" x14ac:dyDescent="0.35">
      <c r="A23" s="1" t="s">
        <v>53</v>
      </c>
      <c r="B23" s="14" t="s">
        <v>54</v>
      </c>
      <c r="C23" s="14"/>
      <c r="D23" s="330">
        <v>14.13</v>
      </c>
      <c r="E23" s="330">
        <f>4.21+2.21+2.89+2.09+1.58</f>
        <v>12.98</v>
      </c>
      <c r="F23" s="251">
        <v>0</v>
      </c>
      <c r="G23" s="327">
        <f t="shared" si="2"/>
        <v>27.11</v>
      </c>
      <c r="H23" s="47"/>
      <c r="I23" s="55">
        <f>I22</f>
        <v>1.147</v>
      </c>
      <c r="J23" s="55"/>
      <c r="K23" s="434">
        <f t="shared" si="3"/>
        <v>31.095199999999998</v>
      </c>
      <c r="L23" s="260">
        <f t="shared" si="4"/>
        <v>129004.386644616</v>
      </c>
      <c r="N23" s="50">
        <v>5102</v>
      </c>
      <c r="O23" s="51">
        <v>130</v>
      </c>
      <c r="Q23" s="52"/>
      <c r="V23" s="607" t="s">
        <v>54</v>
      </c>
      <c r="W23" s="607"/>
      <c r="X23" s="597">
        <f>IF('2801'!K$84=1,'2801'!G23,0)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IF('2801'!K$84=1,'2801'!G24,0)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IF('2801'!K$84=1,'2801'!G25,0)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564.34</v>
      </c>
      <c r="E26" s="438">
        <f t="shared" si="5"/>
        <v>543.03</v>
      </c>
      <c r="F26" s="438"/>
      <c r="G26" s="438">
        <f>SUM(G10:G25)</f>
        <v>1107.3700000000001</v>
      </c>
      <c r="H26" s="60"/>
      <c r="I26" s="60"/>
      <c r="J26" s="60"/>
      <c r="K26" s="440">
        <f>SUM(K10:K25)</f>
        <v>1170.6077</v>
      </c>
      <c r="L26" s="264">
        <f>SUM(L10:L25)</f>
        <v>4856490.0158212399</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23.53</v>
      </c>
      <c r="E28" s="330">
        <v>28.04</v>
      </c>
      <c r="F28" s="325">
        <v>0</v>
      </c>
      <c r="G28" s="327">
        <f t="shared" ref="G28:G36" si="6">IF($B$154&lt;8,D28*2,D28+E28)</f>
        <v>51.57</v>
      </c>
      <c r="H28" s="72"/>
      <c r="I28" s="73" t="s">
        <v>67</v>
      </c>
      <c r="J28" s="50">
        <v>251</v>
      </c>
      <c r="K28" s="435">
        <v>1047</v>
      </c>
      <c r="L28" s="260">
        <f>SUM(G28*K28)</f>
        <v>53993.79</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33.549999999999997</v>
      </c>
      <c r="E31" s="330">
        <v>31.39</v>
      </c>
      <c r="F31" s="325">
        <v>0</v>
      </c>
      <c r="G31" s="327">
        <f t="shared" si="6"/>
        <v>64.94</v>
      </c>
      <c r="H31" s="72"/>
      <c r="I31" s="81" t="s">
        <v>71</v>
      </c>
      <c r="J31" s="50">
        <v>251</v>
      </c>
      <c r="K31" s="435">
        <v>1173</v>
      </c>
      <c r="L31" s="260">
        <f t="shared" si="8"/>
        <v>76174.62</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0.5</v>
      </c>
      <c r="F32" s="325">
        <v>0</v>
      </c>
      <c r="G32" s="327">
        <f t="shared" si="6"/>
        <v>0.5</v>
      </c>
      <c r="H32" s="72"/>
      <c r="I32" s="81" t="s">
        <v>71</v>
      </c>
      <c r="J32" s="50">
        <v>252</v>
      </c>
      <c r="K32" s="435">
        <v>3506</v>
      </c>
      <c r="L32" s="260">
        <f t="shared" si="8"/>
        <v>1753</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57.08</v>
      </c>
      <c r="E37" s="438">
        <f t="shared" si="10"/>
        <v>59.93</v>
      </c>
      <c r="F37" s="438"/>
      <c r="G37" s="438">
        <f>SUM(G28:G36)</f>
        <v>117.00999999999999</v>
      </c>
      <c r="H37" s="60"/>
      <c r="I37" s="14" t="s">
        <v>79</v>
      </c>
      <c r="J37" s="14"/>
      <c r="K37" s="58"/>
      <c r="L37" s="247">
        <f>SUM(L28:L36)</f>
        <v>131921.41</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209292.93000000002</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5197704.3558212398</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515.57249999999999</v>
      </c>
      <c r="D47" s="107"/>
      <c r="E47" s="107"/>
      <c r="F47" s="107"/>
      <c r="G47" s="108">
        <f>K7</f>
        <v>1.0289999999999999</v>
      </c>
      <c r="H47" s="108"/>
      <c r="I47" s="109">
        <v>1317.85</v>
      </c>
      <c r="J47" s="110" t="s">
        <v>94</v>
      </c>
      <c r="K47" s="436">
        <f>ROUND(C47*G47*I47,0)</f>
        <v>699151</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655.03520000000003</v>
      </c>
      <c r="D48" s="107"/>
      <c r="E48" s="107"/>
      <c r="F48" s="107"/>
      <c r="G48" s="108">
        <f>K7</f>
        <v>1.0289999999999999</v>
      </c>
      <c r="H48" s="108"/>
      <c r="I48" s="109">
        <v>898.92</v>
      </c>
      <c r="J48" s="110" t="s">
        <v>94</v>
      </c>
      <c r="K48" s="436">
        <f>ROUND(C48*G48*I48,0)</f>
        <v>605900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1170.6077</v>
      </c>
      <c r="D50" s="129"/>
      <c r="E50" s="130"/>
      <c r="F50" s="130"/>
      <c r="G50" s="131" t="s">
        <v>96</v>
      </c>
      <c r="H50" s="131"/>
      <c r="I50" s="131"/>
      <c r="J50" s="131"/>
      <c r="K50" s="131"/>
      <c r="L50" s="260">
        <f>IF(B2=75,0,K49+K48+K47)</f>
        <v>1305051</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1170.6077</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5.8110000000000002E-3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1107.3700000000001</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6.0359999999999997E-3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5.8110000000000002E-3</v>
      </c>
      <c r="L59" s="260">
        <f>SUM(I59*K59)</f>
        <v>24606.022857</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5.8110000000000002E-3</v>
      </c>
      <c r="L67" s="260">
        <f>SUM(I67*K67)</f>
        <v>626344.23099299998</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6.0359999999999997E-3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5.8110000000000002E-3</v>
      </c>
      <c r="L70" s="260">
        <f t="shared" si="11"/>
        <v>-41033.754722999998</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5.8110000000000002E-3</v>
      </c>
      <c r="L71" s="260">
        <f t="shared" si="11"/>
        <v>4023.1412520000003</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6.0359999999999997E-3</v>
      </c>
      <c r="L72" s="260">
        <f t="shared" si="11"/>
        <v>85769.350823999994</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513.5</v>
      </c>
      <c r="AA74" s="499" t="s">
        <v>128</v>
      </c>
      <c r="AB74" s="500">
        <f>+K75</f>
        <v>365</v>
      </c>
      <c r="AC74" s="460">
        <f>ROUND(AB74*Z74,0)</f>
        <v>187428</v>
      </c>
      <c r="AD74" s="449"/>
    </row>
    <row r="75" spans="1:30" ht="19.5" customHeight="1" x14ac:dyDescent="0.3">
      <c r="A75" s="1" t="s">
        <v>129</v>
      </c>
      <c r="B75" s="154" t="s">
        <v>126</v>
      </c>
      <c r="C75" s="155" t="s">
        <v>127</v>
      </c>
      <c r="D75" s="154">
        <v>521</v>
      </c>
      <c r="E75" s="154">
        <v>506</v>
      </c>
      <c r="F75" s="154">
        <v>0</v>
      </c>
      <c r="G75" s="156">
        <f>IF($B$154&lt;8,D75,E75)</f>
        <v>506</v>
      </c>
      <c r="H75" s="157"/>
      <c r="I75" s="158">
        <f>AVERAGE(G75,D75)</f>
        <v>513.5</v>
      </c>
      <c r="J75" s="159" t="s">
        <v>128</v>
      </c>
      <c r="K75" s="160">
        <v>365</v>
      </c>
      <c r="L75" s="260">
        <f t="shared" ref="L75:L78" si="12">SUM(I75*K75)</f>
        <v>187427.5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6.0359999999999997E-3</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5.8110000000000002E-3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187428</v>
      </c>
      <c r="AD81" s="507"/>
    </row>
    <row r="82" spans="1:30" ht="22.5" customHeight="1" thickTop="1" x14ac:dyDescent="0.3">
      <c r="B82" s="14" t="s">
        <v>138</v>
      </c>
      <c r="C82" s="14"/>
      <c r="D82" s="14"/>
      <c r="E82" s="14"/>
      <c r="F82" s="14"/>
      <c r="G82" s="14"/>
      <c r="H82" s="14"/>
      <c r="I82" s="14"/>
      <c r="J82" s="14"/>
      <c r="K82" s="14"/>
      <c r="L82" s="446">
        <f>SUM(L44:L81)</f>
        <v>7389891.8470242396</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'2801'!AC81</f>
        <v>187428</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7389891.8470242396</v>
      </c>
      <c r="L86" s="247">
        <f>IF(G26=0,0,IF(G26&gt;250,-(((250/G26)*K86)*IF(M86="H",0.02,0.05)),IF(M86="H",-0.02*K86,-0.05*K86)))</f>
        <v>-83417.14881909659</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7306474.6982051432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-6119137.8099999996</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1187336.8882051436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593668.43999999994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286077.44353211543</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283</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284</v>
      </c>
      <c r="C123" s="195" t="s">
        <v>197</v>
      </c>
    </row>
    <row r="124" spans="2:3" hidden="1" x14ac:dyDescent="0.3">
      <c r="B124" s="437" t="s">
        <v>582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41808.602430555598</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283</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284</v>
      </c>
      <c r="C164" s="209" t="s">
        <v>242</v>
      </c>
      <c r="D164" s="205"/>
    </row>
    <row r="165" spans="1:4" hidden="1" x14ac:dyDescent="0.3">
      <c r="A165" s="204" t="s">
        <v>243</v>
      </c>
      <c r="B165" s="208" t="s">
        <v>285</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41808.602430555598</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5" priority="2" stopIfTrue="1" operator="lessThan">
      <formula>0</formula>
    </cfRule>
  </conditionalFormatting>
  <conditionalFormatting sqref="A141:A172">
    <cfRule type="cellIs" dxfId="6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AD180"/>
  <sheetViews>
    <sheetView showGridLines="0" topLeftCell="B2" zoomScale="80" zoomScaleNormal="80" workbookViewId="0">
      <selection activeCell="B98" sqref="A98:XFD136"/>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'2911'!B2</f>
        <v>50</v>
      </c>
      <c r="W2" s="586" t="s">
        <v>4</v>
      </c>
      <c r="X2" s="587"/>
      <c r="Y2" s="588"/>
      <c r="Z2" s="588"/>
      <c r="AA2" s="588"/>
      <c r="AB2" s="588"/>
      <c r="AC2" s="588"/>
      <c r="AD2" s="449"/>
    </row>
    <row r="3" spans="1:30" ht="20.399999999999999" x14ac:dyDescent="0.35">
      <c r="B3" s="10" t="str">
        <f>"Revenue Estimate Worksheet: "&amp;B124</f>
        <v>Revenue Estimate Worksheet: Western Academy Charter School - 2911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'2911'!G7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77.959999999999994</v>
      </c>
      <c r="E10" s="328">
        <v>77.3</v>
      </c>
      <c r="F10" s="323">
        <v>0</v>
      </c>
      <c r="G10" s="326">
        <f>IF($B$154&lt;8,D10*2,D10+E10)</f>
        <v>155.26</v>
      </c>
      <c r="H10" s="47"/>
      <c r="I10" s="48">
        <v>1.1259999999999999</v>
      </c>
      <c r="J10" s="48"/>
      <c r="K10" s="434">
        <f>ROUND(G10*I10,4)</f>
        <v>174.8228</v>
      </c>
      <c r="L10" s="260">
        <f>SUM(K10*$G$7)*($K$7)</f>
        <v>725285.83464632393</v>
      </c>
      <c r="N10" s="50">
        <v>5101</v>
      </c>
      <c r="O10" s="51">
        <v>101</v>
      </c>
      <c r="Q10" s="52"/>
      <c r="V10" s="596" t="s">
        <v>25</v>
      </c>
      <c r="W10" s="596"/>
      <c r="X10" s="597">
        <f>IF('2911'!K$84=1,'2911'!G10,0)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6.4</v>
      </c>
      <c r="E11" s="330">
        <v>6.48</v>
      </c>
      <c r="F11" s="251">
        <v>0</v>
      </c>
      <c r="G11" s="327">
        <f t="shared" ref="G11:G25" si="2">IF($B$154&lt;8,D11*2,D11+E11)</f>
        <v>12.88</v>
      </c>
      <c r="H11" s="47"/>
      <c r="I11" s="55">
        <f>I10</f>
        <v>1.1259999999999999</v>
      </c>
      <c r="J11" s="55"/>
      <c r="K11" s="434">
        <f t="shared" ref="K11:K25" si="3">ROUND(G11*I11,4)</f>
        <v>14.5029</v>
      </c>
      <c r="L11" s="260">
        <f t="shared" ref="L11:L25" si="4">SUM(K11*$G$7)*($K$7)</f>
        <v>60168.05548985699</v>
      </c>
      <c r="M11" s="1" t="str">
        <f>IF(ROUND(G11,2)=ROUND(SUM(G28:G30),2)," ","CHECK 2. PK-3 Lines Below")</f>
        <v xml:space="preserve"> </v>
      </c>
      <c r="N11" s="50">
        <v>5101</v>
      </c>
      <c r="O11" s="56" t="s">
        <v>28</v>
      </c>
      <c r="Q11" s="52"/>
      <c r="V11" s="607" t="s">
        <v>27</v>
      </c>
      <c r="W11" s="607"/>
      <c r="X11" s="597">
        <f>IF('2911'!K$84=1,'2911'!G11,0)</f>
        <v>0</v>
      </c>
      <c r="Y11" s="597"/>
      <c r="Z11" s="608">
        <v>1</v>
      </c>
      <c r="AA11" s="608"/>
      <c r="AB11" s="459">
        <f t="shared" si="0"/>
        <v>0</v>
      </c>
      <c r="AC11" s="460">
        <f t="shared" si="1"/>
        <v>0</v>
      </c>
      <c r="AD11" s="449"/>
    </row>
    <row r="12" spans="1:30" x14ac:dyDescent="0.3">
      <c r="A12" s="1" t="s">
        <v>29</v>
      </c>
      <c r="B12" s="14" t="s">
        <v>30</v>
      </c>
      <c r="C12" s="14"/>
      <c r="D12" s="330">
        <v>111.6</v>
      </c>
      <c r="E12" s="330">
        <v>115.12</v>
      </c>
      <c r="F12" s="251">
        <v>0</v>
      </c>
      <c r="G12" s="327">
        <f t="shared" si="2"/>
        <v>226.72</v>
      </c>
      <c r="H12" s="47"/>
      <c r="I12" s="55">
        <v>1</v>
      </c>
      <c r="J12" s="55"/>
      <c r="K12" s="434">
        <f t="shared" si="3"/>
        <v>226.72</v>
      </c>
      <c r="L12" s="260">
        <f t="shared" si="4"/>
        <v>940591.29833759996</v>
      </c>
      <c r="N12" s="50">
        <v>5102</v>
      </c>
      <c r="O12" s="51">
        <v>102</v>
      </c>
      <c r="Q12" s="52"/>
      <c r="V12" s="607" t="s">
        <v>30</v>
      </c>
      <c r="W12" s="607"/>
      <c r="X12" s="597">
        <f>IF('2911'!K$84=1,'2911'!G12,0)</f>
        <v>0</v>
      </c>
      <c r="Y12" s="597"/>
      <c r="Z12" s="608">
        <v>1</v>
      </c>
      <c r="AA12" s="608"/>
      <c r="AB12" s="459">
        <f t="shared" si="0"/>
        <v>0</v>
      </c>
      <c r="AC12" s="460">
        <f t="shared" si="1"/>
        <v>0</v>
      </c>
      <c r="AD12" s="449"/>
    </row>
    <row r="13" spans="1:30" x14ac:dyDescent="0.3">
      <c r="A13" s="1" t="s">
        <v>31</v>
      </c>
      <c r="B13" s="14" t="s">
        <v>32</v>
      </c>
      <c r="C13" s="14"/>
      <c r="D13" s="330">
        <v>14.05</v>
      </c>
      <c r="E13" s="330">
        <v>14.45</v>
      </c>
      <c r="F13" s="251">
        <v>0</v>
      </c>
      <c r="G13" s="327">
        <f t="shared" si="2"/>
        <v>28.5</v>
      </c>
      <c r="H13" s="47"/>
      <c r="I13" s="55">
        <f>I12</f>
        <v>1</v>
      </c>
      <c r="J13" s="55"/>
      <c r="K13" s="434">
        <f t="shared" si="3"/>
        <v>28.5</v>
      </c>
      <c r="L13" s="260">
        <f t="shared" si="4"/>
        <v>118237.70290499998</v>
      </c>
      <c r="M13" s="1" t="str">
        <f>IF(ROUND(G13,2)=ROUND(SUM(G31:G33),2)," ","CHECK 2. 4-8 Lines Below")</f>
        <v xml:space="preserve"> </v>
      </c>
      <c r="N13" s="50">
        <v>5102</v>
      </c>
      <c r="O13" s="56" t="s">
        <v>33</v>
      </c>
      <c r="Q13" s="52"/>
      <c r="V13" s="607" t="s">
        <v>32</v>
      </c>
      <c r="W13" s="607"/>
      <c r="X13" s="597">
        <f>IF('2911'!K$84=1,'2911'!G13,0)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IF('2911'!K$84=1,'2911'!G14,0)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IF('2911'!K$84=1,'2911'!G15,0)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IF('2911'!K$84=1,'2911'!G16,0)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IF('2911'!K$84=1,'2911'!G17,0)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IF('2911'!K$84=1,'2911'!G18,0)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IF('2911'!K$84=1,'2911'!G19,0)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IF('2911'!K$84=1,'2911'!G20,0)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IF('2911'!K$84=1,'2911'!G21,0)</f>
        <v>0</v>
      </c>
      <c r="Y21" s="597"/>
      <c r="Z21" s="608">
        <v>1</v>
      </c>
      <c r="AA21" s="608"/>
      <c r="AB21" s="459">
        <f t="shared" si="0"/>
        <v>0</v>
      </c>
      <c r="AC21" s="460">
        <f t="shared" si="1"/>
        <v>0</v>
      </c>
      <c r="AD21" s="449"/>
    </row>
    <row r="22" spans="1:30" ht="16.2" x14ac:dyDescent="0.35">
      <c r="A22" s="1" t="s">
        <v>51</v>
      </c>
      <c r="B22" s="14" t="s">
        <v>52</v>
      </c>
      <c r="C22" s="14"/>
      <c r="D22" s="330">
        <v>1.68</v>
      </c>
      <c r="E22" s="330">
        <v>1.77</v>
      </c>
      <c r="F22" s="251">
        <v>0</v>
      </c>
      <c r="G22" s="327">
        <f t="shared" si="2"/>
        <v>3.45</v>
      </c>
      <c r="H22" s="47"/>
      <c r="I22" s="55">
        <v>1.147</v>
      </c>
      <c r="J22" s="55"/>
      <c r="K22" s="434">
        <f t="shared" si="3"/>
        <v>3.9571999999999998</v>
      </c>
      <c r="L22" s="260">
        <f t="shared" si="4"/>
        <v>16417.201331075998</v>
      </c>
      <c r="N22" s="50">
        <v>5101</v>
      </c>
      <c r="O22" s="51">
        <v>130</v>
      </c>
      <c r="Q22" s="52"/>
      <c r="V22" s="607" t="s">
        <v>52</v>
      </c>
      <c r="W22" s="607"/>
      <c r="X22" s="597">
        <f>IF('2911'!K$84=1,'2911'!G22,0)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IF('2911'!K$84=1,'2911'!G23,0)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IF('2911'!K$84=1,'2911'!G24,0)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IF('2911'!K$84=1,'2911'!G25,0)</f>
        <v>0</v>
      </c>
      <c r="Y25" s="597"/>
      <c r="Z25" s="608">
        <v>1</v>
      </c>
      <c r="AA25" s="608"/>
      <c r="AB25" s="459">
        <f t="shared" si="0"/>
        <v>0</v>
      </c>
      <c r="AC25" s="460">
        <f t="shared" si="1"/>
        <v>0</v>
      </c>
      <c r="AD25" s="449"/>
    </row>
    <row r="26" spans="1:30" ht="20.25" customHeight="1" thickBot="1" x14ac:dyDescent="0.35">
      <c r="B26" s="58" t="s">
        <v>59</v>
      </c>
      <c r="C26" s="58"/>
      <c r="D26" s="439">
        <f t="shared" ref="D26:E26" si="5">SUM(D10:D25)</f>
        <v>211.69</v>
      </c>
      <c r="E26" s="439">
        <f t="shared" si="5"/>
        <v>215.12</v>
      </c>
      <c r="F26" s="439"/>
      <c r="G26" s="439">
        <f>SUM(G10:G25)</f>
        <v>426.81</v>
      </c>
      <c r="H26" s="60"/>
      <c r="I26" s="60"/>
      <c r="J26" s="60"/>
      <c r="K26" s="440">
        <f>SUM(K10:K25)</f>
        <v>448.50290000000001</v>
      </c>
      <c r="L26" s="264">
        <f>SUM(L10:L25)</f>
        <v>1860700.0927098568</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4</v>
      </c>
      <c r="E28" s="330">
        <v>4.01</v>
      </c>
      <c r="F28" s="325">
        <v>0</v>
      </c>
      <c r="G28" s="327">
        <f t="shared" ref="G28:G36" si="6">IF($B$154&lt;8,D28*2,D28+E28)</f>
        <v>8.01</v>
      </c>
      <c r="H28" s="72"/>
      <c r="I28" s="73" t="s">
        <v>67</v>
      </c>
      <c r="J28" s="50">
        <v>251</v>
      </c>
      <c r="K28" s="435">
        <v>1047</v>
      </c>
      <c r="L28" s="260">
        <f>SUM(G28*K28)</f>
        <v>8386.4699999999993</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f>2.38+0.02</f>
        <v>2.4</v>
      </c>
      <c r="E29" s="330">
        <v>2.4700000000000002</v>
      </c>
      <c r="F29" s="325">
        <v>0</v>
      </c>
      <c r="G29" s="327">
        <f t="shared" si="6"/>
        <v>4.87</v>
      </c>
      <c r="H29" s="72"/>
      <c r="I29" s="50" t="s">
        <v>67</v>
      </c>
      <c r="J29" s="50">
        <v>252</v>
      </c>
      <c r="K29" s="435">
        <v>3380</v>
      </c>
      <c r="L29" s="260">
        <f t="shared" ref="L29:L36" si="8">SUM(G29*K29)</f>
        <v>16460.599999999999</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12.55</v>
      </c>
      <c r="E31" s="330">
        <v>12.96</v>
      </c>
      <c r="F31" s="325">
        <v>0</v>
      </c>
      <c r="G31" s="327">
        <f t="shared" si="6"/>
        <v>25.51</v>
      </c>
      <c r="H31" s="72"/>
      <c r="I31" s="81" t="s">
        <v>71</v>
      </c>
      <c r="J31" s="50">
        <v>251</v>
      </c>
      <c r="K31" s="435">
        <v>1173</v>
      </c>
      <c r="L31" s="260">
        <f t="shared" si="8"/>
        <v>29923.230000000003</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1.5</v>
      </c>
      <c r="E32" s="330">
        <v>1.49</v>
      </c>
      <c r="F32" s="325">
        <v>0</v>
      </c>
      <c r="G32" s="327">
        <f t="shared" si="6"/>
        <v>2.99</v>
      </c>
      <c r="H32" s="72"/>
      <c r="I32" s="81" t="s">
        <v>71</v>
      </c>
      <c r="J32" s="50">
        <v>252</v>
      </c>
      <c r="K32" s="435">
        <v>3506</v>
      </c>
      <c r="L32" s="260">
        <f t="shared" si="8"/>
        <v>10482.94</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9">
        <f t="shared" ref="D37:E37" si="10">SUM(D28:D36)</f>
        <v>20.450000000000003</v>
      </c>
      <c r="E37" s="439">
        <f t="shared" si="10"/>
        <v>20.93</v>
      </c>
      <c r="F37" s="439"/>
      <c r="G37" s="439">
        <f>SUM(G28:G36)</f>
        <v>41.38</v>
      </c>
      <c r="H37" s="60"/>
      <c r="I37" s="14" t="s">
        <v>79</v>
      </c>
      <c r="J37" s="14"/>
      <c r="K37" s="58"/>
      <c r="L37" s="247">
        <f>SUM(L28:L36)</f>
        <v>65253.240000000005</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80667.09</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2006620.4227098569</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193.28290000000001</v>
      </c>
      <c r="D47" s="107"/>
      <c r="E47" s="107"/>
      <c r="F47" s="107"/>
      <c r="G47" s="108">
        <f>K7</f>
        <v>1.0289999999999999</v>
      </c>
      <c r="H47" s="108"/>
      <c r="I47" s="109">
        <v>1317.85</v>
      </c>
      <c r="J47" s="110" t="s">
        <v>94</v>
      </c>
      <c r="K47" s="436">
        <f>ROUND(C47*G47*I47,0)</f>
        <v>262105</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255.22</v>
      </c>
      <c r="D48" s="107"/>
      <c r="E48" s="107"/>
      <c r="F48" s="107"/>
      <c r="G48" s="108">
        <f>K7</f>
        <v>1.0289999999999999</v>
      </c>
      <c r="H48" s="108"/>
      <c r="I48" s="109">
        <v>898.92</v>
      </c>
      <c r="J48" s="110" t="s">
        <v>94</v>
      </c>
      <c r="K48" s="436">
        <f>ROUND(C48*G48*I48,0)</f>
        <v>236076</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448.50290000000001</v>
      </c>
      <c r="D50" s="129"/>
      <c r="E50" s="130"/>
      <c r="F50" s="130"/>
      <c r="G50" s="131" t="s">
        <v>96</v>
      </c>
      <c r="H50" s="131"/>
      <c r="I50" s="131"/>
      <c r="J50" s="131"/>
      <c r="K50" s="131"/>
      <c r="L50" s="260">
        <f>IF(B2=75,0,K49+K48+K47)</f>
        <v>498181</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448.50290000000001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2.2269999999999998E-3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426.81</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2.3270000000000001E-3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2.2269999999999998E-3</v>
      </c>
      <c r="L59" s="260">
        <f>SUM(I59*K59)</f>
        <v>9429.9798489999994</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2.2269999999999998E-3</v>
      </c>
      <c r="L67" s="260">
        <f>SUM(I67*K67)</f>
        <v>240039.33960099999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2.3270000000000001E-3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2.2269999999999998E-3</v>
      </c>
      <c r="L70" s="260">
        <f t="shared" si="11"/>
        <v>-15725.722210999998</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2.2269999999999998E-3</v>
      </c>
      <c r="L71" s="260">
        <f t="shared" si="11"/>
        <v>1541.8233639999999</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2.3270000000000001E-3</v>
      </c>
      <c r="L72" s="260">
        <f t="shared" si="11"/>
        <v>33065.818317999998</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0.5</v>
      </c>
      <c r="AA74" s="499" t="s">
        <v>128</v>
      </c>
      <c r="AB74" s="500">
        <f>+K75</f>
        <v>365</v>
      </c>
      <c r="AC74" s="460">
        <f>ROUND(AB74*Z74,0)</f>
        <v>183</v>
      </c>
      <c r="AD74" s="449"/>
    </row>
    <row r="75" spans="1:30" ht="19.5" customHeight="1" x14ac:dyDescent="0.3">
      <c r="A75" s="1" t="s">
        <v>129</v>
      </c>
      <c r="B75" s="154" t="s">
        <v>126</v>
      </c>
      <c r="C75" s="155" t="s">
        <v>127</v>
      </c>
      <c r="D75" s="154">
        <v>0</v>
      </c>
      <c r="E75" s="154">
        <v>1</v>
      </c>
      <c r="F75" s="154">
        <v>0</v>
      </c>
      <c r="G75" s="156">
        <f>IF($B$154&lt;8,D75,E75)</f>
        <v>1</v>
      </c>
      <c r="H75" s="157"/>
      <c r="I75" s="158">
        <f>AVERAGE(G75,D75)</f>
        <v>0.5</v>
      </c>
      <c r="J75" s="159" t="s">
        <v>128</v>
      </c>
      <c r="K75" s="160">
        <v>365</v>
      </c>
      <c r="L75" s="260">
        <f t="shared" ref="L75:L78" si="12">SUM(I75*K75)</f>
        <v>182.5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2.3270000000000001E-3</v>
      </c>
      <c r="L77" s="260">
        <f t="shared" si="12"/>
        <v>4004.3178889999999</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2.2269999999999998E-3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183</v>
      </c>
      <c r="AD81" s="507"/>
    </row>
    <row r="82" spans="1:30" ht="22.5" customHeight="1" thickTop="1" x14ac:dyDescent="0.3">
      <c r="B82" s="14" t="s">
        <v>138</v>
      </c>
      <c r="C82" s="14"/>
      <c r="D82" s="14"/>
      <c r="E82" s="14"/>
      <c r="F82" s="14"/>
      <c r="G82" s="14"/>
      <c r="H82" s="14"/>
      <c r="I82" s="14"/>
      <c r="J82" s="14"/>
      <c r="K82" s="14"/>
      <c r="L82" s="446">
        <f>SUM(L44:L81)</f>
        <v>2777339.4795198566</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'2911'!AC81</f>
        <v>183</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2777339.4795198566</v>
      </c>
      <c r="L86" s="247">
        <f>IF(G26=0,0,IF(G26&gt;250,-(((250/G26)*K86)*IF(M86="H",0.02,0.05)),IF(M86="H",-0.02*K86,-0.05*K86)))</f>
        <v>-32536.01695742668</v>
      </c>
      <c r="M86" s="176" t="str">
        <f>IF(B123="2911","H",IF(B123="3396","H"," "))</f>
        <v>H</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2744803.4625624297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-2249220.58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495582.88256242964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247791.44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23010.772632970456</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180</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286</v>
      </c>
      <c r="C123" s="195" t="s">
        <v>197</v>
      </c>
    </row>
    <row r="124" spans="2:3" hidden="1" x14ac:dyDescent="0.3">
      <c r="B124" s="437" t="s">
        <v>541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41808.602442129602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180</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286</v>
      </c>
      <c r="C164" s="209" t="s">
        <v>242</v>
      </c>
      <c r="D164" s="205"/>
    </row>
    <row r="165" spans="1:4" hidden="1" x14ac:dyDescent="0.3">
      <c r="A165" s="204" t="s">
        <v>243</v>
      </c>
      <c r="B165" s="208" t="s">
        <v>287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41808.602442129602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3" priority="2" stopIfTrue="1" operator="lessThan">
      <formula>0</formula>
    </cfRule>
  </conditionalFormatting>
  <conditionalFormatting sqref="A141:A172">
    <cfRule type="cellIs" dxfId="6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'2941'!B2</f>
        <v>50</v>
      </c>
      <c r="W2" s="586" t="s">
        <v>4</v>
      </c>
      <c r="X2" s="587"/>
      <c r="Y2" s="588"/>
      <c r="Z2" s="588"/>
      <c r="AA2" s="588"/>
      <c r="AB2" s="588"/>
      <c r="AC2" s="588"/>
      <c r="AD2" s="449"/>
    </row>
    <row r="3" spans="1:30" ht="20.399999999999999" x14ac:dyDescent="0.35">
      <c r="B3" s="10" t="str">
        <f>"Revenue Estimate Worksheet: "&amp;B124</f>
        <v>Revenue Estimate Worksheet: Palm Beach School for Autism - 2941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'2941'!G7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0.5</v>
      </c>
      <c r="E10" s="328">
        <v>0</v>
      </c>
      <c r="F10" s="323">
        <v>0</v>
      </c>
      <c r="G10" s="326">
        <f>IF($B$154&lt;8,D10*2,D10+E10)</f>
        <v>0.5</v>
      </c>
      <c r="H10" s="47"/>
      <c r="I10" s="48">
        <v>1.1259999999999999</v>
      </c>
      <c r="J10" s="48"/>
      <c r="K10" s="434">
        <f>ROUND(G10*I10,4)</f>
        <v>0.56299999999999994</v>
      </c>
      <c r="L10" s="260">
        <f>SUM(K10*$G$7)*($K$7)</f>
        <v>2335.7132187899997</v>
      </c>
      <c r="N10" s="50">
        <v>5101</v>
      </c>
      <c r="O10" s="51">
        <v>101</v>
      </c>
      <c r="Q10" s="52"/>
      <c r="V10" s="596" t="s">
        <v>25</v>
      </c>
      <c r="W10" s="596"/>
      <c r="X10" s="597">
        <f>IF('2941'!K$84=1,'2941'!G10,0)</f>
        <v>0.5</v>
      </c>
      <c r="Y10" s="597"/>
      <c r="Z10" s="598">
        <v>1</v>
      </c>
      <c r="AA10" s="598"/>
      <c r="AB10" s="459">
        <f t="shared" ref="AB10:AB25" si="0">ROUND(X10*Z10,4)</f>
        <v>0.5</v>
      </c>
      <c r="AC10" s="460">
        <f t="shared" ref="AC10:AC25" si="1">ROUND(ROUND(AB10*$X$7,4)*($AB$7),0)</f>
        <v>2074</v>
      </c>
      <c r="AD10" s="449">
        <v>1</v>
      </c>
    </row>
    <row r="11" spans="1:30" x14ac:dyDescent="0.3">
      <c r="A11" s="1" t="s">
        <v>26</v>
      </c>
      <c r="B11" s="14" t="s">
        <v>27</v>
      </c>
      <c r="C11" s="14"/>
      <c r="D11" s="330">
        <v>8.5</v>
      </c>
      <c r="E11" s="330">
        <v>5.01</v>
      </c>
      <c r="F11" s="251">
        <v>0</v>
      </c>
      <c r="G11" s="327">
        <f t="shared" ref="G11:G25" si="2">IF($B$154&lt;8,D11*2,D11+E11)</f>
        <v>13.51</v>
      </c>
      <c r="H11" s="47"/>
      <c r="I11" s="55">
        <f>I10</f>
        <v>1.1259999999999999</v>
      </c>
      <c r="J11" s="55"/>
      <c r="K11" s="434">
        <f t="shared" ref="K11:K25" si="3">ROUND(G11*I11,4)</f>
        <v>15.212300000000001</v>
      </c>
      <c r="L11" s="260">
        <f t="shared" ref="L11:L25" si="4">SUM(K11*$G$7)*($K$7)</f>
        <v>63111.137119359002</v>
      </c>
      <c r="M11" s="1" t="str">
        <f>IF(ROUND(G11,2)=ROUND(SUM(G28:G30),2)," ","CHECK 2. PK-3 Lines Below")</f>
        <v xml:space="preserve"> </v>
      </c>
      <c r="N11" s="50">
        <v>5101</v>
      </c>
      <c r="O11" s="56" t="s">
        <v>28</v>
      </c>
      <c r="Q11" s="52"/>
      <c r="V11" s="607" t="s">
        <v>27</v>
      </c>
      <c r="W11" s="607"/>
      <c r="X11" s="597">
        <f>IF('2941'!K$84=1,'2941'!G11,0)</f>
        <v>13.51</v>
      </c>
      <c r="Y11" s="597"/>
      <c r="Z11" s="608">
        <v>1</v>
      </c>
      <c r="AA11" s="608"/>
      <c r="AB11" s="459">
        <f t="shared" si="0"/>
        <v>13.51</v>
      </c>
      <c r="AC11" s="460">
        <f t="shared" si="1"/>
        <v>56049</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IF('2941'!K$84=1,'2941'!G12,0)</f>
        <v>0</v>
      </c>
      <c r="Y12" s="597"/>
      <c r="Z12" s="608">
        <v>1</v>
      </c>
      <c r="AA12" s="608"/>
      <c r="AB12" s="459">
        <f t="shared" si="0"/>
        <v>0</v>
      </c>
      <c r="AC12" s="460">
        <f t="shared" si="1"/>
        <v>0</v>
      </c>
      <c r="AD12" s="449"/>
    </row>
    <row r="13" spans="1:30" x14ac:dyDescent="0.3">
      <c r="A13" s="1" t="s">
        <v>31</v>
      </c>
      <c r="B13" s="14" t="s">
        <v>32</v>
      </c>
      <c r="C13" s="14"/>
      <c r="D13" s="330">
        <v>7</v>
      </c>
      <c r="E13" s="330">
        <v>6.51</v>
      </c>
      <c r="F13" s="251">
        <v>0</v>
      </c>
      <c r="G13" s="327">
        <f t="shared" si="2"/>
        <v>13.51</v>
      </c>
      <c r="H13" s="47"/>
      <c r="I13" s="55">
        <f>I12</f>
        <v>1</v>
      </c>
      <c r="J13" s="55"/>
      <c r="K13" s="434">
        <f t="shared" si="3"/>
        <v>13.51</v>
      </c>
      <c r="L13" s="260">
        <f t="shared" si="4"/>
        <v>56048.819868299994</v>
      </c>
      <c r="M13" s="1" t="str">
        <f>IF(ROUND(G13,2)=ROUND(SUM(G31:G33),2)," ","CHECK 2. 4-8 Lines Below")</f>
        <v xml:space="preserve"> </v>
      </c>
      <c r="N13" s="50">
        <v>5102</v>
      </c>
      <c r="O13" s="56" t="s">
        <v>33</v>
      </c>
      <c r="Q13" s="52"/>
      <c r="V13" s="607" t="s">
        <v>32</v>
      </c>
      <c r="W13" s="607"/>
      <c r="X13" s="597">
        <f>IF('2941'!K$84=1,'2941'!G13,0)</f>
        <v>13.51</v>
      </c>
      <c r="Y13" s="597"/>
      <c r="Z13" s="608">
        <v>1</v>
      </c>
      <c r="AA13" s="608"/>
      <c r="AB13" s="459">
        <f t="shared" si="0"/>
        <v>13.51</v>
      </c>
      <c r="AC13" s="460">
        <f t="shared" si="1"/>
        <v>56049</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IF('2941'!K$84=1,'2941'!G14,0)</f>
        <v>0</v>
      </c>
      <c r="Y14" s="597"/>
      <c r="Z14" s="608">
        <v>1</v>
      </c>
      <c r="AA14" s="608"/>
      <c r="AB14" s="459">
        <f t="shared" si="0"/>
        <v>0</v>
      </c>
      <c r="AC14" s="460">
        <f t="shared" si="1"/>
        <v>0</v>
      </c>
      <c r="AD14" s="449"/>
    </row>
    <row r="15" spans="1:30" x14ac:dyDescent="0.3">
      <c r="A15" s="1" t="s">
        <v>36</v>
      </c>
      <c r="B15" s="14" t="s">
        <v>37</v>
      </c>
      <c r="C15" s="14"/>
      <c r="D15" s="330">
        <v>1.04</v>
      </c>
      <c r="E15" s="330">
        <v>0.5</v>
      </c>
      <c r="F15" s="251">
        <v>0</v>
      </c>
      <c r="G15" s="327">
        <f t="shared" si="2"/>
        <v>1.54</v>
      </c>
      <c r="H15" s="47"/>
      <c r="I15" s="55">
        <f>I14</f>
        <v>1.004</v>
      </c>
      <c r="J15" s="55"/>
      <c r="K15" s="434">
        <f t="shared" si="3"/>
        <v>1.5462</v>
      </c>
      <c r="L15" s="260">
        <f t="shared" si="4"/>
        <v>6414.7065344459988</v>
      </c>
      <c r="M15" s="1" t="str">
        <f>IF(ROUND(G15,2)=ROUND(SUM(G34:G36),2)," ","CHECK 2. 9-12 Lines Below")</f>
        <v xml:space="preserve"> </v>
      </c>
      <c r="N15" s="50">
        <v>5103</v>
      </c>
      <c r="O15" s="56" t="s">
        <v>38</v>
      </c>
      <c r="Q15" s="52"/>
      <c r="V15" s="607" t="s">
        <v>37</v>
      </c>
      <c r="W15" s="607"/>
      <c r="X15" s="597">
        <f>IF('2941'!K$84=1,'2941'!G15,0)</f>
        <v>1.54</v>
      </c>
      <c r="Y15" s="597"/>
      <c r="Z15" s="608">
        <v>1</v>
      </c>
      <c r="AA15" s="608"/>
      <c r="AB15" s="459">
        <f t="shared" si="0"/>
        <v>1.54</v>
      </c>
      <c r="AC15" s="461">
        <f t="shared" si="1"/>
        <v>6389</v>
      </c>
      <c r="AD15" s="449"/>
    </row>
    <row r="16" spans="1:30" ht="16.2" x14ac:dyDescent="0.35">
      <c r="A16" s="1" t="s">
        <v>39</v>
      </c>
      <c r="B16" s="14" t="s">
        <v>40</v>
      </c>
      <c r="C16" s="14"/>
      <c r="D16" s="331">
        <v>42</v>
      </c>
      <c r="E16" s="331">
        <f>16.45+11+8.48+7.51+5.5</f>
        <v>48.94</v>
      </c>
      <c r="F16" s="251">
        <v>0</v>
      </c>
      <c r="G16" s="327">
        <f t="shared" si="2"/>
        <v>90.94</v>
      </c>
      <c r="H16" s="47"/>
      <c r="I16" s="55">
        <v>3.548</v>
      </c>
      <c r="J16" s="55"/>
      <c r="K16" s="434">
        <f t="shared" si="3"/>
        <v>322.6551</v>
      </c>
      <c r="L16" s="260">
        <f t="shared" si="4"/>
        <v>1338596.4159502829</v>
      </c>
      <c r="N16" s="50">
        <v>5101</v>
      </c>
      <c r="O16" s="1">
        <v>254</v>
      </c>
      <c r="Q16" s="52"/>
      <c r="V16" s="607" t="s">
        <v>40</v>
      </c>
      <c r="W16" s="607"/>
      <c r="X16" s="597">
        <f>IF('2941'!K$84=1,'2941'!G16,0)</f>
        <v>90.94</v>
      </c>
      <c r="Y16" s="597"/>
      <c r="Z16" s="608">
        <v>1</v>
      </c>
      <c r="AA16" s="608"/>
      <c r="AB16" s="459">
        <f t="shared" si="0"/>
        <v>90.94</v>
      </c>
      <c r="AC16" s="460">
        <f t="shared" si="1"/>
        <v>377282</v>
      </c>
      <c r="AD16" s="449"/>
    </row>
    <row r="17" spans="1:30" ht="16.2" x14ac:dyDescent="0.35">
      <c r="A17" s="1" t="s">
        <v>41</v>
      </c>
      <c r="B17" s="14" t="s">
        <v>42</v>
      </c>
      <c r="C17" s="14"/>
      <c r="D17" s="331">
        <v>23.5</v>
      </c>
      <c r="E17" s="331">
        <f>2.5+4.5+7.5+4.98+6</f>
        <v>25.48</v>
      </c>
      <c r="F17" s="251">
        <v>0</v>
      </c>
      <c r="G17" s="327">
        <f t="shared" si="2"/>
        <v>48.980000000000004</v>
      </c>
      <c r="H17" s="47"/>
      <c r="I17" s="55">
        <f>I16</f>
        <v>3.548</v>
      </c>
      <c r="J17" s="55"/>
      <c r="K17" s="434">
        <f t="shared" si="3"/>
        <v>173.78100000000001</v>
      </c>
      <c r="L17" s="260">
        <f t="shared" si="4"/>
        <v>720963.72801872995</v>
      </c>
      <c r="N17" s="50">
        <v>5102</v>
      </c>
      <c r="O17" s="52">
        <v>254</v>
      </c>
      <c r="Q17" s="52"/>
      <c r="V17" s="607" t="s">
        <v>42</v>
      </c>
      <c r="W17" s="607"/>
      <c r="X17" s="597">
        <f>IF('2941'!K$84=1,'2941'!G17,0)</f>
        <v>48.980000000000004</v>
      </c>
      <c r="Y17" s="597"/>
      <c r="Z17" s="608">
        <v>1</v>
      </c>
      <c r="AA17" s="608"/>
      <c r="AB17" s="459">
        <f t="shared" si="0"/>
        <v>48.98</v>
      </c>
      <c r="AC17" s="460">
        <f t="shared" si="1"/>
        <v>203203</v>
      </c>
      <c r="AD17" s="449"/>
    </row>
    <row r="18" spans="1:30" ht="16.2" x14ac:dyDescent="0.35">
      <c r="A18" s="1" t="s">
        <v>43</v>
      </c>
      <c r="B18" s="14" t="s">
        <v>44</v>
      </c>
      <c r="C18" s="14"/>
      <c r="D18" s="331">
        <v>4.5</v>
      </c>
      <c r="E18" s="331">
        <f>2.5+1.96</f>
        <v>4.46</v>
      </c>
      <c r="F18" s="251">
        <v>0</v>
      </c>
      <c r="G18" s="327">
        <f t="shared" si="2"/>
        <v>8.9600000000000009</v>
      </c>
      <c r="H18" s="47"/>
      <c r="I18" s="55">
        <f>I17</f>
        <v>3.548</v>
      </c>
      <c r="J18" s="55"/>
      <c r="K18" s="434">
        <f t="shared" si="3"/>
        <v>31.790099999999999</v>
      </c>
      <c r="L18" s="260">
        <f t="shared" si="4"/>
        <v>131887.31224983299</v>
      </c>
      <c r="N18" s="50">
        <v>5103</v>
      </c>
      <c r="O18" s="52">
        <v>254</v>
      </c>
      <c r="Q18" s="52"/>
      <c r="V18" s="607" t="s">
        <v>44</v>
      </c>
      <c r="W18" s="607"/>
      <c r="X18" s="597">
        <f>IF('2941'!K$84=1,'2941'!G18,0)</f>
        <v>8.9600000000000009</v>
      </c>
      <c r="Y18" s="597"/>
      <c r="Z18" s="608">
        <v>1</v>
      </c>
      <c r="AA18" s="608"/>
      <c r="AB18" s="459">
        <f t="shared" si="0"/>
        <v>8.9600000000000009</v>
      </c>
      <c r="AC18" s="460">
        <f t="shared" si="1"/>
        <v>37172</v>
      </c>
      <c r="AD18" s="449"/>
    </row>
    <row r="19" spans="1:30" ht="15" customHeight="1" x14ac:dyDescent="0.35">
      <c r="A19" s="1" t="s">
        <v>45</v>
      </c>
      <c r="B19" s="14" t="s">
        <v>46</v>
      </c>
      <c r="C19" s="14"/>
      <c r="D19" s="331">
        <v>18.11</v>
      </c>
      <c r="E19" s="331">
        <f>1.5+1.5+3+5+5</f>
        <v>16</v>
      </c>
      <c r="F19" s="251">
        <v>0</v>
      </c>
      <c r="G19" s="327">
        <f t="shared" si="2"/>
        <v>34.11</v>
      </c>
      <c r="H19" s="47"/>
      <c r="I19" s="55">
        <v>5.1040000000000001</v>
      </c>
      <c r="J19" s="55"/>
      <c r="K19" s="434">
        <f t="shared" si="3"/>
        <v>174.09739999999999</v>
      </c>
      <c r="L19" s="260">
        <f t="shared" si="4"/>
        <v>722276.37395554199</v>
      </c>
      <c r="N19" s="50">
        <v>5101</v>
      </c>
      <c r="O19" s="1">
        <v>255</v>
      </c>
      <c r="Q19" s="52"/>
      <c r="V19" s="607" t="s">
        <v>46</v>
      </c>
      <c r="W19" s="607"/>
      <c r="X19" s="597">
        <f>IF('2941'!K$84=1,'2941'!G19,0)</f>
        <v>34.11</v>
      </c>
      <c r="Y19" s="597"/>
      <c r="Z19" s="608">
        <v>1</v>
      </c>
      <c r="AA19" s="608"/>
      <c r="AB19" s="459">
        <f t="shared" si="0"/>
        <v>34.11</v>
      </c>
      <c r="AC19" s="460">
        <f t="shared" si="1"/>
        <v>141512</v>
      </c>
      <c r="AD19" s="449"/>
    </row>
    <row r="20" spans="1:30" ht="15" customHeight="1" x14ac:dyDescent="0.35">
      <c r="A20" s="1" t="s">
        <v>47</v>
      </c>
      <c r="B20" s="14" t="s">
        <v>48</v>
      </c>
      <c r="C20" s="14"/>
      <c r="D20" s="331">
        <v>17</v>
      </c>
      <c r="E20" s="331">
        <f>1.5+1+6+4+3.5</f>
        <v>16</v>
      </c>
      <c r="F20" s="251">
        <v>0</v>
      </c>
      <c r="G20" s="327">
        <f t="shared" si="2"/>
        <v>33</v>
      </c>
      <c r="H20" s="47"/>
      <c r="I20" s="55">
        <f>I19</f>
        <v>5.1040000000000001</v>
      </c>
      <c r="J20" s="55"/>
      <c r="K20" s="434">
        <f t="shared" si="3"/>
        <v>168.43199999999999</v>
      </c>
      <c r="L20" s="260">
        <f t="shared" si="4"/>
        <v>698772.37809455988</v>
      </c>
      <c r="N20" s="50">
        <v>5102</v>
      </c>
      <c r="O20" s="52">
        <v>255</v>
      </c>
      <c r="Q20" s="52"/>
      <c r="V20" s="607" t="s">
        <v>48</v>
      </c>
      <c r="W20" s="607"/>
      <c r="X20" s="597">
        <f>IF('2941'!K$84=1,'2941'!G20,0)</f>
        <v>33</v>
      </c>
      <c r="Y20" s="597"/>
      <c r="Z20" s="608">
        <v>1</v>
      </c>
      <c r="AA20" s="608"/>
      <c r="AB20" s="459">
        <f t="shared" si="0"/>
        <v>33</v>
      </c>
      <c r="AC20" s="460">
        <f t="shared" si="1"/>
        <v>136907</v>
      </c>
      <c r="AD20" s="449"/>
    </row>
    <row r="21" spans="1:30" ht="15" customHeight="1" x14ac:dyDescent="0.35">
      <c r="A21" s="1" t="s">
        <v>49</v>
      </c>
      <c r="B21" s="14" t="s">
        <v>50</v>
      </c>
      <c r="C21" s="14"/>
      <c r="D21" s="331">
        <v>5</v>
      </c>
      <c r="E21" s="331">
        <f>2+2.42</f>
        <v>4.42</v>
      </c>
      <c r="F21" s="251">
        <v>0</v>
      </c>
      <c r="G21" s="327">
        <f t="shared" si="2"/>
        <v>9.42</v>
      </c>
      <c r="H21" s="47"/>
      <c r="I21" s="55">
        <f>I20</f>
        <v>5.1040000000000001</v>
      </c>
      <c r="J21" s="55"/>
      <c r="K21" s="434">
        <f t="shared" si="3"/>
        <v>48.079700000000003</v>
      </c>
      <c r="L21" s="260">
        <f t="shared" si="4"/>
        <v>199467.83453900099</v>
      </c>
      <c r="N21" s="50">
        <v>5103</v>
      </c>
      <c r="O21" s="52">
        <v>255</v>
      </c>
      <c r="Q21" s="52"/>
      <c r="V21" s="607" t="s">
        <v>50</v>
      </c>
      <c r="W21" s="607"/>
      <c r="X21" s="597">
        <f>IF('2941'!K$84=1,'2941'!G21,0)</f>
        <v>9.42</v>
      </c>
      <c r="Y21" s="597"/>
      <c r="Z21" s="608">
        <v>1</v>
      </c>
      <c r="AA21" s="608"/>
      <c r="AB21" s="459">
        <f t="shared" si="0"/>
        <v>9.42</v>
      </c>
      <c r="AC21" s="460">
        <f t="shared" si="1"/>
        <v>39081</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IF('2941'!K$84=1,'2941'!G22,0)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IF('2941'!K$84=1,'2941'!G23,0)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IF('2941'!K$84=1,'2941'!G24,0)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IF('2941'!K$84=1,'2941'!G25,0)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127.14999999999999</v>
      </c>
      <c r="E26" s="438">
        <f t="shared" si="5"/>
        <v>127.32</v>
      </c>
      <c r="F26" s="438"/>
      <c r="G26" s="438">
        <f>SUM(G10:G25)</f>
        <v>254.47</v>
      </c>
      <c r="H26" s="60"/>
      <c r="I26" s="60"/>
      <c r="J26" s="60"/>
      <c r="K26" s="440">
        <f>SUM(K10:K25)</f>
        <v>949.66680000000008</v>
      </c>
      <c r="L26" s="264">
        <f>SUM(L10:L25)</f>
        <v>3939874.4195488435</v>
      </c>
      <c r="N26" s="52"/>
      <c r="O26" s="63"/>
      <c r="P26" s="52"/>
      <c r="Q26" s="52"/>
      <c r="V26" s="609" t="s">
        <v>59</v>
      </c>
      <c r="W26" s="609"/>
      <c r="X26" s="610">
        <f>SUM(X10:X25)</f>
        <v>254.47</v>
      </c>
      <c r="Y26" s="610"/>
      <c r="Z26" s="611"/>
      <c r="AA26" s="612"/>
      <c r="AB26" s="462">
        <f>SUM(AB10:AB25)</f>
        <v>254.47</v>
      </c>
      <c r="AC26" s="463">
        <f>SUM(AC10:AC25)</f>
        <v>1055718</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8.5</v>
      </c>
      <c r="E30" s="330">
        <v>5.01</v>
      </c>
      <c r="F30" s="325">
        <v>0</v>
      </c>
      <c r="G30" s="327">
        <f t="shared" si="6"/>
        <v>13.51</v>
      </c>
      <c r="H30" s="72"/>
      <c r="I30" s="50" t="s">
        <v>67</v>
      </c>
      <c r="J30" s="50">
        <v>253</v>
      </c>
      <c r="K30" s="435">
        <v>6896</v>
      </c>
      <c r="L30" s="260">
        <f t="shared" si="8"/>
        <v>93164.959999999992</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0.51</v>
      </c>
      <c r="F32" s="325">
        <v>0</v>
      </c>
      <c r="G32" s="327">
        <f t="shared" si="6"/>
        <v>0.51</v>
      </c>
      <c r="H32" s="72"/>
      <c r="I32" s="81" t="s">
        <v>71</v>
      </c>
      <c r="J32" s="50">
        <v>252</v>
      </c>
      <c r="K32" s="435">
        <v>3506</v>
      </c>
      <c r="L32" s="260">
        <f t="shared" si="8"/>
        <v>1788.06</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7</v>
      </c>
      <c r="E33" s="330">
        <v>6</v>
      </c>
      <c r="F33" s="325">
        <v>0</v>
      </c>
      <c r="G33" s="327">
        <f t="shared" si="6"/>
        <v>13</v>
      </c>
      <c r="H33" s="72"/>
      <c r="I33" s="81" t="s">
        <v>71</v>
      </c>
      <c r="J33" s="50">
        <v>253</v>
      </c>
      <c r="K33" s="435">
        <v>7023</v>
      </c>
      <c r="L33" s="260">
        <f t="shared" si="8"/>
        <v>91299</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1.04</v>
      </c>
      <c r="E36" s="330">
        <v>0.5</v>
      </c>
      <c r="F36" s="325">
        <v>0</v>
      </c>
      <c r="G36" s="327">
        <f t="shared" si="6"/>
        <v>1.54</v>
      </c>
      <c r="H36" s="72"/>
      <c r="I36" s="81" t="s">
        <v>75</v>
      </c>
      <c r="J36" s="50">
        <v>253</v>
      </c>
      <c r="K36" s="435">
        <v>6685</v>
      </c>
      <c r="L36" s="247">
        <f t="shared" si="8"/>
        <v>10294.9</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16.54</v>
      </c>
      <c r="E37" s="438">
        <f t="shared" si="10"/>
        <v>12.02</v>
      </c>
      <c r="F37" s="438"/>
      <c r="G37" s="438">
        <f>SUM(G28:G36)</f>
        <v>28.56</v>
      </c>
      <c r="H37" s="60"/>
      <c r="I37" s="14" t="s">
        <v>79</v>
      </c>
      <c r="J37" s="14"/>
      <c r="K37" s="58"/>
      <c r="L37" s="247">
        <f>SUM(L28:L36)</f>
        <v>196546.91999999998</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48094.83</v>
      </c>
      <c r="N40" s="93"/>
      <c r="O40" s="93"/>
      <c r="P40" s="93"/>
      <c r="Q40" s="93"/>
      <c r="V40" s="621" t="s">
        <v>83</v>
      </c>
      <c r="W40" s="621"/>
      <c r="X40" s="622">
        <f>+G40</f>
        <v>183446.91</v>
      </c>
      <c r="Y40" s="622"/>
      <c r="Z40" s="622"/>
      <c r="AA40" s="622"/>
      <c r="AB40" s="460">
        <f>ROUND(X39/X40,0)</f>
        <v>189</v>
      </c>
      <c r="AC40" s="460">
        <f>ROUND(AB40*$X$26,0)</f>
        <v>48095</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4184516.1695488435</v>
      </c>
      <c r="O44" s="1"/>
      <c r="V44" s="632" t="s">
        <v>87</v>
      </c>
      <c r="W44" s="632"/>
      <c r="X44" s="632"/>
      <c r="Y44" s="632"/>
      <c r="Z44" s="632"/>
      <c r="AA44" s="632"/>
      <c r="AB44" s="632"/>
      <c r="AC44" s="476">
        <f>SUM(AC26,AC37,AC40)</f>
        <v>1103813</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512.52780000000007</v>
      </c>
      <c r="D47" s="107"/>
      <c r="E47" s="107"/>
      <c r="F47" s="107"/>
      <c r="G47" s="108">
        <f>K7</f>
        <v>1.0289999999999999</v>
      </c>
      <c r="H47" s="108"/>
      <c r="I47" s="109">
        <v>1317.85</v>
      </c>
      <c r="J47" s="110" t="s">
        <v>94</v>
      </c>
      <c r="K47" s="436">
        <f>ROUND(C47*G47*I47,0)</f>
        <v>695022</v>
      </c>
      <c r="L47" s="260"/>
      <c r="O47" s="1"/>
      <c r="V47" s="474" t="s">
        <v>93</v>
      </c>
      <c r="W47" s="480">
        <f>AB10+AB11+AB16+AB19+AB22</f>
        <v>139.06</v>
      </c>
      <c r="X47" s="625">
        <f>AB7</f>
        <v>1.0289999999999999</v>
      </c>
      <c r="Y47" s="625"/>
      <c r="Z47" s="481">
        <f>+I47</f>
        <v>1317.85</v>
      </c>
      <c r="AA47" s="482" t="s">
        <v>94</v>
      </c>
      <c r="AB47" s="483">
        <f>ROUND(W47*X47*Z47,0)</f>
        <v>188575</v>
      </c>
      <c r="AC47" s="484"/>
      <c r="AD47" s="449"/>
    </row>
    <row r="48" spans="1:30" ht="18" customHeight="1" x14ac:dyDescent="0.3">
      <c r="B48" s="117" t="s">
        <v>71</v>
      </c>
      <c r="C48" s="107">
        <f>K12+K13+K17+K20+K23</f>
        <v>355.72299999999996</v>
      </c>
      <c r="D48" s="107"/>
      <c r="E48" s="107"/>
      <c r="F48" s="107"/>
      <c r="G48" s="108">
        <f>K7</f>
        <v>1.0289999999999999</v>
      </c>
      <c r="H48" s="108"/>
      <c r="I48" s="109">
        <v>898.92</v>
      </c>
      <c r="J48" s="110" t="s">
        <v>94</v>
      </c>
      <c r="K48" s="436">
        <f>ROUND(C48*G48*I48,0)</f>
        <v>329040</v>
      </c>
      <c r="L48" s="261"/>
      <c r="O48" s="1"/>
      <c r="V48" s="485" t="s">
        <v>71</v>
      </c>
      <c r="W48" s="480">
        <f>AB12+AB13+AB17+AB20+AB23</f>
        <v>95.49</v>
      </c>
      <c r="X48" s="625">
        <f>AB7</f>
        <v>1.0289999999999999</v>
      </c>
      <c r="Y48" s="625"/>
      <c r="Z48" s="481">
        <f>+I48</f>
        <v>898.92</v>
      </c>
      <c r="AA48" s="482" t="s">
        <v>94</v>
      </c>
      <c r="AB48" s="483">
        <f>ROUND(W48*X48*Z48,0)</f>
        <v>88327</v>
      </c>
      <c r="AC48" s="486"/>
      <c r="AD48" s="449"/>
    </row>
    <row r="49" spans="2:30" ht="19.5" customHeight="1" thickBot="1" x14ac:dyDescent="0.4">
      <c r="B49" s="120" t="s">
        <v>75</v>
      </c>
      <c r="C49" s="121">
        <f>K14+K15+K18+K21+K24+K25</f>
        <v>81.415999999999997</v>
      </c>
      <c r="D49" s="107"/>
      <c r="E49" s="107"/>
      <c r="F49" s="107"/>
      <c r="G49" s="108">
        <f>K7</f>
        <v>1.0289999999999999</v>
      </c>
      <c r="H49" s="108"/>
      <c r="I49" s="109">
        <v>901.09</v>
      </c>
      <c r="J49" s="110" t="s">
        <v>94</v>
      </c>
      <c r="K49" s="111">
        <f>ROUND(C49*G49*I49,0)</f>
        <v>75491</v>
      </c>
      <c r="L49" s="261"/>
      <c r="M49" s="97"/>
      <c r="N49" s="122"/>
      <c r="O49" s="123"/>
      <c r="P49" s="63"/>
      <c r="Q49" s="124"/>
      <c r="V49" s="487" t="s">
        <v>75</v>
      </c>
      <c r="W49" s="488">
        <f>AB14+AB15+AB18+AB21+AB24+AB25</f>
        <v>19.920000000000002</v>
      </c>
      <c r="X49" s="625">
        <f>AB7</f>
        <v>1.0289999999999999</v>
      </c>
      <c r="Y49" s="625"/>
      <c r="Z49" s="481">
        <f>+I49</f>
        <v>901.09</v>
      </c>
      <c r="AA49" s="482" t="s">
        <v>94</v>
      </c>
      <c r="AB49" s="483">
        <f>ROUND(W49*X49*Z49,0)</f>
        <v>18470</v>
      </c>
      <c r="AC49" s="486"/>
      <c r="AD49" s="475"/>
    </row>
    <row r="50" spans="2:30" ht="24" customHeight="1" thickBot="1" x14ac:dyDescent="0.35">
      <c r="B50" s="127" t="s">
        <v>95</v>
      </c>
      <c r="C50" s="128">
        <f>SUM(C47:C49)</f>
        <v>949.66679999999997</v>
      </c>
      <c r="D50" s="129"/>
      <c r="E50" s="130"/>
      <c r="F50" s="130"/>
      <c r="G50" s="131" t="s">
        <v>96</v>
      </c>
      <c r="H50" s="131"/>
      <c r="I50" s="131"/>
      <c r="J50" s="131"/>
      <c r="K50" s="131"/>
      <c r="L50" s="260">
        <f>IF(B2=75,0,K49+K48+K47)</f>
        <v>1099553</v>
      </c>
      <c r="N50" s="3"/>
      <c r="O50" s="1"/>
      <c r="V50" s="489" t="s">
        <v>95</v>
      </c>
      <c r="W50" s="490">
        <f>SUM(W47:W49)</f>
        <v>254.47000000000003</v>
      </c>
      <c r="X50" s="626" t="s">
        <v>96</v>
      </c>
      <c r="Y50" s="627"/>
      <c r="Z50" s="627"/>
      <c r="AA50" s="627"/>
      <c r="AB50" s="627"/>
      <c r="AC50" s="460">
        <f>IF(V2=75,0,AB49+AB48+AB47)</f>
        <v>295372</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949.66680000000008</v>
      </c>
      <c r="H53" s="55" t="s">
        <v>100</v>
      </c>
      <c r="I53" s="55"/>
      <c r="J53" s="136">
        <v>201437.75</v>
      </c>
      <c r="K53" s="136"/>
      <c r="L53" s="263"/>
      <c r="N53" s="3"/>
      <c r="O53" s="1"/>
      <c r="V53" s="635" t="s">
        <v>99</v>
      </c>
      <c r="W53" s="635"/>
      <c r="X53" s="492">
        <f>AB26</f>
        <v>254.47</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4.7140000000000003E-3</v>
      </c>
      <c r="L54" s="251"/>
      <c r="N54" s="63"/>
      <c r="O54" s="1"/>
      <c r="V54" s="635" t="s">
        <v>101</v>
      </c>
      <c r="W54" s="635"/>
      <c r="X54" s="635"/>
      <c r="Y54" s="635"/>
      <c r="Z54" s="635"/>
      <c r="AA54" s="635"/>
      <c r="AB54" s="638">
        <f>ROUND(X53/AA53,6)</f>
        <v>1.263E-3</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254.47</v>
      </c>
      <c r="H56" s="55" t="s">
        <v>104</v>
      </c>
      <c r="I56" s="55"/>
      <c r="J56" s="136">
        <f>+G40</f>
        <v>183446.91</v>
      </c>
      <c r="K56" s="136"/>
      <c r="L56" s="263"/>
      <c r="O56" s="1"/>
      <c r="V56" s="635" t="s">
        <v>103</v>
      </c>
      <c r="W56" s="635"/>
      <c r="X56" s="493">
        <f>X26</f>
        <v>254.47</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1.387E-3</v>
      </c>
      <c r="L57" s="251"/>
      <c r="O57" s="1"/>
      <c r="V57" s="635" t="s">
        <v>105</v>
      </c>
      <c r="W57" s="635"/>
      <c r="X57" s="635"/>
      <c r="Y57" s="635"/>
      <c r="Z57" s="635"/>
      <c r="AA57" s="635"/>
      <c r="AB57" s="638">
        <f>ROUND(X56/AA56,6)</f>
        <v>1.387E-3</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1.263E-3</v>
      </c>
      <c r="AC58" s="460">
        <f>ROUND(Y58*AB58,0)</f>
        <v>5348</v>
      </c>
      <c r="AD58" s="449"/>
    </row>
    <row r="59" spans="2:30" x14ac:dyDescent="0.3">
      <c r="B59" s="58" t="s">
        <v>107</v>
      </c>
      <c r="C59" s="58"/>
      <c r="D59" s="58"/>
      <c r="E59" s="58"/>
      <c r="F59" s="58"/>
      <c r="G59" s="58"/>
      <c r="H59" s="143" t="s">
        <v>19</v>
      </c>
      <c r="I59" s="111">
        <v>4234387</v>
      </c>
      <c r="J59" s="144" t="s">
        <v>108</v>
      </c>
      <c r="K59" s="145">
        <f>K54</f>
        <v>4.7140000000000003E-3</v>
      </c>
      <c r="L59" s="260">
        <f>SUM(I59*K59)</f>
        <v>19960.900318</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1.263E-3</v>
      </c>
      <c r="AC66" s="460">
        <f>ROUND(Y66*AB66,0)</f>
        <v>136134</v>
      </c>
      <c r="AD66" s="449"/>
    </row>
    <row r="67" spans="1:30" ht="20.25" customHeight="1" x14ac:dyDescent="0.3">
      <c r="B67" s="14" t="s">
        <v>116</v>
      </c>
      <c r="C67" s="14"/>
      <c r="D67" s="14"/>
      <c r="E67" s="14"/>
      <c r="F67" s="14"/>
      <c r="H67" s="143" t="s">
        <v>21</v>
      </c>
      <c r="I67" s="111">
        <v>107785963</v>
      </c>
      <c r="J67" s="144" t="s">
        <v>108</v>
      </c>
      <c r="K67" s="145">
        <f>K54</f>
        <v>4.7140000000000003E-3</v>
      </c>
      <c r="L67" s="260">
        <f>SUM(I67*K67)</f>
        <v>508103.02958200005</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1.387E-3</v>
      </c>
      <c r="AC68" s="460">
        <f>ROUND(Y68*AB68,0)</f>
        <v>0</v>
      </c>
      <c r="AD68" s="449"/>
    </row>
    <row r="69" spans="1:30" ht="15" customHeight="1" x14ac:dyDescent="0.3">
      <c r="B69" s="149" t="s">
        <v>118</v>
      </c>
      <c r="C69" s="14"/>
      <c r="D69" s="14"/>
      <c r="E69" s="14"/>
      <c r="F69" s="14"/>
      <c r="H69" s="143" t="s">
        <v>20</v>
      </c>
      <c r="I69" s="111">
        <v>0</v>
      </c>
      <c r="J69" s="144" t="s">
        <v>108</v>
      </c>
      <c r="K69" s="145">
        <f>K57</f>
        <v>1.387E-3</v>
      </c>
      <c r="L69" s="260">
        <f t="shared" ref="L69:L72" si="11">SUM(I69*K69)</f>
        <v>0</v>
      </c>
      <c r="O69" s="1"/>
      <c r="V69" s="629" t="s">
        <v>119</v>
      </c>
      <c r="W69" s="629"/>
      <c r="X69" s="629"/>
      <c r="Y69" s="646">
        <f>+I70</f>
        <v>-7061393</v>
      </c>
      <c r="Z69" s="646"/>
      <c r="AA69" s="494" t="s">
        <v>108</v>
      </c>
      <c r="AB69" s="495">
        <f>AB54</f>
        <v>1.263E-3</v>
      </c>
      <c r="AC69" s="460">
        <f>ROUND(Y69*AB69,0)</f>
        <v>-8919</v>
      </c>
      <c r="AD69" s="449"/>
    </row>
    <row r="70" spans="1:30" ht="20.25" customHeight="1" x14ac:dyDescent="0.3">
      <c r="B70" s="14" t="s">
        <v>119</v>
      </c>
      <c r="C70" s="14"/>
      <c r="D70" s="14"/>
      <c r="E70" s="14"/>
      <c r="F70" s="14"/>
      <c r="H70" s="143" t="s">
        <v>19</v>
      </c>
      <c r="I70" s="280">
        <v>-7061393</v>
      </c>
      <c r="J70" s="144" t="s">
        <v>108</v>
      </c>
      <c r="K70" s="145">
        <f>K54</f>
        <v>4.7140000000000003E-3</v>
      </c>
      <c r="L70" s="260">
        <f t="shared" si="11"/>
        <v>-33287.406602000003</v>
      </c>
      <c r="O70" s="1"/>
      <c r="V70" s="629" t="s">
        <v>120</v>
      </c>
      <c r="W70" s="629"/>
      <c r="X70" s="629"/>
      <c r="Y70" s="643">
        <f>+I71</f>
        <v>692332</v>
      </c>
      <c r="Z70" s="643"/>
      <c r="AA70" s="494" t="s">
        <v>108</v>
      </c>
      <c r="AB70" s="495">
        <f>AB54</f>
        <v>1.263E-3</v>
      </c>
      <c r="AC70" s="460">
        <f>ROUND(Y70*AB70,0)</f>
        <v>874</v>
      </c>
      <c r="AD70" s="449"/>
    </row>
    <row r="71" spans="1:30" ht="20.25" customHeight="1" x14ac:dyDescent="0.3">
      <c r="B71" s="14" t="s">
        <v>120</v>
      </c>
      <c r="C71" s="14"/>
      <c r="D71" s="14"/>
      <c r="E71" s="14"/>
      <c r="F71" s="14"/>
      <c r="H71" s="143" t="s">
        <v>19</v>
      </c>
      <c r="I71" s="111">
        <v>692332</v>
      </c>
      <c r="J71" s="144" t="s">
        <v>108</v>
      </c>
      <c r="K71" s="145">
        <f>K54</f>
        <v>4.7140000000000003E-3</v>
      </c>
      <c r="L71" s="260">
        <f t="shared" si="11"/>
        <v>3263.6530480000001</v>
      </c>
      <c r="O71" s="1"/>
      <c r="V71" s="629" t="s">
        <v>121</v>
      </c>
      <c r="W71" s="629"/>
      <c r="X71" s="629"/>
      <c r="Y71" s="643">
        <f>+I72</f>
        <v>14209634</v>
      </c>
      <c r="Z71" s="643"/>
      <c r="AA71" s="494" t="s">
        <v>108</v>
      </c>
      <c r="AB71" s="495">
        <f>AB57</f>
        <v>1.387E-3</v>
      </c>
      <c r="AC71" s="460">
        <f>ROUND(Y71*AB71,0)</f>
        <v>19709</v>
      </c>
      <c r="AD71" s="449"/>
    </row>
    <row r="72" spans="1:30" ht="21" customHeight="1" x14ac:dyDescent="0.35">
      <c r="B72" s="14" t="s">
        <v>121</v>
      </c>
      <c r="C72" s="14"/>
      <c r="D72" s="14"/>
      <c r="E72" s="14"/>
      <c r="F72" s="14"/>
      <c r="H72" s="143" t="s">
        <v>20</v>
      </c>
      <c r="I72" s="111">
        <v>14209634</v>
      </c>
      <c r="J72" s="144" t="s">
        <v>108</v>
      </c>
      <c r="K72" s="145">
        <f>K57</f>
        <v>1.387E-3</v>
      </c>
      <c r="L72" s="260">
        <f t="shared" si="11"/>
        <v>19708.762358</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8.5</v>
      </c>
      <c r="AA74" s="499" t="s">
        <v>128</v>
      </c>
      <c r="AB74" s="500">
        <f>+K75</f>
        <v>365</v>
      </c>
      <c r="AC74" s="460">
        <f>ROUND(AB74*Z74,0)</f>
        <v>3103</v>
      </c>
      <c r="AD74" s="449"/>
    </row>
    <row r="75" spans="1:30" ht="19.5" customHeight="1" x14ac:dyDescent="0.3">
      <c r="A75" s="1" t="s">
        <v>129</v>
      </c>
      <c r="B75" s="154" t="s">
        <v>126</v>
      </c>
      <c r="C75" s="155" t="s">
        <v>127</v>
      </c>
      <c r="D75" s="154">
        <v>9</v>
      </c>
      <c r="E75" s="154">
        <v>8</v>
      </c>
      <c r="F75" s="154">
        <v>0</v>
      </c>
      <c r="G75" s="156">
        <f>IF($B$154&lt;8,D75,E75)</f>
        <v>8</v>
      </c>
      <c r="H75" s="157"/>
      <c r="I75" s="158">
        <f>AVERAGE(G75,D75)</f>
        <v>8.5</v>
      </c>
      <c r="J75" s="159" t="s">
        <v>128</v>
      </c>
      <c r="K75" s="160">
        <v>365</v>
      </c>
      <c r="L75" s="260">
        <f t="shared" ref="L75:L78" si="12">SUM(I75*K75)</f>
        <v>3102.5</v>
      </c>
      <c r="N75" s="1">
        <v>7802</v>
      </c>
      <c r="O75" s="1">
        <v>0</v>
      </c>
      <c r="V75" s="644" t="s">
        <v>126</v>
      </c>
      <c r="W75" s="644"/>
      <c r="X75" s="496" t="s">
        <v>130</v>
      </c>
      <c r="Y75" s="501"/>
      <c r="Z75" s="502">
        <f>+I76</f>
        <v>8.5</v>
      </c>
      <c r="AA75" s="499" t="s">
        <v>128</v>
      </c>
      <c r="AB75" s="503">
        <f>+K76</f>
        <v>1367</v>
      </c>
      <c r="AC75" s="460">
        <f>ROUND(AB75*Z75,0)</f>
        <v>11620</v>
      </c>
      <c r="AD75" s="449"/>
    </row>
    <row r="76" spans="1:30" ht="19.5" customHeight="1" x14ac:dyDescent="0.3">
      <c r="A76" s="1" t="s">
        <v>131</v>
      </c>
      <c r="B76" s="154" t="s">
        <v>126</v>
      </c>
      <c r="C76" s="155" t="s">
        <v>130</v>
      </c>
      <c r="D76" s="154">
        <v>9</v>
      </c>
      <c r="E76" s="154">
        <v>8</v>
      </c>
      <c r="F76" s="154">
        <v>0</v>
      </c>
      <c r="G76" s="156">
        <f>IF($B$154&lt;8,D76,E76)</f>
        <v>8</v>
      </c>
      <c r="H76" s="157"/>
      <c r="I76" s="158">
        <f>AVERAGE(G76,D76)</f>
        <v>8.5</v>
      </c>
      <c r="J76" s="159" t="s">
        <v>128</v>
      </c>
      <c r="K76" s="164">
        <v>1367</v>
      </c>
      <c r="L76" s="260">
        <f t="shared" si="12"/>
        <v>11619.5</v>
      </c>
      <c r="N76" s="1">
        <v>7802</v>
      </c>
      <c r="O76" s="1">
        <v>110</v>
      </c>
      <c r="V76" s="629" t="str">
        <f>+B77</f>
        <v>14.  Digital Classrooms Allocation (UFTE share)</v>
      </c>
      <c r="W76" s="629"/>
      <c r="X76" s="629"/>
      <c r="Y76" s="639">
        <f>+I77</f>
        <v>1720807</v>
      </c>
      <c r="Z76" s="639"/>
      <c r="AA76" s="499" t="s">
        <v>128</v>
      </c>
      <c r="AB76" s="495">
        <f>AB57</f>
        <v>1.387E-3</v>
      </c>
      <c r="AC76" s="460">
        <f>ROUND(Y76*AB76,0)</f>
        <v>2387</v>
      </c>
      <c r="AD76" s="449"/>
    </row>
    <row r="77" spans="1:30" ht="26.25" customHeight="1" x14ac:dyDescent="0.3">
      <c r="B77" s="14" t="s">
        <v>132</v>
      </c>
      <c r="C77" s="14"/>
      <c r="D77" s="14"/>
      <c r="E77" s="14"/>
      <c r="F77" s="14"/>
      <c r="H77" s="143" t="s">
        <v>23</v>
      </c>
      <c r="I77" s="165">
        <v>1720807</v>
      </c>
      <c r="J77" s="144" t="s">
        <v>108</v>
      </c>
      <c r="K77" s="145">
        <f>K57</f>
        <v>1.387E-3</v>
      </c>
      <c r="L77" s="260">
        <f t="shared" si="12"/>
        <v>2386.759309</v>
      </c>
      <c r="O77" s="1"/>
      <c r="V77" s="629" t="str">
        <f>+B78</f>
        <v>15.  Florida Teachers Classroom Supply Assistance Program</v>
      </c>
      <c r="W77" s="629"/>
      <c r="X77" s="629"/>
      <c r="Y77" s="639">
        <f>+I78</f>
        <v>0</v>
      </c>
      <c r="Z77" s="639"/>
      <c r="AA77" s="499" t="s">
        <v>128</v>
      </c>
      <c r="AB77" s="495">
        <f>AB54</f>
        <v>1.263E-3</v>
      </c>
      <c r="AC77" s="460">
        <f>ROUND(Y77*AB77,0)</f>
        <v>0</v>
      </c>
      <c r="AD77" s="449"/>
    </row>
    <row r="78" spans="1:30" ht="26.25" customHeight="1" x14ac:dyDescent="0.3">
      <c r="B78" s="513" t="s">
        <v>133</v>
      </c>
      <c r="C78" s="513"/>
      <c r="D78" s="513"/>
      <c r="E78" s="14"/>
      <c r="F78" s="14"/>
      <c r="H78" s="143" t="s">
        <v>134</v>
      </c>
      <c r="I78" s="165">
        <v>0</v>
      </c>
      <c r="J78" s="144" t="s">
        <v>108</v>
      </c>
      <c r="K78" s="145">
        <f>K54</f>
        <v>4.7140000000000003E-3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1569441</v>
      </c>
      <c r="AD81" s="507"/>
    </row>
    <row r="82" spans="1:30" ht="22.5" customHeight="1" thickTop="1" x14ac:dyDescent="0.3">
      <c r="B82" s="14" t="s">
        <v>138</v>
      </c>
      <c r="C82" s="14"/>
      <c r="D82" s="14"/>
      <c r="E82" s="14"/>
      <c r="F82" s="14"/>
      <c r="G82" s="14"/>
      <c r="H82" s="14"/>
      <c r="I82" s="14"/>
      <c r="J82" s="14"/>
      <c r="K82" s="14"/>
      <c r="L82" s="446">
        <f>SUM(L44:L81)</f>
        <v>5818926.8675618442</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f>IF(G26=0,"",IF((G11+G13+SUM(G15:G21))/G26&gt;0.75,1,""))</f>
        <v>1</v>
      </c>
      <c r="L84" s="260">
        <f>'2941'!AC81</f>
        <v>1569441</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1569441</v>
      </c>
      <c r="L86" s="247">
        <f>IF(G26=0,0,IF(G26&gt;250,-(((250/G26)*K86)*IF(M86="H",0.02,0.05)),IF(M86="H",-0.02*K86,-0.05*K86)))</f>
        <v>-77093.616143356776</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5741833.2514184872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-4713061.6500000004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1028771.6014184868</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514385.8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1378.433856643227</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288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289</v>
      </c>
      <c r="C123" s="195" t="s">
        <v>197</v>
      </c>
    </row>
    <row r="124" spans="2:3" hidden="1" x14ac:dyDescent="0.3">
      <c r="B124" s="437" t="s">
        <v>542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41808.602453703701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288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289</v>
      </c>
      <c r="C164" s="209" t="s">
        <v>242</v>
      </c>
      <c r="D164" s="205"/>
    </row>
    <row r="165" spans="1:4" hidden="1" x14ac:dyDescent="0.3">
      <c r="A165" s="204" t="s">
        <v>243</v>
      </c>
      <c r="B165" s="208" t="s">
        <v>290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41808.602453703701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61" priority="2" stopIfTrue="1" operator="lessThan">
      <formula>0</formula>
    </cfRule>
  </conditionalFormatting>
  <conditionalFormatting sqref="A141:A172">
    <cfRule type="cellIs" dxfId="6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AD180"/>
  <sheetViews>
    <sheetView showGridLines="0" topLeftCell="B62" zoomScale="80" zoomScaleNormal="80" workbookViewId="0">
      <selection activeCell="Q15" sqref="Q15:Q38"/>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'3083'!B2</f>
        <v>50</v>
      </c>
      <c r="W2" s="586" t="s">
        <v>4</v>
      </c>
      <c r="X2" s="587"/>
      <c r="Y2" s="588"/>
      <c r="Z2" s="588"/>
      <c r="AA2" s="588"/>
      <c r="AB2" s="588"/>
      <c r="AC2" s="588"/>
      <c r="AD2" s="449"/>
    </row>
    <row r="3" spans="1:30" ht="20.399999999999999" x14ac:dyDescent="0.35">
      <c r="B3" s="10" t="str">
        <f>"Revenue Estimate Worksheet: "&amp;B124</f>
        <v>Revenue Estimate Worksheet: Renaissance Learning Academy - 3083</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'3083'!G7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IF('3083'!K$84=1,'3083'!G10,0)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IF('3083'!K$84=1,'3083'!G11,0)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IF('3083'!K$84=1,'3083'!G12,0)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IF('3083'!K$84=1,'3083'!G13,0)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IF('3083'!K$84=1,'3083'!G14,0)</f>
        <v>0</v>
      </c>
      <c r="Y14" s="597"/>
      <c r="Z14" s="608">
        <v>1</v>
      </c>
      <c r="AA14" s="608"/>
      <c r="AB14" s="459">
        <f t="shared" si="0"/>
        <v>0</v>
      </c>
      <c r="AC14" s="460">
        <f t="shared" si="1"/>
        <v>0</v>
      </c>
      <c r="AD14" s="449"/>
    </row>
    <row r="15" spans="1:30" x14ac:dyDescent="0.3">
      <c r="A15" s="1" t="s">
        <v>36</v>
      </c>
      <c r="B15" s="14" t="s">
        <v>37</v>
      </c>
      <c r="C15" s="14"/>
      <c r="D15" s="330">
        <v>11.51</v>
      </c>
      <c r="E15" s="330">
        <v>12.98</v>
      </c>
      <c r="F15" s="251">
        <v>0</v>
      </c>
      <c r="G15" s="327">
        <f t="shared" si="2"/>
        <v>24.490000000000002</v>
      </c>
      <c r="H15" s="47"/>
      <c r="I15" s="55">
        <f>I14</f>
        <v>1.004</v>
      </c>
      <c r="J15" s="55"/>
      <c r="K15" s="434">
        <f t="shared" si="3"/>
        <v>24.588000000000001</v>
      </c>
      <c r="L15" s="260">
        <f t="shared" si="4"/>
        <v>102008.02242203998</v>
      </c>
      <c r="M15" s="1" t="str">
        <f>IF(ROUND(G15,2)=ROUND(SUM(G34:G36),2)," ","CHECK 2. 9-12 Lines Below")</f>
        <v xml:space="preserve"> </v>
      </c>
      <c r="N15" s="50">
        <v>5103</v>
      </c>
      <c r="O15" s="56" t="s">
        <v>38</v>
      </c>
      <c r="Q15" s="52"/>
      <c r="V15" s="607" t="s">
        <v>37</v>
      </c>
      <c r="W15" s="607"/>
      <c r="X15" s="597">
        <f>IF('3083'!K$84=1,'3083'!G15,0)</f>
        <v>24.490000000000002</v>
      </c>
      <c r="Y15" s="597"/>
      <c r="Z15" s="608">
        <v>1</v>
      </c>
      <c r="AA15" s="608"/>
      <c r="AB15" s="459">
        <f t="shared" si="0"/>
        <v>24.49</v>
      </c>
      <c r="AC15" s="461">
        <f t="shared" si="1"/>
        <v>101601</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IF('3083'!K$84=1,'3083'!G16,0)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IF('3083'!K$84=1,'3083'!G17,0)</f>
        <v>0</v>
      </c>
      <c r="Y17" s="597"/>
      <c r="Z17" s="608">
        <v>1</v>
      </c>
      <c r="AA17" s="608"/>
      <c r="AB17" s="459">
        <f t="shared" si="0"/>
        <v>0</v>
      </c>
      <c r="AC17" s="460">
        <f t="shared" si="1"/>
        <v>0</v>
      </c>
      <c r="AD17" s="449"/>
    </row>
    <row r="18" spans="1:30" ht="16.2" x14ac:dyDescent="0.35">
      <c r="A18" s="1" t="s">
        <v>43</v>
      </c>
      <c r="B18" s="14" t="s">
        <v>44</v>
      </c>
      <c r="C18" s="14"/>
      <c r="D18" s="330">
        <v>20.46</v>
      </c>
      <c r="E18" s="330">
        <v>17.97</v>
      </c>
      <c r="F18" s="251">
        <v>0</v>
      </c>
      <c r="G18" s="327">
        <f t="shared" si="2"/>
        <v>38.43</v>
      </c>
      <c r="H18" s="47"/>
      <c r="I18" s="55">
        <f>I17</f>
        <v>3.548</v>
      </c>
      <c r="J18" s="55"/>
      <c r="K18" s="434">
        <f t="shared" si="3"/>
        <v>136.34960000000001</v>
      </c>
      <c r="L18" s="260">
        <f t="shared" si="4"/>
        <v>565672.40336896793</v>
      </c>
      <c r="N18" s="50">
        <v>5103</v>
      </c>
      <c r="O18" s="52">
        <v>254</v>
      </c>
      <c r="Q18" s="52"/>
      <c r="V18" s="607" t="s">
        <v>44</v>
      </c>
      <c r="W18" s="607"/>
      <c r="X18" s="597">
        <f>IF('3083'!K$84=1,'3083'!G18,0)</f>
        <v>38.43</v>
      </c>
      <c r="Y18" s="597"/>
      <c r="Z18" s="608">
        <v>1</v>
      </c>
      <c r="AA18" s="608"/>
      <c r="AB18" s="459">
        <f t="shared" si="0"/>
        <v>38.43</v>
      </c>
      <c r="AC18" s="460">
        <f t="shared" si="1"/>
        <v>159434</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IF('3083'!K$84=1,'3083'!G19,0)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IF('3083'!K$84=1,'3083'!G20,0)</f>
        <v>0</v>
      </c>
      <c r="Y20" s="597"/>
      <c r="Z20" s="608">
        <v>1</v>
      </c>
      <c r="AA20" s="608"/>
      <c r="AB20" s="459">
        <f t="shared" si="0"/>
        <v>0</v>
      </c>
      <c r="AC20" s="460">
        <f t="shared" si="1"/>
        <v>0</v>
      </c>
      <c r="AD20" s="449"/>
    </row>
    <row r="21" spans="1:30" ht="15" customHeight="1" x14ac:dyDescent="0.35">
      <c r="A21" s="1" t="s">
        <v>49</v>
      </c>
      <c r="B21" s="14" t="s">
        <v>50</v>
      </c>
      <c r="C21" s="14"/>
      <c r="D21" s="330">
        <v>17</v>
      </c>
      <c r="E21" s="330">
        <v>18.989999999999998</v>
      </c>
      <c r="F21" s="251">
        <v>0</v>
      </c>
      <c r="G21" s="327">
        <f t="shared" si="2"/>
        <v>35.989999999999995</v>
      </c>
      <c r="H21" s="47"/>
      <c r="I21" s="55">
        <f>I20</f>
        <v>5.1040000000000001</v>
      </c>
      <c r="J21" s="55"/>
      <c r="K21" s="434">
        <f t="shared" si="3"/>
        <v>183.69300000000001</v>
      </c>
      <c r="L21" s="260">
        <f t="shared" si="4"/>
        <v>762085.55648169003</v>
      </c>
      <c r="N21" s="50">
        <v>5103</v>
      </c>
      <c r="O21" s="52">
        <v>255</v>
      </c>
      <c r="Q21" s="52"/>
      <c r="V21" s="607" t="s">
        <v>50</v>
      </c>
      <c r="W21" s="607"/>
      <c r="X21" s="597">
        <f>IF('3083'!K$84=1,'3083'!G21,0)</f>
        <v>35.989999999999995</v>
      </c>
      <c r="Y21" s="597"/>
      <c r="Z21" s="608">
        <v>1</v>
      </c>
      <c r="AA21" s="608"/>
      <c r="AB21" s="459">
        <f t="shared" si="0"/>
        <v>35.99</v>
      </c>
      <c r="AC21" s="460">
        <f t="shared" si="1"/>
        <v>149311</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IF('3083'!K$84=1,'3083'!G22,0)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IF('3083'!K$84=1,'3083'!G23,0)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IF('3083'!K$84=1,'3083'!G24,0)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IF('3083'!K$84=1,'3083'!G25,0)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48.97</v>
      </c>
      <c r="E26" s="438">
        <f t="shared" si="5"/>
        <v>49.94</v>
      </c>
      <c r="F26" s="438"/>
      <c r="G26" s="438">
        <f>SUM(G10:G25)</f>
        <v>98.91</v>
      </c>
      <c r="H26" s="60"/>
      <c r="I26" s="60"/>
      <c r="J26" s="60"/>
      <c r="K26" s="440">
        <f>SUM(K10:K25)</f>
        <v>344.63060000000002</v>
      </c>
      <c r="L26" s="264">
        <f>SUM(L10:L25)</f>
        <v>1429765.9822726981</v>
      </c>
      <c r="N26" s="52"/>
      <c r="O26" s="63"/>
      <c r="P26" s="52"/>
      <c r="Q26" s="52"/>
      <c r="V26" s="609" t="s">
        <v>59</v>
      </c>
      <c r="W26" s="609"/>
      <c r="X26" s="610">
        <f>SUM(X10:X25)</f>
        <v>98.91</v>
      </c>
      <c r="Y26" s="610"/>
      <c r="Z26" s="611"/>
      <c r="AA26" s="612"/>
      <c r="AB26" s="462">
        <f>SUM(AB10:AB25)</f>
        <v>98.91</v>
      </c>
      <c r="AC26" s="463">
        <f>SUM(AC10:AC25)</f>
        <v>410346</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0.97</v>
      </c>
      <c r="F35" s="325">
        <v>0</v>
      </c>
      <c r="G35" s="327">
        <f t="shared" si="6"/>
        <v>0.97</v>
      </c>
      <c r="H35" s="72"/>
      <c r="I35" s="81" t="s">
        <v>75</v>
      </c>
      <c r="J35" s="50">
        <v>252</v>
      </c>
      <c r="K35" s="435">
        <v>3168</v>
      </c>
      <c r="L35" s="260">
        <f t="shared" si="8"/>
        <v>3072.96</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11.51</v>
      </c>
      <c r="E36" s="330">
        <v>12.01</v>
      </c>
      <c r="F36" s="325">
        <v>0</v>
      </c>
      <c r="G36" s="327">
        <f t="shared" si="6"/>
        <v>23.52</v>
      </c>
      <c r="H36" s="72"/>
      <c r="I36" s="81" t="s">
        <v>75</v>
      </c>
      <c r="J36" s="50">
        <v>253</v>
      </c>
      <c r="K36" s="435">
        <v>6685</v>
      </c>
      <c r="L36" s="247">
        <f t="shared" si="8"/>
        <v>157231.20000000001</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11.51</v>
      </c>
      <c r="E37" s="438">
        <f t="shared" si="10"/>
        <v>12.98</v>
      </c>
      <c r="F37" s="438"/>
      <c r="G37" s="438">
        <f>SUM(G28:G36)</f>
        <v>24.49</v>
      </c>
      <c r="H37" s="60"/>
      <c r="I37" s="14" t="s">
        <v>79</v>
      </c>
      <c r="J37" s="14"/>
      <c r="K37" s="58"/>
      <c r="L37" s="247">
        <f>SUM(L28:L36)</f>
        <v>160304.16</v>
      </c>
      <c r="N37" s="52"/>
      <c r="O37" s="63"/>
      <c r="P37" s="52"/>
      <c r="Q37" s="84"/>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18693.989999999998</v>
      </c>
      <c r="N40" s="93"/>
      <c r="O40" s="93"/>
      <c r="P40" s="93"/>
      <c r="Q40" s="93"/>
      <c r="V40" s="621" t="s">
        <v>83</v>
      </c>
      <c r="W40" s="621"/>
      <c r="X40" s="622">
        <f>+G40</f>
        <v>183446.91</v>
      </c>
      <c r="Y40" s="622"/>
      <c r="Z40" s="622"/>
      <c r="AA40" s="622"/>
      <c r="AB40" s="460">
        <f>ROUND(X39/X40,0)</f>
        <v>189</v>
      </c>
      <c r="AC40" s="460">
        <f>ROUND(AB40*$X$26,0)</f>
        <v>18694</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1608764.132272698</v>
      </c>
      <c r="O44" s="1"/>
      <c r="V44" s="632" t="s">
        <v>87</v>
      </c>
      <c r="W44" s="632"/>
      <c r="X44" s="632"/>
      <c r="Y44" s="632"/>
      <c r="Z44" s="632"/>
      <c r="AA44" s="632"/>
      <c r="AB44" s="632"/>
      <c r="AC44" s="476">
        <f>SUM(AC26,AC37,AC40)</f>
        <v>429040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344.63060000000002</v>
      </c>
      <c r="D49" s="107"/>
      <c r="E49" s="107"/>
      <c r="F49" s="107"/>
      <c r="G49" s="108">
        <f>K7</f>
        <v>1.0289999999999999</v>
      </c>
      <c r="H49" s="108"/>
      <c r="I49" s="109">
        <v>901.09</v>
      </c>
      <c r="J49" s="110" t="s">
        <v>94</v>
      </c>
      <c r="K49" s="111">
        <f>ROUND(C49*G49*I49,0)</f>
        <v>319549</v>
      </c>
      <c r="L49" s="261"/>
      <c r="M49" s="97"/>
      <c r="N49" s="122"/>
      <c r="O49" s="123"/>
      <c r="P49" s="63"/>
      <c r="Q49" s="124"/>
      <c r="V49" s="487" t="s">
        <v>75</v>
      </c>
      <c r="W49" s="488">
        <f>AB14+AB15+AB18+AB21+AB24+AB25</f>
        <v>98.91</v>
      </c>
      <c r="X49" s="625">
        <f>AB7</f>
        <v>1.0289999999999999</v>
      </c>
      <c r="Y49" s="625"/>
      <c r="Z49" s="481">
        <f>+I49</f>
        <v>901.09</v>
      </c>
      <c r="AA49" s="482" t="s">
        <v>94</v>
      </c>
      <c r="AB49" s="483">
        <f>ROUND(W49*X49*Z49,0)</f>
        <v>91711</v>
      </c>
      <c r="AC49" s="486"/>
      <c r="AD49" s="475"/>
    </row>
    <row r="50" spans="2:30" ht="24" customHeight="1" thickBot="1" x14ac:dyDescent="0.35">
      <c r="B50" s="127" t="s">
        <v>95</v>
      </c>
      <c r="C50" s="128">
        <f>SUM(C47:C49)</f>
        <v>344.63060000000002</v>
      </c>
      <c r="D50" s="129"/>
      <c r="E50" s="130"/>
      <c r="F50" s="130"/>
      <c r="G50" s="131" t="s">
        <v>96</v>
      </c>
      <c r="H50" s="131"/>
      <c r="I50" s="131"/>
      <c r="J50" s="131"/>
      <c r="K50" s="131"/>
      <c r="L50" s="260">
        <f>IF(B2=75,0,K49+K48+K47)</f>
        <v>319549</v>
      </c>
      <c r="N50" s="3"/>
      <c r="O50" s="1"/>
      <c r="V50" s="489" t="s">
        <v>95</v>
      </c>
      <c r="W50" s="490">
        <f>SUM(W47:W49)</f>
        <v>98.91</v>
      </c>
      <c r="X50" s="626" t="s">
        <v>96</v>
      </c>
      <c r="Y50" s="627"/>
      <c r="Z50" s="627"/>
      <c r="AA50" s="627"/>
      <c r="AB50" s="627"/>
      <c r="AC50" s="460">
        <f>IF(V2=75,0,AB49+AB48+AB47)</f>
        <v>91711</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344.63060000000002</v>
      </c>
      <c r="H53" s="55" t="s">
        <v>100</v>
      </c>
      <c r="I53" s="55"/>
      <c r="J53" s="136">
        <v>201437.75</v>
      </c>
      <c r="K53" s="136"/>
      <c r="L53" s="263"/>
      <c r="N53" s="3"/>
      <c r="O53" s="1"/>
      <c r="V53" s="635" t="s">
        <v>99</v>
      </c>
      <c r="W53" s="635"/>
      <c r="X53" s="492">
        <f>AB26</f>
        <v>98.91</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1.7110000000000001E-3</v>
      </c>
      <c r="L54" s="251"/>
      <c r="N54" s="63"/>
      <c r="O54" s="1"/>
      <c r="V54" s="635" t="s">
        <v>101</v>
      </c>
      <c r="W54" s="635"/>
      <c r="X54" s="635"/>
      <c r="Y54" s="635"/>
      <c r="Z54" s="635"/>
      <c r="AA54" s="635"/>
      <c r="AB54" s="638">
        <f>ROUND(X53/AA53,6)</f>
        <v>4.9100000000000001E-4</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98.91</v>
      </c>
      <c r="H56" s="55" t="s">
        <v>104</v>
      </c>
      <c r="I56" s="55"/>
      <c r="J56" s="136">
        <f>+G40</f>
        <v>183446.91</v>
      </c>
      <c r="K56" s="136"/>
      <c r="L56" s="263"/>
      <c r="O56" s="1"/>
      <c r="V56" s="635" t="s">
        <v>103</v>
      </c>
      <c r="W56" s="635"/>
      <c r="X56" s="493">
        <f>X26</f>
        <v>98.91</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5.3899999999999998E-4</v>
      </c>
      <c r="L57" s="251"/>
      <c r="O57" s="1"/>
      <c r="V57" s="635" t="s">
        <v>105</v>
      </c>
      <c r="W57" s="635"/>
      <c r="X57" s="635"/>
      <c r="Y57" s="635"/>
      <c r="Z57" s="635"/>
      <c r="AA57" s="635"/>
      <c r="AB57" s="638">
        <f>ROUND(X56/AA56,6)</f>
        <v>5.3899999999999998E-4</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4.9100000000000001E-4</v>
      </c>
      <c r="AC58" s="460">
        <f>ROUND(Y58*AB58,0)</f>
        <v>2079</v>
      </c>
      <c r="AD58" s="449"/>
    </row>
    <row r="59" spans="2:30" x14ac:dyDescent="0.3">
      <c r="B59" s="58" t="s">
        <v>107</v>
      </c>
      <c r="C59" s="58"/>
      <c r="D59" s="58"/>
      <c r="E59" s="58"/>
      <c r="F59" s="58"/>
      <c r="G59" s="58"/>
      <c r="H59" s="143" t="s">
        <v>19</v>
      </c>
      <c r="I59" s="111">
        <v>4234387</v>
      </c>
      <c r="J59" s="144" t="s">
        <v>108</v>
      </c>
      <c r="K59" s="145">
        <f>K54</f>
        <v>1.7110000000000001E-3</v>
      </c>
      <c r="L59" s="260">
        <f>SUM(I59*K59)</f>
        <v>7245.0361570000005</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4.9100000000000001E-4</v>
      </c>
      <c r="AC66" s="460">
        <f>ROUND(Y66*AB66,0)</f>
        <v>52923</v>
      </c>
      <c r="AD66" s="449"/>
    </row>
    <row r="67" spans="1:30" ht="20.25" customHeight="1" x14ac:dyDescent="0.3">
      <c r="B67" s="14" t="s">
        <v>116</v>
      </c>
      <c r="C67" s="14"/>
      <c r="D67" s="14"/>
      <c r="E67" s="14"/>
      <c r="F67" s="14"/>
      <c r="H67" s="143" t="s">
        <v>21</v>
      </c>
      <c r="I67" s="111">
        <v>107785963</v>
      </c>
      <c r="J67" s="144" t="s">
        <v>108</v>
      </c>
      <c r="K67" s="145">
        <f>K54</f>
        <v>1.7110000000000001E-3</v>
      </c>
      <c r="L67" s="260">
        <f>SUM(I67*K67)</f>
        <v>184421.78269300002</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5.3899999999999998E-4</v>
      </c>
      <c r="AC68" s="460">
        <f>ROUND(Y68*AB68,0)</f>
        <v>0</v>
      </c>
      <c r="AD68" s="449"/>
    </row>
    <row r="69" spans="1:30" ht="15" customHeight="1" x14ac:dyDescent="0.3">
      <c r="B69" s="149" t="s">
        <v>118</v>
      </c>
      <c r="C69" s="14"/>
      <c r="D69" s="14"/>
      <c r="E69" s="14"/>
      <c r="F69" s="14"/>
      <c r="H69" s="143" t="s">
        <v>20</v>
      </c>
      <c r="I69" s="111">
        <v>0</v>
      </c>
      <c r="J69" s="144" t="s">
        <v>108</v>
      </c>
      <c r="K69" s="145">
        <f>K57</f>
        <v>5.3899999999999998E-4</v>
      </c>
      <c r="L69" s="260">
        <f t="shared" ref="L69:L72" si="11">SUM(I69*K69)</f>
        <v>0</v>
      </c>
      <c r="O69" s="1"/>
      <c r="V69" s="629" t="s">
        <v>119</v>
      </c>
      <c r="W69" s="629"/>
      <c r="X69" s="629"/>
      <c r="Y69" s="646">
        <f>+I70</f>
        <v>-7061393</v>
      </c>
      <c r="Z69" s="646"/>
      <c r="AA69" s="494" t="s">
        <v>108</v>
      </c>
      <c r="AB69" s="495">
        <f>AB54</f>
        <v>4.9100000000000001E-4</v>
      </c>
      <c r="AC69" s="460">
        <f>ROUND(Y69*AB69,0)</f>
        <v>-3467</v>
      </c>
      <c r="AD69" s="449"/>
    </row>
    <row r="70" spans="1:30" ht="20.25" customHeight="1" x14ac:dyDescent="0.3">
      <c r="B70" s="14" t="s">
        <v>119</v>
      </c>
      <c r="C70" s="14"/>
      <c r="D70" s="14"/>
      <c r="E70" s="14"/>
      <c r="F70" s="14"/>
      <c r="H70" s="143" t="s">
        <v>19</v>
      </c>
      <c r="I70" s="280">
        <v>-7061393</v>
      </c>
      <c r="J70" s="144" t="s">
        <v>108</v>
      </c>
      <c r="K70" s="145">
        <f>K54</f>
        <v>1.7110000000000001E-3</v>
      </c>
      <c r="L70" s="260">
        <f t="shared" si="11"/>
        <v>-12082.043423000001</v>
      </c>
      <c r="O70" s="1"/>
      <c r="V70" s="629" t="s">
        <v>120</v>
      </c>
      <c r="W70" s="629"/>
      <c r="X70" s="629"/>
      <c r="Y70" s="643">
        <f>+I71</f>
        <v>692332</v>
      </c>
      <c r="Z70" s="643"/>
      <c r="AA70" s="494" t="s">
        <v>108</v>
      </c>
      <c r="AB70" s="495">
        <f>AB54</f>
        <v>4.9100000000000001E-4</v>
      </c>
      <c r="AC70" s="460">
        <f>ROUND(Y70*AB70,0)</f>
        <v>340</v>
      </c>
      <c r="AD70" s="449"/>
    </row>
    <row r="71" spans="1:30" ht="20.25" customHeight="1" x14ac:dyDescent="0.3">
      <c r="B71" s="14" t="s">
        <v>120</v>
      </c>
      <c r="C71" s="14"/>
      <c r="D71" s="14"/>
      <c r="E71" s="14"/>
      <c r="F71" s="14"/>
      <c r="H71" s="143" t="s">
        <v>19</v>
      </c>
      <c r="I71" s="111">
        <v>692332</v>
      </c>
      <c r="J71" s="144" t="s">
        <v>108</v>
      </c>
      <c r="K71" s="145">
        <f>K54</f>
        <v>1.7110000000000001E-3</v>
      </c>
      <c r="L71" s="260">
        <f t="shared" si="11"/>
        <v>1184.580052</v>
      </c>
      <c r="O71" s="1"/>
      <c r="V71" s="629" t="s">
        <v>121</v>
      </c>
      <c r="W71" s="629"/>
      <c r="X71" s="629"/>
      <c r="Y71" s="643">
        <f>+I72</f>
        <v>14209634</v>
      </c>
      <c r="Z71" s="643"/>
      <c r="AA71" s="494" t="s">
        <v>108</v>
      </c>
      <c r="AB71" s="495">
        <f>AB57</f>
        <v>5.3899999999999998E-4</v>
      </c>
      <c r="AC71" s="460">
        <f>ROUND(Y71*AB71,0)</f>
        <v>7659</v>
      </c>
      <c r="AD71" s="449"/>
    </row>
    <row r="72" spans="1:30" ht="21" customHeight="1" x14ac:dyDescent="0.35">
      <c r="B72" s="14" t="s">
        <v>121</v>
      </c>
      <c r="C72" s="14"/>
      <c r="D72" s="14"/>
      <c r="E72" s="14"/>
      <c r="F72" s="14"/>
      <c r="H72" s="143" t="s">
        <v>20</v>
      </c>
      <c r="I72" s="111">
        <v>14209634</v>
      </c>
      <c r="J72" s="144" t="s">
        <v>108</v>
      </c>
      <c r="K72" s="145">
        <f>K57</f>
        <v>5.3899999999999998E-4</v>
      </c>
      <c r="L72" s="260">
        <f t="shared" si="11"/>
        <v>7658.9927259999995</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5.3899999999999998E-4</v>
      </c>
      <c r="AC76" s="460">
        <f>ROUND(Y76*AB76,0)</f>
        <v>928</v>
      </c>
      <c r="AD76" s="449"/>
    </row>
    <row r="77" spans="1:30" ht="26.25" customHeight="1" x14ac:dyDescent="0.3">
      <c r="B77" s="14" t="s">
        <v>132</v>
      </c>
      <c r="C77" s="14"/>
      <c r="D77" s="14"/>
      <c r="E77" s="14"/>
      <c r="F77" s="14"/>
      <c r="H77" s="143" t="s">
        <v>23</v>
      </c>
      <c r="I77" s="165">
        <v>1720807</v>
      </c>
      <c r="J77" s="144" t="s">
        <v>108</v>
      </c>
      <c r="K77" s="145">
        <f>K57</f>
        <v>5.3899999999999998E-4</v>
      </c>
      <c r="L77" s="260">
        <v>0</v>
      </c>
      <c r="O77" s="1"/>
      <c r="V77" s="629" t="str">
        <f>+B78</f>
        <v>15.  Florida Teachers Classroom Supply Assistance Program</v>
      </c>
      <c r="W77" s="629"/>
      <c r="X77" s="629"/>
      <c r="Y77" s="639">
        <f>+I78</f>
        <v>0</v>
      </c>
      <c r="Z77" s="639"/>
      <c r="AA77" s="499" t="s">
        <v>128</v>
      </c>
      <c r="AB77" s="495">
        <f>AB54</f>
        <v>4.9100000000000001E-4</v>
      </c>
      <c r="AC77" s="460">
        <f>ROUND(Y77*AB77,0)</f>
        <v>0</v>
      </c>
      <c r="AD77" s="449"/>
    </row>
    <row r="78" spans="1:30" ht="26.25" customHeight="1" x14ac:dyDescent="0.3">
      <c r="B78" s="513" t="s">
        <v>133</v>
      </c>
      <c r="C78" s="513"/>
      <c r="D78" s="513"/>
      <c r="E78" s="14"/>
      <c r="F78" s="14"/>
      <c r="H78" s="143" t="s">
        <v>134</v>
      </c>
      <c r="I78" s="165">
        <v>0</v>
      </c>
      <c r="J78" s="144" t="s">
        <v>108</v>
      </c>
      <c r="K78" s="145">
        <f>K54</f>
        <v>1.7110000000000001E-3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581213</v>
      </c>
      <c r="AD81" s="507"/>
    </row>
    <row r="82" spans="1:30" ht="22.5" customHeight="1" thickTop="1" x14ac:dyDescent="0.3">
      <c r="B82" s="14" t="s">
        <v>138</v>
      </c>
      <c r="C82" s="14"/>
      <c r="D82" s="14"/>
      <c r="E82" s="14"/>
      <c r="F82" s="14"/>
      <c r="G82" s="14"/>
      <c r="H82" s="14"/>
      <c r="I82" s="14"/>
      <c r="J82" s="14"/>
      <c r="K82" s="14"/>
      <c r="L82" s="446">
        <f>SUM(L44:L81)</f>
        <v>2116741.4804776981</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f>IF(G26=0,"",IF((G11+G13+SUM(G15:G21))/G26&gt;0.75,1,""))</f>
        <v>1</v>
      </c>
      <c r="L84" s="260">
        <f>'3083'!AC81</f>
        <v>581213</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581213</v>
      </c>
      <c r="L86" s="247">
        <f>IF(G26=0,0,IF(G26&gt;250,-(((250/G26)*K86)*IF(M86="H",0.02,0.05)),IF(M86="H",-0.02*K86,-0.05*K86)))</f>
        <v>-29060.65</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2087680.8304776982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-1698175.4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389505.43047769833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194752.72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185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291</v>
      </c>
      <c r="C123" s="195" t="s">
        <v>197</v>
      </c>
    </row>
    <row r="124" spans="2:3" hidden="1" x14ac:dyDescent="0.3">
      <c r="B124" s="437" t="s">
        <v>543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41808.602476851898</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185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291</v>
      </c>
      <c r="C164" s="209" t="s">
        <v>242</v>
      </c>
      <c r="D164" s="205"/>
    </row>
    <row r="165" spans="1:4" hidden="1" x14ac:dyDescent="0.3">
      <c r="A165" s="204" t="s">
        <v>243</v>
      </c>
      <c r="B165" s="208" t="s">
        <v>292</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41808.602476851898</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9" priority="2" stopIfTrue="1" operator="lessThan">
      <formula>0</formula>
    </cfRule>
  </conditionalFormatting>
  <conditionalFormatting sqref="A141:A172">
    <cfRule type="cellIs" dxfId="5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'3345'!B2</f>
        <v>50</v>
      </c>
      <c r="W2" s="586" t="s">
        <v>4</v>
      </c>
      <c r="X2" s="587"/>
      <c r="Y2" s="588"/>
      <c r="Z2" s="588"/>
      <c r="AA2" s="588"/>
      <c r="AB2" s="588"/>
      <c r="AC2" s="588"/>
      <c r="AD2" s="449"/>
    </row>
    <row r="3" spans="1:30" ht="20.399999999999999" x14ac:dyDescent="0.35">
      <c r="B3" s="10" t="str">
        <f>"Revenue Estimate Worksheet: "&amp;B124</f>
        <v>Revenue Estimate Worksheet: Gulfstream Goodwill Transition to LIFE Academy - 3345</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'3345'!G7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IF('3345'!K$84=1,'3345'!G10,0)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IF('3345'!K$84=1,'3345'!G11,0)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IF('3345'!K$84=1,'3345'!G12,0)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IF('3345'!K$84=1,'3345'!G13,0)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IF('3345'!K$84=1,'3345'!G14,0)</f>
        <v>0</v>
      </c>
      <c r="Y14" s="597"/>
      <c r="Z14" s="608">
        <v>1</v>
      </c>
      <c r="AA14" s="608"/>
      <c r="AB14" s="459">
        <f t="shared" si="0"/>
        <v>0</v>
      </c>
      <c r="AC14" s="460">
        <f t="shared" si="1"/>
        <v>0</v>
      </c>
      <c r="AD14" s="449"/>
    </row>
    <row r="15" spans="1:30" x14ac:dyDescent="0.3">
      <c r="A15" s="1" t="s">
        <v>36</v>
      </c>
      <c r="B15" s="14" t="s">
        <v>37</v>
      </c>
      <c r="C15" s="14"/>
      <c r="D15" s="330">
        <v>47.59</v>
      </c>
      <c r="E15" s="330">
        <v>44.7</v>
      </c>
      <c r="F15" s="251">
        <v>0</v>
      </c>
      <c r="G15" s="327">
        <f t="shared" si="2"/>
        <v>92.29</v>
      </c>
      <c r="H15" s="47"/>
      <c r="I15" s="55">
        <f>I14</f>
        <v>1.004</v>
      </c>
      <c r="J15" s="55"/>
      <c r="K15" s="434">
        <f t="shared" si="3"/>
        <v>92.659199999999998</v>
      </c>
      <c r="L15" s="260">
        <f t="shared" si="4"/>
        <v>384414.41968473594</v>
      </c>
      <c r="M15" s="1" t="str">
        <f>IF(ROUND(G15,2)=ROUND(SUM(G34:G36),2)," ","CHECK 2. 9-12 Lines Below")</f>
        <v xml:space="preserve"> </v>
      </c>
      <c r="N15" s="50">
        <v>5103</v>
      </c>
      <c r="O15" s="56" t="s">
        <v>38</v>
      </c>
      <c r="Q15" s="52"/>
      <c r="V15" s="607" t="s">
        <v>37</v>
      </c>
      <c r="W15" s="607"/>
      <c r="X15" s="597">
        <f>IF('3345'!K$84=1,'3345'!G15,0)</f>
        <v>92.29</v>
      </c>
      <c r="Y15" s="597"/>
      <c r="Z15" s="608">
        <v>1</v>
      </c>
      <c r="AA15" s="608"/>
      <c r="AB15" s="459">
        <f t="shared" si="0"/>
        <v>92.29</v>
      </c>
      <c r="AC15" s="461">
        <f t="shared" si="1"/>
        <v>382883</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IF('3345'!K$84=1,'3345'!G16,0)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IF('3345'!K$84=1,'3345'!G17,0)</f>
        <v>0</v>
      </c>
      <c r="Y17" s="597"/>
      <c r="Z17" s="608">
        <v>1</v>
      </c>
      <c r="AA17" s="608"/>
      <c r="AB17" s="459">
        <f t="shared" si="0"/>
        <v>0</v>
      </c>
      <c r="AC17" s="460">
        <f t="shared" si="1"/>
        <v>0</v>
      </c>
      <c r="AD17" s="449"/>
    </row>
    <row r="18" spans="1:30" ht="16.2" x14ac:dyDescent="0.35">
      <c r="A18" s="1" t="s">
        <v>43</v>
      </c>
      <c r="B18" s="14" t="s">
        <v>44</v>
      </c>
      <c r="C18" s="14"/>
      <c r="D18" s="330">
        <v>2.57</v>
      </c>
      <c r="E18" s="330">
        <v>2.87</v>
      </c>
      <c r="F18" s="251">
        <v>0</v>
      </c>
      <c r="G18" s="327">
        <f t="shared" si="2"/>
        <v>5.4399999999999995</v>
      </c>
      <c r="H18" s="47"/>
      <c r="I18" s="55">
        <f>I17</f>
        <v>3.548</v>
      </c>
      <c r="J18" s="55"/>
      <c r="K18" s="434">
        <f t="shared" si="3"/>
        <v>19.301100000000002</v>
      </c>
      <c r="L18" s="260">
        <f t="shared" si="4"/>
        <v>80074.306229463007</v>
      </c>
      <c r="N18" s="50">
        <v>5103</v>
      </c>
      <c r="O18" s="52">
        <v>254</v>
      </c>
      <c r="Q18" s="52"/>
      <c r="V18" s="607" t="s">
        <v>44</v>
      </c>
      <c r="W18" s="607"/>
      <c r="X18" s="597">
        <f>IF('3345'!K$84=1,'3345'!G18,0)</f>
        <v>5.4399999999999995</v>
      </c>
      <c r="Y18" s="597"/>
      <c r="Z18" s="608">
        <v>1</v>
      </c>
      <c r="AA18" s="608"/>
      <c r="AB18" s="459">
        <f t="shared" si="0"/>
        <v>5.44</v>
      </c>
      <c r="AC18" s="460">
        <f t="shared" si="1"/>
        <v>22569</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IF('3345'!K$84=1,'3345'!G19,0)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IF('3345'!K$84=1,'3345'!G20,0)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IF('3345'!K$84=1,'3345'!G21,0)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IF('3345'!K$84=1,'3345'!G22,0)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IF('3345'!K$84=1,'3345'!G23,0)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IF('3345'!K$84=1,'3345'!G24,0)</f>
        <v>0</v>
      </c>
      <c r="Y24" s="597"/>
      <c r="Z24" s="608">
        <v>1</v>
      </c>
      <c r="AA24" s="608"/>
      <c r="AB24" s="459">
        <f t="shared" si="0"/>
        <v>0</v>
      </c>
      <c r="AC24" s="460">
        <f t="shared" si="1"/>
        <v>0</v>
      </c>
      <c r="AD24" s="449"/>
    </row>
    <row r="25" spans="1:30" ht="16.8" thickBot="1" x14ac:dyDescent="0.4">
      <c r="A25" s="1" t="s">
        <v>57</v>
      </c>
      <c r="B25" s="14" t="s">
        <v>58</v>
      </c>
      <c r="C25" s="14"/>
      <c r="D25" s="330">
        <v>0</v>
      </c>
      <c r="E25" s="330">
        <v>0.21</v>
      </c>
      <c r="F25" s="251">
        <v>0</v>
      </c>
      <c r="G25" s="327">
        <f t="shared" si="2"/>
        <v>0.21</v>
      </c>
      <c r="H25" s="47"/>
      <c r="I25" s="55">
        <v>1.004</v>
      </c>
      <c r="J25" s="55"/>
      <c r="K25" s="434">
        <f t="shared" si="3"/>
        <v>0.21079999999999999</v>
      </c>
      <c r="L25" s="260">
        <f t="shared" si="4"/>
        <v>874.54413236399989</v>
      </c>
      <c r="N25" s="50">
        <v>5310</v>
      </c>
      <c r="O25" s="51">
        <v>300</v>
      </c>
      <c r="Q25" s="52"/>
      <c r="V25" s="607" t="s">
        <v>58</v>
      </c>
      <c r="W25" s="607"/>
      <c r="X25" s="597">
        <f>IF('3345'!K$84=1,'3345'!G25,0)</f>
        <v>0.21</v>
      </c>
      <c r="Y25" s="597"/>
      <c r="Z25" s="608">
        <v>1</v>
      </c>
      <c r="AA25" s="608"/>
      <c r="AB25" s="459">
        <f t="shared" si="0"/>
        <v>0.21</v>
      </c>
      <c r="AC25" s="460">
        <f t="shared" si="1"/>
        <v>871</v>
      </c>
      <c r="AD25" s="449"/>
    </row>
    <row r="26" spans="1:30" ht="20.25" customHeight="1" thickBot="1" x14ac:dyDescent="0.35">
      <c r="B26" s="58" t="s">
        <v>59</v>
      </c>
      <c r="C26" s="58"/>
      <c r="D26" s="438">
        <f t="shared" ref="D26:E26" si="5">SUM(D10:D25)</f>
        <v>50.160000000000004</v>
      </c>
      <c r="E26" s="438">
        <f t="shared" si="5"/>
        <v>47.78</v>
      </c>
      <c r="F26" s="438"/>
      <c r="G26" s="438">
        <f>SUM(G10:G25)</f>
        <v>97.94</v>
      </c>
      <c r="H26" s="60"/>
      <c r="I26" s="60"/>
      <c r="J26" s="60"/>
      <c r="K26" s="440">
        <f>SUM(K10:K25)</f>
        <v>112.17110000000001</v>
      </c>
      <c r="L26" s="264">
        <f>SUM(L10:L25)</f>
        <v>465363.27004656295</v>
      </c>
      <c r="N26" s="52"/>
      <c r="O26" s="63"/>
      <c r="P26" s="52"/>
      <c r="Q26" s="52"/>
      <c r="V26" s="609" t="s">
        <v>59</v>
      </c>
      <c r="W26" s="609"/>
      <c r="X26" s="610">
        <f>SUM(X10:X25)</f>
        <v>97.94</v>
      </c>
      <c r="Y26" s="610"/>
      <c r="Z26" s="611"/>
      <c r="AA26" s="612"/>
      <c r="AB26" s="462">
        <f>SUM(AB10:AB25)</f>
        <v>97.94</v>
      </c>
      <c r="AC26" s="463">
        <f>SUM(AC10:AC25)</f>
        <v>406323</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1.5</v>
      </c>
      <c r="E34" s="330">
        <v>1.97</v>
      </c>
      <c r="F34" s="325">
        <v>0</v>
      </c>
      <c r="G34" s="327">
        <f t="shared" si="6"/>
        <v>3.4699999999999998</v>
      </c>
      <c r="H34" s="72"/>
      <c r="I34" s="81" t="s">
        <v>75</v>
      </c>
      <c r="J34" s="50">
        <v>251</v>
      </c>
      <c r="K34" s="435">
        <v>835</v>
      </c>
      <c r="L34" s="260">
        <f t="shared" si="8"/>
        <v>2897.45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13</v>
      </c>
      <c r="E35" s="330">
        <v>11.59</v>
      </c>
      <c r="F35" s="325">
        <v>0</v>
      </c>
      <c r="G35" s="327">
        <f t="shared" si="6"/>
        <v>24.59</v>
      </c>
      <c r="H35" s="72"/>
      <c r="I35" s="81" t="s">
        <v>75</v>
      </c>
      <c r="J35" s="50">
        <v>252</v>
      </c>
      <c r="K35" s="435">
        <v>3168</v>
      </c>
      <c r="L35" s="260">
        <f t="shared" si="8"/>
        <v>77901.119999999995</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33.090000000000003</v>
      </c>
      <c r="E36" s="330">
        <v>31.14</v>
      </c>
      <c r="F36" s="325">
        <v>0</v>
      </c>
      <c r="G36" s="327">
        <f t="shared" si="6"/>
        <v>64.23</v>
      </c>
      <c r="H36" s="72"/>
      <c r="I36" s="81" t="s">
        <v>75</v>
      </c>
      <c r="J36" s="50">
        <v>253</v>
      </c>
      <c r="K36" s="435">
        <v>6685</v>
      </c>
      <c r="L36" s="247">
        <f t="shared" si="8"/>
        <v>429377.55000000005</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47.59</v>
      </c>
      <c r="E37" s="438">
        <f t="shared" si="10"/>
        <v>44.7</v>
      </c>
      <c r="F37" s="438"/>
      <c r="G37" s="438">
        <f>SUM(G28:G36)</f>
        <v>92.29</v>
      </c>
      <c r="H37" s="60"/>
      <c r="I37" s="14" t="s">
        <v>79</v>
      </c>
      <c r="J37" s="14"/>
      <c r="K37" s="58"/>
      <c r="L37" s="247">
        <f>SUM(L28:L36)</f>
        <v>510176.12000000005</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18510.66</v>
      </c>
      <c r="N40" s="93"/>
      <c r="O40" s="93"/>
      <c r="P40" s="93"/>
      <c r="Q40" s="93"/>
      <c r="V40" s="621" t="s">
        <v>83</v>
      </c>
      <c r="W40" s="621"/>
      <c r="X40" s="622">
        <f>+G40</f>
        <v>183446.91</v>
      </c>
      <c r="Y40" s="622"/>
      <c r="Z40" s="622"/>
      <c r="AA40" s="622"/>
      <c r="AB40" s="460">
        <f>ROUND(X39/X40,0)</f>
        <v>189</v>
      </c>
      <c r="AC40" s="460">
        <f>ROUND(AB40*$X$26,0)</f>
        <v>18511</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994050.05004656303</v>
      </c>
      <c r="O44" s="1"/>
      <c r="V44" s="632" t="s">
        <v>87</v>
      </c>
      <c r="W44" s="632"/>
      <c r="X44" s="632"/>
      <c r="Y44" s="632"/>
      <c r="Z44" s="632"/>
      <c r="AA44" s="632"/>
      <c r="AB44" s="632"/>
      <c r="AC44" s="476">
        <f>SUM(AC26,AC37,AC40)</f>
        <v>424834</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112.17110000000001</v>
      </c>
      <c r="D49" s="107"/>
      <c r="E49" s="107"/>
      <c r="F49" s="107"/>
      <c r="G49" s="108">
        <f>K7</f>
        <v>1.0289999999999999</v>
      </c>
      <c r="H49" s="108"/>
      <c r="I49" s="109">
        <v>901.09</v>
      </c>
      <c r="J49" s="110" t="s">
        <v>94</v>
      </c>
      <c r="K49" s="111">
        <f>ROUND(C49*G49*I49,0)</f>
        <v>104007</v>
      </c>
      <c r="L49" s="261"/>
      <c r="M49" s="97"/>
      <c r="N49" s="122"/>
      <c r="O49" s="123"/>
      <c r="P49" s="63"/>
      <c r="Q49" s="124"/>
      <c r="V49" s="487" t="s">
        <v>75</v>
      </c>
      <c r="W49" s="488">
        <f>AB14+AB15+AB18+AB21+AB24+AB25</f>
        <v>97.94</v>
      </c>
      <c r="X49" s="625">
        <f>AB7</f>
        <v>1.0289999999999999</v>
      </c>
      <c r="Y49" s="625"/>
      <c r="Z49" s="481">
        <f>+I49</f>
        <v>901.09</v>
      </c>
      <c r="AA49" s="482" t="s">
        <v>94</v>
      </c>
      <c r="AB49" s="483">
        <f>ROUND(W49*X49*Z49,0)</f>
        <v>90812</v>
      </c>
      <c r="AC49" s="486"/>
      <c r="AD49" s="475"/>
    </row>
    <row r="50" spans="2:30" ht="24" customHeight="1" thickBot="1" x14ac:dyDescent="0.35">
      <c r="B50" s="127" t="s">
        <v>95</v>
      </c>
      <c r="C50" s="128">
        <f>SUM(C47:C49)</f>
        <v>112.17110000000001</v>
      </c>
      <c r="D50" s="129"/>
      <c r="E50" s="130"/>
      <c r="F50" s="130"/>
      <c r="G50" s="131" t="s">
        <v>96</v>
      </c>
      <c r="H50" s="131"/>
      <c r="I50" s="131"/>
      <c r="J50" s="131"/>
      <c r="K50" s="131"/>
      <c r="L50" s="260">
        <f>IF(B2=75,0,K49+K48+K47)</f>
        <v>104007</v>
      </c>
      <c r="N50" s="3"/>
      <c r="O50" s="1"/>
      <c r="V50" s="489" t="s">
        <v>95</v>
      </c>
      <c r="W50" s="490">
        <f>SUM(W47:W49)</f>
        <v>97.94</v>
      </c>
      <c r="X50" s="626" t="s">
        <v>96</v>
      </c>
      <c r="Y50" s="627"/>
      <c r="Z50" s="627"/>
      <c r="AA50" s="627"/>
      <c r="AB50" s="627"/>
      <c r="AC50" s="460">
        <f>IF(V2=75,0,AB49+AB48+AB47)</f>
        <v>90812</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112.17110000000001</v>
      </c>
      <c r="H53" s="55" t="s">
        <v>100</v>
      </c>
      <c r="I53" s="55"/>
      <c r="J53" s="136">
        <v>201437.75</v>
      </c>
      <c r="K53" s="136"/>
      <c r="L53" s="263"/>
      <c r="N53" s="3"/>
      <c r="O53" s="1"/>
      <c r="V53" s="635" t="s">
        <v>99</v>
      </c>
      <c r="W53" s="635"/>
      <c r="X53" s="492">
        <f>AB26</f>
        <v>97.94</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5.5699999999999999E-4</v>
      </c>
      <c r="L54" s="251"/>
      <c r="N54" s="63"/>
      <c r="O54" s="1"/>
      <c r="V54" s="635" t="s">
        <v>101</v>
      </c>
      <c r="W54" s="635"/>
      <c r="X54" s="635"/>
      <c r="Y54" s="635"/>
      <c r="Z54" s="635"/>
      <c r="AA54" s="635"/>
      <c r="AB54" s="638">
        <f>ROUND(X53/AA53,6)</f>
        <v>4.86E-4</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97.94</v>
      </c>
      <c r="H56" s="55" t="s">
        <v>104</v>
      </c>
      <c r="I56" s="55"/>
      <c r="J56" s="136">
        <f>+G40</f>
        <v>183446.91</v>
      </c>
      <c r="K56" s="136"/>
      <c r="L56" s="263"/>
      <c r="O56" s="1"/>
      <c r="V56" s="635" t="s">
        <v>103</v>
      </c>
      <c r="W56" s="635"/>
      <c r="X56" s="493">
        <f>X26</f>
        <v>97.94</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5.3399999999999997E-4</v>
      </c>
      <c r="L57" s="251"/>
      <c r="O57" s="1"/>
      <c r="V57" s="635" t="s">
        <v>105</v>
      </c>
      <c r="W57" s="635"/>
      <c r="X57" s="635"/>
      <c r="Y57" s="635"/>
      <c r="Z57" s="635"/>
      <c r="AA57" s="635"/>
      <c r="AB57" s="638">
        <f>ROUND(X56/AA56,6)</f>
        <v>5.3399999999999997E-4</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4.86E-4</v>
      </c>
      <c r="AC58" s="460">
        <f>ROUND(Y58*AB58,0)</f>
        <v>2058</v>
      </c>
      <c r="AD58" s="449"/>
    </row>
    <row r="59" spans="2:30" x14ac:dyDescent="0.3">
      <c r="B59" s="58" t="s">
        <v>107</v>
      </c>
      <c r="C59" s="58"/>
      <c r="D59" s="58"/>
      <c r="E59" s="58"/>
      <c r="F59" s="58"/>
      <c r="G59" s="58"/>
      <c r="H59" s="143" t="s">
        <v>19</v>
      </c>
      <c r="I59" s="111">
        <v>4234387</v>
      </c>
      <c r="J59" s="144" t="s">
        <v>108</v>
      </c>
      <c r="K59" s="145">
        <f>K54</f>
        <v>5.5699999999999999E-4</v>
      </c>
      <c r="L59" s="260">
        <f>SUM(I59*K59)</f>
        <v>2358.553559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4.86E-4</v>
      </c>
      <c r="AC66" s="460">
        <f>ROUND(Y66*AB66,0)</f>
        <v>52384</v>
      </c>
      <c r="AD66" s="449"/>
    </row>
    <row r="67" spans="1:30" ht="20.25" customHeight="1" x14ac:dyDescent="0.3">
      <c r="B67" s="14" t="s">
        <v>116</v>
      </c>
      <c r="C67" s="14"/>
      <c r="D67" s="14"/>
      <c r="E67" s="14"/>
      <c r="F67" s="14"/>
      <c r="H67" s="143" t="s">
        <v>21</v>
      </c>
      <c r="I67" s="111">
        <v>107785963</v>
      </c>
      <c r="J67" s="144" t="s">
        <v>108</v>
      </c>
      <c r="K67" s="145">
        <f>K54</f>
        <v>5.5699999999999999E-4</v>
      </c>
      <c r="L67" s="260">
        <f>SUM(I67*K67)</f>
        <v>60036.781390999997</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5.3399999999999997E-4</v>
      </c>
      <c r="AC68" s="460">
        <f>ROUND(Y68*AB68,0)</f>
        <v>0</v>
      </c>
      <c r="AD68" s="449"/>
    </row>
    <row r="69" spans="1:30" ht="15" customHeight="1" x14ac:dyDescent="0.3">
      <c r="B69" s="149" t="s">
        <v>118</v>
      </c>
      <c r="C69" s="14"/>
      <c r="D69" s="14"/>
      <c r="E69" s="14"/>
      <c r="F69" s="14"/>
      <c r="H69" s="143" t="s">
        <v>20</v>
      </c>
      <c r="I69" s="111">
        <v>0</v>
      </c>
      <c r="J69" s="144" t="s">
        <v>108</v>
      </c>
      <c r="K69" s="145">
        <f>K57</f>
        <v>5.3399999999999997E-4</v>
      </c>
      <c r="L69" s="260">
        <f t="shared" ref="L69:L72" si="11">SUM(I69*K69)</f>
        <v>0</v>
      </c>
      <c r="O69" s="1"/>
      <c r="V69" s="629" t="s">
        <v>119</v>
      </c>
      <c r="W69" s="629"/>
      <c r="X69" s="629"/>
      <c r="Y69" s="646">
        <f>+I70</f>
        <v>-7061393</v>
      </c>
      <c r="Z69" s="646"/>
      <c r="AA69" s="494" t="s">
        <v>108</v>
      </c>
      <c r="AB69" s="495">
        <f>AB54</f>
        <v>4.86E-4</v>
      </c>
      <c r="AC69" s="460">
        <f>ROUND(Y69*AB69,0)</f>
        <v>-3432</v>
      </c>
      <c r="AD69" s="449"/>
    </row>
    <row r="70" spans="1:30" ht="20.25" customHeight="1" x14ac:dyDescent="0.3">
      <c r="B70" s="14" t="s">
        <v>119</v>
      </c>
      <c r="C70" s="14"/>
      <c r="D70" s="14"/>
      <c r="E70" s="14"/>
      <c r="F70" s="14"/>
      <c r="H70" s="143" t="s">
        <v>19</v>
      </c>
      <c r="I70" s="280">
        <v>-7061393</v>
      </c>
      <c r="J70" s="144" t="s">
        <v>108</v>
      </c>
      <c r="K70" s="145">
        <f>K54</f>
        <v>5.5699999999999999E-4</v>
      </c>
      <c r="L70" s="260">
        <f t="shared" si="11"/>
        <v>-3933.195901</v>
      </c>
      <c r="O70" s="1"/>
      <c r="V70" s="629" t="s">
        <v>120</v>
      </c>
      <c r="W70" s="629"/>
      <c r="X70" s="629"/>
      <c r="Y70" s="643">
        <f>+I71</f>
        <v>692332</v>
      </c>
      <c r="Z70" s="643"/>
      <c r="AA70" s="494" t="s">
        <v>108</v>
      </c>
      <c r="AB70" s="495">
        <f>AB54</f>
        <v>4.86E-4</v>
      </c>
      <c r="AC70" s="460">
        <f>ROUND(Y70*AB70,0)</f>
        <v>336</v>
      </c>
      <c r="AD70" s="449"/>
    </row>
    <row r="71" spans="1:30" ht="20.25" customHeight="1" x14ac:dyDescent="0.3">
      <c r="B71" s="14" t="s">
        <v>120</v>
      </c>
      <c r="C71" s="14"/>
      <c r="D71" s="14"/>
      <c r="E71" s="14"/>
      <c r="F71" s="14"/>
      <c r="H71" s="143" t="s">
        <v>19</v>
      </c>
      <c r="I71" s="111">
        <v>692332</v>
      </c>
      <c r="J71" s="144" t="s">
        <v>108</v>
      </c>
      <c r="K71" s="145">
        <f>K54</f>
        <v>5.5699999999999999E-4</v>
      </c>
      <c r="L71" s="260">
        <f t="shared" si="11"/>
        <v>385.62892399999998</v>
      </c>
      <c r="O71" s="1"/>
      <c r="V71" s="629" t="s">
        <v>121</v>
      </c>
      <c r="W71" s="629"/>
      <c r="X71" s="629"/>
      <c r="Y71" s="643">
        <f>+I72</f>
        <v>14209634</v>
      </c>
      <c r="Z71" s="643"/>
      <c r="AA71" s="494" t="s">
        <v>108</v>
      </c>
      <c r="AB71" s="495">
        <f>AB57</f>
        <v>5.3399999999999997E-4</v>
      </c>
      <c r="AC71" s="460">
        <f>ROUND(Y71*AB71,0)</f>
        <v>7588</v>
      </c>
      <c r="AD71" s="449"/>
    </row>
    <row r="72" spans="1:30" ht="21" customHeight="1" x14ac:dyDescent="0.35">
      <c r="B72" s="14" t="s">
        <v>121</v>
      </c>
      <c r="C72" s="14"/>
      <c r="D72" s="14"/>
      <c r="E72" s="14"/>
      <c r="F72" s="14"/>
      <c r="H72" s="143" t="s">
        <v>20</v>
      </c>
      <c r="I72" s="111">
        <v>14209634</v>
      </c>
      <c r="J72" s="144" t="s">
        <v>108</v>
      </c>
      <c r="K72" s="145">
        <f>K57</f>
        <v>5.3399999999999997E-4</v>
      </c>
      <c r="L72" s="260">
        <f t="shared" si="11"/>
        <v>7587.9445559999995</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88.5</v>
      </c>
      <c r="AA74" s="499" t="s">
        <v>128</v>
      </c>
      <c r="AB74" s="500">
        <f>+K75</f>
        <v>365</v>
      </c>
      <c r="AC74" s="460">
        <f>ROUND(AB74*Z74,0)</f>
        <v>32303</v>
      </c>
      <c r="AD74" s="449"/>
    </row>
    <row r="75" spans="1:30" ht="19.5" customHeight="1" x14ac:dyDescent="0.3">
      <c r="A75" s="1" t="s">
        <v>129</v>
      </c>
      <c r="B75" s="154" t="s">
        <v>126</v>
      </c>
      <c r="C75" s="155" t="s">
        <v>127</v>
      </c>
      <c r="D75" s="154">
        <v>90</v>
      </c>
      <c r="E75" s="154">
        <v>87</v>
      </c>
      <c r="F75" s="154">
        <v>0</v>
      </c>
      <c r="G75" s="156">
        <f>IF($B$154&lt;8,D75,E75)</f>
        <v>87</v>
      </c>
      <c r="H75" s="157"/>
      <c r="I75" s="158">
        <f>AVERAGE(G75,D75)</f>
        <v>88.5</v>
      </c>
      <c r="J75" s="159" t="s">
        <v>128</v>
      </c>
      <c r="K75" s="160">
        <v>365</v>
      </c>
      <c r="L75" s="260">
        <f t="shared" ref="L75:L78" si="12">SUM(I75*K75)</f>
        <v>32302.5</v>
      </c>
      <c r="N75" s="1">
        <v>7802</v>
      </c>
      <c r="O75" s="1">
        <v>0</v>
      </c>
      <c r="V75" s="644" t="s">
        <v>126</v>
      </c>
      <c r="W75" s="644"/>
      <c r="X75" s="496" t="s">
        <v>130</v>
      </c>
      <c r="Y75" s="501"/>
      <c r="Z75" s="502">
        <f>+I76</f>
        <v>0.5</v>
      </c>
      <c r="AA75" s="499" t="s">
        <v>128</v>
      </c>
      <c r="AB75" s="503">
        <f>+K76</f>
        <v>1367</v>
      </c>
      <c r="AC75" s="460">
        <f>ROUND(AB75*Z75,0)</f>
        <v>684</v>
      </c>
      <c r="AD75" s="449"/>
    </row>
    <row r="76" spans="1:30" ht="19.5" customHeight="1" x14ac:dyDescent="0.3">
      <c r="A76" s="1" t="s">
        <v>131</v>
      </c>
      <c r="B76" s="154" t="s">
        <v>126</v>
      </c>
      <c r="C76" s="155" t="s">
        <v>130</v>
      </c>
      <c r="D76" s="154">
        <v>0</v>
      </c>
      <c r="E76" s="154">
        <v>1</v>
      </c>
      <c r="F76" s="154">
        <v>0</v>
      </c>
      <c r="G76" s="156">
        <f>IF($B$154&lt;8,D76,E76)</f>
        <v>1</v>
      </c>
      <c r="H76" s="157"/>
      <c r="I76" s="158">
        <f>AVERAGE(G76,D76)</f>
        <v>0.5</v>
      </c>
      <c r="J76" s="159" t="s">
        <v>128</v>
      </c>
      <c r="K76" s="164">
        <v>1367</v>
      </c>
      <c r="L76" s="260">
        <f t="shared" si="12"/>
        <v>683.5</v>
      </c>
      <c r="N76" s="1">
        <v>7802</v>
      </c>
      <c r="O76" s="1">
        <v>110</v>
      </c>
      <c r="V76" s="629" t="str">
        <f>+B77</f>
        <v>14.  Digital Classrooms Allocation (UFTE share)</v>
      </c>
      <c r="W76" s="629"/>
      <c r="X76" s="629"/>
      <c r="Y76" s="639">
        <f>+I77</f>
        <v>1720807</v>
      </c>
      <c r="Z76" s="639"/>
      <c r="AA76" s="499" t="s">
        <v>128</v>
      </c>
      <c r="AB76" s="495">
        <f>AB57</f>
        <v>5.3399999999999997E-4</v>
      </c>
      <c r="AC76" s="460">
        <f>ROUND(Y76*AB76,0)</f>
        <v>919</v>
      </c>
      <c r="AD76" s="449"/>
    </row>
    <row r="77" spans="1:30" ht="26.25" customHeight="1" x14ac:dyDescent="0.3">
      <c r="B77" s="14" t="s">
        <v>132</v>
      </c>
      <c r="C77" s="14"/>
      <c r="D77" s="14"/>
      <c r="E77" s="14"/>
      <c r="F77" s="14"/>
      <c r="H77" s="143" t="s">
        <v>23</v>
      </c>
      <c r="I77" s="165">
        <v>1720807</v>
      </c>
      <c r="J77" s="144" t="s">
        <v>108</v>
      </c>
      <c r="K77" s="145">
        <f>K57</f>
        <v>5.3399999999999997E-4</v>
      </c>
      <c r="L77" s="260">
        <f t="shared" si="12"/>
        <v>918.91093799999999</v>
      </c>
      <c r="O77" s="1"/>
      <c r="V77" s="629" t="str">
        <f>+B78</f>
        <v>15.  Florida Teachers Classroom Supply Assistance Program</v>
      </c>
      <c r="W77" s="629"/>
      <c r="X77" s="629"/>
      <c r="Y77" s="639">
        <f>+I78</f>
        <v>0</v>
      </c>
      <c r="Z77" s="639"/>
      <c r="AA77" s="499" t="s">
        <v>128</v>
      </c>
      <c r="AB77" s="495">
        <f>AB54</f>
        <v>4.86E-4</v>
      </c>
      <c r="AC77" s="460">
        <f>ROUND(Y77*AB77,0)</f>
        <v>0</v>
      </c>
      <c r="AD77" s="449"/>
    </row>
    <row r="78" spans="1:30" ht="26.25" customHeight="1" x14ac:dyDescent="0.3">
      <c r="B78" s="513" t="s">
        <v>133</v>
      </c>
      <c r="C78" s="513"/>
      <c r="D78" s="513"/>
      <c r="E78" s="14"/>
      <c r="F78" s="14"/>
      <c r="H78" s="143" t="s">
        <v>134</v>
      </c>
      <c r="I78" s="165">
        <v>0</v>
      </c>
      <c r="J78" s="144" t="s">
        <v>108</v>
      </c>
      <c r="K78" s="145">
        <f>K54</f>
        <v>5.5699999999999999E-4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608486</v>
      </c>
      <c r="AD81" s="507"/>
    </row>
    <row r="82" spans="1:30" ht="22.5" customHeight="1" thickTop="1" x14ac:dyDescent="0.3">
      <c r="B82" s="14" t="s">
        <v>138</v>
      </c>
      <c r="C82" s="14"/>
      <c r="D82" s="14"/>
      <c r="E82" s="14"/>
      <c r="F82" s="14"/>
      <c r="G82" s="14"/>
      <c r="H82" s="14"/>
      <c r="I82" s="14"/>
      <c r="J82" s="14"/>
      <c r="K82" s="14"/>
      <c r="L82" s="446">
        <f>SUM(L44:L81)</f>
        <v>1198397.6735135631</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f>IF(G26=0,"",IF((G11+G13+SUM(G15:G21))/G26&gt;0.75,1,""))</f>
        <v>1</v>
      </c>
      <c r="L84" s="260">
        <f>'3345'!AC81</f>
        <v>608486</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608486</v>
      </c>
      <c r="L86" s="247">
        <f>IF(G26=0,0,IF(G26&gt;250,-(((250/G26)*K86)*IF(M86="H",0.02,0.05)),IF(M86="H",-0.02*K86,-0.05*K86)))</f>
        <v>-30424.300000000003</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1167973.3735135631</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-966105.12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201868.25351356308</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100934.13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293</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294</v>
      </c>
      <c r="C123" s="195" t="s">
        <v>197</v>
      </c>
    </row>
    <row r="124" spans="2:3" hidden="1" x14ac:dyDescent="0.3">
      <c r="B124" s="437" t="s">
        <v>544</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41808.602511574099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293</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294</v>
      </c>
      <c r="C164" s="209" t="s">
        <v>242</v>
      </c>
      <c r="D164" s="205"/>
    </row>
    <row r="165" spans="1:4" hidden="1" x14ac:dyDescent="0.3">
      <c r="A165" s="204" t="s">
        <v>243</v>
      </c>
      <c r="B165" s="208" t="s">
        <v>295</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41808.602511574099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7" priority="2" stopIfTrue="1" operator="lessThan">
      <formula>0</formula>
    </cfRule>
  </conditionalFormatting>
  <conditionalFormatting sqref="A141:A172">
    <cfRule type="cellIs" dxfId="5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'3347'!B2</f>
        <v>50</v>
      </c>
      <c r="W2" s="586" t="s">
        <v>4</v>
      </c>
      <c r="X2" s="587"/>
      <c r="Y2" s="588"/>
      <c r="Z2" s="588"/>
      <c r="AA2" s="588"/>
      <c r="AB2" s="588"/>
      <c r="AC2" s="588"/>
      <c r="AD2" s="449"/>
    </row>
    <row r="3" spans="1:30" ht="20.399999999999999" x14ac:dyDescent="0.35">
      <c r="B3" s="10" t="str">
        <f>"Revenue Estimate Worksheet: "&amp;B124</f>
        <v>Revenue Estimate Worksheet: Leadership Academy West - 3347</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'3347'!G7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IF('3347'!K$84=1,'3347'!G10,0)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IF('3347'!K$84=1,'3347'!G11,0)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IF('3347'!K$84=1,'3347'!G12,0)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IF('3347'!K$84=1,'3347'!G13,0)</f>
        <v>0</v>
      </c>
      <c r="Y13" s="597"/>
      <c r="Z13" s="608">
        <v>1</v>
      </c>
      <c r="AA13" s="608"/>
      <c r="AB13" s="459">
        <f t="shared" si="0"/>
        <v>0</v>
      </c>
      <c r="AC13" s="460">
        <f t="shared" si="1"/>
        <v>0</v>
      </c>
      <c r="AD13" s="449"/>
    </row>
    <row r="14" spans="1:30" x14ac:dyDescent="0.3">
      <c r="A14" s="1" t="s">
        <v>34</v>
      </c>
      <c r="B14" s="14" t="s">
        <v>35</v>
      </c>
      <c r="C14" s="14"/>
      <c r="D14" s="330">
        <v>48.4</v>
      </c>
      <c r="E14" s="330">
        <v>48.9</v>
      </c>
      <c r="F14" s="251">
        <v>0</v>
      </c>
      <c r="G14" s="327">
        <f t="shared" si="2"/>
        <v>97.3</v>
      </c>
      <c r="H14" s="47"/>
      <c r="I14" s="55">
        <v>1.004</v>
      </c>
      <c r="J14" s="55"/>
      <c r="K14" s="434">
        <f t="shared" si="3"/>
        <v>97.6892</v>
      </c>
      <c r="L14" s="260">
        <f t="shared" si="4"/>
        <v>405282.33707463596</v>
      </c>
      <c r="N14" s="50">
        <v>5103</v>
      </c>
      <c r="O14" s="51">
        <v>103</v>
      </c>
      <c r="Q14" s="52"/>
      <c r="V14" s="607" t="s">
        <v>35</v>
      </c>
      <c r="W14" s="607"/>
      <c r="X14" s="597">
        <f>IF('3347'!K$84=1,'3347'!G14,0)</f>
        <v>0</v>
      </c>
      <c r="Y14" s="597"/>
      <c r="Z14" s="608">
        <v>1</v>
      </c>
      <c r="AA14" s="608"/>
      <c r="AB14" s="459">
        <f t="shared" si="0"/>
        <v>0</v>
      </c>
      <c r="AC14" s="460">
        <f t="shared" si="1"/>
        <v>0</v>
      </c>
      <c r="AD14" s="449"/>
    </row>
    <row r="15" spans="1:30" x14ac:dyDescent="0.3">
      <c r="A15" s="1" t="s">
        <v>36</v>
      </c>
      <c r="B15" s="14" t="s">
        <v>37</v>
      </c>
      <c r="C15" s="14"/>
      <c r="D15" s="330">
        <v>11.49</v>
      </c>
      <c r="E15" s="330">
        <v>10.24</v>
      </c>
      <c r="F15" s="251">
        <v>0</v>
      </c>
      <c r="G15" s="327">
        <f t="shared" si="2"/>
        <v>21.73</v>
      </c>
      <c r="H15" s="47"/>
      <c r="I15" s="55">
        <f>I14</f>
        <v>1.004</v>
      </c>
      <c r="J15" s="55"/>
      <c r="K15" s="434">
        <f t="shared" si="3"/>
        <v>21.8169</v>
      </c>
      <c r="L15" s="260">
        <f t="shared" si="4"/>
        <v>90511.583877476995</v>
      </c>
      <c r="M15" s="1" t="str">
        <f>IF(ROUND(G15,2)=ROUND(SUM(G34:G36),2)," ","CHECK 2. 9-12 Lines Below")</f>
        <v xml:space="preserve"> </v>
      </c>
      <c r="N15" s="50">
        <v>5103</v>
      </c>
      <c r="O15" s="56" t="s">
        <v>38</v>
      </c>
      <c r="Q15" s="52"/>
      <c r="V15" s="607" t="s">
        <v>37</v>
      </c>
      <c r="W15" s="607"/>
      <c r="X15" s="597">
        <f>IF('3347'!K$84=1,'3347'!G15,0)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IF('3347'!K$84=1,'3347'!G16,0)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IF('3347'!K$84=1,'3347'!G17,0)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IF('3347'!K$84=1,'3347'!G18,0)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IF('3347'!K$84=1,'3347'!G19,0)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IF('3347'!K$84=1,'3347'!G20,0)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IF('3347'!K$84=1,'3347'!G21,0)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IF('3347'!K$84=1,'3347'!G22,0)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IF('3347'!K$84=1,'3347'!G23,0)</f>
        <v>0</v>
      </c>
      <c r="Y23" s="597"/>
      <c r="Z23" s="608">
        <v>1</v>
      </c>
      <c r="AA23" s="608"/>
      <c r="AB23" s="459">
        <f t="shared" si="0"/>
        <v>0</v>
      </c>
      <c r="AC23" s="460">
        <f t="shared" si="1"/>
        <v>0</v>
      </c>
      <c r="AD23" s="449"/>
    </row>
    <row r="24" spans="1:30" ht="16.2" x14ac:dyDescent="0.35">
      <c r="A24" s="1" t="s">
        <v>55</v>
      </c>
      <c r="B24" s="14" t="s">
        <v>56</v>
      </c>
      <c r="C24" s="14"/>
      <c r="D24" s="330">
        <v>1.19</v>
      </c>
      <c r="E24" s="330">
        <v>0.55000000000000004</v>
      </c>
      <c r="F24" s="251">
        <v>0</v>
      </c>
      <c r="G24" s="327">
        <f t="shared" si="2"/>
        <v>1.74</v>
      </c>
      <c r="H24" s="47"/>
      <c r="I24" s="55">
        <f>I23</f>
        <v>1.147</v>
      </c>
      <c r="J24" s="55"/>
      <c r="K24" s="434">
        <f t="shared" si="3"/>
        <v>1.9958</v>
      </c>
      <c r="L24" s="260">
        <f t="shared" si="4"/>
        <v>8279.9581564139989</v>
      </c>
      <c r="N24" s="50">
        <v>5103</v>
      </c>
      <c r="O24" s="51">
        <v>130</v>
      </c>
      <c r="Q24" s="52"/>
      <c r="V24" s="607" t="s">
        <v>56</v>
      </c>
      <c r="W24" s="607"/>
      <c r="X24" s="597">
        <f>IF('3347'!K$84=1,'3347'!G24,0)</f>
        <v>0</v>
      </c>
      <c r="Y24" s="597"/>
      <c r="Z24" s="608">
        <v>1</v>
      </c>
      <c r="AA24" s="608"/>
      <c r="AB24" s="459">
        <f t="shared" si="0"/>
        <v>0</v>
      </c>
      <c r="AC24" s="460">
        <f t="shared" si="1"/>
        <v>0</v>
      </c>
      <c r="AD24" s="449"/>
    </row>
    <row r="25" spans="1:30" ht="16.8" thickBot="1" x14ac:dyDescent="0.4">
      <c r="A25" s="1" t="s">
        <v>57</v>
      </c>
      <c r="B25" s="14" t="s">
        <v>58</v>
      </c>
      <c r="C25" s="14"/>
      <c r="D25" s="330">
        <v>5.12</v>
      </c>
      <c r="E25" s="330">
        <v>4.66</v>
      </c>
      <c r="F25" s="251">
        <v>0</v>
      </c>
      <c r="G25" s="327">
        <f t="shared" si="2"/>
        <v>9.7800000000000011</v>
      </c>
      <c r="H25" s="47"/>
      <c r="I25" s="55">
        <v>1.004</v>
      </c>
      <c r="J25" s="55"/>
      <c r="K25" s="434">
        <f t="shared" si="3"/>
        <v>9.8191000000000006</v>
      </c>
      <c r="L25" s="260">
        <f t="shared" si="4"/>
        <v>40736.415038403</v>
      </c>
      <c r="N25" s="50">
        <v>5310</v>
      </c>
      <c r="O25" s="51">
        <v>300</v>
      </c>
      <c r="Q25" s="52"/>
      <c r="V25" s="607" t="s">
        <v>58</v>
      </c>
      <c r="W25" s="607"/>
      <c r="X25" s="597">
        <f>IF('3347'!K$84=1,'3347'!G25,0)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66.2</v>
      </c>
      <c r="E26" s="438">
        <f t="shared" si="5"/>
        <v>64.349999999999994</v>
      </c>
      <c r="F26" s="438"/>
      <c r="G26" s="438">
        <f>SUM(G10:G25)</f>
        <v>130.55000000000001</v>
      </c>
      <c r="H26" s="60"/>
      <c r="I26" s="60"/>
      <c r="J26" s="60"/>
      <c r="K26" s="440">
        <f>SUM(K10:K25)</f>
        <v>131.321</v>
      </c>
      <c r="L26" s="264">
        <f>SUM(L10:L25)</f>
        <v>544810.29414692987</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11.49</v>
      </c>
      <c r="E34" s="330">
        <v>10.24</v>
      </c>
      <c r="F34" s="325">
        <v>0</v>
      </c>
      <c r="G34" s="327">
        <f t="shared" si="6"/>
        <v>21.73</v>
      </c>
      <c r="H34" s="72"/>
      <c r="I34" s="81" t="s">
        <v>75</v>
      </c>
      <c r="J34" s="50">
        <v>251</v>
      </c>
      <c r="K34" s="435">
        <v>835</v>
      </c>
      <c r="L34" s="260">
        <f t="shared" si="8"/>
        <v>18144.55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11.49</v>
      </c>
      <c r="E37" s="438">
        <f t="shared" si="10"/>
        <v>10.24</v>
      </c>
      <c r="F37" s="438"/>
      <c r="G37" s="438">
        <f>SUM(G28:G36)</f>
        <v>21.73</v>
      </c>
      <c r="H37" s="60"/>
      <c r="I37" s="14" t="s">
        <v>79</v>
      </c>
      <c r="J37" s="14"/>
      <c r="K37" s="58"/>
      <c r="L37" s="247">
        <f>SUM(L28:L36)</f>
        <v>18144.55</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24673.95</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587628.79414692987</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131.321</v>
      </c>
      <c r="D49" s="107"/>
      <c r="E49" s="107"/>
      <c r="F49" s="107"/>
      <c r="G49" s="108">
        <f>K7</f>
        <v>1.0289999999999999</v>
      </c>
      <c r="H49" s="108"/>
      <c r="I49" s="109">
        <v>901.09</v>
      </c>
      <c r="J49" s="110" t="s">
        <v>94</v>
      </c>
      <c r="K49" s="111">
        <f>ROUND(C49*G49*I49,0)</f>
        <v>121764</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131.321</v>
      </c>
      <c r="D50" s="129"/>
      <c r="E50" s="130"/>
      <c r="F50" s="130"/>
      <c r="G50" s="131" t="s">
        <v>96</v>
      </c>
      <c r="H50" s="131"/>
      <c r="I50" s="131"/>
      <c r="J50" s="131"/>
      <c r="K50" s="131"/>
      <c r="L50" s="260">
        <f>IF(B2=75,0,K49+K48+K47)</f>
        <v>121764</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131.321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6.5200000000000002E-4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130.55000000000001</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7.1199999999999996E-4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6.5200000000000002E-4</v>
      </c>
      <c r="L59" s="260">
        <f>SUM(I59*K59)</f>
        <v>2760.8203240000003</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6.5200000000000002E-4</v>
      </c>
      <c r="L67" s="260">
        <f>SUM(I67*K67)</f>
        <v>70276.447876000006</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7.1199999999999996E-4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6.5200000000000002E-4</v>
      </c>
      <c r="L70" s="260">
        <f t="shared" si="11"/>
        <v>-4604.0282360000001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6.5200000000000002E-4</v>
      </c>
      <c r="L71" s="260">
        <f t="shared" si="11"/>
        <v>451.400464</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7.1199999999999996E-4</v>
      </c>
      <c r="L72" s="260">
        <f t="shared" si="11"/>
        <v>10117.259408</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32</v>
      </c>
      <c r="AA74" s="499" t="s">
        <v>128</v>
      </c>
      <c r="AB74" s="500">
        <f>+K75</f>
        <v>365</v>
      </c>
      <c r="AC74" s="460">
        <f>ROUND(AB74*Z74,0)</f>
        <v>11680</v>
      </c>
      <c r="AD74" s="449"/>
    </row>
    <row r="75" spans="1:30" ht="19.5" customHeight="1" x14ac:dyDescent="0.3">
      <c r="A75" s="1" t="s">
        <v>129</v>
      </c>
      <c r="B75" s="154" t="s">
        <v>126</v>
      </c>
      <c r="C75" s="155" t="s">
        <v>127</v>
      </c>
      <c r="D75" s="154">
        <v>62</v>
      </c>
      <c r="E75" s="154">
        <v>2</v>
      </c>
      <c r="F75" s="154">
        <v>0</v>
      </c>
      <c r="G75" s="156">
        <f>IF($B$154&lt;8,D75,E75)</f>
        <v>2</v>
      </c>
      <c r="H75" s="157"/>
      <c r="I75" s="158">
        <f>AVERAGE(G75,D75)</f>
        <v>32</v>
      </c>
      <c r="J75" s="159" t="s">
        <v>128</v>
      </c>
      <c r="K75" s="160">
        <v>365</v>
      </c>
      <c r="L75" s="260">
        <f t="shared" ref="L75:L78" si="12">SUM(I75*K75)</f>
        <v>11680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7.1199999999999996E-4</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6.5200000000000002E-4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11680</v>
      </c>
      <c r="AD81" s="507"/>
    </row>
    <row r="82" spans="1:30" ht="22.5" customHeight="1" thickTop="1" x14ac:dyDescent="0.3">
      <c r="B82" s="14" t="s">
        <v>138</v>
      </c>
      <c r="C82" s="14"/>
      <c r="D82" s="14"/>
      <c r="E82" s="14"/>
      <c r="F82" s="14"/>
      <c r="G82" s="14"/>
      <c r="H82" s="14"/>
      <c r="I82" s="14"/>
      <c r="J82" s="14"/>
      <c r="K82" s="14"/>
      <c r="L82" s="446">
        <f>SUM(L44:L81)</f>
        <v>800074.69398292981</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'3347'!AC81</f>
        <v>11680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800074.69398292981</v>
      </c>
      <c r="L86" s="247">
        <f>IF(G26=0,0,IF(G26&gt;250,-(((250/G26)*K86)*IF(M86="H",0.02,0.05)),IF(M86="H",-0.02*K86,-0.05*K86)))</f>
        <v>-40003.734699146495</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760070.95928378333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-656306</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103764.95928378333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51882.48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296</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297</v>
      </c>
      <c r="C123" s="195" t="s">
        <v>197</v>
      </c>
    </row>
    <row r="124" spans="2:3" hidden="1" x14ac:dyDescent="0.3">
      <c r="B124" s="437" t="s">
        <v>545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41808.602523148104</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296</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297</v>
      </c>
      <c r="C164" s="209" t="s">
        <v>242</v>
      </c>
      <c r="D164" s="205"/>
    </row>
    <row r="165" spans="1:4" hidden="1" x14ac:dyDescent="0.3">
      <c r="A165" s="204" t="s">
        <v>243</v>
      </c>
      <c r="B165" s="208" t="s">
        <v>298</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41808.602523148104</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5" priority="2" stopIfTrue="1" operator="lessThan">
      <formula>0</formula>
    </cfRule>
  </conditionalFormatting>
  <conditionalFormatting sqref="A141:A172">
    <cfRule type="cellIs" dxfId="5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113"/>
  <sheetViews>
    <sheetView showGridLines="0" tabSelected="1" zoomScaleNormal="100" workbookViewId="0">
      <pane ySplit="5" topLeftCell="A6" activePane="bottomLeft" state="frozen"/>
      <selection activeCell="E22" sqref="E22:E23"/>
      <selection pane="bottomLeft"/>
    </sheetView>
  </sheetViews>
  <sheetFormatPr defaultColWidth="9.33203125" defaultRowHeight="14.4" x14ac:dyDescent="0.3"/>
  <cols>
    <col min="1" max="1" width="5.5546875" style="338" customWidth="1"/>
    <col min="2" max="2" width="9" style="358" customWidth="1"/>
    <col min="3" max="3" width="12.6640625" style="338" bestFit="1" customWidth="1"/>
    <col min="4" max="5" width="14.5546875" style="337" bestFit="1" customWidth="1"/>
    <col min="6" max="6" width="14.5546875" style="338" bestFit="1" customWidth="1"/>
    <col min="7" max="7" width="3.33203125" style="337" customWidth="1"/>
    <col min="8" max="8" width="14.33203125" style="338" bestFit="1" customWidth="1"/>
    <col min="9" max="9" width="17.6640625" style="338" customWidth="1"/>
    <col min="10" max="10" width="14.33203125" style="338" bestFit="1" customWidth="1"/>
    <col min="11" max="11" width="14.88671875" style="338" customWidth="1"/>
    <col min="12" max="206" width="9.33203125" style="338"/>
    <col min="207" max="207" width="9.33203125" style="338" customWidth="1"/>
    <col min="208" max="16384" width="9.33203125" style="338"/>
  </cols>
  <sheetData>
    <row r="1" spans="1:15" x14ac:dyDescent="0.3">
      <c r="A1" s="336"/>
      <c r="B1" s="363" t="s">
        <v>485</v>
      </c>
      <c r="C1" s="337"/>
    </row>
    <row r="2" spans="1:15" x14ac:dyDescent="0.3">
      <c r="B2" s="339"/>
      <c r="C2" s="337"/>
    </row>
    <row r="3" spans="1:15" x14ac:dyDescent="0.3">
      <c r="B3" s="339"/>
      <c r="C3" s="337"/>
      <c r="D3" s="360"/>
      <c r="E3" s="360"/>
      <c r="F3" s="364"/>
      <c r="H3" s="581" t="s">
        <v>490</v>
      </c>
      <c r="I3" s="582"/>
      <c r="J3" s="583"/>
    </row>
    <row r="4" spans="1:15" x14ac:dyDescent="0.3">
      <c r="B4" s="339"/>
      <c r="C4" s="337"/>
      <c r="D4" s="340" t="s">
        <v>486</v>
      </c>
      <c r="E4" s="340" t="s">
        <v>488</v>
      </c>
      <c r="F4" s="362" t="s">
        <v>489</v>
      </c>
      <c r="H4" s="362" t="s">
        <v>484</v>
      </c>
      <c r="I4" s="362" t="s">
        <v>492</v>
      </c>
      <c r="J4" s="362" t="s">
        <v>138</v>
      </c>
    </row>
    <row r="5" spans="1:15" x14ac:dyDescent="0.3">
      <c r="A5" s="341"/>
      <c r="B5" s="342" t="s">
        <v>405</v>
      </c>
      <c r="C5" s="361" t="s">
        <v>406</v>
      </c>
      <c r="D5" s="365" t="s">
        <v>487</v>
      </c>
      <c r="E5" s="365" t="s">
        <v>487</v>
      </c>
      <c r="F5" s="366" t="s">
        <v>487</v>
      </c>
      <c r="H5" s="366" t="s">
        <v>491</v>
      </c>
      <c r="I5" s="391" t="s">
        <v>494</v>
      </c>
      <c r="J5" s="366" t="s">
        <v>493</v>
      </c>
    </row>
    <row r="6" spans="1:15" s="350" customFormat="1" x14ac:dyDescent="0.3">
      <c r="A6" s="343">
        <v>1</v>
      </c>
      <c r="B6" s="344" t="s">
        <v>196</v>
      </c>
      <c r="C6" s="345" t="s">
        <v>468</v>
      </c>
      <c r="D6" s="367">
        <f>+'0054'!L92</f>
        <v>54568.83</v>
      </c>
      <c r="E6" s="346">
        <v>54696.27</v>
      </c>
      <c r="F6" s="368">
        <f>ROUND(D6-E6,2)</f>
        <v>-127.44</v>
      </c>
      <c r="G6" s="369"/>
      <c r="H6" s="370">
        <f>E6</f>
        <v>54696.27</v>
      </c>
      <c r="I6" s="388">
        <v>0</v>
      </c>
      <c r="J6" s="370">
        <f>H6+I6</f>
        <v>54696.27</v>
      </c>
      <c r="K6" s="369"/>
      <c r="L6" s="369"/>
      <c r="M6" s="369"/>
    </row>
    <row r="7" spans="1:15" s="350" customFormat="1" x14ac:dyDescent="0.3">
      <c r="A7" s="371">
        <v>2</v>
      </c>
      <c r="B7" s="372" t="s">
        <v>260</v>
      </c>
      <c r="C7" s="373" t="str">
        <f>+$C$6</f>
        <v>FTE May 15</v>
      </c>
      <c r="D7" s="374">
        <f>+'0642'!L92</f>
        <v>45017.04</v>
      </c>
      <c r="E7" s="375">
        <v>44177.67</v>
      </c>
      <c r="F7" s="376">
        <f t="shared" ref="F7:F9" si="0">ROUND(D7-E7,2)</f>
        <v>839.37</v>
      </c>
      <c r="G7" s="369"/>
      <c r="H7" s="377">
        <f t="shared" ref="H7:H70" si="1">E7</f>
        <v>44177.67</v>
      </c>
      <c r="I7" s="389">
        <f>F7</f>
        <v>839.37</v>
      </c>
      <c r="J7" s="377">
        <f t="shared" ref="J7:J70" si="2">H7+I7</f>
        <v>45017.04</v>
      </c>
      <c r="K7" s="369"/>
      <c r="L7" s="369"/>
      <c r="M7" s="349"/>
    </row>
    <row r="8" spans="1:15" s="350" customFormat="1" x14ac:dyDescent="0.3">
      <c r="A8" s="343">
        <v>3</v>
      </c>
      <c r="B8" s="344" t="s">
        <v>263</v>
      </c>
      <c r="C8" s="345" t="str">
        <f>+$C$6</f>
        <v>FTE May 15</v>
      </c>
      <c r="D8" s="367">
        <f>+'0664'!L92</f>
        <v>58235.08</v>
      </c>
      <c r="E8" s="346">
        <v>56572.39</v>
      </c>
      <c r="F8" s="368">
        <f t="shared" si="0"/>
        <v>1662.69</v>
      </c>
      <c r="G8" s="369"/>
      <c r="H8" s="370">
        <f t="shared" si="1"/>
        <v>56572.39</v>
      </c>
      <c r="I8" s="352">
        <f t="shared" ref="I8:I9" si="3">F8</f>
        <v>1662.69</v>
      </c>
      <c r="J8" s="370">
        <f t="shared" si="2"/>
        <v>58235.08</v>
      </c>
      <c r="K8" s="369"/>
      <c r="L8" s="369"/>
      <c r="M8" s="349"/>
    </row>
    <row r="9" spans="1:15" s="350" customFormat="1" x14ac:dyDescent="0.3">
      <c r="A9" s="371">
        <v>4</v>
      </c>
      <c r="B9" s="372" t="s">
        <v>266</v>
      </c>
      <c r="C9" s="373" t="str">
        <f>+$C$6</f>
        <v>FTE May 15</v>
      </c>
      <c r="D9" s="374">
        <f>+'1461'!L92</f>
        <v>285578.31</v>
      </c>
      <c r="E9" s="375">
        <v>246122.58</v>
      </c>
      <c r="F9" s="376">
        <f t="shared" si="0"/>
        <v>39455.730000000003</v>
      </c>
      <c r="G9" s="369"/>
      <c r="H9" s="377">
        <f t="shared" si="1"/>
        <v>246122.58</v>
      </c>
      <c r="I9" s="389">
        <f t="shared" si="3"/>
        <v>39455.730000000003</v>
      </c>
      <c r="J9" s="377">
        <f>SUM(H9:I13)</f>
        <v>299654.16000000003</v>
      </c>
      <c r="K9" s="369"/>
      <c r="L9" s="369"/>
      <c r="M9" s="349"/>
      <c r="N9" s="351"/>
      <c r="O9" s="351"/>
    </row>
    <row r="10" spans="1:15" s="350" customFormat="1" x14ac:dyDescent="0.3">
      <c r="A10" s="371"/>
      <c r="B10" s="372" t="s">
        <v>421</v>
      </c>
      <c r="C10" s="373" t="s">
        <v>410</v>
      </c>
      <c r="D10" s="378"/>
      <c r="E10" s="379">
        <v>20833.330000000002</v>
      </c>
      <c r="F10" s="380"/>
      <c r="G10" s="369"/>
      <c r="H10" s="377">
        <f t="shared" si="1"/>
        <v>20833.330000000002</v>
      </c>
      <c r="I10" s="389"/>
      <c r="J10" s="377"/>
      <c r="K10" s="369"/>
      <c r="L10" s="369"/>
      <c r="M10" s="349"/>
      <c r="N10" s="351"/>
      <c r="O10" s="351"/>
    </row>
    <row r="11" spans="1:15" s="350" customFormat="1" x14ac:dyDescent="0.3">
      <c r="A11" s="371"/>
      <c r="B11" s="372">
        <v>9100</v>
      </c>
      <c r="C11" s="373" t="s">
        <v>407</v>
      </c>
      <c r="D11" s="378"/>
      <c r="E11" s="379">
        <v>-6226.42</v>
      </c>
      <c r="F11" s="380"/>
      <c r="G11" s="369"/>
      <c r="H11" s="377">
        <f t="shared" si="1"/>
        <v>-6226.42</v>
      </c>
      <c r="I11" s="389"/>
      <c r="J11" s="377"/>
      <c r="K11" s="369"/>
      <c r="L11" s="369"/>
      <c r="M11" s="349"/>
      <c r="N11" s="351"/>
      <c r="O11" s="351"/>
    </row>
    <row r="12" spans="1:15" s="350" customFormat="1" x14ac:dyDescent="0.3">
      <c r="A12" s="371"/>
      <c r="B12" s="372">
        <v>9100</v>
      </c>
      <c r="C12" s="373" t="s">
        <v>422</v>
      </c>
      <c r="D12" s="378"/>
      <c r="E12" s="379">
        <v>-411.59</v>
      </c>
      <c r="F12" s="380"/>
      <c r="G12" s="369"/>
      <c r="H12" s="377">
        <f t="shared" si="1"/>
        <v>-411.59</v>
      </c>
      <c r="I12" s="389"/>
      <c r="J12" s="377"/>
      <c r="K12" s="369"/>
      <c r="L12" s="369"/>
      <c r="M12" s="349"/>
      <c r="N12" s="351"/>
      <c r="O12" s="351"/>
    </row>
    <row r="13" spans="1:15" s="350" customFormat="1" x14ac:dyDescent="0.3">
      <c r="A13" s="371"/>
      <c r="B13" s="372">
        <v>9100</v>
      </c>
      <c r="C13" s="373" t="s">
        <v>408</v>
      </c>
      <c r="D13" s="378"/>
      <c r="E13" s="379">
        <v>-119.47</v>
      </c>
      <c r="F13" s="381"/>
      <c r="G13" s="369"/>
      <c r="H13" s="377">
        <f t="shared" si="1"/>
        <v>-119.47</v>
      </c>
      <c r="I13" s="389"/>
      <c r="J13" s="377"/>
      <c r="K13" s="369"/>
      <c r="L13" s="369"/>
      <c r="M13" s="349"/>
      <c r="N13" s="351"/>
      <c r="O13" s="351"/>
    </row>
    <row r="14" spans="1:15" s="350" customFormat="1" x14ac:dyDescent="0.3">
      <c r="A14" s="343">
        <v>5</v>
      </c>
      <c r="B14" s="344" t="s">
        <v>269</v>
      </c>
      <c r="C14" s="345" t="str">
        <f>+$C$6</f>
        <v>FTE May 15</v>
      </c>
      <c r="D14" s="367">
        <f>+'1571'!L92</f>
        <v>593822.65</v>
      </c>
      <c r="E14" s="346">
        <v>495709</v>
      </c>
      <c r="F14" s="368">
        <f>ROUND(D14-E14,2)</f>
        <v>98113.65</v>
      </c>
      <c r="G14" s="369"/>
      <c r="H14" s="370">
        <f t="shared" si="1"/>
        <v>495709</v>
      </c>
      <c r="I14" s="352">
        <f>F14</f>
        <v>98113.65</v>
      </c>
      <c r="J14" s="370">
        <f>SUM(H14:I18)</f>
        <v>669851.05000000005</v>
      </c>
      <c r="K14" s="369"/>
      <c r="L14" s="369"/>
      <c r="M14" s="349"/>
      <c r="N14" s="353"/>
      <c r="O14" s="353"/>
    </row>
    <row r="15" spans="1:15" s="350" customFormat="1" x14ac:dyDescent="0.3">
      <c r="A15" s="343"/>
      <c r="B15" s="344">
        <v>1571</v>
      </c>
      <c r="C15" s="345" t="s">
        <v>409</v>
      </c>
      <c r="D15" s="382"/>
      <c r="E15" s="347">
        <v>53867.4</v>
      </c>
      <c r="G15" s="349"/>
      <c r="H15" s="370">
        <f t="shared" si="1"/>
        <v>53867.4</v>
      </c>
      <c r="I15" s="352"/>
      <c r="J15" s="370"/>
      <c r="K15" s="349"/>
      <c r="L15" s="349"/>
      <c r="M15" s="349"/>
      <c r="N15" s="353"/>
      <c r="O15" s="353"/>
    </row>
    <row r="16" spans="1:15" s="350" customFormat="1" x14ac:dyDescent="0.3">
      <c r="A16" s="343"/>
      <c r="B16" s="344">
        <v>1572</v>
      </c>
      <c r="C16" s="345" t="s">
        <v>410</v>
      </c>
      <c r="D16" s="382"/>
      <c r="E16" s="347">
        <v>31250</v>
      </c>
      <c r="G16" s="349"/>
      <c r="H16" s="370">
        <f t="shared" si="1"/>
        <v>31250</v>
      </c>
      <c r="I16" s="352"/>
      <c r="J16" s="370"/>
      <c r="K16" s="349"/>
      <c r="L16" s="349"/>
      <c r="M16" s="349"/>
      <c r="N16" s="353"/>
      <c r="O16" s="353"/>
    </row>
    <row r="17" spans="1:15" s="350" customFormat="1" x14ac:dyDescent="0.3">
      <c r="A17" s="343"/>
      <c r="B17" s="344">
        <v>9100</v>
      </c>
      <c r="C17" s="345" t="s">
        <v>478</v>
      </c>
      <c r="D17" s="382"/>
      <c r="E17" s="347">
        <v>-208</v>
      </c>
      <c r="G17" s="349"/>
      <c r="H17" s="370">
        <f t="shared" si="1"/>
        <v>-208</v>
      </c>
      <c r="I17" s="352"/>
      <c r="J17" s="370"/>
      <c r="K17" s="349"/>
      <c r="L17" s="349"/>
      <c r="M17" s="349"/>
      <c r="N17" s="353"/>
      <c r="O17" s="353"/>
    </row>
    <row r="18" spans="1:15" s="356" customFormat="1" x14ac:dyDescent="0.3">
      <c r="A18" s="343"/>
      <c r="B18" s="344">
        <v>9100</v>
      </c>
      <c r="C18" s="345" t="s">
        <v>407</v>
      </c>
      <c r="D18" s="382"/>
      <c r="E18" s="347">
        <v>-8881</v>
      </c>
      <c r="G18" s="349"/>
      <c r="H18" s="370">
        <f t="shared" si="1"/>
        <v>-8881</v>
      </c>
      <c r="I18" s="352"/>
      <c r="J18" s="370"/>
      <c r="K18" s="349"/>
      <c r="L18" s="349"/>
      <c r="M18" s="349"/>
      <c r="N18" s="353"/>
      <c r="O18" s="353"/>
    </row>
    <row r="19" spans="1:15" s="350" customFormat="1" x14ac:dyDescent="0.3">
      <c r="A19" s="371">
        <v>6</v>
      </c>
      <c r="B19" s="372" t="s">
        <v>272</v>
      </c>
      <c r="C19" s="373" t="str">
        <f>+$C$6</f>
        <v>FTE May 15</v>
      </c>
      <c r="D19" s="374">
        <f>'2521'!$L$92</f>
        <v>123625.4</v>
      </c>
      <c r="E19" s="375">
        <v>125759.14</v>
      </c>
      <c r="F19" s="376">
        <f t="shared" ref="F19:F21" si="4">ROUND(D19-E19,2)</f>
        <v>-2133.7399999999998</v>
      </c>
      <c r="G19" s="349"/>
      <c r="H19" s="377">
        <f t="shared" si="1"/>
        <v>125759.14</v>
      </c>
      <c r="I19" s="389">
        <v>0</v>
      </c>
      <c r="J19" s="377">
        <f t="shared" si="2"/>
        <v>125759.14</v>
      </c>
      <c r="K19" s="349"/>
      <c r="L19" s="349"/>
      <c r="M19" s="349"/>
      <c r="N19" s="353"/>
      <c r="O19" s="353"/>
    </row>
    <row r="20" spans="1:15" s="356" customFormat="1" x14ac:dyDescent="0.3">
      <c r="A20" s="343">
        <v>7</v>
      </c>
      <c r="B20" s="344" t="s">
        <v>275</v>
      </c>
      <c r="C20" s="345" t="str">
        <f>+$C$6</f>
        <v>FTE May 15</v>
      </c>
      <c r="D20" s="367">
        <f>+'2531'!L92</f>
        <v>54917.83</v>
      </c>
      <c r="E20" s="346">
        <v>54917.83</v>
      </c>
      <c r="F20" s="368">
        <f t="shared" si="4"/>
        <v>0</v>
      </c>
      <c r="G20" s="353"/>
      <c r="H20" s="370">
        <f t="shared" si="1"/>
        <v>54917.83</v>
      </c>
      <c r="I20" s="348">
        <v>0</v>
      </c>
      <c r="J20" s="370">
        <f t="shared" si="2"/>
        <v>54917.83</v>
      </c>
      <c r="K20" s="353"/>
      <c r="L20" s="353"/>
      <c r="M20" s="353"/>
      <c r="N20" s="353"/>
      <c r="O20" s="353"/>
    </row>
    <row r="21" spans="1:15" s="356" customFormat="1" x14ac:dyDescent="0.3">
      <c r="A21" s="371">
        <v>8</v>
      </c>
      <c r="B21" s="372" t="s">
        <v>278</v>
      </c>
      <c r="C21" s="373" t="str">
        <f>+$C$6</f>
        <v>FTE May 15</v>
      </c>
      <c r="D21" s="374">
        <f>'2641'!$L$92</f>
        <v>59967.32</v>
      </c>
      <c r="E21" s="375">
        <v>59468.33</v>
      </c>
      <c r="F21" s="376">
        <f t="shared" si="4"/>
        <v>498.99</v>
      </c>
      <c r="G21" s="350"/>
      <c r="H21" s="377">
        <f t="shared" si="1"/>
        <v>59468.33</v>
      </c>
      <c r="I21" s="389">
        <f>F21</f>
        <v>498.99</v>
      </c>
      <c r="J21" s="377">
        <f t="shared" si="2"/>
        <v>59967.32</v>
      </c>
    </row>
    <row r="22" spans="1:15" s="356" customFormat="1" x14ac:dyDescent="0.3">
      <c r="A22" s="371"/>
      <c r="B22" s="372">
        <v>9100</v>
      </c>
      <c r="C22" s="373" t="s">
        <v>474</v>
      </c>
      <c r="D22" s="378"/>
      <c r="E22" s="379">
        <v>-1265</v>
      </c>
      <c r="F22" s="381"/>
      <c r="G22" s="350"/>
      <c r="H22" s="377">
        <f t="shared" si="1"/>
        <v>-1265</v>
      </c>
      <c r="I22" s="379"/>
      <c r="J22" s="377">
        <f t="shared" si="2"/>
        <v>-1265</v>
      </c>
    </row>
    <row r="23" spans="1:15" s="350" customFormat="1" x14ac:dyDescent="0.3">
      <c r="A23" s="343">
        <v>9</v>
      </c>
      <c r="B23" s="344" t="s">
        <v>281</v>
      </c>
      <c r="C23" s="345" t="str">
        <f>+$C$6</f>
        <v>FTE May 15</v>
      </c>
      <c r="D23" s="367">
        <f>+'2791'!L92</f>
        <v>239329.97</v>
      </c>
      <c r="E23" s="346">
        <v>229401.66</v>
      </c>
      <c r="F23" s="368">
        <f>ROUND(D23-E23,2)</f>
        <v>9928.31</v>
      </c>
      <c r="H23" s="370">
        <f t="shared" si="1"/>
        <v>229401.66</v>
      </c>
      <c r="I23" s="352">
        <f>F23</f>
        <v>9928.31</v>
      </c>
      <c r="J23" s="370">
        <f t="shared" si="2"/>
        <v>239329.97</v>
      </c>
    </row>
    <row r="24" spans="1:15" s="350" customFormat="1" x14ac:dyDescent="0.3">
      <c r="A24" s="343"/>
      <c r="B24" s="344">
        <v>2791</v>
      </c>
      <c r="C24" s="354" t="s">
        <v>425</v>
      </c>
      <c r="D24" s="382"/>
      <c r="E24" s="347">
        <v>-7322.46</v>
      </c>
      <c r="H24" s="370">
        <f t="shared" si="1"/>
        <v>-7322.46</v>
      </c>
      <c r="I24" s="347"/>
      <c r="J24" s="370">
        <f t="shared" si="2"/>
        <v>-7322.46</v>
      </c>
    </row>
    <row r="25" spans="1:15" s="350" customFormat="1" x14ac:dyDescent="0.3">
      <c r="A25" s="371">
        <v>10</v>
      </c>
      <c r="B25" s="372" t="s">
        <v>284</v>
      </c>
      <c r="C25" s="373" t="str">
        <f>+$C$6</f>
        <v>FTE May 15</v>
      </c>
      <c r="D25" s="374">
        <f>+'2801'!L92</f>
        <v>593668.43999999994</v>
      </c>
      <c r="E25" s="375">
        <v>590567.09</v>
      </c>
      <c r="F25" s="376">
        <f t="shared" ref="F25:F27" si="5">ROUND(D25-E25,2)</f>
        <v>3101.35</v>
      </c>
      <c r="H25" s="377">
        <f t="shared" si="1"/>
        <v>590567.09</v>
      </c>
      <c r="I25" s="389">
        <f>F25</f>
        <v>3101.35</v>
      </c>
      <c r="J25" s="377">
        <f t="shared" si="2"/>
        <v>593668.43999999994</v>
      </c>
    </row>
    <row r="26" spans="1:15" s="350" customFormat="1" x14ac:dyDescent="0.3">
      <c r="A26" s="343">
        <v>11</v>
      </c>
      <c r="B26" s="344" t="s">
        <v>286</v>
      </c>
      <c r="C26" s="345" t="str">
        <f>+$C$6</f>
        <v>FTE May 15</v>
      </c>
      <c r="D26" s="367">
        <f>+'2911'!L92</f>
        <v>247791.44</v>
      </c>
      <c r="E26" s="346">
        <v>249374.7</v>
      </c>
      <c r="F26" s="368">
        <f t="shared" si="5"/>
        <v>-1583.26</v>
      </c>
      <c r="H26" s="370">
        <f t="shared" si="1"/>
        <v>249374.7</v>
      </c>
      <c r="I26" s="347">
        <v>0</v>
      </c>
      <c r="J26" s="370">
        <f t="shared" si="2"/>
        <v>249374.7</v>
      </c>
    </row>
    <row r="27" spans="1:15" s="350" customFormat="1" x14ac:dyDescent="0.3">
      <c r="A27" s="371">
        <v>12</v>
      </c>
      <c r="B27" s="372" t="s">
        <v>289</v>
      </c>
      <c r="C27" s="373" t="str">
        <f>+$C$6</f>
        <v>FTE May 15</v>
      </c>
      <c r="D27" s="374">
        <f>+'2941'!L92</f>
        <v>514385.8</v>
      </c>
      <c r="E27" s="375">
        <v>512422.28</v>
      </c>
      <c r="F27" s="376">
        <f t="shared" si="5"/>
        <v>1963.52</v>
      </c>
      <c r="H27" s="377">
        <f t="shared" si="1"/>
        <v>512422.28</v>
      </c>
      <c r="I27" s="389">
        <f>F27</f>
        <v>1963.52</v>
      </c>
      <c r="J27" s="377">
        <f t="shared" si="2"/>
        <v>514385.80000000005</v>
      </c>
    </row>
    <row r="28" spans="1:15" s="350" customFormat="1" x14ac:dyDescent="0.3">
      <c r="A28" s="371"/>
      <c r="B28" s="372">
        <v>2941</v>
      </c>
      <c r="C28" s="383" t="s">
        <v>426</v>
      </c>
      <c r="D28" s="378"/>
      <c r="E28" s="379">
        <v>-15216.18</v>
      </c>
      <c r="F28" s="381"/>
      <c r="H28" s="377">
        <f t="shared" si="1"/>
        <v>-15216.18</v>
      </c>
      <c r="I28" s="379"/>
      <c r="J28" s="377">
        <f t="shared" si="2"/>
        <v>-15216.18</v>
      </c>
    </row>
    <row r="29" spans="1:15" s="350" customFormat="1" x14ac:dyDescent="0.3">
      <c r="A29" s="343">
        <v>13</v>
      </c>
      <c r="B29" s="344" t="s">
        <v>291</v>
      </c>
      <c r="C29" s="345" t="str">
        <f t="shared" ref="C29:C38" si="6">+$C$6</f>
        <v>FTE May 15</v>
      </c>
      <c r="D29" s="367">
        <f>+'3083'!L92</f>
        <v>194752.72</v>
      </c>
      <c r="E29" s="346">
        <v>192846.12</v>
      </c>
      <c r="F29" s="368">
        <f t="shared" ref="F29:F31" si="7">ROUND(D29-E29,2)</f>
        <v>1906.6</v>
      </c>
      <c r="H29" s="370">
        <f t="shared" si="1"/>
        <v>192846.12</v>
      </c>
      <c r="I29" s="352">
        <f t="shared" ref="I29:I31" si="8">F29</f>
        <v>1906.6</v>
      </c>
      <c r="J29" s="370">
        <f t="shared" si="2"/>
        <v>194752.72</v>
      </c>
    </row>
    <row r="30" spans="1:15" s="350" customFormat="1" x14ac:dyDescent="0.3">
      <c r="A30" s="371">
        <v>14</v>
      </c>
      <c r="B30" s="372" t="s">
        <v>294</v>
      </c>
      <c r="C30" s="373" t="str">
        <f t="shared" si="6"/>
        <v>FTE May 15</v>
      </c>
      <c r="D30" s="374">
        <f>+'3345'!L92</f>
        <v>100934.13</v>
      </c>
      <c r="E30" s="375">
        <v>93526.79</v>
      </c>
      <c r="F30" s="376">
        <f t="shared" si="7"/>
        <v>7407.34</v>
      </c>
      <c r="H30" s="377">
        <f t="shared" si="1"/>
        <v>93526.79</v>
      </c>
      <c r="I30" s="389">
        <f t="shared" si="8"/>
        <v>7407.34</v>
      </c>
      <c r="J30" s="377">
        <f t="shared" si="2"/>
        <v>100934.12999999999</v>
      </c>
    </row>
    <row r="31" spans="1:15" s="350" customFormat="1" x14ac:dyDescent="0.3">
      <c r="A31" s="343">
        <v>15</v>
      </c>
      <c r="B31" s="344" t="s">
        <v>297</v>
      </c>
      <c r="C31" s="345" t="str">
        <f t="shared" si="6"/>
        <v>FTE May 15</v>
      </c>
      <c r="D31" s="367">
        <f>+'3347'!L92</f>
        <v>51882.48</v>
      </c>
      <c r="E31" s="346">
        <v>48539.5</v>
      </c>
      <c r="F31" s="368">
        <f t="shared" si="7"/>
        <v>3342.98</v>
      </c>
      <c r="H31" s="370">
        <f t="shared" si="1"/>
        <v>48539.5</v>
      </c>
      <c r="I31" s="352">
        <f t="shared" si="8"/>
        <v>3342.98</v>
      </c>
      <c r="J31" s="370">
        <f t="shared" si="2"/>
        <v>51882.48</v>
      </c>
    </row>
    <row r="32" spans="1:15" s="350" customFormat="1" x14ac:dyDescent="0.3">
      <c r="A32" s="343"/>
      <c r="B32" s="344">
        <v>9100</v>
      </c>
      <c r="C32" s="345" t="s">
        <v>477</v>
      </c>
      <c r="D32" s="382"/>
      <c r="E32" s="347">
        <v>-180</v>
      </c>
      <c r="H32" s="370">
        <f t="shared" si="1"/>
        <v>-180</v>
      </c>
      <c r="I32" s="347"/>
      <c r="J32" s="370">
        <f t="shared" si="2"/>
        <v>-180</v>
      </c>
    </row>
    <row r="33" spans="1:10" s="350" customFormat="1" x14ac:dyDescent="0.3">
      <c r="A33" s="371">
        <v>16</v>
      </c>
      <c r="B33" s="372" t="s">
        <v>300</v>
      </c>
      <c r="C33" s="373" t="str">
        <f t="shared" si="6"/>
        <v>FTE May 15</v>
      </c>
      <c r="D33" s="374">
        <f>+'3381'!L92</f>
        <v>542462.24</v>
      </c>
      <c r="E33" s="375">
        <v>539451.57999999996</v>
      </c>
      <c r="F33" s="376">
        <f>ROUND(D33-E33,2)</f>
        <v>3010.66</v>
      </c>
      <c r="H33" s="377">
        <f t="shared" si="1"/>
        <v>539451.57999999996</v>
      </c>
      <c r="I33" s="389">
        <f>F33</f>
        <v>3010.66</v>
      </c>
      <c r="J33" s="377">
        <f t="shared" si="2"/>
        <v>542462.24</v>
      </c>
    </row>
    <row r="34" spans="1:10" s="350" customFormat="1" x14ac:dyDescent="0.3">
      <c r="A34" s="371"/>
      <c r="B34" s="372">
        <v>9100</v>
      </c>
      <c r="C34" s="373" t="s">
        <v>473</v>
      </c>
      <c r="D34" s="378"/>
      <c r="E34" s="379">
        <v>-7150</v>
      </c>
      <c r="F34" s="381"/>
      <c r="H34" s="377">
        <f t="shared" si="1"/>
        <v>-7150</v>
      </c>
      <c r="I34" s="379"/>
      <c r="J34" s="377">
        <f t="shared" si="2"/>
        <v>-7150</v>
      </c>
    </row>
    <row r="35" spans="1:10" s="350" customFormat="1" x14ac:dyDescent="0.3">
      <c r="A35" s="343">
        <v>17</v>
      </c>
      <c r="B35" s="344" t="s">
        <v>303</v>
      </c>
      <c r="C35" s="345" t="str">
        <f t="shared" si="6"/>
        <v>FTE May 15</v>
      </c>
      <c r="D35" s="367">
        <f>+'3382'!L92</f>
        <v>150147.43</v>
      </c>
      <c r="E35" s="346">
        <v>150908.45000000001</v>
      </c>
      <c r="F35" s="368">
        <f>ROUND(D35-E35,2)</f>
        <v>-761.02</v>
      </c>
      <c r="H35" s="370">
        <f t="shared" si="1"/>
        <v>150908.45000000001</v>
      </c>
      <c r="I35" s="347">
        <v>0</v>
      </c>
      <c r="J35" s="370">
        <f t="shared" si="2"/>
        <v>150908.45000000001</v>
      </c>
    </row>
    <row r="36" spans="1:10" s="350" customFormat="1" x14ac:dyDescent="0.3">
      <c r="A36" s="343"/>
      <c r="B36" s="344">
        <v>9100</v>
      </c>
      <c r="C36" s="345" t="s">
        <v>475</v>
      </c>
      <c r="D36" s="382"/>
      <c r="E36" s="347">
        <v>-6600</v>
      </c>
      <c r="H36" s="370">
        <f t="shared" si="1"/>
        <v>-6600</v>
      </c>
      <c r="I36" s="347"/>
      <c r="J36" s="370">
        <f t="shared" si="2"/>
        <v>-6600</v>
      </c>
    </row>
    <row r="37" spans="1:10" s="350" customFormat="1" x14ac:dyDescent="0.3">
      <c r="A37" s="371">
        <v>18</v>
      </c>
      <c r="B37" s="372" t="s">
        <v>306</v>
      </c>
      <c r="C37" s="373" t="str">
        <f t="shared" si="6"/>
        <v>FTE May 15</v>
      </c>
      <c r="D37" s="374">
        <f>+'3385'!L92</f>
        <v>292284.28999999998</v>
      </c>
      <c r="E37" s="375">
        <v>289187.07</v>
      </c>
      <c r="F37" s="376">
        <f t="shared" ref="F37:F38" si="9">ROUND(D37-E37,2)</f>
        <v>3097.22</v>
      </c>
      <c r="H37" s="377">
        <f t="shared" si="1"/>
        <v>289187.07</v>
      </c>
      <c r="I37" s="389">
        <f t="shared" ref="I37:I38" si="10">F37</f>
        <v>3097.22</v>
      </c>
      <c r="J37" s="377">
        <f t="shared" si="2"/>
        <v>292284.28999999998</v>
      </c>
    </row>
    <row r="38" spans="1:10" s="350" customFormat="1" x14ac:dyDescent="0.3">
      <c r="A38" s="343">
        <v>19</v>
      </c>
      <c r="B38" s="344" t="s">
        <v>309</v>
      </c>
      <c r="C38" s="345" t="str">
        <f t="shared" si="6"/>
        <v>FTE May 15</v>
      </c>
      <c r="D38" s="367">
        <f>+'3386'!L92</f>
        <v>44951.11</v>
      </c>
      <c r="E38" s="346">
        <v>43456.37</v>
      </c>
      <c r="F38" s="368">
        <f t="shared" si="9"/>
        <v>1494.74</v>
      </c>
      <c r="H38" s="370">
        <f t="shared" si="1"/>
        <v>43456.37</v>
      </c>
      <c r="I38" s="352">
        <f t="shared" si="10"/>
        <v>1494.74</v>
      </c>
      <c r="J38" s="370">
        <f t="shared" si="2"/>
        <v>44951.11</v>
      </c>
    </row>
    <row r="39" spans="1:10" s="350" customFormat="1" x14ac:dyDescent="0.3">
      <c r="A39" s="343"/>
      <c r="B39" s="344">
        <v>9100</v>
      </c>
      <c r="C39" s="345" t="s">
        <v>423</v>
      </c>
      <c r="D39" s="382"/>
      <c r="E39" s="347">
        <v>-3823.75</v>
      </c>
      <c r="H39" s="370">
        <f t="shared" si="1"/>
        <v>-3823.75</v>
      </c>
      <c r="I39" s="347"/>
      <c r="J39" s="370">
        <f t="shared" si="2"/>
        <v>-3823.75</v>
      </c>
    </row>
    <row r="40" spans="1:10" s="350" customFormat="1" x14ac:dyDescent="0.3">
      <c r="A40" s="343"/>
      <c r="B40" s="344">
        <v>9100</v>
      </c>
      <c r="C40" s="345" t="s">
        <v>422</v>
      </c>
      <c r="D40" s="382"/>
      <c r="E40" s="347">
        <v>-82.21</v>
      </c>
      <c r="H40" s="370">
        <f t="shared" si="1"/>
        <v>-82.21</v>
      </c>
      <c r="I40" s="347"/>
      <c r="J40" s="370">
        <f t="shared" si="2"/>
        <v>-82.21</v>
      </c>
    </row>
    <row r="41" spans="1:10" s="350" customFormat="1" x14ac:dyDescent="0.3">
      <c r="A41" s="343"/>
      <c r="B41" s="344">
        <v>9100</v>
      </c>
      <c r="C41" s="345" t="s">
        <v>408</v>
      </c>
      <c r="D41" s="382"/>
      <c r="E41" s="347">
        <v>-19.73</v>
      </c>
      <c r="H41" s="370">
        <f t="shared" si="1"/>
        <v>-19.73</v>
      </c>
      <c r="I41" s="347"/>
      <c r="J41" s="370">
        <f t="shared" si="2"/>
        <v>-19.73</v>
      </c>
    </row>
    <row r="42" spans="1:10" s="350" customFormat="1" x14ac:dyDescent="0.3">
      <c r="A42" s="371">
        <v>20</v>
      </c>
      <c r="B42" s="372" t="s">
        <v>312</v>
      </c>
      <c r="C42" s="373" t="str">
        <f t="shared" ref="C42:C63" si="11">+$C$6</f>
        <v>FTE May 15</v>
      </c>
      <c r="D42" s="374">
        <f>+'3391'!L92</f>
        <v>43979.360000000001</v>
      </c>
      <c r="E42" s="375">
        <v>43989.33</v>
      </c>
      <c r="F42" s="376">
        <f t="shared" ref="F42:F46" si="12">ROUND(D42-E42,2)</f>
        <v>-9.9700000000000006</v>
      </c>
      <c r="H42" s="377">
        <f t="shared" si="1"/>
        <v>43989.33</v>
      </c>
      <c r="I42" s="379">
        <v>0</v>
      </c>
      <c r="J42" s="377">
        <f t="shared" si="2"/>
        <v>43989.33</v>
      </c>
    </row>
    <row r="43" spans="1:10" s="350" customFormat="1" x14ac:dyDescent="0.3">
      <c r="A43" s="343">
        <v>21</v>
      </c>
      <c r="B43" s="344" t="s">
        <v>315</v>
      </c>
      <c r="C43" s="345" t="str">
        <f t="shared" si="11"/>
        <v>FTE May 15</v>
      </c>
      <c r="D43" s="367">
        <f>+'3394'!L92</f>
        <v>128439.52</v>
      </c>
      <c r="E43" s="346">
        <v>130641.82</v>
      </c>
      <c r="F43" s="368">
        <f t="shared" si="12"/>
        <v>-2202.3000000000002</v>
      </c>
      <c r="H43" s="370">
        <f t="shared" si="1"/>
        <v>130641.82</v>
      </c>
      <c r="I43" s="347">
        <v>0</v>
      </c>
      <c r="J43" s="370">
        <f t="shared" si="2"/>
        <v>130641.82</v>
      </c>
    </row>
    <row r="44" spans="1:10" s="350" customFormat="1" x14ac:dyDescent="0.3">
      <c r="A44" s="371">
        <v>22</v>
      </c>
      <c r="B44" s="372" t="s">
        <v>318</v>
      </c>
      <c r="C44" s="373" t="str">
        <f t="shared" si="11"/>
        <v>FTE May 15</v>
      </c>
      <c r="D44" s="374">
        <f>+'3395'!L92</f>
        <v>291706.69</v>
      </c>
      <c r="E44" s="375">
        <v>290877.65999999997</v>
      </c>
      <c r="F44" s="376">
        <f t="shared" si="12"/>
        <v>829.03</v>
      </c>
      <c r="H44" s="377">
        <f t="shared" si="1"/>
        <v>290877.65999999997</v>
      </c>
      <c r="I44" s="389">
        <f t="shared" ref="I44:I46" si="13">F44</f>
        <v>829.03</v>
      </c>
      <c r="J44" s="377">
        <f t="shared" si="2"/>
        <v>291706.69</v>
      </c>
    </row>
    <row r="45" spans="1:10" s="350" customFormat="1" x14ac:dyDescent="0.3">
      <c r="A45" s="343">
        <v>23</v>
      </c>
      <c r="B45" s="344" t="s">
        <v>321</v>
      </c>
      <c r="C45" s="345" t="str">
        <f t="shared" si="11"/>
        <v>FTE May 15</v>
      </c>
      <c r="D45" s="367">
        <f>+'3396'!L92</f>
        <v>485109.55</v>
      </c>
      <c r="E45" s="346">
        <v>480617.99</v>
      </c>
      <c r="F45" s="368">
        <f t="shared" si="12"/>
        <v>4491.5600000000004</v>
      </c>
      <c r="H45" s="370">
        <f t="shared" si="1"/>
        <v>480617.99</v>
      </c>
      <c r="I45" s="352">
        <f t="shared" si="13"/>
        <v>4491.5600000000004</v>
      </c>
      <c r="J45" s="370">
        <f t="shared" si="2"/>
        <v>485109.55</v>
      </c>
    </row>
    <row r="46" spans="1:10" s="350" customFormat="1" x14ac:dyDescent="0.3">
      <c r="A46" s="371">
        <v>24</v>
      </c>
      <c r="B46" s="372" t="s">
        <v>324</v>
      </c>
      <c r="C46" s="373" t="str">
        <f t="shared" si="11"/>
        <v>FTE May 15</v>
      </c>
      <c r="D46" s="374">
        <f>+'3398'!L92</f>
        <v>37052.800000000003</v>
      </c>
      <c r="E46" s="375">
        <v>33285.11</v>
      </c>
      <c r="F46" s="376">
        <f t="shared" si="12"/>
        <v>3767.69</v>
      </c>
      <c r="H46" s="377">
        <f t="shared" si="1"/>
        <v>33285.11</v>
      </c>
      <c r="I46" s="389">
        <f t="shared" si="13"/>
        <v>3767.69</v>
      </c>
      <c r="J46" s="377">
        <f t="shared" si="2"/>
        <v>37052.800000000003</v>
      </c>
    </row>
    <row r="47" spans="1:10" s="350" customFormat="1" x14ac:dyDescent="0.3">
      <c r="A47" s="371"/>
      <c r="B47" s="372">
        <v>9100</v>
      </c>
      <c r="C47" s="373" t="s">
        <v>476</v>
      </c>
      <c r="D47" s="378"/>
      <c r="E47" s="379">
        <v>-1540</v>
      </c>
      <c r="F47" s="381"/>
      <c r="H47" s="377">
        <f t="shared" si="1"/>
        <v>-1540</v>
      </c>
      <c r="I47" s="379"/>
      <c r="J47" s="377">
        <f t="shared" si="2"/>
        <v>-1540</v>
      </c>
    </row>
    <row r="48" spans="1:10" s="350" customFormat="1" x14ac:dyDescent="0.3">
      <c r="A48" s="371"/>
      <c r="B48" s="372">
        <v>9100</v>
      </c>
      <c r="C48" s="373" t="s">
        <v>479</v>
      </c>
      <c r="D48" s="378"/>
      <c r="E48" s="379">
        <v>-240</v>
      </c>
      <c r="F48" s="381"/>
      <c r="H48" s="377">
        <f t="shared" si="1"/>
        <v>-240</v>
      </c>
      <c r="I48" s="379"/>
      <c r="J48" s="377">
        <f t="shared" si="2"/>
        <v>-240</v>
      </c>
    </row>
    <row r="49" spans="1:10" s="350" customFormat="1" x14ac:dyDescent="0.3">
      <c r="A49" s="371"/>
      <c r="B49" s="372">
        <v>9100</v>
      </c>
      <c r="C49" s="373" t="s">
        <v>480</v>
      </c>
      <c r="D49" s="378"/>
      <c r="E49" s="379">
        <v>-240</v>
      </c>
      <c r="F49" s="381"/>
      <c r="H49" s="377">
        <f t="shared" si="1"/>
        <v>-240</v>
      </c>
      <c r="I49" s="379"/>
      <c r="J49" s="377">
        <f t="shared" si="2"/>
        <v>-240</v>
      </c>
    </row>
    <row r="50" spans="1:10" s="350" customFormat="1" x14ac:dyDescent="0.3">
      <c r="A50" s="343">
        <v>25</v>
      </c>
      <c r="B50" s="344" t="s">
        <v>327</v>
      </c>
      <c r="C50" s="345" t="str">
        <f t="shared" si="11"/>
        <v>FTE May 15</v>
      </c>
      <c r="D50" s="367">
        <f>+'3400'!L92</f>
        <v>136827.60999999999</v>
      </c>
      <c r="E50" s="346">
        <v>129016.04</v>
      </c>
      <c r="F50" s="368">
        <f t="shared" ref="F50:F75" si="14">ROUND(D50-E50,2)</f>
        <v>7811.57</v>
      </c>
      <c r="H50" s="370">
        <f t="shared" si="1"/>
        <v>129016.04</v>
      </c>
      <c r="I50" s="352">
        <f t="shared" ref="I50:I74" si="15">F50</f>
        <v>7811.57</v>
      </c>
      <c r="J50" s="370">
        <f t="shared" si="2"/>
        <v>136827.60999999999</v>
      </c>
    </row>
    <row r="51" spans="1:10" s="350" customFormat="1" x14ac:dyDescent="0.3">
      <c r="A51" s="371">
        <v>26</v>
      </c>
      <c r="B51" s="372" t="s">
        <v>330</v>
      </c>
      <c r="C51" s="373" t="str">
        <f t="shared" si="11"/>
        <v>FTE May 15</v>
      </c>
      <c r="D51" s="374">
        <f>+'3401'!L92</f>
        <v>178358.91</v>
      </c>
      <c r="E51" s="375">
        <v>172855.07</v>
      </c>
      <c r="F51" s="376">
        <f t="shared" si="14"/>
        <v>5503.84</v>
      </c>
      <c r="H51" s="377">
        <f t="shared" si="1"/>
        <v>172855.07</v>
      </c>
      <c r="I51" s="389">
        <f t="shared" si="15"/>
        <v>5503.84</v>
      </c>
      <c r="J51" s="377">
        <f t="shared" si="2"/>
        <v>178358.91</v>
      </c>
    </row>
    <row r="52" spans="1:10" s="350" customFormat="1" x14ac:dyDescent="0.3">
      <c r="A52" s="343">
        <v>27</v>
      </c>
      <c r="B52" s="344" t="s">
        <v>333</v>
      </c>
      <c r="C52" s="345" t="str">
        <f t="shared" si="11"/>
        <v>FTE May 15</v>
      </c>
      <c r="D52" s="367">
        <f>+'3413'!L92</f>
        <v>188146.94</v>
      </c>
      <c r="E52" s="346">
        <v>188856.36</v>
      </c>
      <c r="F52" s="368">
        <f t="shared" si="14"/>
        <v>-709.42</v>
      </c>
      <c r="H52" s="370">
        <f t="shared" si="1"/>
        <v>188856.36</v>
      </c>
      <c r="I52" s="352">
        <v>0</v>
      </c>
      <c r="J52" s="370">
        <f t="shared" si="2"/>
        <v>188856.36</v>
      </c>
    </row>
    <row r="53" spans="1:10" s="350" customFormat="1" x14ac:dyDescent="0.3">
      <c r="A53" s="371">
        <v>28</v>
      </c>
      <c r="B53" s="372" t="s">
        <v>336</v>
      </c>
      <c r="C53" s="373" t="str">
        <f t="shared" si="11"/>
        <v>FTE May 15</v>
      </c>
      <c r="D53" s="374">
        <f>+'3421'!L92</f>
        <v>176078.36</v>
      </c>
      <c r="E53" s="375">
        <v>173010.44</v>
      </c>
      <c r="F53" s="376">
        <f t="shared" si="14"/>
        <v>3067.92</v>
      </c>
      <c r="H53" s="377">
        <f t="shared" si="1"/>
        <v>173010.44</v>
      </c>
      <c r="I53" s="389">
        <f t="shared" si="15"/>
        <v>3067.92</v>
      </c>
      <c r="J53" s="377">
        <f t="shared" si="2"/>
        <v>176078.36000000002</v>
      </c>
    </row>
    <row r="54" spans="1:10" s="350" customFormat="1" x14ac:dyDescent="0.3">
      <c r="A54" s="343">
        <v>29</v>
      </c>
      <c r="B54" s="344" t="s">
        <v>339</v>
      </c>
      <c r="C54" s="345" t="str">
        <f t="shared" si="11"/>
        <v>FTE May 15</v>
      </c>
      <c r="D54" s="367">
        <f>+'3431'!L92</f>
        <v>590189.76</v>
      </c>
      <c r="E54" s="346">
        <v>570250.81999999995</v>
      </c>
      <c r="F54" s="368">
        <f t="shared" si="14"/>
        <v>19938.939999999999</v>
      </c>
      <c r="H54" s="370">
        <f t="shared" si="1"/>
        <v>570250.81999999995</v>
      </c>
      <c r="I54" s="352">
        <f t="shared" si="15"/>
        <v>19938.939999999999</v>
      </c>
      <c r="J54" s="370">
        <f t="shared" si="2"/>
        <v>590189.75999999989</v>
      </c>
    </row>
    <row r="55" spans="1:10" s="350" customFormat="1" x14ac:dyDescent="0.3">
      <c r="A55" s="371">
        <v>30</v>
      </c>
      <c r="B55" s="372">
        <v>3441</v>
      </c>
      <c r="C55" s="373" t="str">
        <f t="shared" si="11"/>
        <v>FTE May 15</v>
      </c>
      <c r="D55" s="374">
        <f>+'3441'!L92</f>
        <v>121027.63</v>
      </c>
      <c r="E55" s="375">
        <v>120430.92</v>
      </c>
      <c r="F55" s="376">
        <f t="shared" si="14"/>
        <v>596.71</v>
      </c>
      <c r="H55" s="377">
        <f t="shared" si="1"/>
        <v>120430.92</v>
      </c>
      <c r="I55" s="389">
        <f t="shared" si="15"/>
        <v>596.71</v>
      </c>
      <c r="J55" s="377">
        <f t="shared" si="2"/>
        <v>121027.63</v>
      </c>
    </row>
    <row r="56" spans="1:10" s="350" customFormat="1" x14ac:dyDescent="0.3">
      <c r="A56" s="343">
        <v>31</v>
      </c>
      <c r="B56" s="344" t="s">
        <v>345</v>
      </c>
      <c r="C56" s="345" t="str">
        <f t="shared" si="11"/>
        <v>FTE May 15</v>
      </c>
      <c r="D56" s="367">
        <f>+'3443'!L92</f>
        <v>64359.47</v>
      </c>
      <c r="E56" s="346">
        <v>61059.59</v>
      </c>
      <c r="F56" s="368">
        <f t="shared" si="14"/>
        <v>3299.88</v>
      </c>
      <c r="H56" s="370">
        <f t="shared" si="1"/>
        <v>61059.59</v>
      </c>
      <c r="I56" s="352">
        <f t="shared" si="15"/>
        <v>3299.88</v>
      </c>
      <c r="J56" s="370">
        <f t="shared" si="2"/>
        <v>64359.469999999994</v>
      </c>
    </row>
    <row r="57" spans="1:10" s="350" customFormat="1" x14ac:dyDescent="0.3">
      <c r="A57" s="371">
        <v>32</v>
      </c>
      <c r="B57" s="372">
        <v>3924</v>
      </c>
      <c r="C57" s="373" t="str">
        <f t="shared" si="11"/>
        <v>FTE May 15</v>
      </c>
      <c r="D57" s="374">
        <f>+'3924'!L92</f>
        <v>28457.91</v>
      </c>
      <c r="E57" s="375">
        <v>28379.37</v>
      </c>
      <c r="F57" s="376">
        <f t="shared" si="14"/>
        <v>78.540000000000006</v>
      </c>
      <c r="H57" s="377">
        <f t="shared" si="1"/>
        <v>28379.37</v>
      </c>
      <c r="I57" s="389">
        <f t="shared" si="15"/>
        <v>78.540000000000006</v>
      </c>
      <c r="J57" s="377">
        <f t="shared" si="2"/>
        <v>28457.91</v>
      </c>
    </row>
    <row r="58" spans="1:10" s="350" customFormat="1" x14ac:dyDescent="0.3">
      <c r="A58" s="343">
        <v>33</v>
      </c>
      <c r="B58" s="344" t="s">
        <v>348</v>
      </c>
      <c r="C58" s="345" t="str">
        <f t="shared" si="11"/>
        <v>FTE May 15</v>
      </c>
      <c r="D58" s="367">
        <f>+'3941'!L92</f>
        <v>160785.32999999999</v>
      </c>
      <c r="E58" s="346">
        <v>158208.22</v>
      </c>
      <c r="F58" s="368">
        <f t="shared" si="14"/>
        <v>2577.11</v>
      </c>
      <c r="H58" s="370">
        <f t="shared" si="1"/>
        <v>158208.22</v>
      </c>
      <c r="I58" s="352">
        <f t="shared" si="15"/>
        <v>2577.11</v>
      </c>
      <c r="J58" s="370">
        <f t="shared" si="2"/>
        <v>160785.32999999999</v>
      </c>
    </row>
    <row r="59" spans="1:10" s="350" customFormat="1" x14ac:dyDescent="0.3">
      <c r="A59" s="371">
        <v>34</v>
      </c>
      <c r="B59" s="372" t="s">
        <v>351</v>
      </c>
      <c r="C59" s="373" t="str">
        <f t="shared" si="11"/>
        <v>FTE May 15</v>
      </c>
      <c r="D59" s="374">
        <f>+'3961'!L92</f>
        <v>126089.17</v>
      </c>
      <c r="E59" s="375">
        <v>124877.78</v>
      </c>
      <c r="F59" s="376">
        <f t="shared" si="14"/>
        <v>1211.3900000000001</v>
      </c>
      <c r="H59" s="377">
        <f t="shared" si="1"/>
        <v>124877.78</v>
      </c>
      <c r="I59" s="389">
        <f t="shared" si="15"/>
        <v>1211.3900000000001</v>
      </c>
      <c r="J59" s="377">
        <f t="shared" si="2"/>
        <v>126089.17</v>
      </c>
    </row>
    <row r="60" spans="1:10" s="350" customFormat="1" x14ac:dyDescent="0.3">
      <c r="A60" s="343">
        <v>35</v>
      </c>
      <c r="B60" s="344" t="s">
        <v>354</v>
      </c>
      <c r="C60" s="345" t="str">
        <f t="shared" si="11"/>
        <v>FTE May 15</v>
      </c>
      <c r="D60" s="367">
        <f>+'3971'!L92</f>
        <v>271609.53999999998</v>
      </c>
      <c r="E60" s="346">
        <v>272321.44</v>
      </c>
      <c r="F60" s="368">
        <f t="shared" si="14"/>
        <v>-711.9</v>
      </c>
      <c r="H60" s="370">
        <f t="shared" si="1"/>
        <v>272321.44</v>
      </c>
      <c r="I60" s="352">
        <v>0</v>
      </c>
      <c r="J60" s="370">
        <f t="shared" si="2"/>
        <v>272321.44</v>
      </c>
    </row>
    <row r="61" spans="1:10" s="350" customFormat="1" x14ac:dyDescent="0.3">
      <c r="A61" s="371">
        <v>36</v>
      </c>
      <c r="B61" s="372">
        <v>4000</v>
      </c>
      <c r="C61" s="373" t="str">
        <f t="shared" si="11"/>
        <v>FTE May 15</v>
      </c>
      <c r="D61" s="374">
        <f>+'4000'!L92</f>
        <v>436254.93</v>
      </c>
      <c r="E61" s="375">
        <v>428578.54</v>
      </c>
      <c r="F61" s="376">
        <f t="shared" si="14"/>
        <v>7676.39</v>
      </c>
      <c r="H61" s="377">
        <f t="shared" si="1"/>
        <v>428578.54</v>
      </c>
      <c r="I61" s="389">
        <f t="shared" si="15"/>
        <v>7676.39</v>
      </c>
      <c r="J61" s="377">
        <f t="shared" si="2"/>
        <v>436254.93</v>
      </c>
    </row>
    <row r="62" spans="1:10" s="350" customFormat="1" x14ac:dyDescent="0.3">
      <c r="A62" s="343">
        <v>37</v>
      </c>
      <c r="B62" s="344" t="s">
        <v>420</v>
      </c>
      <c r="C62" s="345" t="str">
        <f t="shared" si="11"/>
        <v>FTE May 15</v>
      </c>
      <c r="D62" s="367">
        <f>+'4001'!L92</f>
        <v>171368.56</v>
      </c>
      <c r="E62" s="346">
        <v>163840.03</v>
      </c>
      <c r="F62" s="368">
        <f t="shared" si="14"/>
        <v>7528.53</v>
      </c>
      <c r="H62" s="370">
        <f t="shared" si="1"/>
        <v>163840.03</v>
      </c>
      <c r="I62" s="352">
        <f t="shared" si="15"/>
        <v>7528.53</v>
      </c>
      <c r="J62" s="370">
        <f t="shared" si="2"/>
        <v>171368.56</v>
      </c>
    </row>
    <row r="63" spans="1:10" s="350" customFormat="1" x14ac:dyDescent="0.3">
      <c r="A63" s="371">
        <v>38</v>
      </c>
      <c r="B63" s="372">
        <v>4002</v>
      </c>
      <c r="C63" s="373" t="str">
        <f t="shared" si="11"/>
        <v>FTE May 15</v>
      </c>
      <c r="D63" s="374">
        <f>+'4002'!L92</f>
        <v>538593.34</v>
      </c>
      <c r="E63" s="375">
        <v>559875.35</v>
      </c>
      <c r="F63" s="376">
        <f t="shared" si="14"/>
        <v>-21282.01</v>
      </c>
      <c r="H63" s="377">
        <f t="shared" si="1"/>
        <v>559875.35</v>
      </c>
      <c r="I63" s="389">
        <v>0</v>
      </c>
      <c r="J63" s="377">
        <f t="shared" si="2"/>
        <v>559875.35</v>
      </c>
    </row>
    <row r="64" spans="1:10" s="350" customFormat="1" x14ac:dyDescent="0.3">
      <c r="A64" s="343">
        <v>39</v>
      </c>
      <c r="B64" s="344">
        <v>4010</v>
      </c>
      <c r="C64" s="345" t="str">
        <f>+$C$6</f>
        <v>FTE May 15</v>
      </c>
      <c r="D64" s="367">
        <f>+'4010'!L92</f>
        <v>74348.259999999995</v>
      </c>
      <c r="E64" s="346">
        <v>74143.17</v>
      </c>
      <c r="F64" s="368">
        <f t="shared" si="14"/>
        <v>205.09</v>
      </c>
      <c r="H64" s="370">
        <f t="shared" si="1"/>
        <v>74143.17</v>
      </c>
      <c r="I64" s="352">
        <f t="shared" si="15"/>
        <v>205.09</v>
      </c>
      <c r="J64" s="370">
        <f t="shared" si="2"/>
        <v>74348.259999999995</v>
      </c>
    </row>
    <row r="65" spans="1:10" s="350" customFormat="1" x14ac:dyDescent="0.3">
      <c r="A65" s="371">
        <v>40</v>
      </c>
      <c r="B65" s="372">
        <v>4012</v>
      </c>
      <c r="C65" s="373" t="str">
        <f>+$C$6</f>
        <v>FTE May 15</v>
      </c>
      <c r="D65" s="374">
        <f>+'4012'!L92</f>
        <v>465222.73</v>
      </c>
      <c r="E65" s="375">
        <v>464253.6</v>
      </c>
      <c r="F65" s="376">
        <f t="shared" si="14"/>
        <v>969.13</v>
      </c>
      <c r="H65" s="377">
        <f t="shared" si="1"/>
        <v>464253.6</v>
      </c>
      <c r="I65" s="389">
        <f t="shared" si="15"/>
        <v>969.13</v>
      </c>
      <c r="J65" s="377">
        <f t="shared" si="2"/>
        <v>465222.73</v>
      </c>
    </row>
    <row r="66" spans="1:10" s="350" customFormat="1" x14ac:dyDescent="0.3">
      <c r="A66" s="343">
        <v>41</v>
      </c>
      <c r="B66" s="344">
        <v>4013</v>
      </c>
      <c r="C66" s="345" t="str">
        <f>+$C$6</f>
        <v>FTE May 15</v>
      </c>
      <c r="D66" s="367">
        <f>+'4013'!L92</f>
        <v>169175.59</v>
      </c>
      <c r="E66" s="346">
        <v>167189.01999999999</v>
      </c>
      <c r="F66" s="368">
        <f t="shared" si="14"/>
        <v>1986.57</v>
      </c>
      <c r="H66" s="370">
        <f t="shared" si="1"/>
        <v>167189.01999999999</v>
      </c>
      <c r="I66" s="352">
        <f t="shared" si="15"/>
        <v>1986.57</v>
      </c>
      <c r="J66" s="370">
        <f t="shared" si="2"/>
        <v>169175.59</v>
      </c>
    </row>
    <row r="67" spans="1:10" s="350" customFormat="1" x14ac:dyDescent="0.3">
      <c r="A67" s="371">
        <v>42</v>
      </c>
      <c r="B67" s="372">
        <v>4020</v>
      </c>
      <c r="C67" s="373" t="str">
        <f>+$C$6</f>
        <v>FTE May 15</v>
      </c>
      <c r="D67" s="374">
        <f>+'4020'!L92</f>
        <v>715705.31</v>
      </c>
      <c r="E67" s="375">
        <v>709240.97</v>
      </c>
      <c r="F67" s="376">
        <f t="shared" si="14"/>
        <v>6464.34</v>
      </c>
      <c r="H67" s="377">
        <f t="shared" si="1"/>
        <v>709240.97</v>
      </c>
      <c r="I67" s="389">
        <f t="shared" si="15"/>
        <v>6464.34</v>
      </c>
      <c r="J67" s="377">
        <f t="shared" si="2"/>
        <v>715705.30999999994</v>
      </c>
    </row>
    <row r="68" spans="1:10" s="350" customFormat="1" x14ac:dyDescent="0.3">
      <c r="A68" s="343">
        <v>43</v>
      </c>
      <c r="B68" s="344">
        <v>4021</v>
      </c>
      <c r="C68" s="345" t="str">
        <f t="shared" ref="C68:C75" si="16">+$C$6</f>
        <v>FTE May 15</v>
      </c>
      <c r="D68" s="367">
        <f>+'4021'!L92</f>
        <v>501978.81</v>
      </c>
      <c r="E68" s="346">
        <v>502779.87</v>
      </c>
      <c r="F68" s="368">
        <f t="shared" si="14"/>
        <v>-801.06</v>
      </c>
      <c r="H68" s="370">
        <f t="shared" si="1"/>
        <v>502779.87</v>
      </c>
      <c r="I68" s="352">
        <v>0</v>
      </c>
      <c r="J68" s="370">
        <f t="shared" si="2"/>
        <v>502779.87</v>
      </c>
    </row>
    <row r="69" spans="1:10" s="350" customFormat="1" x14ac:dyDescent="0.3">
      <c r="A69" s="371">
        <v>44</v>
      </c>
      <c r="B69" s="372">
        <v>4037</v>
      </c>
      <c r="C69" s="373" t="str">
        <f t="shared" si="16"/>
        <v>FTE May 15</v>
      </c>
      <c r="D69" s="374">
        <f>+'4037'!L92</f>
        <v>143790.71</v>
      </c>
      <c r="E69" s="375">
        <v>140525.76000000001</v>
      </c>
      <c r="F69" s="376">
        <f t="shared" si="14"/>
        <v>3264.95</v>
      </c>
      <c r="H69" s="377">
        <f t="shared" si="1"/>
        <v>140525.76000000001</v>
      </c>
      <c r="I69" s="389">
        <f t="shared" si="15"/>
        <v>3264.95</v>
      </c>
      <c r="J69" s="377">
        <f t="shared" si="2"/>
        <v>143790.71000000002</v>
      </c>
    </row>
    <row r="70" spans="1:10" s="350" customFormat="1" x14ac:dyDescent="0.3">
      <c r="A70" s="343">
        <v>45</v>
      </c>
      <c r="B70" s="344" t="s">
        <v>404</v>
      </c>
      <c r="C70" s="345" t="str">
        <f t="shared" si="16"/>
        <v>FTE May 15</v>
      </c>
      <c r="D70" s="367">
        <f>+'4040'!C34</f>
        <v>38813.321222499973</v>
      </c>
      <c r="E70" s="346">
        <v>42703.35</v>
      </c>
      <c r="F70" s="368">
        <f t="shared" si="14"/>
        <v>-3890.03</v>
      </c>
      <c r="H70" s="370">
        <f t="shared" si="1"/>
        <v>42703.35</v>
      </c>
      <c r="I70" s="352">
        <v>0</v>
      </c>
      <c r="J70" s="370">
        <f t="shared" si="2"/>
        <v>42703.35</v>
      </c>
    </row>
    <row r="71" spans="1:10" s="350" customFormat="1" x14ac:dyDescent="0.3">
      <c r="A71" s="371">
        <v>46</v>
      </c>
      <c r="B71" s="384">
        <v>4041</v>
      </c>
      <c r="C71" s="373" t="str">
        <f t="shared" si="16"/>
        <v>FTE May 15</v>
      </c>
      <c r="D71" s="374">
        <f>+'4041'!L92</f>
        <v>26151.58</v>
      </c>
      <c r="E71" s="375">
        <v>25161.55</v>
      </c>
      <c r="F71" s="376">
        <f t="shared" si="14"/>
        <v>990.03</v>
      </c>
      <c r="H71" s="377">
        <f t="shared" ref="H71:H75" si="17">E71</f>
        <v>25161.55</v>
      </c>
      <c r="I71" s="389">
        <f t="shared" si="15"/>
        <v>990.03</v>
      </c>
      <c r="J71" s="377">
        <f t="shared" ref="J71:J75" si="18">H71+I71</f>
        <v>26151.579999999998</v>
      </c>
    </row>
    <row r="72" spans="1:10" s="350" customFormat="1" x14ac:dyDescent="0.3">
      <c r="A72" s="343">
        <v>47</v>
      </c>
      <c r="B72" s="355">
        <v>4050</v>
      </c>
      <c r="C72" s="345" t="str">
        <f t="shared" si="16"/>
        <v>FTE May 15</v>
      </c>
      <c r="D72" s="367">
        <f>+'4050'!L92</f>
        <v>259657.57</v>
      </c>
      <c r="E72" s="346">
        <v>247001.21</v>
      </c>
      <c r="F72" s="368">
        <f t="shared" si="14"/>
        <v>12656.36</v>
      </c>
      <c r="H72" s="370">
        <f t="shared" si="17"/>
        <v>247001.21</v>
      </c>
      <c r="I72" s="352">
        <f t="shared" si="15"/>
        <v>12656.36</v>
      </c>
      <c r="J72" s="370">
        <f t="shared" si="18"/>
        <v>259657.57</v>
      </c>
    </row>
    <row r="73" spans="1:10" s="350" customFormat="1" x14ac:dyDescent="0.3">
      <c r="A73" s="371">
        <v>48</v>
      </c>
      <c r="B73" s="385">
        <v>4051</v>
      </c>
      <c r="C73" s="373" t="str">
        <f t="shared" si="16"/>
        <v>FTE May 15</v>
      </c>
      <c r="D73" s="374">
        <f>+'4051'!L92</f>
        <v>319364.18</v>
      </c>
      <c r="E73" s="375">
        <v>315478.61</v>
      </c>
      <c r="F73" s="376">
        <f t="shared" si="14"/>
        <v>3885.57</v>
      </c>
      <c r="H73" s="377">
        <f t="shared" si="17"/>
        <v>315478.61</v>
      </c>
      <c r="I73" s="389">
        <f t="shared" si="15"/>
        <v>3885.57</v>
      </c>
      <c r="J73" s="377">
        <f t="shared" si="18"/>
        <v>319364.18</v>
      </c>
    </row>
    <row r="74" spans="1:10" s="350" customFormat="1" x14ac:dyDescent="0.3">
      <c r="A74" s="343">
        <v>49</v>
      </c>
      <c r="B74" s="355">
        <v>4061</v>
      </c>
      <c r="C74" s="345" t="str">
        <f t="shared" si="16"/>
        <v>FTE May 15</v>
      </c>
      <c r="D74" s="367">
        <f>+'4061'!L92</f>
        <v>97112.47</v>
      </c>
      <c r="E74" s="346">
        <v>95502.83</v>
      </c>
      <c r="F74" s="368">
        <f t="shared" si="14"/>
        <v>1609.64</v>
      </c>
      <c r="H74" s="370">
        <f t="shared" si="17"/>
        <v>95502.83</v>
      </c>
      <c r="I74" s="352">
        <f t="shared" si="15"/>
        <v>1609.64</v>
      </c>
      <c r="J74" s="370">
        <f t="shared" si="18"/>
        <v>97112.47</v>
      </c>
    </row>
    <row r="75" spans="1:10" s="350" customFormat="1" x14ac:dyDescent="0.3">
      <c r="A75" s="371">
        <v>50</v>
      </c>
      <c r="B75" s="385">
        <v>4072</v>
      </c>
      <c r="C75" s="373" t="str">
        <f t="shared" si="16"/>
        <v>FTE May 15</v>
      </c>
      <c r="D75" s="374">
        <f>+'4072'!L92</f>
        <v>352783.04</v>
      </c>
      <c r="E75" s="375">
        <v>380716.94</v>
      </c>
      <c r="F75" s="376">
        <f t="shared" si="14"/>
        <v>-27933.9</v>
      </c>
      <c r="H75" s="377">
        <f t="shared" si="17"/>
        <v>380716.94</v>
      </c>
      <c r="I75" s="389">
        <v>0</v>
      </c>
      <c r="J75" s="377">
        <f t="shared" si="18"/>
        <v>380716.94</v>
      </c>
    </row>
    <row r="76" spans="1:10" s="350" customFormat="1" x14ac:dyDescent="0.3">
      <c r="A76" s="343"/>
      <c r="F76" s="368"/>
      <c r="I76" s="347"/>
    </row>
    <row r="77" spans="1:10" s="350" customFormat="1" ht="15" thickBot="1" x14ac:dyDescent="0.35">
      <c r="A77" s="356"/>
      <c r="B77" s="357"/>
      <c r="D77" s="386">
        <f>SUM(D6:D75)</f>
        <v>11586861.461222503</v>
      </c>
      <c r="E77" s="386">
        <f t="shared" ref="E77:J77" si="19">SUM(E6:E75)</f>
        <v>11419198.500000002</v>
      </c>
      <c r="F77" s="386">
        <f t="shared" si="19"/>
        <v>214087.88000000009</v>
      </c>
      <c r="H77" s="386">
        <f t="shared" si="19"/>
        <v>11419198.500000002</v>
      </c>
      <c r="I77" s="390">
        <f t="shared" si="19"/>
        <v>276233.93000000005</v>
      </c>
      <c r="J77" s="386">
        <f t="shared" si="19"/>
        <v>11695432.430000002</v>
      </c>
    </row>
    <row r="78" spans="1:10" s="350" customFormat="1" ht="15" thickTop="1" x14ac:dyDescent="0.3">
      <c r="A78" s="356"/>
      <c r="B78" s="357"/>
    </row>
    <row r="79" spans="1:10" s="350" customFormat="1" x14ac:dyDescent="0.3">
      <c r="A79" s="356"/>
      <c r="B79" s="357"/>
    </row>
    <row r="80" spans="1:10" s="350" customFormat="1" x14ac:dyDescent="0.3">
      <c r="A80" s="356"/>
      <c r="B80" s="357"/>
    </row>
    <row r="81" spans="1:224" s="350" customFormat="1" x14ac:dyDescent="0.3">
      <c r="A81" s="392" t="s">
        <v>496</v>
      </c>
      <c r="B81" s="393"/>
      <c r="C81" s="394"/>
      <c r="D81" s="394"/>
      <c r="E81" s="394"/>
      <c r="F81" s="394"/>
      <c r="G81" s="394"/>
      <c r="H81" s="394"/>
      <c r="I81" s="394"/>
    </row>
    <row r="82" spans="1:224" s="350" customFormat="1" x14ac:dyDescent="0.3">
      <c r="A82" s="395" t="s">
        <v>495</v>
      </c>
      <c r="B82" s="393"/>
      <c r="C82" s="394"/>
      <c r="D82" s="394"/>
      <c r="E82" s="394"/>
      <c r="F82" s="394"/>
      <c r="G82" s="394"/>
      <c r="H82" s="394"/>
      <c r="I82" s="394"/>
    </row>
    <row r="83" spans="1:224" s="350" customFormat="1" x14ac:dyDescent="0.3">
      <c r="A83" s="356"/>
      <c r="B83" s="357"/>
    </row>
    <row r="84" spans="1:224" s="350" customFormat="1" x14ac:dyDescent="0.3">
      <c r="A84" s="356"/>
      <c r="B84" s="357"/>
    </row>
    <row r="85" spans="1:224" s="350" customFormat="1" x14ac:dyDescent="0.3">
      <c r="A85" s="356"/>
      <c r="B85" s="357"/>
    </row>
    <row r="86" spans="1:224" s="350" customFormat="1" x14ac:dyDescent="0.3">
      <c r="A86" s="356"/>
      <c r="B86" s="357"/>
    </row>
    <row r="87" spans="1:224" s="350" customFormat="1" x14ac:dyDescent="0.3">
      <c r="A87" s="356"/>
      <c r="B87" s="357"/>
    </row>
    <row r="88" spans="1:224" s="350" customFormat="1" x14ac:dyDescent="0.3">
      <c r="A88" s="356"/>
      <c r="B88" s="357"/>
    </row>
    <row r="89" spans="1:224" s="350" customFormat="1" x14ac:dyDescent="0.3">
      <c r="A89" s="356"/>
      <c r="B89" s="357"/>
    </row>
    <row r="90" spans="1:224" s="350" customFormat="1" x14ac:dyDescent="0.3">
      <c r="A90" s="356"/>
      <c r="B90" s="357"/>
    </row>
    <row r="91" spans="1:224" s="350" customFormat="1" x14ac:dyDescent="0.3">
      <c r="A91" s="356"/>
      <c r="B91" s="357"/>
    </row>
    <row r="92" spans="1:224" s="350" customFormat="1" x14ac:dyDescent="0.3">
      <c r="A92" s="356"/>
      <c r="B92" s="357"/>
    </row>
    <row r="93" spans="1:224" s="350" customFormat="1" x14ac:dyDescent="0.3">
      <c r="A93" s="356"/>
      <c r="B93" s="387"/>
      <c r="C93" s="356"/>
    </row>
    <row r="94" spans="1:224" s="350" customFormat="1" x14ac:dyDescent="0.3">
      <c r="A94" s="356"/>
      <c r="B94" s="387"/>
      <c r="C94" s="356"/>
      <c r="F94" s="356"/>
      <c r="H94" s="356"/>
      <c r="I94" s="356"/>
      <c r="J94" s="356"/>
      <c r="K94" s="356"/>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row>
    <row r="95" spans="1:224" s="350" customFormat="1" x14ac:dyDescent="0.3">
      <c r="A95" s="356"/>
      <c r="B95" s="387"/>
      <c r="C95" s="356"/>
      <c r="F95" s="356"/>
      <c r="H95" s="356"/>
      <c r="I95" s="356"/>
      <c r="J95" s="356"/>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row>
    <row r="96" spans="1:224" s="350" customFormat="1" x14ac:dyDescent="0.3">
      <c r="A96" s="356"/>
      <c r="B96" s="387"/>
      <c r="C96" s="356"/>
      <c r="F96" s="356"/>
      <c r="H96" s="356"/>
      <c r="I96" s="356"/>
      <c r="J96" s="356"/>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row>
    <row r="97" spans="1:224" s="350" customFormat="1" x14ac:dyDescent="0.3">
      <c r="A97" s="356"/>
      <c r="B97" s="387"/>
      <c r="C97" s="356"/>
      <c r="F97" s="356"/>
      <c r="H97" s="356"/>
      <c r="I97" s="356"/>
      <c r="J97" s="356"/>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row>
    <row r="98" spans="1:224" s="337" customFormat="1" x14ac:dyDescent="0.3">
      <c r="A98" s="338"/>
      <c r="B98" s="359"/>
      <c r="C98" s="359"/>
      <c r="F98" s="338"/>
      <c r="H98" s="338"/>
      <c r="I98" s="338"/>
      <c r="J98" s="338"/>
      <c r="K98" s="338"/>
      <c r="L98" s="338"/>
      <c r="M98" s="338"/>
      <c r="N98" s="338"/>
      <c r="O98" s="338"/>
      <c r="P98" s="338"/>
      <c r="Q98" s="338"/>
      <c r="R98" s="338"/>
      <c r="S98" s="338"/>
      <c r="T98" s="338"/>
      <c r="U98" s="338"/>
      <c r="V98" s="338"/>
      <c r="W98" s="338"/>
      <c r="X98" s="338"/>
      <c r="Y98" s="338"/>
      <c r="Z98" s="338"/>
      <c r="AA98" s="338"/>
      <c r="AB98" s="338"/>
      <c r="AC98" s="338"/>
      <c r="AD98" s="338"/>
      <c r="AE98" s="338"/>
      <c r="AF98" s="338"/>
      <c r="AG98" s="338"/>
      <c r="AH98" s="338"/>
      <c r="AI98" s="338"/>
      <c r="AJ98" s="338"/>
      <c r="AK98" s="338"/>
      <c r="AL98" s="338"/>
      <c r="AM98" s="338"/>
      <c r="AN98" s="338"/>
      <c r="AO98" s="338"/>
      <c r="AP98" s="338"/>
      <c r="AQ98" s="338"/>
      <c r="AR98" s="338"/>
      <c r="AS98" s="338"/>
      <c r="AT98" s="338"/>
      <c r="AU98" s="338"/>
      <c r="AV98" s="338"/>
      <c r="AW98" s="338"/>
      <c r="AX98" s="338"/>
      <c r="AY98" s="338"/>
      <c r="AZ98" s="338"/>
      <c r="BA98" s="338"/>
      <c r="BB98" s="338"/>
      <c r="BC98" s="338"/>
      <c r="BD98" s="338"/>
      <c r="BE98" s="338"/>
      <c r="BF98" s="338"/>
      <c r="BG98" s="338"/>
      <c r="BH98" s="338"/>
      <c r="BI98" s="338"/>
      <c r="BJ98" s="338"/>
      <c r="BK98" s="338"/>
      <c r="BL98" s="338"/>
      <c r="BM98" s="338"/>
      <c r="BN98" s="338"/>
      <c r="BO98" s="338"/>
      <c r="BP98" s="338"/>
      <c r="BQ98" s="338"/>
      <c r="BR98" s="338"/>
      <c r="BS98" s="338"/>
      <c r="BT98" s="338"/>
      <c r="BU98" s="338"/>
      <c r="BV98" s="338"/>
      <c r="BW98" s="338"/>
      <c r="BX98" s="338"/>
      <c r="BY98" s="338"/>
      <c r="BZ98" s="338"/>
      <c r="CA98" s="338"/>
      <c r="CB98" s="338"/>
      <c r="CC98" s="338"/>
      <c r="CD98" s="338"/>
      <c r="CE98" s="338"/>
      <c r="CF98" s="338"/>
      <c r="CG98" s="338"/>
      <c r="CH98" s="338"/>
      <c r="CI98" s="338"/>
      <c r="CJ98" s="338"/>
      <c r="CK98" s="338"/>
      <c r="CL98" s="338"/>
      <c r="CM98" s="338"/>
      <c r="CN98" s="338"/>
      <c r="CO98" s="338"/>
      <c r="CP98" s="338"/>
      <c r="CQ98" s="338"/>
      <c r="CR98" s="338"/>
      <c r="CS98" s="338"/>
      <c r="CT98" s="338"/>
      <c r="CU98" s="338"/>
      <c r="CV98" s="338"/>
      <c r="CW98" s="338"/>
      <c r="CX98" s="338"/>
      <c r="CY98" s="338"/>
      <c r="CZ98" s="338"/>
      <c r="DA98" s="338"/>
      <c r="DB98" s="338"/>
      <c r="DC98" s="338"/>
      <c r="DD98" s="338"/>
      <c r="DE98" s="338"/>
      <c r="DF98" s="338"/>
      <c r="DG98" s="338"/>
      <c r="DH98" s="338"/>
      <c r="DI98" s="338"/>
      <c r="DJ98" s="338"/>
      <c r="DK98" s="338"/>
      <c r="DL98" s="338"/>
      <c r="DM98" s="338"/>
      <c r="DN98" s="338"/>
      <c r="DO98" s="338"/>
      <c r="DP98" s="338"/>
      <c r="DQ98" s="338"/>
      <c r="DR98" s="338"/>
      <c r="DS98" s="338"/>
      <c r="DT98" s="338"/>
      <c r="DU98" s="338"/>
      <c r="DV98" s="338"/>
      <c r="DW98" s="338"/>
      <c r="DX98" s="338"/>
      <c r="DY98" s="338"/>
      <c r="DZ98" s="338"/>
      <c r="EA98" s="338"/>
      <c r="EB98" s="338"/>
      <c r="EC98" s="338"/>
      <c r="ED98" s="338"/>
      <c r="EE98" s="338"/>
      <c r="EF98" s="338"/>
      <c r="EG98" s="338"/>
      <c r="EH98" s="338"/>
      <c r="EI98" s="338"/>
      <c r="EJ98" s="338"/>
      <c r="EK98" s="338"/>
      <c r="EL98" s="338"/>
      <c r="EM98" s="338"/>
      <c r="EN98" s="338"/>
      <c r="EO98" s="338"/>
      <c r="EP98" s="338"/>
      <c r="EQ98" s="338"/>
      <c r="ER98" s="338"/>
      <c r="ES98" s="338"/>
      <c r="ET98" s="338"/>
      <c r="EU98" s="338"/>
      <c r="EV98" s="338"/>
      <c r="EW98" s="338"/>
      <c r="EX98" s="338"/>
      <c r="EY98" s="338"/>
      <c r="EZ98" s="338"/>
      <c r="FA98" s="338"/>
      <c r="FB98" s="338"/>
      <c r="FC98" s="338"/>
      <c r="FD98" s="338"/>
      <c r="FE98" s="338"/>
      <c r="FF98" s="338"/>
      <c r="FG98" s="338"/>
      <c r="FH98" s="338"/>
      <c r="FI98" s="338"/>
      <c r="FJ98" s="338"/>
      <c r="FK98" s="338"/>
      <c r="FL98" s="338"/>
      <c r="FM98" s="338"/>
      <c r="FN98" s="338"/>
      <c r="FO98" s="338"/>
      <c r="FP98" s="338"/>
      <c r="FQ98" s="338"/>
      <c r="FR98" s="338"/>
      <c r="FS98" s="338"/>
      <c r="FT98" s="338"/>
      <c r="FU98" s="338"/>
      <c r="FV98" s="338"/>
      <c r="FW98" s="338"/>
      <c r="FX98" s="338"/>
      <c r="FY98" s="338"/>
      <c r="FZ98" s="338"/>
      <c r="GA98" s="338"/>
      <c r="GB98" s="338"/>
      <c r="GC98" s="338"/>
      <c r="GD98" s="338"/>
      <c r="GE98" s="338"/>
      <c r="GF98" s="338"/>
      <c r="GG98" s="338"/>
      <c r="GH98" s="338"/>
      <c r="GI98" s="338"/>
      <c r="GJ98" s="338"/>
      <c r="GK98" s="338"/>
      <c r="GL98" s="338"/>
      <c r="GM98" s="338"/>
      <c r="GN98" s="338"/>
      <c r="GO98" s="338"/>
      <c r="GP98" s="338"/>
      <c r="GQ98" s="338"/>
      <c r="GR98" s="338"/>
      <c r="GS98" s="338"/>
      <c r="GT98" s="338"/>
      <c r="GU98" s="338"/>
      <c r="GV98" s="338"/>
      <c r="GW98" s="338"/>
      <c r="GX98" s="338"/>
      <c r="GY98" s="338"/>
      <c r="GZ98" s="338"/>
      <c r="HA98" s="338"/>
      <c r="HB98" s="338"/>
      <c r="HC98" s="338"/>
      <c r="HD98" s="338"/>
      <c r="HE98" s="338"/>
      <c r="HF98" s="338"/>
      <c r="HG98" s="338"/>
      <c r="HH98" s="338"/>
      <c r="HI98" s="338"/>
      <c r="HJ98" s="338"/>
      <c r="HK98" s="338"/>
      <c r="HL98" s="338"/>
      <c r="HM98" s="338"/>
      <c r="HN98" s="338"/>
      <c r="HO98" s="338"/>
      <c r="HP98" s="338"/>
    </row>
    <row r="99" spans="1:224" s="337" customFormat="1" x14ac:dyDescent="0.3">
      <c r="A99" s="338"/>
      <c r="B99" s="358"/>
      <c r="C99" s="338"/>
      <c r="F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338"/>
      <c r="AO99" s="338"/>
      <c r="AP99" s="338"/>
      <c r="AQ99" s="338"/>
      <c r="AR99" s="338"/>
      <c r="AS99" s="338"/>
      <c r="AT99" s="338"/>
      <c r="AU99" s="338"/>
      <c r="AV99" s="338"/>
      <c r="AW99" s="338"/>
      <c r="AX99" s="338"/>
      <c r="AY99" s="338"/>
      <c r="AZ99" s="338"/>
      <c r="BA99" s="338"/>
      <c r="BB99" s="338"/>
      <c r="BC99" s="338"/>
      <c r="BD99" s="338"/>
      <c r="BE99" s="338"/>
      <c r="BF99" s="338"/>
      <c r="BG99" s="338"/>
      <c r="BH99" s="338"/>
      <c r="BI99" s="338"/>
      <c r="BJ99" s="338"/>
      <c r="BK99" s="338"/>
      <c r="BL99" s="338"/>
      <c r="BM99" s="338"/>
      <c r="BN99" s="338"/>
      <c r="BO99" s="338"/>
      <c r="BP99" s="338"/>
      <c r="BQ99" s="338"/>
      <c r="BR99" s="338"/>
      <c r="BS99" s="338"/>
      <c r="BT99" s="338"/>
      <c r="BU99" s="338"/>
      <c r="BV99" s="338"/>
      <c r="BW99" s="338"/>
      <c r="BX99" s="338"/>
      <c r="BY99" s="338"/>
      <c r="BZ99" s="338"/>
      <c r="CA99" s="338"/>
      <c r="CB99" s="338"/>
      <c r="CC99" s="338"/>
      <c r="CD99" s="338"/>
      <c r="CE99" s="338"/>
      <c r="CF99" s="338"/>
      <c r="CG99" s="338"/>
      <c r="CH99" s="338"/>
      <c r="CI99" s="338"/>
      <c r="CJ99" s="338"/>
      <c r="CK99" s="338"/>
      <c r="CL99" s="338"/>
      <c r="CM99" s="338"/>
      <c r="CN99" s="338"/>
      <c r="CO99" s="338"/>
      <c r="CP99" s="338"/>
      <c r="CQ99" s="338"/>
      <c r="CR99" s="338"/>
      <c r="CS99" s="338"/>
      <c r="CT99" s="338"/>
      <c r="CU99" s="338"/>
      <c r="CV99" s="338"/>
      <c r="CW99" s="338"/>
      <c r="CX99" s="338"/>
      <c r="CY99" s="338"/>
      <c r="CZ99" s="338"/>
      <c r="DA99" s="338"/>
      <c r="DB99" s="338"/>
      <c r="DC99" s="338"/>
      <c r="DD99" s="338"/>
      <c r="DE99" s="338"/>
      <c r="DF99" s="338"/>
      <c r="DG99" s="338"/>
      <c r="DH99" s="338"/>
      <c r="DI99" s="338"/>
      <c r="DJ99" s="338"/>
      <c r="DK99" s="338"/>
      <c r="DL99" s="338"/>
      <c r="DM99" s="338"/>
      <c r="DN99" s="338"/>
      <c r="DO99" s="338"/>
      <c r="DP99" s="338"/>
      <c r="DQ99" s="338"/>
      <c r="DR99" s="338"/>
      <c r="DS99" s="338"/>
      <c r="DT99" s="338"/>
      <c r="DU99" s="338"/>
      <c r="DV99" s="338"/>
      <c r="DW99" s="338"/>
      <c r="DX99" s="338"/>
      <c r="DY99" s="338"/>
      <c r="DZ99" s="338"/>
      <c r="EA99" s="338"/>
      <c r="EB99" s="338"/>
      <c r="EC99" s="338"/>
      <c r="ED99" s="338"/>
      <c r="EE99" s="338"/>
      <c r="EF99" s="338"/>
      <c r="EG99" s="338"/>
      <c r="EH99" s="338"/>
      <c r="EI99" s="338"/>
      <c r="EJ99" s="338"/>
      <c r="EK99" s="338"/>
      <c r="EL99" s="338"/>
      <c r="EM99" s="338"/>
      <c r="EN99" s="338"/>
      <c r="EO99" s="338"/>
      <c r="EP99" s="338"/>
      <c r="EQ99" s="338"/>
      <c r="ER99" s="338"/>
      <c r="ES99" s="338"/>
      <c r="ET99" s="338"/>
      <c r="EU99" s="338"/>
      <c r="EV99" s="338"/>
      <c r="EW99" s="338"/>
      <c r="EX99" s="338"/>
      <c r="EY99" s="338"/>
      <c r="EZ99" s="338"/>
      <c r="FA99" s="338"/>
      <c r="FB99" s="338"/>
      <c r="FC99" s="338"/>
      <c r="FD99" s="338"/>
      <c r="FE99" s="338"/>
      <c r="FF99" s="338"/>
      <c r="FG99" s="338"/>
      <c r="FH99" s="338"/>
      <c r="FI99" s="338"/>
      <c r="FJ99" s="338"/>
      <c r="FK99" s="338"/>
      <c r="FL99" s="338"/>
      <c r="FM99" s="338"/>
      <c r="FN99" s="338"/>
      <c r="FO99" s="338"/>
      <c r="FP99" s="338"/>
      <c r="FQ99" s="338"/>
      <c r="FR99" s="338"/>
      <c r="FS99" s="338"/>
      <c r="FT99" s="338"/>
      <c r="FU99" s="338"/>
      <c r="FV99" s="338"/>
      <c r="FW99" s="338"/>
      <c r="FX99" s="338"/>
      <c r="FY99" s="338"/>
      <c r="FZ99" s="338"/>
      <c r="GA99" s="338"/>
      <c r="GB99" s="338"/>
      <c r="GC99" s="338"/>
      <c r="GD99" s="338"/>
      <c r="GE99" s="338"/>
      <c r="GF99" s="338"/>
      <c r="GG99" s="338"/>
      <c r="GH99" s="338"/>
      <c r="GI99" s="338"/>
      <c r="GJ99" s="338"/>
      <c r="GK99" s="338"/>
      <c r="GL99" s="338"/>
      <c r="GM99" s="338"/>
      <c r="GN99" s="338"/>
      <c r="GO99" s="338"/>
      <c r="GP99" s="338"/>
      <c r="GQ99" s="338"/>
      <c r="GR99" s="338"/>
      <c r="GS99" s="338"/>
      <c r="GT99" s="338"/>
      <c r="GU99" s="338"/>
      <c r="GV99" s="338"/>
      <c r="GW99" s="338"/>
      <c r="GX99" s="338"/>
      <c r="GY99" s="338"/>
      <c r="GZ99" s="338"/>
      <c r="HA99" s="338"/>
      <c r="HB99" s="338"/>
      <c r="HC99" s="338"/>
      <c r="HD99" s="338"/>
      <c r="HE99" s="338"/>
      <c r="HF99" s="338"/>
      <c r="HG99" s="338"/>
      <c r="HH99" s="338"/>
      <c r="HI99" s="338"/>
      <c r="HJ99" s="338"/>
      <c r="HK99" s="338"/>
      <c r="HL99" s="338"/>
      <c r="HM99" s="338"/>
      <c r="HN99" s="338"/>
      <c r="HO99" s="338"/>
      <c r="HP99" s="338"/>
    </row>
    <row r="100" spans="1:224" s="337" customFormat="1" x14ac:dyDescent="0.3">
      <c r="A100" s="338"/>
      <c r="B100" s="358"/>
      <c r="C100" s="338"/>
      <c r="F100" s="338"/>
      <c r="H100" s="338"/>
      <c r="I100" s="338"/>
      <c r="J100" s="338"/>
      <c r="K100" s="338"/>
      <c r="L100" s="338"/>
      <c r="M100" s="338"/>
      <c r="N100" s="338"/>
      <c r="O100" s="338"/>
      <c r="P100" s="338"/>
      <c r="Q100" s="338"/>
      <c r="R100" s="338"/>
      <c r="S100" s="338"/>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338"/>
      <c r="AP100" s="338"/>
      <c r="AQ100" s="338"/>
      <c r="AR100" s="338"/>
      <c r="AS100" s="338"/>
      <c r="AT100" s="338"/>
      <c r="AU100" s="338"/>
      <c r="AV100" s="338"/>
      <c r="AW100" s="338"/>
      <c r="AX100" s="338"/>
      <c r="AY100" s="338"/>
      <c r="AZ100" s="338"/>
      <c r="BA100" s="338"/>
      <c r="BB100" s="338"/>
      <c r="BC100" s="338"/>
      <c r="BD100" s="338"/>
      <c r="BE100" s="338"/>
      <c r="BF100" s="338"/>
      <c r="BG100" s="338"/>
      <c r="BH100" s="338"/>
      <c r="BI100" s="338"/>
      <c r="BJ100" s="338"/>
      <c r="BK100" s="338"/>
      <c r="BL100" s="338"/>
      <c r="BM100" s="338"/>
      <c r="BN100" s="338"/>
      <c r="BO100" s="338"/>
      <c r="BP100" s="338"/>
      <c r="BQ100" s="338"/>
      <c r="BR100" s="338"/>
      <c r="BS100" s="338"/>
      <c r="BT100" s="338"/>
      <c r="BU100" s="338"/>
      <c r="BV100" s="338"/>
      <c r="BW100" s="338"/>
      <c r="BX100" s="338"/>
      <c r="BY100" s="338"/>
      <c r="BZ100" s="338"/>
      <c r="CA100" s="338"/>
      <c r="CB100" s="338"/>
      <c r="CC100" s="338"/>
      <c r="CD100" s="338"/>
      <c r="CE100" s="338"/>
      <c r="CF100" s="338"/>
      <c r="CG100" s="338"/>
      <c r="CH100" s="338"/>
      <c r="CI100" s="338"/>
      <c r="CJ100" s="338"/>
      <c r="CK100" s="338"/>
      <c r="CL100" s="338"/>
      <c r="CM100" s="338"/>
      <c r="CN100" s="338"/>
      <c r="CO100" s="338"/>
      <c r="CP100" s="338"/>
      <c r="CQ100" s="338"/>
      <c r="CR100" s="338"/>
      <c r="CS100" s="338"/>
      <c r="CT100" s="338"/>
      <c r="CU100" s="338"/>
      <c r="CV100" s="338"/>
      <c r="CW100" s="338"/>
      <c r="CX100" s="338"/>
      <c r="CY100" s="338"/>
      <c r="CZ100" s="338"/>
      <c r="DA100" s="338"/>
      <c r="DB100" s="338"/>
      <c r="DC100" s="338"/>
      <c r="DD100" s="338"/>
      <c r="DE100" s="338"/>
      <c r="DF100" s="338"/>
      <c r="DG100" s="338"/>
      <c r="DH100" s="338"/>
      <c r="DI100" s="338"/>
      <c r="DJ100" s="338"/>
      <c r="DK100" s="338"/>
      <c r="DL100" s="338"/>
      <c r="DM100" s="338"/>
      <c r="DN100" s="338"/>
      <c r="DO100" s="338"/>
      <c r="DP100" s="338"/>
      <c r="DQ100" s="338"/>
      <c r="DR100" s="338"/>
      <c r="DS100" s="338"/>
      <c r="DT100" s="338"/>
      <c r="DU100" s="338"/>
      <c r="DV100" s="338"/>
      <c r="DW100" s="338"/>
      <c r="DX100" s="338"/>
      <c r="DY100" s="338"/>
      <c r="DZ100" s="338"/>
      <c r="EA100" s="338"/>
      <c r="EB100" s="338"/>
      <c r="EC100" s="338"/>
      <c r="ED100" s="338"/>
      <c r="EE100" s="338"/>
      <c r="EF100" s="338"/>
      <c r="EG100" s="338"/>
      <c r="EH100" s="338"/>
      <c r="EI100" s="338"/>
      <c r="EJ100" s="338"/>
      <c r="EK100" s="338"/>
      <c r="EL100" s="338"/>
      <c r="EM100" s="338"/>
      <c r="EN100" s="338"/>
      <c r="EO100" s="338"/>
      <c r="EP100" s="338"/>
      <c r="EQ100" s="338"/>
      <c r="ER100" s="338"/>
      <c r="ES100" s="338"/>
      <c r="ET100" s="338"/>
      <c r="EU100" s="338"/>
      <c r="EV100" s="338"/>
      <c r="EW100" s="338"/>
      <c r="EX100" s="338"/>
      <c r="EY100" s="338"/>
      <c r="EZ100" s="338"/>
      <c r="FA100" s="338"/>
      <c r="FB100" s="338"/>
      <c r="FC100" s="338"/>
      <c r="FD100" s="338"/>
      <c r="FE100" s="338"/>
      <c r="FF100" s="338"/>
      <c r="FG100" s="338"/>
      <c r="FH100" s="338"/>
      <c r="FI100" s="338"/>
      <c r="FJ100" s="338"/>
      <c r="FK100" s="338"/>
      <c r="FL100" s="338"/>
      <c r="FM100" s="338"/>
      <c r="FN100" s="338"/>
      <c r="FO100" s="338"/>
      <c r="FP100" s="338"/>
      <c r="FQ100" s="338"/>
      <c r="FR100" s="338"/>
      <c r="FS100" s="338"/>
      <c r="FT100" s="338"/>
      <c r="FU100" s="338"/>
      <c r="FV100" s="338"/>
      <c r="FW100" s="338"/>
      <c r="FX100" s="338"/>
      <c r="FY100" s="338"/>
      <c r="FZ100" s="338"/>
      <c r="GA100" s="338"/>
      <c r="GB100" s="338"/>
      <c r="GC100" s="338"/>
      <c r="GD100" s="338"/>
      <c r="GE100" s="338"/>
      <c r="GF100" s="338"/>
      <c r="GG100" s="338"/>
      <c r="GH100" s="338"/>
      <c r="GI100" s="338"/>
      <c r="GJ100" s="338"/>
      <c r="GK100" s="338"/>
      <c r="GL100" s="338"/>
      <c r="GM100" s="338"/>
      <c r="GN100" s="338"/>
      <c r="GO100" s="338"/>
      <c r="GP100" s="338"/>
      <c r="GQ100" s="338"/>
      <c r="GR100" s="338"/>
      <c r="GS100" s="338"/>
      <c r="GT100" s="338"/>
      <c r="GU100" s="338"/>
      <c r="GV100" s="338"/>
      <c r="GW100" s="338"/>
      <c r="GX100" s="338"/>
      <c r="GY100" s="338"/>
      <c r="GZ100" s="338"/>
      <c r="HA100" s="338"/>
      <c r="HB100" s="338"/>
      <c r="HC100" s="338"/>
      <c r="HD100" s="338"/>
      <c r="HE100" s="338"/>
      <c r="HF100" s="338"/>
      <c r="HG100" s="338"/>
      <c r="HH100" s="338"/>
      <c r="HI100" s="338"/>
      <c r="HJ100" s="338"/>
      <c r="HK100" s="338"/>
      <c r="HL100" s="338"/>
      <c r="HM100" s="338"/>
      <c r="HN100" s="338"/>
      <c r="HO100" s="338"/>
      <c r="HP100" s="338"/>
    </row>
    <row r="101" spans="1:224" s="337" customFormat="1" x14ac:dyDescent="0.3">
      <c r="A101" s="338"/>
      <c r="B101" s="358"/>
      <c r="C101" s="338"/>
      <c r="F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38"/>
      <c r="AO101" s="338"/>
      <c r="AP101" s="338"/>
      <c r="AQ101" s="338"/>
      <c r="AR101" s="338"/>
      <c r="AS101" s="338"/>
      <c r="AT101" s="338"/>
      <c r="AU101" s="338"/>
      <c r="AV101" s="338"/>
      <c r="AW101" s="338"/>
      <c r="AX101" s="338"/>
      <c r="AY101" s="338"/>
      <c r="AZ101" s="338"/>
      <c r="BA101" s="338"/>
      <c r="BB101" s="338"/>
      <c r="BC101" s="338"/>
      <c r="BD101" s="338"/>
      <c r="BE101" s="338"/>
      <c r="BF101" s="338"/>
      <c r="BG101" s="338"/>
      <c r="BH101" s="338"/>
      <c r="BI101" s="338"/>
      <c r="BJ101" s="338"/>
      <c r="BK101" s="338"/>
      <c r="BL101" s="338"/>
      <c r="BM101" s="338"/>
      <c r="BN101" s="338"/>
      <c r="BO101" s="338"/>
      <c r="BP101" s="338"/>
      <c r="BQ101" s="338"/>
      <c r="BR101" s="338"/>
      <c r="BS101" s="338"/>
      <c r="BT101" s="338"/>
      <c r="BU101" s="338"/>
      <c r="BV101" s="338"/>
      <c r="BW101" s="338"/>
      <c r="BX101" s="338"/>
      <c r="BY101" s="338"/>
      <c r="BZ101" s="338"/>
      <c r="CA101" s="338"/>
      <c r="CB101" s="338"/>
      <c r="CC101" s="338"/>
      <c r="CD101" s="338"/>
      <c r="CE101" s="338"/>
      <c r="CF101" s="338"/>
      <c r="CG101" s="338"/>
      <c r="CH101" s="338"/>
      <c r="CI101" s="338"/>
      <c r="CJ101" s="338"/>
      <c r="CK101" s="338"/>
      <c r="CL101" s="338"/>
      <c r="CM101" s="338"/>
      <c r="CN101" s="338"/>
      <c r="CO101" s="338"/>
      <c r="CP101" s="338"/>
      <c r="CQ101" s="338"/>
      <c r="CR101" s="338"/>
      <c r="CS101" s="338"/>
      <c r="CT101" s="338"/>
      <c r="CU101" s="338"/>
      <c r="CV101" s="338"/>
      <c r="CW101" s="338"/>
      <c r="CX101" s="338"/>
      <c r="CY101" s="338"/>
      <c r="CZ101" s="338"/>
      <c r="DA101" s="338"/>
      <c r="DB101" s="338"/>
      <c r="DC101" s="338"/>
      <c r="DD101" s="338"/>
      <c r="DE101" s="338"/>
      <c r="DF101" s="338"/>
      <c r="DG101" s="338"/>
      <c r="DH101" s="338"/>
      <c r="DI101" s="338"/>
      <c r="DJ101" s="338"/>
      <c r="DK101" s="338"/>
      <c r="DL101" s="338"/>
      <c r="DM101" s="338"/>
      <c r="DN101" s="338"/>
      <c r="DO101" s="338"/>
      <c r="DP101" s="338"/>
      <c r="DQ101" s="338"/>
      <c r="DR101" s="338"/>
      <c r="DS101" s="338"/>
      <c r="DT101" s="338"/>
      <c r="DU101" s="338"/>
      <c r="DV101" s="338"/>
      <c r="DW101" s="338"/>
      <c r="DX101" s="338"/>
      <c r="DY101" s="338"/>
      <c r="DZ101" s="338"/>
      <c r="EA101" s="338"/>
      <c r="EB101" s="338"/>
      <c r="EC101" s="338"/>
      <c r="ED101" s="338"/>
      <c r="EE101" s="338"/>
      <c r="EF101" s="338"/>
      <c r="EG101" s="338"/>
      <c r="EH101" s="338"/>
      <c r="EI101" s="338"/>
      <c r="EJ101" s="338"/>
      <c r="EK101" s="338"/>
      <c r="EL101" s="338"/>
      <c r="EM101" s="338"/>
      <c r="EN101" s="338"/>
      <c r="EO101" s="338"/>
      <c r="EP101" s="338"/>
      <c r="EQ101" s="338"/>
      <c r="ER101" s="338"/>
      <c r="ES101" s="338"/>
      <c r="ET101" s="338"/>
      <c r="EU101" s="338"/>
      <c r="EV101" s="338"/>
      <c r="EW101" s="338"/>
      <c r="EX101" s="338"/>
      <c r="EY101" s="338"/>
      <c r="EZ101" s="338"/>
      <c r="FA101" s="338"/>
      <c r="FB101" s="338"/>
      <c r="FC101" s="338"/>
      <c r="FD101" s="338"/>
      <c r="FE101" s="338"/>
      <c r="FF101" s="338"/>
      <c r="FG101" s="338"/>
      <c r="FH101" s="338"/>
      <c r="FI101" s="338"/>
      <c r="FJ101" s="338"/>
      <c r="FK101" s="338"/>
      <c r="FL101" s="338"/>
      <c r="FM101" s="338"/>
      <c r="FN101" s="338"/>
      <c r="FO101" s="338"/>
      <c r="FP101" s="338"/>
      <c r="FQ101" s="338"/>
      <c r="FR101" s="338"/>
      <c r="FS101" s="338"/>
      <c r="FT101" s="338"/>
      <c r="FU101" s="338"/>
      <c r="FV101" s="338"/>
      <c r="FW101" s="338"/>
      <c r="FX101" s="338"/>
      <c r="FY101" s="338"/>
      <c r="FZ101" s="338"/>
      <c r="GA101" s="338"/>
      <c r="GB101" s="338"/>
      <c r="GC101" s="338"/>
      <c r="GD101" s="338"/>
      <c r="GE101" s="338"/>
      <c r="GF101" s="338"/>
      <c r="GG101" s="338"/>
      <c r="GH101" s="338"/>
      <c r="GI101" s="338"/>
      <c r="GJ101" s="338"/>
      <c r="GK101" s="338"/>
      <c r="GL101" s="338"/>
      <c r="GM101" s="338"/>
      <c r="GN101" s="338"/>
      <c r="GO101" s="338"/>
      <c r="GP101" s="338"/>
      <c r="GQ101" s="338"/>
      <c r="GR101" s="338"/>
      <c r="GS101" s="338"/>
      <c r="GT101" s="338"/>
      <c r="GU101" s="338"/>
      <c r="GV101" s="338"/>
      <c r="GW101" s="338"/>
      <c r="GX101" s="338"/>
      <c r="GY101" s="338"/>
      <c r="GZ101" s="338"/>
      <c r="HA101" s="338"/>
      <c r="HB101" s="338"/>
      <c r="HC101" s="338"/>
      <c r="HD101" s="338"/>
      <c r="HE101" s="338"/>
      <c r="HF101" s="338"/>
      <c r="HG101" s="338"/>
      <c r="HH101" s="338"/>
      <c r="HI101" s="338"/>
      <c r="HJ101" s="338"/>
      <c r="HK101" s="338"/>
      <c r="HL101" s="338"/>
      <c r="HM101" s="338"/>
      <c r="HN101" s="338"/>
      <c r="HO101" s="338"/>
      <c r="HP101" s="338"/>
    </row>
    <row r="102" spans="1:224" s="337" customFormat="1" x14ac:dyDescent="0.3">
      <c r="A102" s="338"/>
      <c r="B102" s="358"/>
      <c r="C102" s="338"/>
      <c r="F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338"/>
      <c r="AO102" s="338"/>
      <c r="AP102" s="338"/>
      <c r="AQ102" s="338"/>
      <c r="AR102" s="338"/>
      <c r="AS102" s="338"/>
      <c r="AT102" s="338"/>
      <c r="AU102" s="338"/>
      <c r="AV102" s="338"/>
      <c r="AW102" s="338"/>
      <c r="AX102" s="338"/>
      <c r="AY102" s="338"/>
      <c r="AZ102" s="338"/>
      <c r="BA102" s="338"/>
      <c r="BB102" s="338"/>
      <c r="BC102" s="338"/>
      <c r="BD102" s="338"/>
      <c r="BE102" s="338"/>
      <c r="BF102" s="338"/>
      <c r="BG102" s="338"/>
      <c r="BH102" s="338"/>
      <c r="BI102" s="338"/>
      <c r="BJ102" s="338"/>
      <c r="BK102" s="338"/>
      <c r="BL102" s="338"/>
      <c r="BM102" s="338"/>
      <c r="BN102" s="338"/>
      <c r="BO102" s="338"/>
      <c r="BP102" s="338"/>
      <c r="BQ102" s="338"/>
      <c r="BR102" s="338"/>
      <c r="BS102" s="338"/>
      <c r="BT102" s="338"/>
      <c r="BU102" s="338"/>
      <c r="BV102" s="338"/>
      <c r="BW102" s="338"/>
      <c r="BX102" s="338"/>
      <c r="BY102" s="338"/>
      <c r="BZ102" s="338"/>
      <c r="CA102" s="338"/>
      <c r="CB102" s="338"/>
      <c r="CC102" s="338"/>
      <c r="CD102" s="338"/>
      <c r="CE102" s="338"/>
      <c r="CF102" s="338"/>
      <c r="CG102" s="338"/>
      <c r="CH102" s="338"/>
      <c r="CI102" s="338"/>
      <c r="CJ102" s="338"/>
      <c r="CK102" s="338"/>
      <c r="CL102" s="338"/>
      <c r="CM102" s="338"/>
      <c r="CN102" s="338"/>
      <c r="CO102" s="338"/>
      <c r="CP102" s="338"/>
      <c r="CQ102" s="338"/>
      <c r="CR102" s="338"/>
      <c r="CS102" s="338"/>
      <c r="CT102" s="338"/>
      <c r="CU102" s="338"/>
      <c r="CV102" s="338"/>
      <c r="CW102" s="338"/>
      <c r="CX102" s="338"/>
      <c r="CY102" s="338"/>
      <c r="CZ102" s="338"/>
      <c r="DA102" s="338"/>
      <c r="DB102" s="338"/>
      <c r="DC102" s="338"/>
      <c r="DD102" s="338"/>
      <c r="DE102" s="338"/>
      <c r="DF102" s="338"/>
      <c r="DG102" s="338"/>
      <c r="DH102" s="338"/>
      <c r="DI102" s="338"/>
      <c r="DJ102" s="338"/>
      <c r="DK102" s="338"/>
      <c r="DL102" s="338"/>
      <c r="DM102" s="338"/>
      <c r="DN102" s="338"/>
      <c r="DO102" s="338"/>
      <c r="DP102" s="338"/>
      <c r="DQ102" s="338"/>
      <c r="DR102" s="338"/>
      <c r="DS102" s="338"/>
      <c r="DT102" s="338"/>
      <c r="DU102" s="338"/>
      <c r="DV102" s="338"/>
      <c r="DW102" s="338"/>
      <c r="DX102" s="338"/>
      <c r="DY102" s="338"/>
      <c r="DZ102" s="338"/>
      <c r="EA102" s="338"/>
      <c r="EB102" s="338"/>
      <c r="EC102" s="338"/>
      <c r="ED102" s="338"/>
      <c r="EE102" s="338"/>
      <c r="EF102" s="338"/>
      <c r="EG102" s="338"/>
      <c r="EH102" s="338"/>
      <c r="EI102" s="338"/>
      <c r="EJ102" s="338"/>
      <c r="EK102" s="338"/>
      <c r="EL102" s="338"/>
      <c r="EM102" s="338"/>
      <c r="EN102" s="338"/>
      <c r="EO102" s="338"/>
      <c r="EP102" s="338"/>
      <c r="EQ102" s="338"/>
      <c r="ER102" s="338"/>
      <c r="ES102" s="338"/>
      <c r="ET102" s="338"/>
      <c r="EU102" s="338"/>
      <c r="EV102" s="338"/>
      <c r="EW102" s="338"/>
      <c r="EX102" s="338"/>
      <c r="EY102" s="338"/>
      <c r="EZ102" s="338"/>
      <c r="FA102" s="338"/>
      <c r="FB102" s="338"/>
      <c r="FC102" s="338"/>
      <c r="FD102" s="338"/>
      <c r="FE102" s="338"/>
      <c r="FF102" s="338"/>
      <c r="FG102" s="338"/>
      <c r="FH102" s="338"/>
      <c r="FI102" s="338"/>
      <c r="FJ102" s="338"/>
      <c r="FK102" s="338"/>
      <c r="FL102" s="338"/>
      <c r="FM102" s="338"/>
      <c r="FN102" s="338"/>
      <c r="FO102" s="338"/>
      <c r="FP102" s="338"/>
      <c r="FQ102" s="338"/>
      <c r="FR102" s="338"/>
      <c r="FS102" s="338"/>
      <c r="FT102" s="338"/>
      <c r="FU102" s="338"/>
      <c r="FV102" s="338"/>
      <c r="FW102" s="338"/>
      <c r="FX102" s="338"/>
      <c r="FY102" s="338"/>
      <c r="FZ102" s="338"/>
      <c r="GA102" s="338"/>
      <c r="GB102" s="338"/>
      <c r="GC102" s="338"/>
      <c r="GD102" s="338"/>
      <c r="GE102" s="338"/>
      <c r="GF102" s="338"/>
      <c r="GG102" s="338"/>
      <c r="GH102" s="338"/>
      <c r="GI102" s="338"/>
      <c r="GJ102" s="338"/>
      <c r="GK102" s="338"/>
      <c r="GL102" s="338"/>
      <c r="GM102" s="338"/>
      <c r="GN102" s="338"/>
      <c r="GO102" s="338"/>
      <c r="GP102" s="338"/>
      <c r="GQ102" s="338"/>
      <c r="GR102" s="338"/>
      <c r="GS102" s="338"/>
      <c r="GT102" s="338"/>
      <c r="GU102" s="338"/>
      <c r="GV102" s="338"/>
      <c r="GW102" s="338"/>
      <c r="GX102" s="338"/>
      <c r="GY102" s="338"/>
      <c r="GZ102" s="338"/>
      <c r="HA102" s="338"/>
      <c r="HB102" s="338"/>
      <c r="HC102" s="338"/>
      <c r="HD102" s="338"/>
      <c r="HE102" s="338"/>
      <c r="HF102" s="338"/>
      <c r="HG102" s="338"/>
      <c r="HH102" s="338"/>
      <c r="HI102" s="338"/>
      <c r="HJ102" s="338"/>
      <c r="HK102" s="338"/>
      <c r="HL102" s="338"/>
      <c r="HM102" s="338"/>
      <c r="HN102" s="338"/>
      <c r="HO102" s="338"/>
      <c r="HP102" s="338"/>
    </row>
    <row r="103" spans="1:224" s="337" customFormat="1" x14ac:dyDescent="0.3">
      <c r="A103" s="338"/>
      <c r="B103" s="358"/>
      <c r="C103" s="338"/>
      <c r="F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38"/>
      <c r="AO103" s="338"/>
      <c r="AP103" s="338"/>
      <c r="AQ103" s="338"/>
      <c r="AR103" s="338"/>
      <c r="AS103" s="338"/>
      <c r="AT103" s="338"/>
      <c r="AU103" s="338"/>
      <c r="AV103" s="338"/>
      <c r="AW103" s="338"/>
      <c r="AX103" s="338"/>
      <c r="AY103" s="338"/>
      <c r="AZ103" s="338"/>
      <c r="BA103" s="338"/>
      <c r="BB103" s="338"/>
      <c r="BC103" s="338"/>
      <c r="BD103" s="338"/>
      <c r="BE103" s="338"/>
      <c r="BF103" s="338"/>
      <c r="BG103" s="338"/>
      <c r="BH103" s="338"/>
      <c r="BI103" s="338"/>
      <c r="BJ103" s="338"/>
      <c r="BK103" s="338"/>
      <c r="BL103" s="338"/>
      <c r="BM103" s="338"/>
      <c r="BN103" s="338"/>
      <c r="BO103" s="338"/>
      <c r="BP103" s="338"/>
      <c r="BQ103" s="338"/>
      <c r="BR103" s="338"/>
      <c r="BS103" s="338"/>
      <c r="BT103" s="338"/>
      <c r="BU103" s="338"/>
      <c r="BV103" s="338"/>
      <c r="BW103" s="338"/>
      <c r="BX103" s="338"/>
      <c r="BY103" s="338"/>
      <c r="BZ103" s="338"/>
      <c r="CA103" s="338"/>
      <c r="CB103" s="338"/>
      <c r="CC103" s="338"/>
      <c r="CD103" s="338"/>
      <c r="CE103" s="338"/>
      <c r="CF103" s="338"/>
      <c r="CG103" s="338"/>
      <c r="CH103" s="338"/>
      <c r="CI103" s="338"/>
      <c r="CJ103" s="338"/>
      <c r="CK103" s="338"/>
      <c r="CL103" s="338"/>
      <c r="CM103" s="338"/>
      <c r="CN103" s="338"/>
      <c r="CO103" s="338"/>
      <c r="CP103" s="338"/>
      <c r="CQ103" s="338"/>
      <c r="CR103" s="338"/>
      <c r="CS103" s="338"/>
      <c r="CT103" s="338"/>
      <c r="CU103" s="338"/>
      <c r="CV103" s="338"/>
      <c r="CW103" s="338"/>
      <c r="CX103" s="338"/>
      <c r="CY103" s="338"/>
      <c r="CZ103" s="338"/>
      <c r="DA103" s="338"/>
      <c r="DB103" s="338"/>
      <c r="DC103" s="338"/>
      <c r="DD103" s="338"/>
      <c r="DE103" s="338"/>
      <c r="DF103" s="338"/>
      <c r="DG103" s="338"/>
      <c r="DH103" s="338"/>
      <c r="DI103" s="338"/>
      <c r="DJ103" s="338"/>
      <c r="DK103" s="338"/>
      <c r="DL103" s="338"/>
      <c r="DM103" s="338"/>
      <c r="DN103" s="338"/>
      <c r="DO103" s="338"/>
      <c r="DP103" s="338"/>
      <c r="DQ103" s="338"/>
      <c r="DR103" s="338"/>
      <c r="DS103" s="338"/>
      <c r="DT103" s="338"/>
      <c r="DU103" s="338"/>
      <c r="DV103" s="338"/>
      <c r="DW103" s="338"/>
      <c r="DX103" s="338"/>
      <c r="DY103" s="338"/>
      <c r="DZ103" s="338"/>
      <c r="EA103" s="338"/>
      <c r="EB103" s="338"/>
      <c r="EC103" s="338"/>
      <c r="ED103" s="338"/>
      <c r="EE103" s="338"/>
      <c r="EF103" s="338"/>
      <c r="EG103" s="338"/>
      <c r="EH103" s="338"/>
      <c r="EI103" s="338"/>
      <c r="EJ103" s="338"/>
      <c r="EK103" s="338"/>
      <c r="EL103" s="338"/>
      <c r="EM103" s="338"/>
      <c r="EN103" s="338"/>
      <c r="EO103" s="338"/>
      <c r="EP103" s="338"/>
      <c r="EQ103" s="338"/>
      <c r="ER103" s="338"/>
      <c r="ES103" s="338"/>
      <c r="ET103" s="338"/>
      <c r="EU103" s="338"/>
      <c r="EV103" s="338"/>
      <c r="EW103" s="338"/>
      <c r="EX103" s="338"/>
      <c r="EY103" s="338"/>
      <c r="EZ103" s="338"/>
      <c r="FA103" s="338"/>
      <c r="FB103" s="338"/>
      <c r="FC103" s="338"/>
      <c r="FD103" s="338"/>
      <c r="FE103" s="338"/>
      <c r="FF103" s="338"/>
      <c r="FG103" s="338"/>
      <c r="FH103" s="338"/>
      <c r="FI103" s="338"/>
      <c r="FJ103" s="338"/>
      <c r="FK103" s="338"/>
      <c r="FL103" s="338"/>
      <c r="FM103" s="338"/>
      <c r="FN103" s="338"/>
      <c r="FO103" s="338"/>
      <c r="FP103" s="338"/>
      <c r="FQ103" s="338"/>
      <c r="FR103" s="338"/>
      <c r="FS103" s="338"/>
      <c r="FT103" s="338"/>
      <c r="FU103" s="338"/>
      <c r="FV103" s="338"/>
      <c r="FW103" s="338"/>
      <c r="FX103" s="338"/>
      <c r="FY103" s="338"/>
      <c r="FZ103" s="338"/>
      <c r="GA103" s="338"/>
      <c r="GB103" s="338"/>
      <c r="GC103" s="338"/>
      <c r="GD103" s="338"/>
      <c r="GE103" s="338"/>
      <c r="GF103" s="338"/>
      <c r="GG103" s="338"/>
      <c r="GH103" s="338"/>
      <c r="GI103" s="338"/>
      <c r="GJ103" s="338"/>
      <c r="GK103" s="338"/>
      <c r="GL103" s="338"/>
      <c r="GM103" s="338"/>
      <c r="GN103" s="338"/>
      <c r="GO103" s="338"/>
      <c r="GP103" s="338"/>
      <c r="GQ103" s="338"/>
      <c r="GR103" s="338"/>
      <c r="GS103" s="338"/>
      <c r="GT103" s="338"/>
      <c r="GU103" s="338"/>
      <c r="GV103" s="338"/>
      <c r="GW103" s="338"/>
      <c r="GX103" s="338"/>
      <c r="GY103" s="338"/>
      <c r="GZ103" s="338"/>
      <c r="HA103" s="338"/>
      <c r="HB103" s="338"/>
      <c r="HC103" s="338"/>
      <c r="HD103" s="338"/>
      <c r="HE103" s="338"/>
      <c r="HF103" s="338"/>
      <c r="HG103" s="338"/>
      <c r="HH103" s="338"/>
      <c r="HI103" s="338"/>
      <c r="HJ103" s="338"/>
      <c r="HK103" s="338"/>
      <c r="HL103" s="338"/>
      <c r="HM103" s="338"/>
      <c r="HN103" s="338"/>
      <c r="HO103" s="338"/>
      <c r="HP103" s="338"/>
    </row>
    <row r="104" spans="1:224" s="337" customFormat="1" x14ac:dyDescent="0.3">
      <c r="A104" s="338"/>
      <c r="B104" s="358"/>
      <c r="C104" s="338"/>
      <c r="F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c r="AC104" s="338"/>
      <c r="AD104" s="338"/>
      <c r="AE104" s="338"/>
      <c r="AF104" s="338"/>
      <c r="AG104" s="338"/>
      <c r="AH104" s="338"/>
      <c r="AI104" s="338"/>
      <c r="AJ104" s="338"/>
      <c r="AK104" s="338"/>
      <c r="AL104" s="338"/>
      <c r="AM104" s="338"/>
      <c r="AN104" s="338"/>
      <c r="AO104" s="338"/>
      <c r="AP104" s="338"/>
      <c r="AQ104" s="338"/>
      <c r="AR104" s="338"/>
      <c r="AS104" s="338"/>
      <c r="AT104" s="338"/>
      <c r="AU104" s="338"/>
      <c r="AV104" s="338"/>
      <c r="AW104" s="338"/>
      <c r="AX104" s="338"/>
      <c r="AY104" s="338"/>
      <c r="AZ104" s="338"/>
      <c r="BA104" s="338"/>
      <c r="BB104" s="338"/>
      <c r="BC104" s="338"/>
      <c r="BD104" s="338"/>
      <c r="BE104" s="338"/>
      <c r="BF104" s="338"/>
      <c r="BG104" s="338"/>
      <c r="BH104" s="338"/>
      <c r="BI104" s="338"/>
      <c r="BJ104" s="338"/>
      <c r="BK104" s="338"/>
      <c r="BL104" s="338"/>
      <c r="BM104" s="338"/>
      <c r="BN104" s="338"/>
      <c r="BO104" s="338"/>
      <c r="BP104" s="338"/>
      <c r="BQ104" s="338"/>
      <c r="BR104" s="338"/>
      <c r="BS104" s="338"/>
      <c r="BT104" s="338"/>
      <c r="BU104" s="338"/>
      <c r="BV104" s="338"/>
      <c r="BW104" s="338"/>
      <c r="BX104" s="338"/>
      <c r="BY104" s="338"/>
      <c r="BZ104" s="338"/>
      <c r="CA104" s="338"/>
      <c r="CB104" s="338"/>
      <c r="CC104" s="338"/>
      <c r="CD104" s="338"/>
      <c r="CE104" s="338"/>
      <c r="CF104" s="338"/>
      <c r="CG104" s="338"/>
      <c r="CH104" s="338"/>
      <c r="CI104" s="338"/>
      <c r="CJ104" s="338"/>
      <c r="CK104" s="338"/>
      <c r="CL104" s="338"/>
      <c r="CM104" s="338"/>
      <c r="CN104" s="338"/>
      <c r="CO104" s="338"/>
      <c r="CP104" s="338"/>
      <c r="CQ104" s="338"/>
      <c r="CR104" s="338"/>
      <c r="CS104" s="338"/>
      <c r="CT104" s="338"/>
      <c r="CU104" s="338"/>
      <c r="CV104" s="338"/>
      <c r="CW104" s="338"/>
      <c r="CX104" s="338"/>
      <c r="CY104" s="338"/>
      <c r="CZ104" s="338"/>
      <c r="DA104" s="338"/>
      <c r="DB104" s="338"/>
      <c r="DC104" s="338"/>
      <c r="DD104" s="338"/>
      <c r="DE104" s="338"/>
      <c r="DF104" s="338"/>
      <c r="DG104" s="338"/>
      <c r="DH104" s="338"/>
      <c r="DI104" s="338"/>
      <c r="DJ104" s="338"/>
      <c r="DK104" s="338"/>
      <c r="DL104" s="338"/>
      <c r="DM104" s="338"/>
      <c r="DN104" s="338"/>
      <c r="DO104" s="338"/>
      <c r="DP104" s="338"/>
      <c r="DQ104" s="338"/>
      <c r="DR104" s="338"/>
      <c r="DS104" s="338"/>
      <c r="DT104" s="338"/>
      <c r="DU104" s="338"/>
      <c r="DV104" s="338"/>
      <c r="DW104" s="338"/>
      <c r="DX104" s="338"/>
      <c r="DY104" s="338"/>
      <c r="DZ104" s="338"/>
      <c r="EA104" s="338"/>
      <c r="EB104" s="338"/>
      <c r="EC104" s="338"/>
      <c r="ED104" s="338"/>
      <c r="EE104" s="338"/>
      <c r="EF104" s="338"/>
      <c r="EG104" s="338"/>
      <c r="EH104" s="338"/>
      <c r="EI104" s="338"/>
      <c r="EJ104" s="338"/>
      <c r="EK104" s="338"/>
      <c r="EL104" s="338"/>
      <c r="EM104" s="338"/>
      <c r="EN104" s="338"/>
      <c r="EO104" s="338"/>
      <c r="EP104" s="338"/>
      <c r="EQ104" s="338"/>
      <c r="ER104" s="338"/>
      <c r="ES104" s="338"/>
      <c r="ET104" s="338"/>
      <c r="EU104" s="338"/>
      <c r="EV104" s="338"/>
      <c r="EW104" s="338"/>
      <c r="EX104" s="338"/>
      <c r="EY104" s="338"/>
      <c r="EZ104" s="338"/>
      <c r="FA104" s="338"/>
      <c r="FB104" s="338"/>
      <c r="FC104" s="338"/>
      <c r="FD104" s="338"/>
      <c r="FE104" s="338"/>
      <c r="FF104" s="338"/>
      <c r="FG104" s="338"/>
      <c r="FH104" s="338"/>
      <c r="FI104" s="338"/>
      <c r="FJ104" s="338"/>
      <c r="FK104" s="338"/>
      <c r="FL104" s="338"/>
      <c r="FM104" s="338"/>
      <c r="FN104" s="338"/>
      <c r="FO104" s="338"/>
      <c r="FP104" s="338"/>
      <c r="FQ104" s="338"/>
      <c r="FR104" s="338"/>
      <c r="FS104" s="338"/>
      <c r="FT104" s="338"/>
      <c r="FU104" s="338"/>
      <c r="FV104" s="338"/>
      <c r="FW104" s="338"/>
      <c r="FX104" s="338"/>
      <c r="FY104" s="338"/>
      <c r="FZ104" s="338"/>
      <c r="GA104" s="338"/>
      <c r="GB104" s="338"/>
      <c r="GC104" s="338"/>
      <c r="GD104" s="338"/>
      <c r="GE104" s="338"/>
      <c r="GF104" s="338"/>
      <c r="GG104" s="338"/>
      <c r="GH104" s="338"/>
      <c r="GI104" s="338"/>
      <c r="GJ104" s="338"/>
      <c r="GK104" s="338"/>
      <c r="GL104" s="338"/>
      <c r="GM104" s="338"/>
      <c r="GN104" s="338"/>
      <c r="GO104" s="338"/>
      <c r="GP104" s="338"/>
      <c r="GQ104" s="338"/>
      <c r="GR104" s="338"/>
      <c r="GS104" s="338"/>
      <c r="GT104" s="338"/>
      <c r="GU104" s="338"/>
      <c r="GV104" s="338"/>
      <c r="GW104" s="338"/>
      <c r="GX104" s="338"/>
      <c r="GY104" s="338"/>
      <c r="GZ104" s="338"/>
      <c r="HA104" s="338"/>
      <c r="HB104" s="338"/>
      <c r="HC104" s="338"/>
      <c r="HD104" s="338"/>
      <c r="HE104" s="338"/>
      <c r="HF104" s="338"/>
      <c r="HG104" s="338"/>
      <c r="HH104" s="338"/>
      <c r="HI104" s="338"/>
      <c r="HJ104" s="338"/>
      <c r="HK104" s="338"/>
      <c r="HL104" s="338"/>
      <c r="HM104" s="338"/>
      <c r="HN104" s="338"/>
      <c r="HO104" s="338"/>
      <c r="HP104" s="338"/>
    </row>
    <row r="105" spans="1:224" s="337" customFormat="1" x14ac:dyDescent="0.3">
      <c r="A105" s="338"/>
      <c r="B105" s="358"/>
      <c r="C105" s="338"/>
      <c r="F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c r="AK105" s="338"/>
      <c r="AL105" s="338"/>
      <c r="AM105" s="338"/>
      <c r="AN105" s="338"/>
      <c r="AO105" s="338"/>
      <c r="AP105" s="338"/>
      <c r="AQ105" s="338"/>
      <c r="AR105" s="338"/>
      <c r="AS105" s="338"/>
      <c r="AT105" s="338"/>
      <c r="AU105" s="338"/>
      <c r="AV105" s="338"/>
      <c r="AW105" s="338"/>
      <c r="AX105" s="338"/>
      <c r="AY105" s="338"/>
      <c r="AZ105" s="338"/>
      <c r="BA105" s="338"/>
      <c r="BB105" s="338"/>
      <c r="BC105" s="338"/>
      <c r="BD105" s="338"/>
      <c r="BE105" s="338"/>
      <c r="BF105" s="338"/>
      <c r="BG105" s="338"/>
      <c r="BH105" s="338"/>
      <c r="BI105" s="338"/>
      <c r="BJ105" s="338"/>
      <c r="BK105" s="338"/>
      <c r="BL105" s="338"/>
      <c r="BM105" s="338"/>
      <c r="BN105" s="338"/>
      <c r="BO105" s="338"/>
      <c r="BP105" s="338"/>
      <c r="BQ105" s="338"/>
      <c r="BR105" s="338"/>
      <c r="BS105" s="338"/>
      <c r="BT105" s="338"/>
      <c r="BU105" s="338"/>
      <c r="BV105" s="338"/>
      <c r="BW105" s="338"/>
      <c r="BX105" s="338"/>
      <c r="BY105" s="338"/>
      <c r="BZ105" s="338"/>
      <c r="CA105" s="338"/>
      <c r="CB105" s="338"/>
      <c r="CC105" s="338"/>
      <c r="CD105" s="338"/>
      <c r="CE105" s="338"/>
      <c r="CF105" s="338"/>
      <c r="CG105" s="338"/>
      <c r="CH105" s="338"/>
      <c r="CI105" s="338"/>
      <c r="CJ105" s="338"/>
      <c r="CK105" s="338"/>
      <c r="CL105" s="338"/>
      <c r="CM105" s="338"/>
      <c r="CN105" s="338"/>
      <c r="CO105" s="338"/>
      <c r="CP105" s="338"/>
      <c r="CQ105" s="338"/>
      <c r="CR105" s="338"/>
      <c r="CS105" s="338"/>
      <c r="CT105" s="338"/>
      <c r="CU105" s="338"/>
      <c r="CV105" s="338"/>
      <c r="CW105" s="338"/>
      <c r="CX105" s="338"/>
      <c r="CY105" s="338"/>
      <c r="CZ105" s="338"/>
      <c r="DA105" s="338"/>
      <c r="DB105" s="338"/>
      <c r="DC105" s="338"/>
      <c r="DD105" s="338"/>
      <c r="DE105" s="338"/>
      <c r="DF105" s="338"/>
      <c r="DG105" s="338"/>
      <c r="DH105" s="338"/>
      <c r="DI105" s="338"/>
      <c r="DJ105" s="338"/>
      <c r="DK105" s="338"/>
      <c r="DL105" s="338"/>
      <c r="DM105" s="338"/>
      <c r="DN105" s="338"/>
      <c r="DO105" s="338"/>
      <c r="DP105" s="338"/>
      <c r="DQ105" s="338"/>
      <c r="DR105" s="338"/>
      <c r="DS105" s="338"/>
      <c r="DT105" s="338"/>
      <c r="DU105" s="338"/>
      <c r="DV105" s="338"/>
      <c r="DW105" s="338"/>
      <c r="DX105" s="338"/>
      <c r="DY105" s="338"/>
      <c r="DZ105" s="338"/>
      <c r="EA105" s="338"/>
      <c r="EB105" s="338"/>
      <c r="EC105" s="338"/>
      <c r="ED105" s="338"/>
      <c r="EE105" s="338"/>
      <c r="EF105" s="338"/>
      <c r="EG105" s="338"/>
      <c r="EH105" s="338"/>
      <c r="EI105" s="338"/>
      <c r="EJ105" s="338"/>
      <c r="EK105" s="338"/>
      <c r="EL105" s="338"/>
      <c r="EM105" s="338"/>
      <c r="EN105" s="338"/>
      <c r="EO105" s="338"/>
      <c r="EP105" s="338"/>
      <c r="EQ105" s="338"/>
      <c r="ER105" s="338"/>
      <c r="ES105" s="338"/>
      <c r="ET105" s="338"/>
      <c r="EU105" s="338"/>
      <c r="EV105" s="338"/>
      <c r="EW105" s="338"/>
      <c r="EX105" s="338"/>
      <c r="EY105" s="338"/>
      <c r="EZ105" s="338"/>
      <c r="FA105" s="338"/>
      <c r="FB105" s="338"/>
      <c r="FC105" s="338"/>
      <c r="FD105" s="338"/>
      <c r="FE105" s="338"/>
      <c r="FF105" s="338"/>
      <c r="FG105" s="338"/>
      <c r="FH105" s="338"/>
      <c r="FI105" s="338"/>
      <c r="FJ105" s="338"/>
      <c r="FK105" s="338"/>
      <c r="FL105" s="338"/>
      <c r="FM105" s="338"/>
      <c r="FN105" s="338"/>
      <c r="FO105" s="338"/>
      <c r="FP105" s="338"/>
      <c r="FQ105" s="338"/>
      <c r="FR105" s="338"/>
      <c r="FS105" s="338"/>
      <c r="FT105" s="338"/>
      <c r="FU105" s="338"/>
      <c r="FV105" s="338"/>
      <c r="FW105" s="338"/>
      <c r="FX105" s="338"/>
      <c r="FY105" s="338"/>
      <c r="FZ105" s="338"/>
      <c r="GA105" s="338"/>
      <c r="GB105" s="338"/>
      <c r="GC105" s="338"/>
      <c r="GD105" s="338"/>
      <c r="GE105" s="338"/>
      <c r="GF105" s="338"/>
      <c r="GG105" s="338"/>
      <c r="GH105" s="338"/>
      <c r="GI105" s="338"/>
      <c r="GJ105" s="338"/>
      <c r="GK105" s="338"/>
      <c r="GL105" s="338"/>
      <c r="GM105" s="338"/>
      <c r="GN105" s="338"/>
      <c r="GO105" s="338"/>
      <c r="GP105" s="338"/>
      <c r="GQ105" s="338"/>
      <c r="GR105" s="338"/>
      <c r="GS105" s="338"/>
      <c r="GT105" s="338"/>
      <c r="GU105" s="338"/>
      <c r="GV105" s="338"/>
      <c r="GW105" s="338"/>
      <c r="GX105" s="338"/>
      <c r="GY105" s="338"/>
      <c r="GZ105" s="338"/>
      <c r="HA105" s="338"/>
      <c r="HB105" s="338"/>
      <c r="HC105" s="338"/>
      <c r="HD105" s="338"/>
      <c r="HE105" s="338"/>
      <c r="HF105" s="338"/>
      <c r="HG105" s="338"/>
      <c r="HH105" s="338"/>
      <c r="HI105" s="338"/>
      <c r="HJ105" s="338"/>
      <c r="HK105" s="338"/>
      <c r="HL105" s="338"/>
      <c r="HM105" s="338"/>
      <c r="HN105" s="338"/>
      <c r="HO105" s="338"/>
      <c r="HP105" s="338"/>
    </row>
    <row r="106" spans="1:224" s="337" customFormat="1" x14ac:dyDescent="0.3">
      <c r="A106" s="338"/>
      <c r="B106" s="358"/>
      <c r="C106" s="338"/>
      <c r="F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c r="AF106" s="338"/>
      <c r="AG106" s="338"/>
      <c r="AH106" s="338"/>
      <c r="AI106" s="338"/>
      <c r="AJ106" s="338"/>
      <c r="AK106" s="338"/>
      <c r="AL106" s="338"/>
      <c r="AM106" s="338"/>
      <c r="AN106" s="338"/>
      <c r="AO106" s="338"/>
      <c r="AP106" s="338"/>
      <c r="AQ106" s="338"/>
      <c r="AR106" s="338"/>
      <c r="AS106" s="338"/>
      <c r="AT106" s="338"/>
      <c r="AU106" s="338"/>
      <c r="AV106" s="338"/>
      <c r="AW106" s="338"/>
      <c r="AX106" s="338"/>
      <c r="AY106" s="338"/>
      <c r="AZ106" s="338"/>
      <c r="BA106" s="338"/>
      <c r="BB106" s="338"/>
      <c r="BC106" s="338"/>
      <c r="BD106" s="338"/>
      <c r="BE106" s="338"/>
      <c r="BF106" s="338"/>
      <c r="BG106" s="338"/>
      <c r="BH106" s="338"/>
      <c r="BI106" s="338"/>
      <c r="BJ106" s="338"/>
      <c r="BK106" s="338"/>
      <c r="BL106" s="338"/>
      <c r="BM106" s="338"/>
      <c r="BN106" s="338"/>
      <c r="BO106" s="338"/>
      <c r="BP106" s="338"/>
      <c r="BQ106" s="338"/>
      <c r="BR106" s="338"/>
      <c r="BS106" s="338"/>
      <c r="BT106" s="338"/>
      <c r="BU106" s="338"/>
      <c r="BV106" s="338"/>
      <c r="BW106" s="338"/>
      <c r="BX106" s="338"/>
      <c r="BY106" s="338"/>
      <c r="BZ106" s="338"/>
      <c r="CA106" s="338"/>
      <c r="CB106" s="338"/>
      <c r="CC106" s="338"/>
      <c r="CD106" s="338"/>
      <c r="CE106" s="338"/>
      <c r="CF106" s="338"/>
      <c r="CG106" s="338"/>
      <c r="CH106" s="338"/>
      <c r="CI106" s="338"/>
      <c r="CJ106" s="338"/>
      <c r="CK106" s="338"/>
      <c r="CL106" s="338"/>
      <c r="CM106" s="338"/>
      <c r="CN106" s="338"/>
      <c r="CO106" s="338"/>
      <c r="CP106" s="338"/>
      <c r="CQ106" s="338"/>
      <c r="CR106" s="338"/>
      <c r="CS106" s="338"/>
      <c r="CT106" s="338"/>
      <c r="CU106" s="338"/>
      <c r="CV106" s="338"/>
      <c r="CW106" s="338"/>
      <c r="CX106" s="338"/>
      <c r="CY106" s="338"/>
      <c r="CZ106" s="338"/>
      <c r="DA106" s="338"/>
      <c r="DB106" s="338"/>
      <c r="DC106" s="338"/>
      <c r="DD106" s="338"/>
      <c r="DE106" s="338"/>
      <c r="DF106" s="338"/>
      <c r="DG106" s="338"/>
      <c r="DH106" s="338"/>
      <c r="DI106" s="338"/>
      <c r="DJ106" s="338"/>
      <c r="DK106" s="338"/>
      <c r="DL106" s="338"/>
      <c r="DM106" s="338"/>
      <c r="DN106" s="338"/>
      <c r="DO106" s="338"/>
      <c r="DP106" s="338"/>
      <c r="DQ106" s="338"/>
      <c r="DR106" s="338"/>
      <c r="DS106" s="338"/>
      <c r="DT106" s="338"/>
      <c r="DU106" s="338"/>
      <c r="DV106" s="338"/>
      <c r="DW106" s="338"/>
      <c r="DX106" s="338"/>
      <c r="DY106" s="338"/>
      <c r="DZ106" s="338"/>
      <c r="EA106" s="338"/>
      <c r="EB106" s="338"/>
      <c r="EC106" s="338"/>
      <c r="ED106" s="338"/>
      <c r="EE106" s="338"/>
      <c r="EF106" s="338"/>
      <c r="EG106" s="338"/>
      <c r="EH106" s="338"/>
      <c r="EI106" s="338"/>
      <c r="EJ106" s="338"/>
      <c r="EK106" s="338"/>
      <c r="EL106" s="338"/>
      <c r="EM106" s="338"/>
      <c r="EN106" s="338"/>
      <c r="EO106" s="338"/>
      <c r="EP106" s="338"/>
      <c r="EQ106" s="338"/>
      <c r="ER106" s="338"/>
      <c r="ES106" s="338"/>
      <c r="ET106" s="338"/>
      <c r="EU106" s="338"/>
      <c r="EV106" s="338"/>
      <c r="EW106" s="338"/>
      <c r="EX106" s="338"/>
      <c r="EY106" s="338"/>
      <c r="EZ106" s="338"/>
      <c r="FA106" s="338"/>
      <c r="FB106" s="338"/>
      <c r="FC106" s="338"/>
      <c r="FD106" s="338"/>
      <c r="FE106" s="338"/>
      <c r="FF106" s="338"/>
      <c r="FG106" s="338"/>
      <c r="FH106" s="338"/>
      <c r="FI106" s="338"/>
      <c r="FJ106" s="338"/>
      <c r="FK106" s="338"/>
      <c r="FL106" s="338"/>
      <c r="FM106" s="338"/>
      <c r="FN106" s="338"/>
      <c r="FO106" s="338"/>
      <c r="FP106" s="338"/>
      <c r="FQ106" s="338"/>
      <c r="FR106" s="338"/>
      <c r="FS106" s="338"/>
      <c r="FT106" s="338"/>
      <c r="FU106" s="338"/>
      <c r="FV106" s="338"/>
      <c r="FW106" s="338"/>
      <c r="FX106" s="338"/>
      <c r="FY106" s="338"/>
      <c r="FZ106" s="338"/>
      <c r="GA106" s="338"/>
      <c r="GB106" s="338"/>
      <c r="GC106" s="338"/>
      <c r="GD106" s="338"/>
      <c r="GE106" s="338"/>
      <c r="GF106" s="338"/>
      <c r="GG106" s="338"/>
      <c r="GH106" s="338"/>
      <c r="GI106" s="338"/>
      <c r="GJ106" s="338"/>
      <c r="GK106" s="338"/>
      <c r="GL106" s="338"/>
      <c r="GM106" s="338"/>
      <c r="GN106" s="338"/>
      <c r="GO106" s="338"/>
      <c r="GP106" s="338"/>
      <c r="GQ106" s="338"/>
      <c r="GR106" s="338"/>
      <c r="GS106" s="338"/>
      <c r="GT106" s="338"/>
      <c r="GU106" s="338"/>
      <c r="GV106" s="338"/>
      <c r="GW106" s="338"/>
      <c r="GX106" s="338"/>
      <c r="GY106" s="338"/>
      <c r="GZ106" s="338"/>
      <c r="HA106" s="338"/>
      <c r="HB106" s="338"/>
      <c r="HC106" s="338"/>
      <c r="HD106" s="338"/>
      <c r="HE106" s="338"/>
      <c r="HF106" s="338"/>
      <c r="HG106" s="338"/>
      <c r="HH106" s="338"/>
      <c r="HI106" s="338"/>
      <c r="HJ106" s="338"/>
      <c r="HK106" s="338"/>
      <c r="HL106" s="338"/>
      <c r="HM106" s="338"/>
      <c r="HN106" s="338"/>
      <c r="HO106" s="338"/>
      <c r="HP106" s="338"/>
    </row>
    <row r="107" spans="1:224" s="337" customFormat="1" x14ac:dyDescent="0.3">
      <c r="A107" s="338"/>
      <c r="B107" s="358"/>
      <c r="C107" s="338"/>
      <c r="F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c r="AF107" s="338"/>
      <c r="AG107" s="338"/>
      <c r="AH107" s="338"/>
      <c r="AI107" s="338"/>
      <c r="AJ107" s="338"/>
      <c r="AK107" s="338"/>
      <c r="AL107" s="338"/>
      <c r="AM107" s="338"/>
      <c r="AN107" s="338"/>
      <c r="AO107" s="338"/>
      <c r="AP107" s="338"/>
      <c r="AQ107" s="338"/>
      <c r="AR107" s="338"/>
      <c r="AS107" s="338"/>
      <c r="AT107" s="338"/>
      <c r="AU107" s="338"/>
      <c r="AV107" s="338"/>
      <c r="AW107" s="338"/>
      <c r="AX107" s="338"/>
      <c r="AY107" s="338"/>
      <c r="AZ107" s="338"/>
      <c r="BA107" s="338"/>
      <c r="BB107" s="338"/>
      <c r="BC107" s="338"/>
      <c r="BD107" s="338"/>
      <c r="BE107" s="338"/>
      <c r="BF107" s="338"/>
      <c r="BG107" s="338"/>
      <c r="BH107" s="338"/>
      <c r="BI107" s="338"/>
      <c r="BJ107" s="338"/>
      <c r="BK107" s="338"/>
      <c r="BL107" s="338"/>
      <c r="BM107" s="338"/>
      <c r="BN107" s="338"/>
      <c r="BO107" s="338"/>
      <c r="BP107" s="338"/>
      <c r="BQ107" s="338"/>
      <c r="BR107" s="338"/>
      <c r="BS107" s="338"/>
      <c r="BT107" s="338"/>
      <c r="BU107" s="338"/>
      <c r="BV107" s="338"/>
      <c r="BW107" s="338"/>
      <c r="BX107" s="338"/>
      <c r="BY107" s="338"/>
      <c r="BZ107" s="338"/>
      <c r="CA107" s="338"/>
      <c r="CB107" s="338"/>
      <c r="CC107" s="338"/>
      <c r="CD107" s="338"/>
      <c r="CE107" s="338"/>
      <c r="CF107" s="338"/>
      <c r="CG107" s="338"/>
      <c r="CH107" s="338"/>
      <c r="CI107" s="338"/>
      <c r="CJ107" s="338"/>
      <c r="CK107" s="338"/>
      <c r="CL107" s="338"/>
      <c r="CM107" s="338"/>
      <c r="CN107" s="338"/>
      <c r="CO107" s="338"/>
      <c r="CP107" s="338"/>
      <c r="CQ107" s="338"/>
      <c r="CR107" s="338"/>
      <c r="CS107" s="338"/>
      <c r="CT107" s="338"/>
      <c r="CU107" s="338"/>
      <c r="CV107" s="338"/>
      <c r="CW107" s="338"/>
      <c r="CX107" s="338"/>
      <c r="CY107" s="338"/>
      <c r="CZ107" s="338"/>
      <c r="DA107" s="338"/>
      <c r="DB107" s="338"/>
      <c r="DC107" s="338"/>
      <c r="DD107" s="338"/>
      <c r="DE107" s="338"/>
      <c r="DF107" s="338"/>
      <c r="DG107" s="338"/>
      <c r="DH107" s="338"/>
      <c r="DI107" s="338"/>
      <c r="DJ107" s="338"/>
      <c r="DK107" s="338"/>
      <c r="DL107" s="338"/>
      <c r="DM107" s="338"/>
      <c r="DN107" s="338"/>
      <c r="DO107" s="338"/>
      <c r="DP107" s="338"/>
      <c r="DQ107" s="338"/>
      <c r="DR107" s="338"/>
      <c r="DS107" s="338"/>
      <c r="DT107" s="338"/>
      <c r="DU107" s="338"/>
      <c r="DV107" s="338"/>
      <c r="DW107" s="338"/>
      <c r="DX107" s="338"/>
      <c r="DY107" s="338"/>
      <c r="DZ107" s="338"/>
      <c r="EA107" s="338"/>
      <c r="EB107" s="338"/>
      <c r="EC107" s="338"/>
      <c r="ED107" s="338"/>
      <c r="EE107" s="338"/>
      <c r="EF107" s="338"/>
      <c r="EG107" s="338"/>
      <c r="EH107" s="338"/>
      <c r="EI107" s="338"/>
      <c r="EJ107" s="338"/>
      <c r="EK107" s="338"/>
      <c r="EL107" s="338"/>
      <c r="EM107" s="338"/>
      <c r="EN107" s="338"/>
      <c r="EO107" s="338"/>
      <c r="EP107" s="338"/>
      <c r="EQ107" s="338"/>
      <c r="ER107" s="338"/>
      <c r="ES107" s="338"/>
      <c r="ET107" s="338"/>
      <c r="EU107" s="338"/>
      <c r="EV107" s="338"/>
      <c r="EW107" s="338"/>
      <c r="EX107" s="338"/>
      <c r="EY107" s="338"/>
      <c r="EZ107" s="338"/>
      <c r="FA107" s="338"/>
      <c r="FB107" s="338"/>
      <c r="FC107" s="338"/>
      <c r="FD107" s="338"/>
      <c r="FE107" s="338"/>
      <c r="FF107" s="338"/>
      <c r="FG107" s="338"/>
      <c r="FH107" s="338"/>
      <c r="FI107" s="338"/>
      <c r="FJ107" s="338"/>
      <c r="FK107" s="338"/>
      <c r="FL107" s="338"/>
      <c r="FM107" s="338"/>
      <c r="FN107" s="338"/>
      <c r="FO107" s="338"/>
      <c r="FP107" s="338"/>
      <c r="FQ107" s="338"/>
      <c r="FR107" s="338"/>
      <c r="FS107" s="338"/>
      <c r="FT107" s="338"/>
      <c r="FU107" s="338"/>
      <c r="FV107" s="338"/>
      <c r="FW107" s="338"/>
      <c r="FX107" s="338"/>
      <c r="FY107" s="338"/>
      <c r="FZ107" s="338"/>
      <c r="GA107" s="338"/>
      <c r="GB107" s="338"/>
      <c r="GC107" s="338"/>
      <c r="GD107" s="338"/>
      <c r="GE107" s="338"/>
      <c r="GF107" s="338"/>
      <c r="GG107" s="338"/>
      <c r="GH107" s="338"/>
      <c r="GI107" s="338"/>
      <c r="GJ107" s="338"/>
      <c r="GK107" s="338"/>
      <c r="GL107" s="338"/>
      <c r="GM107" s="338"/>
      <c r="GN107" s="338"/>
      <c r="GO107" s="338"/>
      <c r="GP107" s="338"/>
      <c r="GQ107" s="338"/>
      <c r="GR107" s="338"/>
      <c r="GS107" s="338"/>
      <c r="GT107" s="338"/>
      <c r="GU107" s="338"/>
      <c r="GV107" s="338"/>
      <c r="GW107" s="338"/>
      <c r="GX107" s="338"/>
      <c r="GY107" s="338"/>
      <c r="GZ107" s="338"/>
      <c r="HA107" s="338"/>
      <c r="HB107" s="338"/>
      <c r="HC107" s="338"/>
      <c r="HD107" s="338"/>
      <c r="HE107" s="338"/>
      <c r="HF107" s="338"/>
      <c r="HG107" s="338"/>
      <c r="HH107" s="338"/>
      <c r="HI107" s="338"/>
      <c r="HJ107" s="338"/>
      <c r="HK107" s="338"/>
      <c r="HL107" s="338"/>
      <c r="HM107" s="338"/>
      <c r="HN107" s="338"/>
      <c r="HO107" s="338"/>
      <c r="HP107" s="338"/>
    </row>
    <row r="108" spans="1:224" s="337" customFormat="1" x14ac:dyDescent="0.3">
      <c r="A108" s="338"/>
      <c r="B108" s="358"/>
      <c r="C108" s="338"/>
      <c r="F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338"/>
      <c r="AM108" s="338"/>
      <c r="AN108" s="338"/>
      <c r="AO108" s="338"/>
      <c r="AP108" s="338"/>
      <c r="AQ108" s="338"/>
      <c r="AR108" s="338"/>
      <c r="AS108" s="338"/>
      <c r="AT108" s="338"/>
      <c r="AU108" s="338"/>
      <c r="AV108" s="338"/>
      <c r="AW108" s="338"/>
      <c r="AX108" s="338"/>
      <c r="AY108" s="338"/>
      <c r="AZ108" s="338"/>
      <c r="BA108" s="338"/>
      <c r="BB108" s="338"/>
      <c r="BC108" s="338"/>
      <c r="BD108" s="338"/>
      <c r="BE108" s="338"/>
      <c r="BF108" s="338"/>
      <c r="BG108" s="338"/>
      <c r="BH108" s="338"/>
      <c r="BI108" s="338"/>
      <c r="BJ108" s="338"/>
      <c r="BK108" s="338"/>
      <c r="BL108" s="338"/>
      <c r="BM108" s="338"/>
      <c r="BN108" s="338"/>
      <c r="BO108" s="338"/>
      <c r="BP108" s="338"/>
      <c r="BQ108" s="338"/>
      <c r="BR108" s="338"/>
      <c r="BS108" s="338"/>
      <c r="BT108" s="338"/>
      <c r="BU108" s="338"/>
      <c r="BV108" s="338"/>
      <c r="BW108" s="338"/>
      <c r="BX108" s="338"/>
      <c r="BY108" s="338"/>
      <c r="BZ108" s="338"/>
      <c r="CA108" s="338"/>
      <c r="CB108" s="338"/>
      <c r="CC108" s="338"/>
      <c r="CD108" s="338"/>
      <c r="CE108" s="338"/>
      <c r="CF108" s="338"/>
      <c r="CG108" s="338"/>
      <c r="CH108" s="338"/>
      <c r="CI108" s="338"/>
      <c r="CJ108" s="338"/>
      <c r="CK108" s="338"/>
      <c r="CL108" s="338"/>
      <c r="CM108" s="338"/>
      <c r="CN108" s="338"/>
      <c r="CO108" s="338"/>
      <c r="CP108" s="338"/>
      <c r="CQ108" s="338"/>
      <c r="CR108" s="338"/>
      <c r="CS108" s="338"/>
      <c r="CT108" s="338"/>
      <c r="CU108" s="338"/>
      <c r="CV108" s="338"/>
      <c r="CW108" s="338"/>
      <c r="CX108" s="338"/>
      <c r="CY108" s="338"/>
      <c r="CZ108" s="338"/>
      <c r="DA108" s="338"/>
      <c r="DB108" s="338"/>
      <c r="DC108" s="338"/>
      <c r="DD108" s="338"/>
      <c r="DE108" s="338"/>
      <c r="DF108" s="338"/>
      <c r="DG108" s="338"/>
      <c r="DH108" s="338"/>
      <c r="DI108" s="338"/>
      <c r="DJ108" s="338"/>
      <c r="DK108" s="338"/>
      <c r="DL108" s="338"/>
      <c r="DM108" s="338"/>
      <c r="DN108" s="338"/>
      <c r="DO108" s="338"/>
      <c r="DP108" s="338"/>
      <c r="DQ108" s="338"/>
      <c r="DR108" s="338"/>
      <c r="DS108" s="338"/>
      <c r="DT108" s="338"/>
      <c r="DU108" s="338"/>
      <c r="DV108" s="338"/>
      <c r="DW108" s="338"/>
      <c r="DX108" s="338"/>
      <c r="DY108" s="338"/>
      <c r="DZ108" s="338"/>
      <c r="EA108" s="338"/>
      <c r="EB108" s="338"/>
      <c r="EC108" s="338"/>
      <c r="ED108" s="338"/>
      <c r="EE108" s="338"/>
      <c r="EF108" s="338"/>
      <c r="EG108" s="338"/>
      <c r="EH108" s="338"/>
      <c r="EI108" s="338"/>
      <c r="EJ108" s="338"/>
      <c r="EK108" s="338"/>
      <c r="EL108" s="338"/>
      <c r="EM108" s="338"/>
      <c r="EN108" s="338"/>
      <c r="EO108" s="338"/>
      <c r="EP108" s="338"/>
      <c r="EQ108" s="338"/>
      <c r="ER108" s="338"/>
      <c r="ES108" s="338"/>
      <c r="ET108" s="338"/>
      <c r="EU108" s="338"/>
      <c r="EV108" s="338"/>
      <c r="EW108" s="338"/>
      <c r="EX108" s="338"/>
      <c r="EY108" s="338"/>
      <c r="EZ108" s="338"/>
      <c r="FA108" s="338"/>
      <c r="FB108" s="338"/>
      <c r="FC108" s="338"/>
      <c r="FD108" s="338"/>
      <c r="FE108" s="338"/>
      <c r="FF108" s="338"/>
      <c r="FG108" s="338"/>
      <c r="FH108" s="338"/>
      <c r="FI108" s="338"/>
      <c r="FJ108" s="338"/>
      <c r="FK108" s="338"/>
      <c r="FL108" s="338"/>
      <c r="FM108" s="338"/>
      <c r="FN108" s="338"/>
      <c r="FO108" s="338"/>
      <c r="FP108" s="338"/>
      <c r="FQ108" s="338"/>
      <c r="FR108" s="338"/>
      <c r="FS108" s="338"/>
      <c r="FT108" s="338"/>
      <c r="FU108" s="338"/>
      <c r="FV108" s="338"/>
      <c r="FW108" s="338"/>
      <c r="FX108" s="338"/>
      <c r="FY108" s="338"/>
      <c r="FZ108" s="338"/>
      <c r="GA108" s="338"/>
      <c r="GB108" s="338"/>
      <c r="GC108" s="338"/>
      <c r="GD108" s="338"/>
      <c r="GE108" s="338"/>
      <c r="GF108" s="338"/>
      <c r="GG108" s="338"/>
      <c r="GH108" s="338"/>
      <c r="GI108" s="338"/>
      <c r="GJ108" s="338"/>
      <c r="GK108" s="338"/>
      <c r="GL108" s="338"/>
      <c r="GM108" s="338"/>
      <c r="GN108" s="338"/>
      <c r="GO108" s="338"/>
      <c r="GP108" s="338"/>
      <c r="GQ108" s="338"/>
      <c r="GR108" s="338"/>
      <c r="GS108" s="338"/>
      <c r="GT108" s="338"/>
      <c r="GU108" s="338"/>
      <c r="GV108" s="338"/>
      <c r="GW108" s="338"/>
      <c r="GX108" s="338"/>
      <c r="GY108" s="338"/>
      <c r="GZ108" s="338"/>
      <c r="HA108" s="338"/>
      <c r="HB108" s="338"/>
      <c r="HC108" s="338"/>
      <c r="HD108" s="338"/>
      <c r="HE108" s="338"/>
      <c r="HF108" s="338"/>
      <c r="HG108" s="338"/>
      <c r="HH108" s="338"/>
      <c r="HI108" s="338"/>
      <c r="HJ108" s="338"/>
      <c r="HK108" s="338"/>
      <c r="HL108" s="338"/>
      <c r="HM108" s="338"/>
      <c r="HN108" s="338"/>
      <c r="HO108" s="338"/>
      <c r="HP108" s="338"/>
    </row>
    <row r="109" spans="1:224" s="337" customFormat="1" x14ac:dyDescent="0.3">
      <c r="A109" s="338"/>
      <c r="B109" s="358"/>
      <c r="C109" s="338"/>
      <c r="F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c r="AF109" s="338"/>
      <c r="AG109" s="338"/>
      <c r="AH109" s="338"/>
      <c r="AI109" s="338"/>
      <c r="AJ109" s="338"/>
      <c r="AK109" s="338"/>
      <c r="AL109" s="338"/>
      <c r="AM109" s="338"/>
      <c r="AN109" s="338"/>
      <c r="AO109" s="338"/>
      <c r="AP109" s="338"/>
      <c r="AQ109" s="338"/>
      <c r="AR109" s="338"/>
      <c r="AS109" s="338"/>
      <c r="AT109" s="338"/>
      <c r="AU109" s="338"/>
      <c r="AV109" s="338"/>
      <c r="AW109" s="338"/>
      <c r="AX109" s="338"/>
      <c r="AY109" s="338"/>
      <c r="AZ109" s="338"/>
      <c r="BA109" s="338"/>
      <c r="BB109" s="338"/>
      <c r="BC109" s="338"/>
      <c r="BD109" s="338"/>
      <c r="BE109" s="338"/>
      <c r="BF109" s="338"/>
      <c r="BG109" s="338"/>
      <c r="BH109" s="338"/>
      <c r="BI109" s="338"/>
      <c r="BJ109" s="338"/>
      <c r="BK109" s="338"/>
      <c r="BL109" s="338"/>
      <c r="BM109" s="338"/>
      <c r="BN109" s="338"/>
      <c r="BO109" s="338"/>
      <c r="BP109" s="338"/>
      <c r="BQ109" s="338"/>
      <c r="BR109" s="338"/>
      <c r="BS109" s="338"/>
      <c r="BT109" s="338"/>
      <c r="BU109" s="338"/>
      <c r="BV109" s="338"/>
      <c r="BW109" s="338"/>
      <c r="BX109" s="338"/>
      <c r="BY109" s="338"/>
      <c r="BZ109" s="338"/>
      <c r="CA109" s="338"/>
      <c r="CB109" s="338"/>
      <c r="CC109" s="338"/>
      <c r="CD109" s="338"/>
      <c r="CE109" s="338"/>
      <c r="CF109" s="338"/>
      <c r="CG109" s="338"/>
      <c r="CH109" s="338"/>
      <c r="CI109" s="338"/>
      <c r="CJ109" s="338"/>
      <c r="CK109" s="338"/>
      <c r="CL109" s="338"/>
      <c r="CM109" s="338"/>
      <c r="CN109" s="338"/>
      <c r="CO109" s="338"/>
      <c r="CP109" s="338"/>
      <c r="CQ109" s="338"/>
      <c r="CR109" s="338"/>
      <c r="CS109" s="338"/>
      <c r="CT109" s="338"/>
      <c r="CU109" s="338"/>
      <c r="CV109" s="338"/>
      <c r="CW109" s="338"/>
      <c r="CX109" s="338"/>
      <c r="CY109" s="338"/>
      <c r="CZ109" s="338"/>
      <c r="DA109" s="338"/>
      <c r="DB109" s="338"/>
      <c r="DC109" s="338"/>
      <c r="DD109" s="338"/>
      <c r="DE109" s="338"/>
      <c r="DF109" s="338"/>
      <c r="DG109" s="338"/>
      <c r="DH109" s="338"/>
      <c r="DI109" s="338"/>
      <c r="DJ109" s="338"/>
      <c r="DK109" s="338"/>
      <c r="DL109" s="338"/>
      <c r="DM109" s="338"/>
      <c r="DN109" s="338"/>
      <c r="DO109" s="338"/>
      <c r="DP109" s="338"/>
      <c r="DQ109" s="338"/>
      <c r="DR109" s="338"/>
      <c r="DS109" s="338"/>
      <c r="DT109" s="338"/>
      <c r="DU109" s="338"/>
      <c r="DV109" s="338"/>
      <c r="DW109" s="338"/>
      <c r="DX109" s="338"/>
      <c r="DY109" s="338"/>
      <c r="DZ109" s="338"/>
      <c r="EA109" s="338"/>
      <c r="EB109" s="338"/>
      <c r="EC109" s="338"/>
      <c r="ED109" s="338"/>
      <c r="EE109" s="338"/>
      <c r="EF109" s="338"/>
      <c r="EG109" s="338"/>
      <c r="EH109" s="338"/>
      <c r="EI109" s="338"/>
      <c r="EJ109" s="338"/>
      <c r="EK109" s="338"/>
      <c r="EL109" s="338"/>
      <c r="EM109" s="338"/>
      <c r="EN109" s="338"/>
      <c r="EO109" s="338"/>
      <c r="EP109" s="338"/>
      <c r="EQ109" s="338"/>
      <c r="ER109" s="338"/>
      <c r="ES109" s="338"/>
      <c r="ET109" s="338"/>
      <c r="EU109" s="338"/>
      <c r="EV109" s="338"/>
      <c r="EW109" s="338"/>
      <c r="EX109" s="338"/>
      <c r="EY109" s="338"/>
      <c r="EZ109" s="338"/>
      <c r="FA109" s="338"/>
      <c r="FB109" s="338"/>
      <c r="FC109" s="338"/>
      <c r="FD109" s="338"/>
      <c r="FE109" s="338"/>
      <c r="FF109" s="338"/>
      <c r="FG109" s="338"/>
      <c r="FH109" s="338"/>
      <c r="FI109" s="338"/>
      <c r="FJ109" s="338"/>
      <c r="FK109" s="338"/>
      <c r="FL109" s="338"/>
      <c r="FM109" s="338"/>
      <c r="FN109" s="338"/>
      <c r="FO109" s="338"/>
      <c r="FP109" s="338"/>
      <c r="FQ109" s="338"/>
      <c r="FR109" s="338"/>
      <c r="FS109" s="338"/>
      <c r="FT109" s="338"/>
      <c r="FU109" s="338"/>
      <c r="FV109" s="338"/>
      <c r="FW109" s="338"/>
      <c r="FX109" s="338"/>
      <c r="FY109" s="338"/>
      <c r="FZ109" s="338"/>
      <c r="GA109" s="338"/>
      <c r="GB109" s="338"/>
      <c r="GC109" s="338"/>
      <c r="GD109" s="338"/>
      <c r="GE109" s="338"/>
      <c r="GF109" s="338"/>
      <c r="GG109" s="338"/>
      <c r="GH109" s="338"/>
      <c r="GI109" s="338"/>
      <c r="GJ109" s="338"/>
      <c r="GK109" s="338"/>
      <c r="GL109" s="338"/>
      <c r="GM109" s="338"/>
      <c r="GN109" s="338"/>
      <c r="GO109" s="338"/>
      <c r="GP109" s="338"/>
      <c r="GQ109" s="338"/>
      <c r="GR109" s="338"/>
      <c r="GS109" s="338"/>
      <c r="GT109" s="338"/>
      <c r="GU109" s="338"/>
      <c r="GV109" s="338"/>
      <c r="GW109" s="338"/>
      <c r="GX109" s="338"/>
      <c r="GY109" s="338"/>
      <c r="GZ109" s="338"/>
      <c r="HA109" s="338"/>
      <c r="HB109" s="338"/>
      <c r="HC109" s="338"/>
      <c r="HD109" s="338"/>
      <c r="HE109" s="338"/>
      <c r="HF109" s="338"/>
      <c r="HG109" s="338"/>
      <c r="HH109" s="338"/>
      <c r="HI109" s="338"/>
      <c r="HJ109" s="338"/>
      <c r="HK109" s="338"/>
      <c r="HL109" s="338"/>
      <c r="HM109" s="338"/>
      <c r="HN109" s="338"/>
      <c r="HO109" s="338"/>
      <c r="HP109" s="338"/>
    </row>
    <row r="110" spans="1:224" s="337" customFormat="1" x14ac:dyDescent="0.3">
      <c r="A110" s="338"/>
      <c r="B110" s="358"/>
      <c r="C110" s="338"/>
      <c r="F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c r="AK110" s="338"/>
      <c r="AL110" s="338"/>
      <c r="AM110" s="338"/>
      <c r="AN110" s="338"/>
      <c r="AO110" s="338"/>
      <c r="AP110" s="338"/>
      <c r="AQ110" s="338"/>
      <c r="AR110" s="338"/>
      <c r="AS110" s="338"/>
      <c r="AT110" s="338"/>
      <c r="AU110" s="338"/>
      <c r="AV110" s="338"/>
      <c r="AW110" s="338"/>
      <c r="AX110" s="338"/>
      <c r="AY110" s="338"/>
      <c r="AZ110" s="338"/>
      <c r="BA110" s="338"/>
      <c r="BB110" s="338"/>
      <c r="BC110" s="338"/>
      <c r="BD110" s="338"/>
      <c r="BE110" s="338"/>
      <c r="BF110" s="338"/>
      <c r="BG110" s="338"/>
      <c r="BH110" s="338"/>
      <c r="BI110" s="338"/>
      <c r="BJ110" s="338"/>
      <c r="BK110" s="338"/>
      <c r="BL110" s="338"/>
      <c r="BM110" s="338"/>
      <c r="BN110" s="338"/>
      <c r="BO110" s="338"/>
      <c r="BP110" s="338"/>
      <c r="BQ110" s="338"/>
      <c r="BR110" s="338"/>
      <c r="BS110" s="338"/>
      <c r="BT110" s="338"/>
      <c r="BU110" s="338"/>
      <c r="BV110" s="338"/>
      <c r="BW110" s="338"/>
      <c r="BX110" s="338"/>
      <c r="BY110" s="338"/>
      <c r="BZ110" s="338"/>
      <c r="CA110" s="338"/>
      <c r="CB110" s="338"/>
      <c r="CC110" s="338"/>
      <c r="CD110" s="338"/>
      <c r="CE110" s="338"/>
      <c r="CF110" s="338"/>
      <c r="CG110" s="338"/>
      <c r="CH110" s="338"/>
      <c r="CI110" s="338"/>
      <c r="CJ110" s="338"/>
      <c r="CK110" s="338"/>
      <c r="CL110" s="338"/>
      <c r="CM110" s="338"/>
      <c r="CN110" s="338"/>
      <c r="CO110" s="338"/>
      <c r="CP110" s="338"/>
      <c r="CQ110" s="338"/>
      <c r="CR110" s="338"/>
      <c r="CS110" s="338"/>
      <c r="CT110" s="338"/>
      <c r="CU110" s="338"/>
      <c r="CV110" s="338"/>
      <c r="CW110" s="338"/>
      <c r="CX110" s="338"/>
      <c r="CY110" s="338"/>
      <c r="CZ110" s="338"/>
      <c r="DA110" s="338"/>
      <c r="DB110" s="338"/>
      <c r="DC110" s="338"/>
      <c r="DD110" s="338"/>
      <c r="DE110" s="338"/>
      <c r="DF110" s="338"/>
      <c r="DG110" s="338"/>
      <c r="DH110" s="338"/>
      <c r="DI110" s="338"/>
      <c r="DJ110" s="338"/>
      <c r="DK110" s="338"/>
      <c r="DL110" s="338"/>
      <c r="DM110" s="338"/>
      <c r="DN110" s="338"/>
      <c r="DO110" s="338"/>
      <c r="DP110" s="338"/>
      <c r="DQ110" s="338"/>
      <c r="DR110" s="338"/>
      <c r="DS110" s="338"/>
      <c r="DT110" s="338"/>
      <c r="DU110" s="338"/>
      <c r="DV110" s="338"/>
      <c r="DW110" s="338"/>
      <c r="DX110" s="338"/>
      <c r="DY110" s="338"/>
      <c r="DZ110" s="338"/>
      <c r="EA110" s="338"/>
      <c r="EB110" s="338"/>
      <c r="EC110" s="338"/>
      <c r="ED110" s="338"/>
      <c r="EE110" s="338"/>
      <c r="EF110" s="338"/>
      <c r="EG110" s="338"/>
      <c r="EH110" s="338"/>
      <c r="EI110" s="338"/>
      <c r="EJ110" s="338"/>
      <c r="EK110" s="338"/>
      <c r="EL110" s="338"/>
      <c r="EM110" s="338"/>
      <c r="EN110" s="338"/>
      <c r="EO110" s="338"/>
      <c r="EP110" s="338"/>
      <c r="EQ110" s="338"/>
      <c r="ER110" s="338"/>
      <c r="ES110" s="338"/>
      <c r="ET110" s="338"/>
      <c r="EU110" s="338"/>
      <c r="EV110" s="338"/>
      <c r="EW110" s="338"/>
      <c r="EX110" s="338"/>
      <c r="EY110" s="338"/>
      <c r="EZ110" s="338"/>
      <c r="FA110" s="338"/>
      <c r="FB110" s="338"/>
      <c r="FC110" s="338"/>
      <c r="FD110" s="338"/>
      <c r="FE110" s="338"/>
      <c r="FF110" s="338"/>
      <c r="FG110" s="338"/>
      <c r="FH110" s="338"/>
      <c r="FI110" s="338"/>
      <c r="FJ110" s="338"/>
      <c r="FK110" s="338"/>
      <c r="FL110" s="338"/>
      <c r="FM110" s="338"/>
      <c r="FN110" s="338"/>
      <c r="FO110" s="338"/>
      <c r="FP110" s="338"/>
      <c r="FQ110" s="338"/>
      <c r="FR110" s="338"/>
      <c r="FS110" s="338"/>
      <c r="FT110" s="338"/>
      <c r="FU110" s="338"/>
      <c r="FV110" s="338"/>
      <c r="FW110" s="338"/>
      <c r="FX110" s="338"/>
      <c r="FY110" s="338"/>
      <c r="FZ110" s="338"/>
      <c r="GA110" s="338"/>
      <c r="GB110" s="338"/>
      <c r="GC110" s="338"/>
      <c r="GD110" s="338"/>
      <c r="GE110" s="338"/>
      <c r="GF110" s="338"/>
      <c r="GG110" s="338"/>
      <c r="GH110" s="338"/>
      <c r="GI110" s="338"/>
      <c r="GJ110" s="338"/>
      <c r="GK110" s="338"/>
      <c r="GL110" s="338"/>
      <c r="GM110" s="338"/>
      <c r="GN110" s="338"/>
      <c r="GO110" s="338"/>
      <c r="GP110" s="338"/>
      <c r="GQ110" s="338"/>
      <c r="GR110" s="338"/>
      <c r="GS110" s="338"/>
      <c r="GT110" s="338"/>
      <c r="GU110" s="338"/>
      <c r="GV110" s="338"/>
      <c r="GW110" s="338"/>
      <c r="GX110" s="338"/>
      <c r="GY110" s="338"/>
      <c r="GZ110" s="338"/>
      <c r="HA110" s="338"/>
      <c r="HB110" s="338"/>
      <c r="HC110" s="338"/>
      <c r="HD110" s="338"/>
      <c r="HE110" s="338"/>
      <c r="HF110" s="338"/>
      <c r="HG110" s="338"/>
      <c r="HH110" s="338"/>
      <c r="HI110" s="338"/>
      <c r="HJ110" s="338"/>
      <c r="HK110" s="338"/>
      <c r="HL110" s="338"/>
      <c r="HM110" s="338"/>
      <c r="HN110" s="338"/>
      <c r="HO110" s="338"/>
      <c r="HP110" s="338"/>
    </row>
    <row r="111" spans="1:224" s="337" customFormat="1" x14ac:dyDescent="0.3">
      <c r="A111" s="338"/>
      <c r="B111" s="358"/>
      <c r="C111" s="338"/>
      <c r="F111" s="338"/>
      <c r="H111" s="338"/>
      <c r="I111" s="338"/>
      <c r="J111" s="338"/>
      <c r="K111" s="338"/>
      <c r="L111" s="338"/>
      <c r="M111" s="338"/>
      <c r="N111" s="338"/>
      <c r="O111" s="338"/>
      <c r="P111" s="338"/>
      <c r="Q111" s="338"/>
      <c r="R111" s="338"/>
      <c r="S111" s="338"/>
      <c r="T111" s="338"/>
      <c r="U111" s="338"/>
      <c r="V111" s="338"/>
      <c r="W111" s="338"/>
      <c r="X111" s="338"/>
      <c r="Y111" s="338"/>
      <c r="Z111" s="338"/>
      <c r="AA111" s="338"/>
      <c r="AB111" s="338"/>
      <c r="AC111" s="338"/>
      <c r="AD111" s="338"/>
      <c r="AE111" s="338"/>
      <c r="AF111" s="338"/>
      <c r="AG111" s="338"/>
      <c r="AH111" s="338"/>
      <c r="AI111" s="338"/>
      <c r="AJ111" s="338"/>
      <c r="AK111" s="338"/>
      <c r="AL111" s="338"/>
      <c r="AM111" s="338"/>
      <c r="AN111" s="338"/>
      <c r="AO111" s="338"/>
      <c r="AP111" s="338"/>
      <c r="AQ111" s="338"/>
      <c r="AR111" s="338"/>
      <c r="AS111" s="338"/>
      <c r="AT111" s="338"/>
      <c r="AU111" s="338"/>
      <c r="AV111" s="338"/>
      <c r="AW111" s="338"/>
      <c r="AX111" s="338"/>
      <c r="AY111" s="338"/>
      <c r="AZ111" s="338"/>
      <c r="BA111" s="338"/>
      <c r="BB111" s="338"/>
      <c r="BC111" s="338"/>
      <c r="BD111" s="338"/>
      <c r="BE111" s="338"/>
      <c r="BF111" s="338"/>
      <c r="BG111" s="338"/>
      <c r="BH111" s="338"/>
      <c r="BI111" s="338"/>
      <c r="BJ111" s="338"/>
      <c r="BK111" s="338"/>
      <c r="BL111" s="338"/>
      <c r="BM111" s="338"/>
      <c r="BN111" s="338"/>
      <c r="BO111" s="338"/>
      <c r="BP111" s="338"/>
      <c r="BQ111" s="338"/>
      <c r="BR111" s="338"/>
      <c r="BS111" s="338"/>
      <c r="BT111" s="338"/>
      <c r="BU111" s="338"/>
      <c r="BV111" s="338"/>
      <c r="BW111" s="338"/>
      <c r="BX111" s="338"/>
      <c r="BY111" s="338"/>
      <c r="BZ111" s="338"/>
      <c r="CA111" s="338"/>
      <c r="CB111" s="338"/>
      <c r="CC111" s="338"/>
      <c r="CD111" s="338"/>
      <c r="CE111" s="338"/>
      <c r="CF111" s="338"/>
      <c r="CG111" s="338"/>
      <c r="CH111" s="338"/>
      <c r="CI111" s="338"/>
      <c r="CJ111" s="338"/>
      <c r="CK111" s="338"/>
      <c r="CL111" s="338"/>
      <c r="CM111" s="338"/>
      <c r="CN111" s="338"/>
      <c r="CO111" s="338"/>
      <c r="CP111" s="338"/>
      <c r="CQ111" s="338"/>
      <c r="CR111" s="338"/>
      <c r="CS111" s="338"/>
      <c r="CT111" s="338"/>
      <c r="CU111" s="338"/>
      <c r="CV111" s="338"/>
      <c r="CW111" s="338"/>
      <c r="CX111" s="338"/>
      <c r="CY111" s="338"/>
      <c r="CZ111" s="338"/>
      <c r="DA111" s="338"/>
      <c r="DB111" s="338"/>
      <c r="DC111" s="338"/>
      <c r="DD111" s="338"/>
      <c r="DE111" s="338"/>
      <c r="DF111" s="338"/>
      <c r="DG111" s="338"/>
      <c r="DH111" s="338"/>
      <c r="DI111" s="338"/>
      <c r="DJ111" s="338"/>
      <c r="DK111" s="338"/>
      <c r="DL111" s="338"/>
      <c r="DM111" s="338"/>
      <c r="DN111" s="338"/>
      <c r="DO111" s="338"/>
      <c r="DP111" s="338"/>
      <c r="DQ111" s="338"/>
      <c r="DR111" s="338"/>
      <c r="DS111" s="338"/>
      <c r="DT111" s="338"/>
      <c r="DU111" s="338"/>
      <c r="DV111" s="338"/>
      <c r="DW111" s="338"/>
      <c r="DX111" s="338"/>
      <c r="DY111" s="338"/>
      <c r="DZ111" s="338"/>
      <c r="EA111" s="338"/>
      <c r="EB111" s="338"/>
      <c r="EC111" s="338"/>
      <c r="ED111" s="338"/>
      <c r="EE111" s="338"/>
      <c r="EF111" s="338"/>
      <c r="EG111" s="338"/>
      <c r="EH111" s="338"/>
      <c r="EI111" s="338"/>
      <c r="EJ111" s="338"/>
      <c r="EK111" s="338"/>
      <c r="EL111" s="338"/>
      <c r="EM111" s="338"/>
      <c r="EN111" s="338"/>
      <c r="EO111" s="338"/>
      <c r="EP111" s="338"/>
      <c r="EQ111" s="338"/>
      <c r="ER111" s="338"/>
      <c r="ES111" s="338"/>
      <c r="ET111" s="338"/>
      <c r="EU111" s="338"/>
      <c r="EV111" s="338"/>
      <c r="EW111" s="338"/>
      <c r="EX111" s="338"/>
      <c r="EY111" s="338"/>
      <c r="EZ111" s="338"/>
      <c r="FA111" s="338"/>
      <c r="FB111" s="338"/>
      <c r="FC111" s="338"/>
      <c r="FD111" s="338"/>
      <c r="FE111" s="338"/>
      <c r="FF111" s="338"/>
      <c r="FG111" s="338"/>
      <c r="FH111" s="338"/>
      <c r="FI111" s="338"/>
      <c r="FJ111" s="338"/>
      <c r="FK111" s="338"/>
      <c r="FL111" s="338"/>
      <c r="FM111" s="338"/>
      <c r="FN111" s="338"/>
      <c r="FO111" s="338"/>
      <c r="FP111" s="338"/>
      <c r="FQ111" s="338"/>
      <c r="FR111" s="338"/>
      <c r="FS111" s="338"/>
      <c r="FT111" s="338"/>
      <c r="FU111" s="338"/>
      <c r="FV111" s="338"/>
      <c r="FW111" s="338"/>
      <c r="FX111" s="338"/>
      <c r="FY111" s="338"/>
      <c r="FZ111" s="338"/>
      <c r="GA111" s="338"/>
      <c r="GB111" s="338"/>
      <c r="GC111" s="338"/>
      <c r="GD111" s="338"/>
      <c r="GE111" s="338"/>
      <c r="GF111" s="338"/>
      <c r="GG111" s="338"/>
      <c r="GH111" s="338"/>
      <c r="GI111" s="338"/>
      <c r="GJ111" s="338"/>
      <c r="GK111" s="338"/>
      <c r="GL111" s="338"/>
      <c r="GM111" s="338"/>
      <c r="GN111" s="338"/>
      <c r="GO111" s="338"/>
      <c r="GP111" s="338"/>
      <c r="GQ111" s="338"/>
      <c r="GR111" s="338"/>
      <c r="GS111" s="338"/>
      <c r="GT111" s="338"/>
      <c r="GU111" s="338"/>
      <c r="GV111" s="338"/>
      <c r="GW111" s="338"/>
      <c r="GX111" s="338"/>
      <c r="GY111" s="338"/>
      <c r="GZ111" s="338"/>
      <c r="HA111" s="338"/>
      <c r="HB111" s="338"/>
      <c r="HC111" s="338"/>
      <c r="HD111" s="338"/>
      <c r="HE111" s="338"/>
      <c r="HF111" s="338"/>
      <c r="HG111" s="338"/>
      <c r="HH111" s="338"/>
      <c r="HI111" s="338"/>
      <c r="HJ111" s="338"/>
      <c r="HK111" s="338"/>
      <c r="HL111" s="338"/>
      <c r="HM111" s="338"/>
      <c r="HN111" s="338"/>
      <c r="HO111" s="338"/>
      <c r="HP111" s="338"/>
    </row>
    <row r="112" spans="1:224" s="337" customFormat="1" x14ac:dyDescent="0.3">
      <c r="A112" s="338"/>
      <c r="B112" s="358"/>
      <c r="C112" s="338"/>
      <c r="F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c r="AF112" s="338"/>
      <c r="AG112" s="338"/>
      <c r="AH112" s="338"/>
      <c r="AI112" s="338"/>
      <c r="AJ112" s="338"/>
      <c r="AK112" s="338"/>
      <c r="AL112" s="338"/>
      <c r="AM112" s="338"/>
      <c r="AN112" s="338"/>
      <c r="AO112" s="338"/>
      <c r="AP112" s="338"/>
      <c r="AQ112" s="338"/>
      <c r="AR112" s="338"/>
      <c r="AS112" s="338"/>
      <c r="AT112" s="338"/>
      <c r="AU112" s="338"/>
      <c r="AV112" s="338"/>
      <c r="AW112" s="338"/>
      <c r="AX112" s="338"/>
      <c r="AY112" s="338"/>
      <c r="AZ112" s="338"/>
      <c r="BA112" s="338"/>
      <c r="BB112" s="338"/>
      <c r="BC112" s="338"/>
      <c r="BD112" s="338"/>
      <c r="BE112" s="338"/>
      <c r="BF112" s="338"/>
      <c r="BG112" s="338"/>
      <c r="BH112" s="338"/>
      <c r="BI112" s="338"/>
      <c r="BJ112" s="338"/>
      <c r="BK112" s="338"/>
      <c r="BL112" s="338"/>
      <c r="BM112" s="338"/>
      <c r="BN112" s="338"/>
      <c r="BO112" s="338"/>
      <c r="BP112" s="338"/>
      <c r="BQ112" s="338"/>
      <c r="BR112" s="338"/>
      <c r="BS112" s="338"/>
      <c r="BT112" s="338"/>
      <c r="BU112" s="338"/>
      <c r="BV112" s="338"/>
      <c r="BW112" s="338"/>
      <c r="BX112" s="338"/>
      <c r="BY112" s="338"/>
      <c r="BZ112" s="338"/>
      <c r="CA112" s="338"/>
      <c r="CB112" s="338"/>
      <c r="CC112" s="338"/>
      <c r="CD112" s="338"/>
      <c r="CE112" s="338"/>
      <c r="CF112" s="338"/>
      <c r="CG112" s="338"/>
      <c r="CH112" s="338"/>
      <c r="CI112" s="338"/>
      <c r="CJ112" s="338"/>
      <c r="CK112" s="338"/>
      <c r="CL112" s="338"/>
      <c r="CM112" s="338"/>
      <c r="CN112" s="338"/>
      <c r="CO112" s="338"/>
      <c r="CP112" s="338"/>
      <c r="CQ112" s="338"/>
      <c r="CR112" s="338"/>
      <c r="CS112" s="338"/>
      <c r="CT112" s="338"/>
      <c r="CU112" s="338"/>
      <c r="CV112" s="338"/>
      <c r="CW112" s="338"/>
      <c r="CX112" s="338"/>
      <c r="CY112" s="338"/>
      <c r="CZ112" s="338"/>
      <c r="DA112" s="338"/>
      <c r="DB112" s="338"/>
      <c r="DC112" s="338"/>
      <c r="DD112" s="338"/>
      <c r="DE112" s="338"/>
      <c r="DF112" s="338"/>
      <c r="DG112" s="338"/>
      <c r="DH112" s="338"/>
      <c r="DI112" s="338"/>
      <c r="DJ112" s="338"/>
      <c r="DK112" s="338"/>
      <c r="DL112" s="338"/>
      <c r="DM112" s="338"/>
      <c r="DN112" s="338"/>
      <c r="DO112" s="338"/>
      <c r="DP112" s="338"/>
      <c r="DQ112" s="338"/>
      <c r="DR112" s="338"/>
      <c r="DS112" s="338"/>
      <c r="DT112" s="338"/>
      <c r="DU112" s="338"/>
      <c r="DV112" s="338"/>
      <c r="DW112" s="338"/>
      <c r="DX112" s="338"/>
      <c r="DY112" s="338"/>
      <c r="DZ112" s="338"/>
      <c r="EA112" s="338"/>
      <c r="EB112" s="338"/>
      <c r="EC112" s="338"/>
      <c r="ED112" s="338"/>
      <c r="EE112" s="338"/>
      <c r="EF112" s="338"/>
      <c r="EG112" s="338"/>
      <c r="EH112" s="338"/>
      <c r="EI112" s="338"/>
      <c r="EJ112" s="338"/>
      <c r="EK112" s="338"/>
      <c r="EL112" s="338"/>
      <c r="EM112" s="338"/>
      <c r="EN112" s="338"/>
      <c r="EO112" s="338"/>
      <c r="EP112" s="338"/>
      <c r="EQ112" s="338"/>
      <c r="ER112" s="338"/>
      <c r="ES112" s="338"/>
      <c r="ET112" s="338"/>
      <c r="EU112" s="338"/>
      <c r="EV112" s="338"/>
      <c r="EW112" s="338"/>
      <c r="EX112" s="338"/>
      <c r="EY112" s="338"/>
      <c r="EZ112" s="338"/>
      <c r="FA112" s="338"/>
      <c r="FB112" s="338"/>
      <c r="FC112" s="338"/>
      <c r="FD112" s="338"/>
      <c r="FE112" s="338"/>
      <c r="FF112" s="338"/>
      <c r="FG112" s="338"/>
      <c r="FH112" s="338"/>
      <c r="FI112" s="338"/>
      <c r="FJ112" s="338"/>
      <c r="FK112" s="338"/>
      <c r="FL112" s="338"/>
      <c r="FM112" s="338"/>
      <c r="FN112" s="338"/>
      <c r="FO112" s="338"/>
      <c r="FP112" s="338"/>
      <c r="FQ112" s="338"/>
      <c r="FR112" s="338"/>
      <c r="FS112" s="338"/>
      <c r="FT112" s="338"/>
      <c r="FU112" s="338"/>
      <c r="FV112" s="338"/>
      <c r="FW112" s="338"/>
      <c r="FX112" s="338"/>
      <c r="FY112" s="338"/>
      <c r="FZ112" s="338"/>
      <c r="GA112" s="338"/>
      <c r="GB112" s="338"/>
      <c r="GC112" s="338"/>
      <c r="GD112" s="338"/>
      <c r="GE112" s="338"/>
      <c r="GF112" s="338"/>
      <c r="GG112" s="338"/>
      <c r="GH112" s="338"/>
      <c r="GI112" s="338"/>
      <c r="GJ112" s="338"/>
      <c r="GK112" s="338"/>
      <c r="GL112" s="338"/>
      <c r="GM112" s="338"/>
      <c r="GN112" s="338"/>
      <c r="GO112" s="338"/>
      <c r="GP112" s="338"/>
      <c r="GQ112" s="338"/>
      <c r="GR112" s="338"/>
      <c r="GS112" s="338"/>
      <c r="GT112" s="338"/>
      <c r="GU112" s="338"/>
      <c r="GV112" s="338"/>
      <c r="GW112" s="338"/>
      <c r="GX112" s="338"/>
      <c r="GY112" s="338"/>
      <c r="GZ112" s="338"/>
      <c r="HA112" s="338"/>
      <c r="HB112" s="338"/>
      <c r="HC112" s="338"/>
      <c r="HD112" s="338"/>
      <c r="HE112" s="338"/>
      <c r="HF112" s="338"/>
      <c r="HG112" s="338"/>
      <c r="HH112" s="338"/>
      <c r="HI112" s="338"/>
      <c r="HJ112" s="338"/>
      <c r="HK112" s="338"/>
      <c r="HL112" s="338"/>
      <c r="HM112" s="338"/>
      <c r="HN112" s="338"/>
      <c r="HO112" s="338"/>
      <c r="HP112" s="338"/>
    </row>
    <row r="113" spans="1:224" s="337" customFormat="1" x14ac:dyDescent="0.3">
      <c r="A113" s="338"/>
      <c r="B113" s="358"/>
      <c r="C113" s="338"/>
      <c r="F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c r="AF113" s="338"/>
      <c r="AG113" s="338"/>
      <c r="AH113" s="338"/>
      <c r="AI113" s="338"/>
      <c r="AJ113" s="338"/>
      <c r="AK113" s="338"/>
      <c r="AL113" s="338"/>
      <c r="AM113" s="338"/>
      <c r="AN113" s="338"/>
      <c r="AO113" s="338"/>
      <c r="AP113" s="338"/>
      <c r="AQ113" s="338"/>
      <c r="AR113" s="338"/>
      <c r="AS113" s="338"/>
      <c r="AT113" s="338"/>
      <c r="AU113" s="338"/>
      <c r="AV113" s="338"/>
      <c r="AW113" s="338"/>
      <c r="AX113" s="338"/>
      <c r="AY113" s="338"/>
      <c r="AZ113" s="338"/>
      <c r="BA113" s="338"/>
      <c r="BB113" s="338"/>
      <c r="BC113" s="338"/>
      <c r="BD113" s="338"/>
      <c r="BE113" s="338"/>
      <c r="BF113" s="338"/>
      <c r="BG113" s="338"/>
      <c r="BH113" s="338"/>
      <c r="BI113" s="338"/>
      <c r="BJ113" s="338"/>
      <c r="BK113" s="338"/>
      <c r="BL113" s="338"/>
      <c r="BM113" s="338"/>
      <c r="BN113" s="338"/>
      <c r="BO113" s="338"/>
      <c r="BP113" s="338"/>
      <c r="BQ113" s="338"/>
      <c r="BR113" s="338"/>
      <c r="BS113" s="338"/>
      <c r="BT113" s="338"/>
      <c r="BU113" s="338"/>
      <c r="BV113" s="338"/>
      <c r="BW113" s="338"/>
      <c r="BX113" s="338"/>
      <c r="BY113" s="338"/>
      <c r="BZ113" s="338"/>
      <c r="CA113" s="338"/>
      <c r="CB113" s="338"/>
      <c r="CC113" s="338"/>
      <c r="CD113" s="338"/>
      <c r="CE113" s="338"/>
      <c r="CF113" s="338"/>
      <c r="CG113" s="338"/>
      <c r="CH113" s="338"/>
      <c r="CI113" s="338"/>
      <c r="CJ113" s="338"/>
      <c r="CK113" s="338"/>
      <c r="CL113" s="338"/>
      <c r="CM113" s="338"/>
      <c r="CN113" s="338"/>
      <c r="CO113" s="338"/>
      <c r="CP113" s="338"/>
      <c r="CQ113" s="338"/>
      <c r="CR113" s="338"/>
      <c r="CS113" s="338"/>
      <c r="CT113" s="338"/>
      <c r="CU113" s="338"/>
      <c r="CV113" s="338"/>
      <c r="CW113" s="338"/>
      <c r="CX113" s="338"/>
      <c r="CY113" s="338"/>
      <c r="CZ113" s="338"/>
      <c r="DA113" s="338"/>
      <c r="DB113" s="338"/>
      <c r="DC113" s="338"/>
      <c r="DD113" s="338"/>
      <c r="DE113" s="338"/>
      <c r="DF113" s="338"/>
      <c r="DG113" s="338"/>
      <c r="DH113" s="338"/>
      <c r="DI113" s="338"/>
      <c r="DJ113" s="338"/>
      <c r="DK113" s="338"/>
      <c r="DL113" s="338"/>
      <c r="DM113" s="338"/>
      <c r="DN113" s="338"/>
      <c r="DO113" s="338"/>
      <c r="DP113" s="338"/>
      <c r="DQ113" s="338"/>
      <c r="DR113" s="338"/>
      <c r="DS113" s="338"/>
      <c r="DT113" s="338"/>
      <c r="DU113" s="338"/>
      <c r="DV113" s="338"/>
      <c r="DW113" s="338"/>
      <c r="DX113" s="338"/>
      <c r="DY113" s="338"/>
      <c r="DZ113" s="338"/>
      <c r="EA113" s="338"/>
      <c r="EB113" s="338"/>
      <c r="EC113" s="338"/>
      <c r="ED113" s="338"/>
      <c r="EE113" s="338"/>
      <c r="EF113" s="338"/>
      <c r="EG113" s="338"/>
      <c r="EH113" s="338"/>
      <c r="EI113" s="338"/>
      <c r="EJ113" s="338"/>
      <c r="EK113" s="338"/>
      <c r="EL113" s="338"/>
      <c r="EM113" s="338"/>
      <c r="EN113" s="338"/>
      <c r="EO113" s="338"/>
      <c r="EP113" s="338"/>
      <c r="EQ113" s="338"/>
      <c r="ER113" s="338"/>
      <c r="ES113" s="338"/>
      <c r="ET113" s="338"/>
      <c r="EU113" s="338"/>
      <c r="EV113" s="338"/>
      <c r="EW113" s="338"/>
      <c r="EX113" s="338"/>
      <c r="EY113" s="338"/>
      <c r="EZ113" s="338"/>
      <c r="FA113" s="338"/>
      <c r="FB113" s="338"/>
      <c r="FC113" s="338"/>
      <c r="FD113" s="338"/>
      <c r="FE113" s="338"/>
      <c r="FF113" s="338"/>
      <c r="FG113" s="338"/>
      <c r="FH113" s="338"/>
      <c r="FI113" s="338"/>
      <c r="FJ113" s="338"/>
      <c r="FK113" s="338"/>
      <c r="FL113" s="338"/>
      <c r="FM113" s="338"/>
      <c r="FN113" s="338"/>
      <c r="FO113" s="338"/>
      <c r="FP113" s="338"/>
      <c r="FQ113" s="338"/>
      <c r="FR113" s="338"/>
      <c r="FS113" s="338"/>
      <c r="FT113" s="338"/>
      <c r="FU113" s="338"/>
      <c r="FV113" s="338"/>
      <c r="FW113" s="338"/>
      <c r="FX113" s="338"/>
      <c r="FY113" s="338"/>
      <c r="FZ113" s="338"/>
      <c r="GA113" s="338"/>
      <c r="GB113" s="338"/>
      <c r="GC113" s="338"/>
      <c r="GD113" s="338"/>
      <c r="GE113" s="338"/>
      <c r="GF113" s="338"/>
      <c r="GG113" s="338"/>
      <c r="GH113" s="338"/>
      <c r="GI113" s="338"/>
      <c r="GJ113" s="338"/>
      <c r="GK113" s="338"/>
      <c r="GL113" s="338"/>
      <c r="GM113" s="338"/>
      <c r="GN113" s="338"/>
      <c r="GO113" s="338"/>
      <c r="GP113" s="338"/>
      <c r="GQ113" s="338"/>
      <c r="GR113" s="338"/>
      <c r="GS113" s="338"/>
      <c r="GT113" s="338"/>
      <c r="GU113" s="338"/>
      <c r="GV113" s="338"/>
      <c r="GW113" s="338"/>
      <c r="GX113" s="338"/>
      <c r="GY113" s="338"/>
      <c r="GZ113" s="338"/>
      <c r="HA113" s="338"/>
      <c r="HB113" s="338"/>
      <c r="HC113" s="338"/>
      <c r="HD113" s="338"/>
      <c r="HE113" s="338"/>
      <c r="HF113" s="338"/>
      <c r="HG113" s="338"/>
      <c r="HH113" s="338"/>
      <c r="HI113" s="338"/>
      <c r="HJ113" s="338"/>
      <c r="HK113" s="338"/>
      <c r="HL113" s="338"/>
      <c r="HM113" s="338"/>
      <c r="HN113" s="338"/>
      <c r="HO113" s="338"/>
      <c r="HP113" s="338"/>
    </row>
  </sheetData>
  <mergeCells count="1">
    <mergeCell ref="H3:J3"/>
  </mergeCells>
  <pageMargins left="0" right="0" top="0" bottom="0" header="0" footer="0"/>
  <pageSetup scale="86" fitToHeight="2"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sheetPr>
  <dimension ref="A1:AD180"/>
  <sheetViews>
    <sheetView showGridLines="0" topLeftCell="B2" zoomScale="80" zoomScaleNormal="80" workbookViewId="0">
      <selection activeCell="B98" sqref="A98:XFD136"/>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'3381'!B2</f>
        <v>50</v>
      </c>
      <c r="W2" s="586" t="s">
        <v>4</v>
      </c>
      <c r="X2" s="587"/>
      <c r="Y2" s="588"/>
      <c r="Z2" s="588"/>
      <c r="AA2" s="588"/>
      <c r="AB2" s="588"/>
      <c r="AC2" s="588"/>
      <c r="AD2" s="449"/>
    </row>
    <row r="3" spans="1:30" ht="20.399999999999999" x14ac:dyDescent="0.35">
      <c r="B3" s="10" t="str">
        <f>"Revenue Estimate Worksheet: "&amp;B124</f>
        <v>Revenue Estimate Worksheet: Imagine Schools - Chancellor Campus - 3381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'3381'!G7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173.1</v>
      </c>
      <c r="E10" s="328">
        <v>170.09</v>
      </c>
      <c r="F10" s="323">
        <v>0</v>
      </c>
      <c r="G10" s="326">
        <f>IF($B$154&lt;8,D10*2,D10+E10)</f>
        <v>343.19</v>
      </c>
      <c r="H10" s="47"/>
      <c r="I10" s="48">
        <v>1.1259999999999999</v>
      </c>
      <c r="J10" s="48"/>
      <c r="K10" s="434">
        <f>ROUND(G10*I10,4)</f>
        <v>386.43189999999998</v>
      </c>
      <c r="L10" s="260">
        <f>SUM(K10*$G$7)*($K$7)</f>
        <v>1603186.6731654268</v>
      </c>
      <c r="N10" s="50">
        <v>5101</v>
      </c>
      <c r="O10" s="51">
        <v>101</v>
      </c>
      <c r="Q10" s="52"/>
      <c r="V10" s="596" t="s">
        <v>25</v>
      </c>
      <c r="W10" s="596"/>
      <c r="X10" s="597">
        <f>IF('3381'!K$84=1,'3381'!G10,0)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33.53</v>
      </c>
      <c r="E11" s="330">
        <v>36.909999999999997</v>
      </c>
      <c r="F11" s="251">
        <v>0</v>
      </c>
      <c r="G11" s="327">
        <f t="shared" ref="G11:G25" si="2">IF($B$154&lt;8,D11*2,D11+E11)</f>
        <v>70.44</v>
      </c>
      <c r="H11" s="47"/>
      <c r="I11" s="55">
        <f>I10</f>
        <v>1.1259999999999999</v>
      </c>
      <c r="J11" s="55"/>
      <c r="K11" s="434">
        <f t="shared" ref="K11:K25" si="3">ROUND(G11*I11,4)</f>
        <v>79.315399999999997</v>
      </c>
      <c r="L11" s="260">
        <f t="shared" ref="L11:L25" si="4">SUM(K11*$G$7)*($K$7)</f>
        <v>329055.11231548199</v>
      </c>
      <c r="M11" s="1" t="str">
        <f>IF(ROUND(G11,2)=ROUND(SUM(G28:G30),2)," ","CHECK 2. PK-3 Lines Below")</f>
        <v xml:space="preserve"> </v>
      </c>
      <c r="N11" s="50">
        <v>5101</v>
      </c>
      <c r="O11" s="56" t="s">
        <v>28</v>
      </c>
      <c r="Q11" s="52"/>
      <c r="V11" s="607" t="s">
        <v>27</v>
      </c>
      <c r="W11" s="607"/>
      <c r="X11" s="597">
        <f>IF('3381'!K$84=1,'3381'!G11,0)</f>
        <v>0</v>
      </c>
      <c r="Y11" s="597"/>
      <c r="Z11" s="608">
        <v>1</v>
      </c>
      <c r="AA11" s="608"/>
      <c r="AB11" s="459">
        <f t="shared" si="0"/>
        <v>0</v>
      </c>
      <c r="AC11" s="460">
        <f t="shared" si="1"/>
        <v>0</v>
      </c>
      <c r="AD11" s="449"/>
    </row>
    <row r="12" spans="1:30" x14ac:dyDescent="0.3">
      <c r="A12" s="1" t="s">
        <v>29</v>
      </c>
      <c r="B12" s="14" t="s">
        <v>30</v>
      </c>
      <c r="C12" s="14"/>
      <c r="D12" s="330">
        <v>226.93</v>
      </c>
      <c r="E12" s="330">
        <v>228.25</v>
      </c>
      <c r="F12" s="251">
        <v>0</v>
      </c>
      <c r="G12" s="327">
        <f t="shared" si="2"/>
        <v>455.18</v>
      </c>
      <c r="H12" s="47"/>
      <c r="I12" s="55">
        <v>1</v>
      </c>
      <c r="J12" s="55"/>
      <c r="K12" s="434">
        <f t="shared" si="3"/>
        <v>455.18</v>
      </c>
      <c r="L12" s="260">
        <f t="shared" si="4"/>
        <v>1888401.3195894</v>
      </c>
      <c r="N12" s="50">
        <v>5102</v>
      </c>
      <c r="O12" s="51">
        <v>102</v>
      </c>
      <c r="Q12" s="52"/>
      <c r="V12" s="607" t="s">
        <v>30</v>
      </c>
      <c r="W12" s="607"/>
      <c r="X12" s="597">
        <f>IF('3381'!K$84=1,'3381'!G12,0)</f>
        <v>0</v>
      </c>
      <c r="Y12" s="597"/>
      <c r="Z12" s="608">
        <v>1</v>
      </c>
      <c r="AA12" s="608"/>
      <c r="AB12" s="459">
        <f t="shared" si="0"/>
        <v>0</v>
      </c>
      <c r="AC12" s="460">
        <f t="shared" si="1"/>
        <v>0</v>
      </c>
      <c r="AD12" s="449"/>
    </row>
    <row r="13" spans="1:30" x14ac:dyDescent="0.3">
      <c r="A13" s="1" t="s">
        <v>31</v>
      </c>
      <c r="B13" s="14" t="s">
        <v>32</v>
      </c>
      <c r="C13" s="14"/>
      <c r="D13" s="330">
        <v>58.24</v>
      </c>
      <c r="E13" s="330">
        <v>56.75</v>
      </c>
      <c r="F13" s="251">
        <v>0</v>
      </c>
      <c r="G13" s="327">
        <f t="shared" si="2"/>
        <v>114.99000000000001</v>
      </c>
      <c r="H13" s="47"/>
      <c r="I13" s="55">
        <f>I12</f>
        <v>1</v>
      </c>
      <c r="J13" s="55"/>
      <c r="K13" s="434">
        <f t="shared" si="3"/>
        <v>114.99</v>
      </c>
      <c r="L13" s="260">
        <f t="shared" si="4"/>
        <v>477058.01603669993</v>
      </c>
      <c r="M13" s="1" t="str">
        <f>IF(ROUND(G13,2)=ROUND(SUM(G31:G33),2)," ","CHECK 2. 4-8 Lines Below")</f>
        <v xml:space="preserve"> </v>
      </c>
      <c r="N13" s="50">
        <v>5102</v>
      </c>
      <c r="O13" s="56" t="s">
        <v>33</v>
      </c>
      <c r="Q13" s="52"/>
      <c r="V13" s="607" t="s">
        <v>32</v>
      </c>
      <c r="W13" s="607"/>
      <c r="X13" s="597">
        <f>IF('3381'!K$84=1,'3381'!G13,0)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IF('3381'!K$84=1,'3381'!G14,0)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IF('3381'!K$84=1,'3381'!G15,0)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IF('3381'!K$84=1,'3381'!G16,0)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IF('3381'!K$84=1,'3381'!G17,0)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IF('3381'!K$84=1,'3381'!G18,0)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IF('3381'!K$84=1,'3381'!G19,0)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IF('3381'!K$84=1,'3381'!G20,0)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IF('3381'!K$84=1,'3381'!G21,0)</f>
        <v>0</v>
      </c>
      <c r="Y21" s="597"/>
      <c r="Z21" s="608">
        <v>1</v>
      </c>
      <c r="AA21" s="608"/>
      <c r="AB21" s="459">
        <f t="shared" si="0"/>
        <v>0</v>
      </c>
      <c r="AC21" s="460">
        <f t="shared" si="1"/>
        <v>0</v>
      </c>
      <c r="AD21" s="449"/>
    </row>
    <row r="22" spans="1:30" ht="16.2" x14ac:dyDescent="0.35">
      <c r="A22" s="1" t="s">
        <v>51</v>
      </c>
      <c r="B22" s="14" t="s">
        <v>52</v>
      </c>
      <c r="C22" s="14"/>
      <c r="D22" s="330">
        <v>8.1999999999999993</v>
      </c>
      <c r="E22" s="330">
        <f>2.86+1.63+1.55+1.75</f>
        <v>7.79</v>
      </c>
      <c r="F22" s="251">
        <v>0</v>
      </c>
      <c r="G22" s="327">
        <f t="shared" si="2"/>
        <v>15.989999999999998</v>
      </c>
      <c r="H22" s="47"/>
      <c r="I22" s="55">
        <v>1.147</v>
      </c>
      <c r="J22" s="55"/>
      <c r="K22" s="434">
        <f t="shared" si="3"/>
        <v>18.340499999999999</v>
      </c>
      <c r="L22" s="260">
        <f t="shared" si="4"/>
        <v>76089.073337864975</v>
      </c>
      <c r="N22" s="50">
        <v>5101</v>
      </c>
      <c r="O22" s="51">
        <v>130</v>
      </c>
      <c r="Q22" s="52"/>
      <c r="V22" s="607" t="s">
        <v>52</v>
      </c>
      <c r="W22" s="607"/>
      <c r="X22" s="597">
        <f>IF('3381'!K$84=1,'3381'!G22,0)</f>
        <v>0</v>
      </c>
      <c r="Y22" s="597"/>
      <c r="Z22" s="608">
        <v>1</v>
      </c>
      <c r="AA22" s="608"/>
      <c r="AB22" s="459">
        <f t="shared" si="0"/>
        <v>0</v>
      </c>
      <c r="AC22" s="460">
        <f t="shared" si="1"/>
        <v>0</v>
      </c>
      <c r="AD22" s="449"/>
    </row>
    <row r="23" spans="1:30" ht="16.2" x14ac:dyDescent="0.35">
      <c r="A23" s="1" t="s">
        <v>53</v>
      </c>
      <c r="B23" s="14" t="s">
        <v>54</v>
      </c>
      <c r="C23" s="14"/>
      <c r="D23" s="330">
        <v>2.2400000000000002</v>
      </c>
      <c r="E23" s="330">
        <f>0.41+0.25+0.31</f>
        <v>0.97</v>
      </c>
      <c r="F23" s="251">
        <v>0</v>
      </c>
      <c r="G23" s="327">
        <f t="shared" si="2"/>
        <v>3.21</v>
      </c>
      <c r="H23" s="47"/>
      <c r="I23" s="55">
        <f>I22</f>
        <v>1.147</v>
      </c>
      <c r="J23" s="55"/>
      <c r="K23" s="434">
        <f t="shared" si="3"/>
        <v>3.6819000000000002</v>
      </c>
      <c r="L23" s="260">
        <f t="shared" si="4"/>
        <v>15275.066607926999</v>
      </c>
      <c r="N23" s="50">
        <v>5102</v>
      </c>
      <c r="O23" s="51">
        <v>130</v>
      </c>
      <c r="Q23" s="52"/>
      <c r="V23" s="607" t="s">
        <v>54</v>
      </c>
      <c r="W23" s="607"/>
      <c r="X23" s="597">
        <f>IF('3381'!K$84=1,'3381'!G23,0)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IF('3381'!K$84=1,'3381'!G24,0)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IF('3381'!K$84=1,'3381'!G25,0)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502.24</v>
      </c>
      <c r="E26" s="438">
        <f t="shared" si="5"/>
        <v>500.76000000000005</v>
      </c>
      <c r="F26" s="438"/>
      <c r="G26" s="438">
        <f>SUM(G10:G25)</f>
        <v>1003</v>
      </c>
      <c r="H26" s="60"/>
      <c r="I26" s="60"/>
      <c r="J26" s="60"/>
      <c r="K26" s="440">
        <f>SUM(K10:K25)</f>
        <v>1057.9397000000001</v>
      </c>
      <c r="L26" s="264">
        <f>SUM(L10:L25)</f>
        <v>4389065.2610528003</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30.03</v>
      </c>
      <c r="E28" s="330">
        <v>31.94</v>
      </c>
      <c r="F28" s="325">
        <v>0</v>
      </c>
      <c r="G28" s="327">
        <f t="shared" ref="G28:G36" si="6">IF($B$154&lt;8,D28*2,D28+E28)</f>
        <v>61.97</v>
      </c>
      <c r="H28" s="72"/>
      <c r="I28" s="73" t="s">
        <v>67</v>
      </c>
      <c r="J28" s="50">
        <v>251</v>
      </c>
      <c r="K28" s="435">
        <v>1047</v>
      </c>
      <c r="L28" s="260">
        <f>SUM(G28*K28)</f>
        <v>64882.59</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3.5</v>
      </c>
      <c r="E29" s="330">
        <v>4.97</v>
      </c>
      <c r="F29" s="325">
        <v>0</v>
      </c>
      <c r="G29" s="327">
        <f t="shared" si="6"/>
        <v>8.4699999999999989</v>
      </c>
      <c r="H29" s="72"/>
      <c r="I29" s="50" t="s">
        <v>67</v>
      </c>
      <c r="J29" s="50">
        <v>252</v>
      </c>
      <c r="K29" s="435">
        <v>3380</v>
      </c>
      <c r="L29" s="260">
        <f t="shared" ref="L29:L36" si="8">SUM(G29*K29)</f>
        <v>28628.599999999995</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56.24</v>
      </c>
      <c r="E31" s="330">
        <v>54.77</v>
      </c>
      <c r="F31" s="325">
        <v>0</v>
      </c>
      <c r="G31" s="327">
        <f t="shared" si="6"/>
        <v>111.01</v>
      </c>
      <c r="H31" s="72"/>
      <c r="I31" s="81" t="s">
        <v>71</v>
      </c>
      <c r="J31" s="50">
        <v>251</v>
      </c>
      <c r="K31" s="435">
        <v>1173</v>
      </c>
      <c r="L31" s="260">
        <f t="shared" si="8"/>
        <v>130214.73000000001</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2</v>
      </c>
      <c r="E32" s="330">
        <v>1.98</v>
      </c>
      <c r="F32" s="325">
        <v>0</v>
      </c>
      <c r="G32" s="327">
        <f t="shared" si="6"/>
        <v>3.98</v>
      </c>
      <c r="H32" s="72"/>
      <c r="I32" s="81" t="s">
        <v>71</v>
      </c>
      <c r="J32" s="50">
        <v>252</v>
      </c>
      <c r="K32" s="435">
        <v>3506</v>
      </c>
      <c r="L32" s="260">
        <f t="shared" si="8"/>
        <v>13953.88</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91.77000000000001</v>
      </c>
      <c r="E37" s="438">
        <f t="shared" si="10"/>
        <v>93.660000000000011</v>
      </c>
      <c r="F37" s="438"/>
      <c r="G37" s="438">
        <f>SUM(G28:G36)</f>
        <v>185.42999999999998</v>
      </c>
      <c r="H37" s="60"/>
      <c r="I37" s="14" t="s">
        <v>79</v>
      </c>
      <c r="J37" s="14"/>
      <c r="K37" s="58"/>
      <c r="L37" s="247">
        <f>SUM(L28:L36)</f>
        <v>237679.8</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189567</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4816312.0610528002</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484.08780000000002</v>
      </c>
      <c r="D47" s="107"/>
      <c r="E47" s="107"/>
      <c r="F47" s="107"/>
      <c r="G47" s="108">
        <f>K7</f>
        <v>1.0289999999999999</v>
      </c>
      <c r="H47" s="108"/>
      <c r="I47" s="109">
        <v>1317.85</v>
      </c>
      <c r="J47" s="110" t="s">
        <v>94</v>
      </c>
      <c r="K47" s="436">
        <f>ROUND(C47*G47*I47,0)</f>
        <v>656456</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573.8519</v>
      </c>
      <c r="D48" s="107"/>
      <c r="E48" s="107"/>
      <c r="F48" s="107"/>
      <c r="G48" s="108">
        <f>K7</f>
        <v>1.0289999999999999</v>
      </c>
      <c r="H48" s="108"/>
      <c r="I48" s="109">
        <v>898.92</v>
      </c>
      <c r="J48" s="110" t="s">
        <v>94</v>
      </c>
      <c r="K48" s="436">
        <f>ROUND(C48*G48*I48,0)</f>
        <v>530807</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1057.9396999999999</v>
      </c>
      <c r="D50" s="129"/>
      <c r="E50" s="130"/>
      <c r="F50" s="130"/>
      <c r="G50" s="131" t="s">
        <v>96</v>
      </c>
      <c r="H50" s="131"/>
      <c r="I50" s="131"/>
      <c r="J50" s="131"/>
      <c r="K50" s="131"/>
      <c r="L50" s="260">
        <f>IF(B2=75,0,K49+K48+K47)</f>
        <v>1187263</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1057.9397000000001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5.2519999999999997E-3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1003</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5.4679999999999998E-3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5.2519999999999997E-3</v>
      </c>
      <c r="L59" s="260">
        <f>SUM(I59*K59)</f>
        <v>22239.000523999999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5.2519999999999997E-3</v>
      </c>
      <c r="L67" s="260">
        <f>SUM(I67*K67)</f>
        <v>566091.877676</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5.4679999999999998E-3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5.2519999999999997E-3</v>
      </c>
      <c r="L70" s="260">
        <f t="shared" si="11"/>
        <v>-37086.436035999999</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5.2519999999999997E-3</v>
      </c>
      <c r="L71" s="260">
        <f t="shared" si="11"/>
        <v>3636.1276639999996</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5.4679999999999998E-3</v>
      </c>
      <c r="L72" s="260">
        <f t="shared" si="11"/>
        <v>77698.278711999999</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5.4679999999999998E-3</v>
      </c>
      <c r="L77" s="260">
        <f t="shared" si="12"/>
        <v>9409.372675999999</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5.2519999999999997E-3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0</v>
      </c>
      <c r="AD81" s="507"/>
    </row>
    <row r="82" spans="1:30" ht="22.5" customHeight="1" thickTop="1" x14ac:dyDescent="0.3">
      <c r="B82" s="14" t="s">
        <v>138</v>
      </c>
      <c r="C82" s="14"/>
      <c r="D82" s="14"/>
      <c r="E82" s="14"/>
      <c r="F82" s="14"/>
      <c r="G82" s="14"/>
      <c r="H82" s="14"/>
      <c r="I82" s="14"/>
      <c r="J82" s="14"/>
      <c r="K82" s="14"/>
      <c r="L82" s="446">
        <f>SUM(L44:L81)</f>
        <v>6645563.2822687998</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'3381'!AC81</f>
        <v>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6645563.2822687998</v>
      </c>
      <c r="L86" s="247">
        <f>IF(G26=0,0,IF(G26&gt;250,-(((250/G26)*K86)*IF(M86="H",0.02,0.05)),IF(M86="H",-0.02*K86,-0.05*K86)))</f>
        <v>-82821.077794975077</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6562742.2044738252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-5477817.7300000004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1084924.4744738247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542462.24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249457.08631846495</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299</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300</v>
      </c>
      <c r="C123" s="195" t="s">
        <v>197</v>
      </c>
    </row>
    <row r="124" spans="2:3" hidden="1" x14ac:dyDescent="0.3">
      <c r="B124" s="437" t="s">
        <v>546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41808.602546296301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299</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300</v>
      </c>
      <c r="C164" s="209" t="s">
        <v>242</v>
      </c>
      <c r="D164" s="205"/>
    </row>
    <row r="165" spans="1:4" hidden="1" x14ac:dyDescent="0.3">
      <c r="A165" s="204" t="s">
        <v>243</v>
      </c>
      <c r="B165" s="208" t="s">
        <v>301</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41808.602546296301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3" priority="2" stopIfTrue="1" operator="lessThan">
      <formula>0</formula>
    </cfRule>
  </conditionalFormatting>
  <conditionalFormatting sqref="A141:A172">
    <cfRule type="cellIs" dxfId="5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FF00"/>
  </sheetPr>
  <dimension ref="A1:AD180"/>
  <sheetViews>
    <sheetView showGridLines="0" topLeftCell="B2" zoomScale="80" zoomScaleNormal="80" workbookViewId="0">
      <selection activeCell="B98" sqref="A98:XFD136"/>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'3382'!B2</f>
        <v>50</v>
      </c>
      <c r="W2" s="586" t="s">
        <v>4</v>
      </c>
      <c r="X2" s="587"/>
      <c r="Y2" s="588"/>
      <c r="Z2" s="588"/>
      <c r="AA2" s="588"/>
      <c r="AB2" s="588"/>
      <c r="AC2" s="588"/>
      <c r="AD2" s="449"/>
    </row>
    <row r="3" spans="1:30" ht="20.399999999999999" x14ac:dyDescent="0.35">
      <c r="B3" s="10" t="str">
        <f>"Revenue Estimate Worksheet: "&amp;B124</f>
        <v>Revenue Estimate Worksheet: Glades Academy - 3382</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'3382'!G7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45.83</v>
      </c>
      <c r="E10" s="328">
        <v>51.54</v>
      </c>
      <c r="F10" s="323">
        <v>0</v>
      </c>
      <c r="G10" s="326">
        <f>IF($B$154&lt;8,D10*2,D10+E10)</f>
        <v>97.37</v>
      </c>
      <c r="H10" s="47"/>
      <c r="I10" s="48">
        <v>1.1259999999999999</v>
      </c>
      <c r="J10" s="48"/>
      <c r="K10" s="434">
        <f>ROUND(G10*I10,4)</f>
        <v>109.6386</v>
      </c>
      <c r="L10" s="260">
        <f>SUM(K10*$G$7)*($K$7)</f>
        <v>454856.70925333793</v>
      </c>
      <c r="N10" s="50">
        <v>5101</v>
      </c>
      <c r="O10" s="51">
        <v>101</v>
      </c>
      <c r="Q10" s="52"/>
      <c r="V10" s="596" t="s">
        <v>25</v>
      </c>
      <c r="W10" s="596"/>
      <c r="X10" s="597">
        <f>IF('3382'!K$84=1,'3382'!G10,0)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8</v>
      </c>
      <c r="E11" s="330">
        <v>9.9700000000000006</v>
      </c>
      <c r="F11" s="251">
        <v>0</v>
      </c>
      <c r="G11" s="327">
        <f t="shared" ref="G11:G25" si="2">IF($B$154&lt;8,D11*2,D11+E11)</f>
        <v>17.97</v>
      </c>
      <c r="H11" s="47"/>
      <c r="I11" s="55">
        <f>I10</f>
        <v>1.1259999999999999</v>
      </c>
      <c r="J11" s="55"/>
      <c r="K11" s="434">
        <f t="shared" ref="K11:K25" si="3">ROUND(G11*I11,4)</f>
        <v>20.234200000000001</v>
      </c>
      <c r="L11" s="260">
        <f t="shared" ref="L11:L25" si="4">SUM(K11*$G$7)*($K$7)</f>
        <v>83945.450109486002</v>
      </c>
      <c r="M11" s="1" t="str">
        <f>IF(ROUND(G11,2)=ROUND(SUM(G28:G30),2)," ","CHECK 2. PK-3 Lines Below")</f>
        <v xml:space="preserve"> </v>
      </c>
      <c r="N11" s="50">
        <v>5101</v>
      </c>
      <c r="O11" s="56" t="s">
        <v>28</v>
      </c>
      <c r="Q11" s="52"/>
      <c r="V11" s="607" t="s">
        <v>27</v>
      </c>
      <c r="W11" s="607"/>
      <c r="X11" s="597">
        <f>IF('3382'!K$84=1,'3382'!G11,0)</f>
        <v>0</v>
      </c>
      <c r="Y11" s="597"/>
      <c r="Z11" s="608">
        <v>1</v>
      </c>
      <c r="AA11" s="608"/>
      <c r="AB11" s="459">
        <f t="shared" si="0"/>
        <v>0</v>
      </c>
      <c r="AC11" s="460">
        <f t="shared" si="1"/>
        <v>0</v>
      </c>
      <c r="AD11" s="449"/>
    </row>
    <row r="12" spans="1:30" x14ac:dyDescent="0.3">
      <c r="A12" s="1" t="s">
        <v>29</v>
      </c>
      <c r="B12" s="14" t="s">
        <v>30</v>
      </c>
      <c r="C12" s="14"/>
      <c r="D12" s="330">
        <v>27.49</v>
      </c>
      <c r="E12" s="330">
        <v>28</v>
      </c>
      <c r="F12" s="251">
        <v>0</v>
      </c>
      <c r="G12" s="327">
        <f t="shared" si="2"/>
        <v>55.489999999999995</v>
      </c>
      <c r="H12" s="47"/>
      <c r="I12" s="55">
        <v>1</v>
      </c>
      <c r="J12" s="55"/>
      <c r="K12" s="434">
        <f t="shared" si="3"/>
        <v>55.49</v>
      </c>
      <c r="L12" s="260">
        <f t="shared" si="4"/>
        <v>230210.88190169999</v>
      </c>
      <c r="N12" s="50">
        <v>5102</v>
      </c>
      <c r="O12" s="51">
        <v>102</v>
      </c>
      <c r="Q12" s="52"/>
      <c r="V12" s="607" t="s">
        <v>30</v>
      </c>
      <c r="W12" s="607"/>
      <c r="X12" s="597">
        <f>IF('3382'!K$84=1,'3382'!G12,0)</f>
        <v>0</v>
      </c>
      <c r="Y12" s="597"/>
      <c r="Z12" s="608">
        <v>1</v>
      </c>
      <c r="AA12" s="608"/>
      <c r="AB12" s="459">
        <f t="shared" si="0"/>
        <v>0</v>
      </c>
      <c r="AC12" s="460">
        <f t="shared" si="1"/>
        <v>0</v>
      </c>
      <c r="AD12" s="449"/>
    </row>
    <row r="13" spans="1:30" x14ac:dyDescent="0.3">
      <c r="A13" s="1" t="s">
        <v>31</v>
      </c>
      <c r="B13" s="14" t="s">
        <v>32</v>
      </c>
      <c r="C13" s="14"/>
      <c r="D13" s="330">
        <v>10.44</v>
      </c>
      <c r="E13" s="330">
        <v>10</v>
      </c>
      <c r="F13" s="251">
        <v>0</v>
      </c>
      <c r="G13" s="327">
        <f t="shared" si="2"/>
        <v>20.439999999999998</v>
      </c>
      <c r="H13" s="47"/>
      <c r="I13" s="55">
        <f>I12</f>
        <v>1</v>
      </c>
      <c r="J13" s="55"/>
      <c r="K13" s="434">
        <f t="shared" si="3"/>
        <v>20.440000000000001</v>
      </c>
      <c r="L13" s="260">
        <f t="shared" si="4"/>
        <v>84799.250785199998</v>
      </c>
      <c r="M13" s="1" t="str">
        <f>IF(ROUND(G13,2)=ROUND(SUM(G31:G33),2)," ","CHECK 2. 4-8 Lines Below")</f>
        <v xml:space="preserve"> </v>
      </c>
      <c r="N13" s="50">
        <v>5102</v>
      </c>
      <c r="O13" s="56" t="s">
        <v>33</v>
      </c>
      <c r="Q13" s="52"/>
      <c r="V13" s="607" t="s">
        <v>32</v>
      </c>
      <c r="W13" s="607"/>
      <c r="X13" s="597">
        <f>IF('3382'!K$84=1,'3382'!G13,0)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IF('3382'!K$84=1,'3382'!G14,0)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IF('3382'!K$84=1,'3382'!G15,0)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IF('3382'!K$84=1,'3382'!G16,0)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IF('3382'!K$84=1,'3382'!G17,0)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IF('3382'!K$84=1,'3382'!G18,0)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IF('3382'!K$84=1,'3382'!G19,0)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IF('3382'!K$84=1,'3382'!G20,0)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IF('3382'!K$84=1,'3382'!G21,0)</f>
        <v>0</v>
      </c>
      <c r="Y21" s="597"/>
      <c r="Z21" s="608">
        <v>1</v>
      </c>
      <c r="AA21" s="608"/>
      <c r="AB21" s="459">
        <f t="shared" si="0"/>
        <v>0</v>
      </c>
      <c r="AC21" s="460">
        <f t="shared" si="1"/>
        <v>0</v>
      </c>
      <c r="AD21" s="449"/>
    </row>
    <row r="22" spans="1:30" ht="16.2" x14ac:dyDescent="0.35">
      <c r="A22" s="1" t="s">
        <v>51</v>
      </c>
      <c r="B22" s="14" t="s">
        <v>52</v>
      </c>
      <c r="C22" s="14"/>
      <c r="D22" s="330">
        <v>4.55</v>
      </c>
      <c r="E22" s="330">
        <f>0.91+0.91+0.91+1.82</f>
        <v>4.55</v>
      </c>
      <c r="F22" s="251">
        <v>0</v>
      </c>
      <c r="G22" s="327">
        <f t="shared" si="2"/>
        <v>9.1</v>
      </c>
      <c r="H22" s="47"/>
      <c r="I22" s="55">
        <v>1.147</v>
      </c>
      <c r="J22" s="55"/>
      <c r="K22" s="434">
        <f t="shared" si="3"/>
        <v>10.4377</v>
      </c>
      <c r="L22" s="260">
        <f t="shared" si="4"/>
        <v>43302.795495140992</v>
      </c>
      <c r="N22" s="50">
        <v>5101</v>
      </c>
      <c r="O22" s="51">
        <v>130</v>
      </c>
      <c r="Q22" s="52"/>
      <c r="V22" s="607" t="s">
        <v>52</v>
      </c>
      <c r="W22" s="607"/>
      <c r="X22" s="597">
        <f>IF('3382'!K$84=1,'3382'!G22,0)</f>
        <v>0</v>
      </c>
      <c r="Y22" s="597"/>
      <c r="Z22" s="608">
        <v>1</v>
      </c>
      <c r="AA22" s="608"/>
      <c r="AB22" s="459">
        <f t="shared" si="0"/>
        <v>0</v>
      </c>
      <c r="AC22" s="460">
        <f t="shared" si="1"/>
        <v>0</v>
      </c>
      <c r="AD22" s="449"/>
    </row>
    <row r="23" spans="1:30" ht="16.2" x14ac:dyDescent="0.35">
      <c r="A23" s="1" t="s">
        <v>53</v>
      </c>
      <c r="B23" s="14" t="s">
        <v>54</v>
      </c>
      <c r="C23" s="14"/>
      <c r="D23" s="330">
        <v>0.95</v>
      </c>
      <c r="E23" s="330">
        <f>0.45+0.45</f>
        <v>0.9</v>
      </c>
      <c r="F23" s="251">
        <v>0</v>
      </c>
      <c r="G23" s="327">
        <f t="shared" si="2"/>
        <v>1.85</v>
      </c>
      <c r="H23" s="47"/>
      <c r="I23" s="55">
        <f>I22</f>
        <v>1.147</v>
      </c>
      <c r="J23" s="55"/>
      <c r="K23" s="434">
        <f t="shared" si="3"/>
        <v>2.1219999999999999</v>
      </c>
      <c r="L23" s="260">
        <f t="shared" si="4"/>
        <v>8803.523002259999</v>
      </c>
      <c r="N23" s="50">
        <v>5102</v>
      </c>
      <c r="O23" s="51">
        <v>130</v>
      </c>
      <c r="Q23" s="52"/>
      <c r="V23" s="607" t="s">
        <v>54</v>
      </c>
      <c r="W23" s="607"/>
      <c r="X23" s="597">
        <f>IF('3382'!K$84=1,'3382'!G23,0)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IF('3382'!K$84=1,'3382'!G24,0)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IF('3382'!K$84=1,'3382'!G25,0)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97.259999999999991</v>
      </c>
      <c r="E26" s="438">
        <f t="shared" si="5"/>
        <v>104.96</v>
      </c>
      <c r="F26" s="438"/>
      <c r="G26" s="438">
        <f>SUM(G10:G25)</f>
        <v>202.21999999999997</v>
      </c>
      <c r="H26" s="60"/>
      <c r="I26" s="60"/>
      <c r="J26" s="60"/>
      <c r="K26" s="440">
        <f>SUM(K10:K25)</f>
        <v>218.36250000000001</v>
      </c>
      <c r="L26" s="264">
        <f>SUM(L10:L25)</f>
        <v>905918.61054712499</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7</v>
      </c>
      <c r="E28" s="330">
        <v>8.98</v>
      </c>
      <c r="F28" s="325">
        <v>0</v>
      </c>
      <c r="G28" s="327">
        <f t="shared" ref="G28:G36" si="6">IF($B$154&lt;8,D28*2,D28+E28)</f>
        <v>15.98</v>
      </c>
      <c r="H28" s="72"/>
      <c r="I28" s="73" t="s">
        <v>67</v>
      </c>
      <c r="J28" s="50">
        <v>251</v>
      </c>
      <c r="K28" s="435">
        <v>1047</v>
      </c>
      <c r="L28" s="260">
        <f>SUM(G28*K28)</f>
        <v>16731.060000000001</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1</v>
      </c>
      <c r="E29" s="330">
        <v>0.99</v>
      </c>
      <c r="F29" s="325">
        <v>0</v>
      </c>
      <c r="G29" s="327">
        <f t="shared" si="6"/>
        <v>1.99</v>
      </c>
      <c r="H29" s="72"/>
      <c r="I29" s="50" t="s">
        <v>67</v>
      </c>
      <c r="J29" s="50">
        <v>252</v>
      </c>
      <c r="K29" s="435">
        <v>3380</v>
      </c>
      <c r="L29" s="260">
        <f t="shared" ref="L29:L36" si="8">SUM(G29*K29)</f>
        <v>6726.2</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8.44</v>
      </c>
      <c r="E31" s="330">
        <v>7.51</v>
      </c>
      <c r="F31" s="325">
        <v>0</v>
      </c>
      <c r="G31" s="327">
        <f t="shared" si="6"/>
        <v>15.95</v>
      </c>
      <c r="H31" s="72"/>
      <c r="I31" s="81" t="s">
        <v>71</v>
      </c>
      <c r="J31" s="50">
        <v>251</v>
      </c>
      <c r="K31" s="435">
        <v>1173</v>
      </c>
      <c r="L31" s="260">
        <f t="shared" si="8"/>
        <v>18709.349999999999</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2</v>
      </c>
      <c r="E32" s="330">
        <v>2.4900000000000002</v>
      </c>
      <c r="F32" s="325">
        <v>0</v>
      </c>
      <c r="G32" s="327">
        <f t="shared" si="6"/>
        <v>4.49</v>
      </c>
      <c r="H32" s="72"/>
      <c r="I32" s="81" t="s">
        <v>71</v>
      </c>
      <c r="J32" s="50">
        <v>252</v>
      </c>
      <c r="K32" s="435">
        <v>3506</v>
      </c>
      <c r="L32" s="260">
        <f t="shared" si="8"/>
        <v>15741.94</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18.439999999999998</v>
      </c>
      <c r="E37" s="438">
        <f t="shared" si="10"/>
        <v>19.97</v>
      </c>
      <c r="F37" s="438"/>
      <c r="G37" s="438">
        <f>SUM(G28:G36)</f>
        <v>38.410000000000004</v>
      </c>
      <c r="H37" s="60"/>
      <c r="I37" s="14" t="s">
        <v>79</v>
      </c>
      <c r="J37" s="14"/>
      <c r="K37" s="58"/>
      <c r="L37" s="247">
        <f>SUM(L28:L36)</f>
        <v>57908.55</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38219.579999999994</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1002046.740547125</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140.31049999999999</v>
      </c>
      <c r="D47" s="107"/>
      <c r="E47" s="107"/>
      <c r="F47" s="107"/>
      <c r="G47" s="108">
        <f>K7</f>
        <v>1.0289999999999999</v>
      </c>
      <c r="H47" s="108"/>
      <c r="I47" s="109">
        <v>1317.85</v>
      </c>
      <c r="J47" s="110" t="s">
        <v>94</v>
      </c>
      <c r="K47" s="436">
        <f>ROUND(C47*G47*I47,0)</f>
        <v>190271</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78.052000000000007</v>
      </c>
      <c r="D48" s="107"/>
      <c r="E48" s="107"/>
      <c r="F48" s="107"/>
      <c r="G48" s="108">
        <f>K7</f>
        <v>1.0289999999999999</v>
      </c>
      <c r="H48" s="108"/>
      <c r="I48" s="109">
        <v>898.92</v>
      </c>
      <c r="J48" s="110" t="s">
        <v>94</v>
      </c>
      <c r="K48" s="436">
        <f>ROUND(C48*G48*I48,0)</f>
        <v>72197</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218.36250000000001</v>
      </c>
      <c r="D50" s="129"/>
      <c r="E50" s="130"/>
      <c r="F50" s="130"/>
      <c r="G50" s="131" t="s">
        <v>96</v>
      </c>
      <c r="H50" s="131"/>
      <c r="I50" s="131"/>
      <c r="J50" s="131"/>
      <c r="K50" s="131"/>
      <c r="L50" s="260">
        <f>IF(B2=75,0,K49+K48+K47)</f>
        <v>262468</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218.36250000000001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1.0839999999999999E-3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202.21999999999997</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1.1019999999999999E-3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1.0839999999999999E-3</v>
      </c>
      <c r="L59" s="260">
        <f>SUM(I59*K59)</f>
        <v>4590.0755079999999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1.0839999999999999E-3</v>
      </c>
      <c r="L67" s="260">
        <f>SUM(I67*K67)</f>
        <v>116839.98389199999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1.1019999999999999E-3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1.0839999999999999E-3</v>
      </c>
      <c r="L70" s="260">
        <f t="shared" si="11"/>
        <v>-7654.5500119999997</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1.0839999999999999E-3</v>
      </c>
      <c r="L71" s="260">
        <f t="shared" si="11"/>
        <v>750.48788799999988</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1.1019999999999999E-3</v>
      </c>
      <c r="L72" s="260">
        <f t="shared" si="11"/>
        <v>15659.016667999998</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1.1019999999999999E-3</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1.0839999999999999E-3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0</v>
      </c>
      <c r="AD81" s="507"/>
    </row>
    <row r="82" spans="1:30" ht="22.5" customHeight="1" thickTop="1" x14ac:dyDescent="0.3">
      <c r="B82" s="14" t="s">
        <v>138</v>
      </c>
      <c r="C82" s="14"/>
      <c r="D82" s="14"/>
      <c r="E82" s="14"/>
      <c r="F82" s="14"/>
      <c r="G82" s="14"/>
      <c r="H82" s="14"/>
      <c r="I82" s="14"/>
      <c r="J82" s="14"/>
      <c r="K82" s="14"/>
      <c r="L82" s="446">
        <f>SUM(L44:L81)</f>
        <v>1394699.7544911252</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'3382'!AC81</f>
        <v>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1394699.7544911252</v>
      </c>
      <c r="L86" s="247">
        <f>IF(G26=0,0,IF(G26&gt;250,-(((250/G26)*K86)*IF(M86="H",0.02,0.05)),IF(M86="H",-0.02*K86,-0.05*K86)))</f>
        <v>-69734.987724556267</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1324964.7667665689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-1024669.9</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300294.86676656886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150147.43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302</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303</v>
      </c>
      <c r="C123" s="195" t="s">
        <v>197</v>
      </c>
    </row>
    <row r="124" spans="2:3" hidden="1" x14ac:dyDescent="0.3">
      <c r="B124" s="437" t="s">
        <v>547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41808.602557870399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302</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303</v>
      </c>
      <c r="C164" s="209" t="s">
        <v>242</v>
      </c>
      <c r="D164" s="205"/>
    </row>
    <row r="165" spans="1:4" hidden="1" x14ac:dyDescent="0.3">
      <c r="A165" s="204" t="s">
        <v>243</v>
      </c>
      <c r="B165" s="208" t="s">
        <v>304</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41808.602557870399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1" priority="2" stopIfTrue="1" operator="lessThan">
      <formula>0</formula>
    </cfRule>
  </conditionalFormatting>
  <conditionalFormatting sqref="A141:A172">
    <cfRule type="cellIs" dxfId="5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FF00"/>
  </sheetPr>
  <dimension ref="A1:AD180"/>
  <sheetViews>
    <sheetView showGridLines="0" topLeftCell="B2" zoomScale="80" zoomScaleNormal="80" workbookViewId="0">
      <selection activeCell="B2" sqref="B2"/>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'3385'!B2</f>
        <v>50</v>
      </c>
      <c r="W2" s="586" t="s">
        <v>4</v>
      </c>
      <c r="X2" s="587"/>
      <c r="Y2" s="588"/>
      <c r="Z2" s="588"/>
      <c r="AA2" s="588"/>
      <c r="AB2" s="588"/>
      <c r="AC2" s="588"/>
      <c r="AD2" s="449"/>
    </row>
    <row r="3" spans="1:30" ht="20.399999999999999" x14ac:dyDescent="0.35">
      <c r="B3" s="10" t="str">
        <f>"Revenue Estimate Worksheet: "&amp;B124</f>
        <v>Revenue Estimate Worksheet: Bright Futures Academy - 3385</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'3385'!G7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125.85</v>
      </c>
      <c r="E10" s="328">
        <v>122.83</v>
      </c>
      <c r="F10" s="323">
        <v>0</v>
      </c>
      <c r="G10" s="326">
        <f>IF($B$154&lt;8,D10*2,D10+E10)</f>
        <v>248.68</v>
      </c>
      <c r="H10" s="47"/>
      <c r="I10" s="48">
        <v>1.1259999999999999</v>
      </c>
      <c r="J10" s="48"/>
      <c r="K10" s="434">
        <f>ROUND(G10*I10,4)</f>
        <v>280.01369999999997</v>
      </c>
      <c r="L10" s="260">
        <f>SUM(K10*$G$7)*($K$7)</f>
        <v>1161690.4094712208</v>
      </c>
      <c r="N10" s="50">
        <v>5101</v>
      </c>
      <c r="O10" s="51">
        <v>101</v>
      </c>
      <c r="Q10" s="52"/>
      <c r="V10" s="596" t="s">
        <v>25</v>
      </c>
      <c r="W10" s="596"/>
      <c r="X10" s="597">
        <f>IF('3385'!K$84=1,'3385'!G10,0)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9.83</v>
      </c>
      <c r="E11" s="330">
        <v>10.16</v>
      </c>
      <c r="F11" s="251">
        <v>0</v>
      </c>
      <c r="G11" s="327">
        <f t="shared" ref="G11:G25" si="2">IF($B$154&lt;8,D11*2,D11+E11)</f>
        <v>19.990000000000002</v>
      </c>
      <c r="H11" s="47"/>
      <c r="I11" s="55">
        <f>I10</f>
        <v>1.1259999999999999</v>
      </c>
      <c r="J11" s="55"/>
      <c r="K11" s="434">
        <f t="shared" ref="K11:K25" si="3">ROUND(G11*I11,4)</f>
        <v>22.508700000000001</v>
      </c>
      <c r="L11" s="260">
        <f t="shared" ref="L11:L25" si="4">SUM(K11*$G$7)*($K$7)</f>
        <v>93381.648539571004</v>
      </c>
      <c r="M11" s="1" t="str">
        <f>IF(ROUND(G11,2)=ROUND(SUM(G28:G30),2)," ","CHECK 2. PK-3 Lines Below")</f>
        <v xml:space="preserve"> </v>
      </c>
      <c r="N11" s="50">
        <v>5101</v>
      </c>
      <c r="O11" s="56" t="s">
        <v>28</v>
      </c>
      <c r="Q11" s="52"/>
      <c r="V11" s="607" t="s">
        <v>27</v>
      </c>
      <c r="W11" s="607"/>
      <c r="X11" s="597">
        <f>IF('3385'!K$84=1,'3385'!G11,0)</f>
        <v>0</v>
      </c>
      <c r="Y11" s="597"/>
      <c r="Z11" s="608">
        <v>1</v>
      </c>
      <c r="AA11" s="608"/>
      <c r="AB11" s="459">
        <f t="shared" si="0"/>
        <v>0</v>
      </c>
      <c r="AC11" s="460">
        <f t="shared" si="1"/>
        <v>0</v>
      </c>
      <c r="AD11" s="449"/>
    </row>
    <row r="12" spans="1:30" x14ac:dyDescent="0.3">
      <c r="A12" s="1" t="s">
        <v>29</v>
      </c>
      <c r="B12" s="14" t="s">
        <v>30</v>
      </c>
      <c r="C12" s="14"/>
      <c r="D12" s="330">
        <v>153.75</v>
      </c>
      <c r="E12" s="330">
        <v>150.77000000000001</v>
      </c>
      <c r="F12" s="251">
        <v>0</v>
      </c>
      <c r="G12" s="327">
        <f t="shared" si="2"/>
        <v>304.52</v>
      </c>
      <c r="H12" s="47"/>
      <c r="I12" s="55">
        <v>1</v>
      </c>
      <c r="J12" s="55"/>
      <c r="K12" s="434">
        <f t="shared" si="3"/>
        <v>304.52</v>
      </c>
      <c r="L12" s="260">
        <f t="shared" si="4"/>
        <v>1263359.4838115997</v>
      </c>
      <c r="N12" s="50">
        <v>5102</v>
      </c>
      <c r="O12" s="51">
        <v>102</v>
      </c>
      <c r="Q12" s="52"/>
      <c r="V12" s="607" t="s">
        <v>30</v>
      </c>
      <c r="W12" s="607"/>
      <c r="X12" s="597">
        <f>IF('3385'!K$84=1,'3385'!G12,0)</f>
        <v>0</v>
      </c>
      <c r="Y12" s="597"/>
      <c r="Z12" s="608">
        <v>1</v>
      </c>
      <c r="AA12" s="608"/>
      <c r="AB12" s="459">
        <f t="shared" si="0"/>
        <v>0</v>
      </c>
      <c r="AC12" s="460">
        <f t="shared" si="1"/>
        <v>0</v>
      </c>
      <c r="AD12" s="449"/>
    </row>
    <row r="13" spans="1:30" x14ac:dyDescent="0.3">
      <c r="A13" s="1" t="s">
        <v>31</v>
      </c>
      <c r="B13" s="14" t="s">
        <v>32</v>
      </c>
      <c r="C13" s="14"/>
      <c r="D13" s="330">
        <v>26.44</v>
      </c>
      <c r="E13" s="330">
        <v>28.34</v>
      </c>
      <c r="F13" s="251">
        <v>0</v>
      </c>
      <c r="G13" s="327">
        <f t="shared" si="2"/>
        <v>54.78</v>
      </c>
      <c r="H13" s="47"/>
      <c r="I13" s="55">
        <f>I12</f>
        <v>1</v>
      </c>
      <c r="J13" s="55"/>
      <c r="K13" s="434">
        <f t="shared" si="3"/>
        <v>54.78</v>
      </c>
      <c r="L13" s="260">
        <f t="shared" si="4"/>
        <v>227265.31105739999</v>
      </c>
      <c r="M13" s="1" t="str">
        <f>IF(ROUND(G13,2)=ROUND(SUM(G31:G33),2)," ","CHECK 2. 4-8 Lines Below")</f>
        <v xml:space="preserve"> </v>
      </c>
      <c r="N13" s="50">
        <v>5102</v>
      </c>
      <c r="O13" s="56" t="s">
        <v>33</v>
      </c>
      <c r="Q13" s="52"/>
      <c r="V13" s="607" t="s">
        <v>32</v>
      </c>
      <c r="W13" s="607"/>
      <c r="X13" s="597">
        <f>IF('3385'!K$84=1,'3385'!G13,0)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IF('3385'!K$84=1,'3385'!G14,0)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IF('3385'!K$84=1,'3385'!G15,0)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IF('3385'!K$84=1,'3385'!G16,0)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IF('3385'!K$84=1,'3385'!G17,0)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IF('3385'!K$84=1,'3385'!G18,0)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IF('3385'!K$84=1,'3385'!G19,0)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IF('3385'!K$84=1,'3385'!G20,0)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IF('3385'!K$84=1,'3385'!G21,0)</f>
        <v>0</v>
      </c>
      <c r="Y21" s="597"/>
      <c r="Z21" s="608">
        <v>1</v>
      </c>
      <c r="AA21" s="608"/>
      <c r="AB21" s="459">
        <f t="shared" si="0"/>
        <v>0</v>
      </c>
      <c r="AC21" s="460">
        <f t="shared" si="1"/>
        <v>0</v>
      </c>
      <c r="AD21" s="449"/>
    </row>
    <row r="22" spans="1:30" ht="16.2" x14ac:dyDescent="0.35">
      <c r="A22" s="1" t="s">
        <v>51</v>
      </c>
      <c r="B22" s="14" t="s">
        <v>52</v>
      </c>
      <c r="C22" s="14"/>
      <c r="D22" s="330">
        <v>2.74</v>
      </c>
      <c r="E22" s="330">
        <f>0.39+0.39+1.57</f>
        <v>2.35</v>
      </c>
      <c r="F22" s="251">
        <v>0</v>
      </c>
      <c r="G22" s="327">
        <f t="shared" si="2"/>
        <v>5.09</v>
      </c>
      <c r="H22" s="47"/>
      <c r="I22" s="55">
        <v>1.147</v>
      </c>
      <c r="J22" s="55"/>
      <c r="K22" s="434">
        <f t="shared" si="3"/>
        <v>5.8381999999999996</v>
      </c>
      <c r="L22" s="260">
        <f t="shared" si="4"/>
        <v>24220.889722805998</v>
      </c>
      <c r="N22" s="50">
        <v>5101</v>
      </c>
      <c r="O22" s="51">
        <v>130</v>
      </c>
      <c r="Q22" s="52"/>
      <c r="V22" s="607" t="s">
        <v>52</v>
      </c>
      <c r="W22" s="607"/>
      <c r="X22" s="597">
        <f>IF('3385'!K$84=1,'3385'!G22,0)</f>
        <v>0</v>
      </c>
      <c r="Y22" s="597"/>
      <c r="Z22" s="608">
        <v>1</v>
      </c>
      <c r="AA22" s="608"/>
      <c r="AB22" s="459">
        <f t="shared" si="0"/>
        <v>0</v>
      </c>
      <c r="AC22" s="460">
        <f t="shared" si="1"/>
        <v>0</v>
      </c>
      <c r="AD22" s="449"/>
    </row>
    <row r="23" spans="1:30" ht="16.2" x14ac:dyDescent="0.35">
      <c r="A23" s="1" t="s">
        <v>53</v>
      </c>
      <c r="B23" s="14" t="s">
        <v>54</v>
      </c>
      <c r="C23" s="14"/>
      <c r="D23" s="330">
        <v>2.33</v>
      </c>
      <c r="E23" s="330">
        <f>1.55+0.36+0.35</f>
        <v>2.2600000000000002</v>
      </c>
      <c r="F23" s="251">
        <v>0</v>
      </c>
      <c r="G23" s="327">
        <f t="shared" si="2"/>
        <v>4.59</v>
      </c>
      <c r="H23" s="47"/>
      <c r="I23" s="55">
        <f>I22</f>
        <v>1.147</v>
      </c>
      <c r="J23" s="55"/>
      <c r="K23" s="434">
        <f t="shared" si="3"/>
        <v>5.2647000000000004</v>
      </c>
      <c r="L23" s="260">
        <f t="shared" si="4"/>
        <v>21841.615245051002</v>
      </c>
      <c r="N23" s="50">
        <v>5102</v>
      </c>
      <c r="O23" s="51">
        <v>130</v>
      </c>
      <c r="Q23" s="52"/>
      <c r="V23" s="607" t="s">
        <v>54</v>
      </c>
      <c r="W23" s="607"/>
      <c r="X23" s="597">
        <f>IF('3385'!K$84=1,'3385'!G23,0)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IF('3385'!K$84=1,'3385'!G24,0)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IF('3385'!K$84=1,'3385'!G25,0)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320.94</v>
      </c>
      <c r="E26" s="438">
        <f t="shared" si="5"/>
        <v>316.70999999999998</v>
      </c>
      <c r="F26" s="438"/>
      <c r="G26" s="438">
        <f>SUM(G10:G25)</f>
        <v>637.65000000000009</v>
      </c>
      <c r="H26" s="60"/>
      <c r="I26" s="60"/>
      <c r="J26" s="60"/>
      <c r="K26" s="440">
        <f>SUM(K10:K25)</f>
        <v>672.92529999999988</v>
      </c>
      <c r="L26" s="264">
        <f>SUM(L10:L25)</f>
        <v>2791759.3578476487</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8.83</v>
      </c>
      <c r="E28" s="330">
        <v>9.11</v>
      </c>
      <c r="F28" s="325">
        <v>0</v>
      </c>
      <c r="G28" s="327">
        <f t="shared" ref="G28:G36" si="6">IF($B$154&lt;8,D28*2,D28+E28)</f>
        <v>17.939999999999998</v>
      </c>
      <c r="H28" s="72"/>
      <c r="I28" s="73" t="s">
        <v>67</v>
      </c>
      <c r="J28" s="50">
        <v>251</v>
      </c>
      <c r="K28" s="435">
        <v>1047</v>
      </c>
      <c r="L28" s="260">
        <f>SUM(G28*K28)</f>
        <v>18783.179999999997</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1</v>
      </c>
      <c r="E29" s="330">
        <v>1.05</v>
      </c>
      <c r="F29" s="325">
        <v>0</v>
      </c>
      <c r="G29" s="327">
        <f t="shared" si="6"/>
        <v>2.0499999999999998</v>
      </c>
      <c r="H29" s="72"/>
      <c r="I29" s="50" t="s">
        <v>67</v>
      </c>
      <c r="J29" s="50">
        <v>252</v>
      </c>
      <c r="K29" s="435">
        <v>3380</v>
      </c>
      <c r="L29" s="260">
        <f t="shared" ref="L29:L36" si="8">SUM(G29*K29)</f>
        <v>6928.9999999999991</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f>26.44-1.5</f>
        <v>24.94</v>
      </c>
      <c r="E31" s="330">
        <v>26.84</v>
      </c>
      <c r="F31" s="325">
        <v>0</v>
      </c>
      <c r="G31" s="327">
        <f t="shared" si="6"/>
        <v>51.78</v>
      </c>
      <c r="H31" s="72"/>
      <c r="I31" s="81" t="s">
        <v>71</v>
      </c>
      <c r="J31" s="50">
        <v>251</v>
      </c>
      <c r="K31" s="435">
        <v>1173</v>
      </c>
      <c r="L31" s="260">
        <f t="shared" si="8"/>
        <v>60737.94</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1.5</v>
      </c>
      <c r="E32" s="330">
        <v>1.5</v>
      </c>
      <c r="F32" s="325">
        <v>0</v>
      </c>
      <c r="G32" s="327">
        <f t="shared" si="6"/>
        <v>3</v>
      </c>
      <c r="H32" s="72"/>
      <c r="I32" s="81" t="s">
        <v>71</v>
      </c>
      <c r="J32" s="50">
        <v>252</v>
      </c>
      <c r="K32" s="435">
        <v>3506</v>
      </c>
      <c r="L32" s="260">
        <f t="shared" si="8"/>
        <v>10518</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36.270000000000003</v>
      </c>
      <c r="E37" s="438">
        <f t="shared" si="10"/>
        <v>38.5</v>
      </c>
      <c r="F37" s="438"/>
      <c r="G37" s="438">
        <f>SUM(G28:G36)</f>
        <v>74.77</v>
      </c>
      <c r="H37" s="60"/>
      <c r="I37" s="14" t="s">
        <v>79</v>
      </c>
      <c r="J37" s="14"/>
      <c r="K37" s="58"/>
      <c r="L37" s="247">
        <f>SUM(L28:L36)</f>
        <v>96968.12</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120515.85000000002</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3009243.3278476489</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308.36059999999992</v>
      </c>
      <c r="D47" s="107"/>
      <c r="E47" s="107"/>
      <c r="F47" s="107"/>
      <c r="G47" s="108">
        <f>K7</f>
        <v>1.0289999999999999</v>
      </c>
      <c r="H47" s="108"/>
      <c r="I47" s="109">
        <v>1317.85</v>
      </c>
      <c r="J47" s="110" t="s">
        <v>94</v>
      </c>
      <c r="K47" s="436">
        <f>ROUND(C47*G47*I47,0)</f>
        <v>418158</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364.56469999999996</v>
      </c>
      <c r="D48" s="107"/>
      <c r="E48" s="107"/>
      <c r="F48" s="107"/>
      <c r="G48" s="108">
        <f>K7</f>
        <v>1.0289999999999999</v>
      </c>
      <c r="H48" s="108"/>
      <c r="I48" s="109">
        <v>898.92</v>
      </c>
      <c r="J48" s="110" t="s">
        <v>94</v>
      </c>
      <c r="K48" s="436">
        <f>ROUND(C48*G48*I48,0)</f>
        <v>337218</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672.92529999999988</v>
      </c>
      <c r="D50" s="129"/>
      <c r="E50" s="130"/>
      <c r="F50" s="130"/>
      <c r="G50" s="131" t="s">
        <v>96</v>
      </c>
      <c r="H50" s="131"/>
      <c r="I50" s="131"/>
      <c r="J50" s="131"/>
      <c r="K50" s="131"/>
      <c r="L50" s="260">
        <f>IF(B2=75,0,K49+K48+K47)</f>
        <v>755376</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672.92529999999988</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3.3409999999999998E-3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637.65000000000009</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3.4759999999999999E-3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3.3409999999999998E-3</v>
      </c>
      <c r="L59" s="260">
        <f>SUM(I59*K59)</f>
        <v>14147.086966999999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3.3409999999999998E-3</v>
      </c>
      <c r="L67" s="260">
        <f>SUM(I67*K67)</f>
        <v>360112.90238299995</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3.4759999999999999E-3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3.3409999999999998E-3</v>
      </c>
      <c r="L70" s="260">
        <f t="shared" si="11"/>
        <v>-23592.114012999999</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3.3409999999999998E-3</v>
      </c>
      <c r="L71" s="260">
        <f t="shared" si="11"/>
        <v>2313.0812120000001</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3.4759999999999999E-3</v>
      </c>
      <c r="L72" s="260">
        <f t="shared" si="11"/>
        <v>49392.687784000002</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166</v>
      </c>
      <c r="AA74" s="499" t="s">
        <v>128</v>
      </c>
      <c r="AB74" s="500">
        <f>+K75</f>
        <v>365</v>
      </c>
      <c r="AC74" s="460">
        <f>ROUND(AB74*Z74,0)</f>
        <v>60590</v>
      </c>
      <c r="AD74" s="449"/>
    </row>
    <row r="75" spans="1:30" ht="19.5" customHeight="1" x14ac:dyDescent="0.3">
      <c r="A75" s="1" t="s">
        <v>129</v>
      </c>
      <c r="B75" s="154" t="s">
        <v>126</v>
      </c>
      <c r="C75" s="155" t="s">
        <v>127</v>
      </c>
      <c r="D75" s="154">
        <v>178</v>
      </c>
      <c r="E75" s="154">
        <v>154</v>
      </c>
      <c r="F75" s="154">
        <v>0</v>
      </c>
      <c r="G75" s="156">
        <f>IF($B$154&lt;8,D75,E75)</f>
        <v>154</v>
      </c>
      <c r="H75" s="157"/>
      <c r="I75" s="158">
        <f>AVERAGE(G75,D75)</f>
        <v>166</v>
      </c>
      <c r="J75" s="159" t="s">
        <v>128</v>
      </c>
      <c r="K75" s="160">
        <v>365</v>
      </c>
      <c r="L75" s="260">
        <f t="shared" ref="L75:L78" si="12">SUM(I75*K75)</f>
        <v>60590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3.4759999999999999E-3</v>
      </c>
      <c r="L77" s="260">
        <f t="shared" si="12"/>
        <v>5981.5251319999998</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3.3409999999999998E-3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60590</v>
      </c>
      <c r="AD81" s="507"/>
    </row>
    <row r="82" spans="1:30" ht="22.5" customHeight="1" thickTop="1" x14ac:dyDescent="0.3">
      <c r="B82" s="14" t="s">
        <v>138</v>
      </c>
      <c r="C82" s="14"/>
      <c r="D82" s="14"/>
      <c r="E82" s="14"/>
      <c r="F82" s="14"/>
      <c r="G82" s="14"/>
      <c r="H82" s="14"/>
      <c r="I82" s="14"/>
      <c r="J82" s="14"/>
      <c r="K82" s="14"/>
      <c r="L82" s="446">
        <f>SUM(L44:L81)</f>
        <v>4233564.4973126492</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'3385'!AC81</f>
        <v>60590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4233564.4973126492</v>
      </c>
      <c r="L86" s="247">
        <f>IF(G26=0,0,IF(G26&gt;250,-(((250/G26)*K86)*IF(M86="H",0.02,0.05)),IF(M86="H",-0.02*K86,-0.05*K86)))</f>
        <v>-82991.541153309983</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4150572.9561593393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-3566004.37</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584568.58615933917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292284.28999999998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128686.6837123225</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305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306</v>
      </c>
      <c r="C123" s="195" t="s">
        <v>197</v>
      </c>
    </row>
    <row r="124" spans="2:3" hidden="1" x14ac:dyDescent="0.3">
      <c r="B124" s="437" t="s">
        <v>548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41808.602592592499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305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306</v>
      </c>
      <c r="C164" s="209" t="s">
        <v>242</v>
      </c>
      <c r="D164" s="205"/>
    </row>
    <row r="165" spans="1:4" hidden="1" x14ac:dyDescent="0.3">
      <c r="A165" s="204" t="s">
        <v>243</v>
      </c>
      <c r="B165" s="208" t="s">
        <v>307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41808.602592592499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9" priority="2" stopIfTrue="1" operator="lessThan">
      <formula>0</formula>
    </cfRule>
  </conditionalFormatting>
  <conditionalFormatting sqref="A141:A172">
    <cfRule type="cellIs" dxfId="4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'3386'!B2</f>
        <v>50</v>
      </c>
      <c r="W2" s="586" t="s">
        <v>4</v>
      </c>
      <c r="X2" s="587"/>
      <c r="Y2" s="588"/>
      <c r="Z2" s="588"/>
      <c r="AA2" s="588"/>
      <c r="AB2" s="588"/>
      <c r="AC2" s="588"/>
      <c r="AD2" s="449"/>
    </row>
    <row r="3" spans="1:30" ht="20.399999999999999" x14ac:dyDescent="0.35">
      <c r="B3" s="10" t="str">
        <f>"Revenue Estimate Worksheet: "&amp;B124</f>
        <v>Revenue Estimate Worksheet: Toussaint L'ouverture High School for Arts &amp; Social Justice - 3386</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'3386'!G7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IF('3386'!K$84=1,'3386'!G10,0)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IF('3386'!K$84=1,'3386'!G11,0)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IF('3386'!K$84=1,'3386'!G12,0)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IF('3386'!K$84=1,'3386'!G13,0)</f>
        <v>0</v>
      </c>
      <c r="Y13" s="597"/>
      <c r="Z13" s="608">
        <v>1</v>
      </c>
      <c r="AA13" s="608"/>
      <c r="AB13" s="459">
        <f t="shared" si="0"/>
        <v>0</v>
      </c>
      <c r="AC13" s="460">
        <f t="shared" si="1"/>
        <v>0</v>
      </c>
      <c r="AD13" s="449"/>
    </row>
    <row r="14" spans="1:30" x14ac:dyDescent="0.3">
      <c r="A14" s="1" t="s">
        <v>34</v>
      </c>
      <c r="B14" s="14" t="s">
        <v>35</v>
      </c>
      <c r="C14" s="14"/>
      <c r="D14" s="330">
        <v>29.08</v>
      </c>
      <c r="E14" s="330">
        <v>22.81</v>
      </c>
      <c r="F14" s="251">
        <v>0</v>
      </c>
      <c r="G14" s="327">
        <f t="shared" si="2"/>
        <v>51.89</v>
      </c>
      <c r="H14" s="47"/>
      <c r="I14" s="55">
        <v>1.004</v>
      </c>
      <c r="J14" s="55"/>
      <c r="K14" s="434">
        <f t="shared" si="3"/>
        <v>52.0976</v>
      </c>
      <c r="L14" s="260">
        <f t="shared" si="4"/>
        <v>216136.86143380799</v>
      </c>
      <c r="N14" s="50">
        <v>5103</v>
      </c>
      <c r="O14" s="51">
        <v>103</v>
      </c>
      <c r="Q14" s="52"/>
      <c r="V14" s="607" t="s">
        <v>35</v>
      </c>
      <c r="W14" s="607"/>
      <c r="X14" s="597">
        <f>IF('3386'!K$84=1,'3386'!G14,0)</f>
        <v>0</v>
      </c>
      <c r="Y14" s="597"/>
      <c r="Z14" s="608">
        <v>1</v>
      </c>
      <c r="AA14" s="608"/>
      <c r="AB14" s="459">
        <f t="shared" si="0"/>
        <v>0</v>
      </c>
      <c r="AC14" s="460">
        <f t="shared" si="1"/>
        <v>0</v>
      </c>
      <c r="AD14" s="449"/>
    </row>
    <row r="15" spans="1:30" x14ac:dyDescent="0.3">
      <c r="A15" s="1" t="s">
        <v>36</v>
      </c>
      <c r="B15" s="14" t="s">
        <v>37</v>
      </c>
      <c r="C15" s="14"/>
      <c r="D15" s="330">
        <v>1.96</v>
      </c>
      <c r="E15" s="330">
        <v>3.04</v>
      </c>
      <c r="F15" s="251">
        <v>0</v>
      </c>
      <c r="G15" s="327">
        <f t="shared" si="2"/>
        <v>5</v>
      </c>
      <c r="H15" s="47"/>
      <c r="I15" s="55">
        <f>I14</f>
        <v>1.004</v>
      </c>
      <c r="J15" s="55"/>
      <c r="K15" s="434">
        <f t="shared" si="3"/>
        <v>5.0199999999999996</v>
      </c>
      <c r="L15" s="260">
        <f t="shared" si="4"/>
        <v>20826.430476599995</v>
      </c>
      <c r="M15" s="1" t="str">
        <f>IF(ROUND(G15,2)=ROUND(SUM(G34:G36),2)," ","CHECK 2. 9-12 Lines Below")</f>
        <v xml:space="preserve"> </v>
      </c>
      <c r="N15" s="50">
        <v>5103</v>
      </c>
      <c r="O15" s="56" t="s">
        <v>38</v>
      </c>
      <c r="Q15" s="52"/>
      <c r="V15" s="607" t="s">
        <v>37</v>
      </c>
      <c r="W15" s="607"/>
      <c r="X15" s="597">
        <f>IF('3386'!K$84=1,'3386'!G15,0)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IF('3386'!K$84=1,'3386'!G16,0)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IF('3386'!K$84=1,'3386'!G17,0)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IF('3386'!K$84=1,'3386'!G18,0)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IF('3386'!K$84=1,'3386'!G19,0)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IF('3386'!K$84=1,'3386'!G20,0)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IF('3386'!K$84=1,'3386'!G21,0)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IF('3386'!K$84=1,'3386'!G22,0)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IF('3386'!K$84=1,'3386'!G23,0)</f>
        <v>0</v>
      </c>
      <c r="Y23" s="597"/>
      <c r="Z23" s="608">
        <v>1</v>
      </c>
      <c r="AA23" s="608"/>
      <c r="AB23" s="459">
        <f t="shared" si="0"/>
        <v>0</v>
      </c>
      <c r="AC23" s="460">
        <f t="shared" si="1"/>
        <v>0</v>
      </c>
      <c r="AD23" s="449"/>
    </row>
    <row r="24" spans="1:30" ht="16.2" x14ac:dyDescent="0.35">
      <c r="A24" s="1" t="s">
        <v>55</v>
      </c>
      <c r="B24" s="14" t="s">
        <v>56</v>
      </c>
      <c r="C24" s="14"/>
      <c r="D24" s="330">
        <v>59.81</v>
      </c>
      <c r="E24" s="330">
        <v>54.14</v>
      </c>
      <c r="F24" s="251">
        <v>0</v>
      </c>
      <c r="G24" s="327">
        <f t="shared" si="2"/>
        <v>113.95</v>
      </c>
      <c r="H24" s="47"/>
      <c r="I24" s="55">
        <f>I23</f>
        <v>1.147</v>
      </c>
      <c r="J24" s="55"/>
      <c r="K24" s="434">
        <f t="shared" si="3"/>
        <v>130.70070000000001</v>
      </c>
      <c r="L24" s="260">
        <f t="shared" si="4"/>
        <v>542236.86091493105</v>
      </c>
      <c r="N24" s="50">
        <v>5103</v>
      </c>
      <c r="O24" s="51">
        <v>130</v>
      </c>
      <c r="Q24" s="52"/>
      <c r="V24" s="607" t="s">
        <v>56</v>
      </c>
      <c r="W24" s="607"/>
      <c r="X24" s="597">
        <f>IF('3386'!K$84=1,'3386'!G24,0)</f>
        <v>0</v>
      </c>
      <c r="Y24" s="597"/>
      <c r="Z24" s="608">
        <v>1</v>
      </c>
      <c r="AA24" s="608"/>
      <c r="AB24" s="459">
        <f t="shared" si="0"/>
        <v>0</v>
      </c>
      <c r="AC24" s="460">
        <f t="shared" si="1"/>
        <v>0</v>
      </c>
      <c r="AD24" s="449"/>
    </row>
    <row r="25" spans="1:30" ht="16.8" thickBot="1" x14ac:dyDescent="0.4">
      <c r="A25" s="1" t="s">
        <v>57</v>
      </c>
      <c r="B25" s="14" t="s">
        <v>58</v>
      </c>
      <c r="C25" s="14"/>
      <c r="D25" s="330">
        <v>1.17</v>
      </c>
      <c r="E25" s="330">
        <v>0.93</v>
      </c>
      <c r="F25" s="251">
        <v>0</v>
      </c>
      <c r="G25" s="327">
        <f t="shared" si="2"/>
        <v>2.1</v>
      </c>
      <c r="H25" s="47"/>
      <c r="I25" s="55">
        <v>1.004</v>
      </c>
      <c r="J25" s="55"/>
      <c r="K25" s="434">
        <f t="shared" si="3"/>
        <v>2.1084000000000001</v>
      </c>
      <c r="L25" s="260">
        <f t="shared" si="4"/>
        <v>8747.1008001719983</v>
      </c>
      <c r="N25" s="50">
        <v>5310</v>
      </c>
      <c r="O25" s="51">
        <v>300</v>
      </c>
      <c r="Q25" s="52"/>
      <c r="V25" s="607" t="s">
        <v>58</v>
      </c>
      <c r="W25" s="607"/>
      <c r="X25" s="597">
        <f>IF('3386'!K$84=1,'3386'!G25,0)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92.02</v>
      </c>
      <c r="E26" s="438">
        <f t="shared" si="5"/>
        <v>80.92</v>
      </c>
      <c r="F26" s="438"/>
      <c r="G26" s="438">
        <f>SUM(G10:G25)</f>
        <v>172.94</v>
      </c>
      <c r="H26" s="60"/>
      <c r="I26" s="60"/>
      <c r="J26" s="60"/>
      <c r="K26" s="440">
        <f>SUM(K10:K25)</f>
        <v>189.92670000000001</v>
      </c>
      <c r="L26" s="264">
        <f>SUM(L10:L25)</f>
        <v>787947.25362551096</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1.96</v>
      </c>
      <c r="E34" s="330">
        <v>3.04</v>
      </c>
      <c r="F34" s="325">
        <v>0</v>
      </c>
      <c r="G34" s="327">
        <f t="shared" si="6"/>
        <v>5</v>
      </c>
      <c r="H34" s="72"/>
      <c r="I34" s="81" t="s">
        <v>75</v>
      </c>
      <c r="J34" s="50">
        <v>251</v>
      </c>
      <c r="K34" s="435">
        <v>835</v>
      </c>
      <c r="L34" s="260">
        <f t="shared" si="8"/>
        <v>4175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1.96</v>
      </c>
      <c r="E37" s="438">
        <f t="shared" si="10"/>
        <v>3.04</v>
      </c>
      <c r="F37" s="438"/>
      <c r="G37" s="438">
        <f>SUM(G28:G36)</f>
        <v>5</v>
      </c>
      <c r="H37" s="60"/>
      <c r="I37" s="14" t="s">
        <v>79</v>
      </c>
      <c r="J37" s="14"/>
      <c r="K37" s="58"/>
      <c r="L37" s="247">
        <f>SUM(L28:L36)</f>
        <v>4175</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32685.66</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824807.91362551099</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189.92670000000001</v>
      </c>
      <c r="D49" s="107"/>
      <c r="E49" s="107"/>
      <c r="F49" s="107"/>
      <c r="G49" s="108">
        <f>K7</f>
        <v>1.0289999999999999</v>
      </c>
      <c r="H49" s="108"/>
      <c r="I49" s="109">
        <v>901.09</v>
      </c>
      <c r="J49" s="110" t="s">
        <v>94</v>
      </c>
      <c r="K49" s="111">
        <f>ROUND(C49*G49*I49,0)</f>
        <v>176104</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189.92670000000001</v>
      </c>
      <c r="D50" s="129"/>
      <c r="E50" s="130"/>
      <c r="F50" s="130"/>
      <c r="G50" s="131" t="s">
        <v>96</v>
      </c>
      <c r="H50" s="131"/>
      <c r="I50" s="131"/>
      <c r="J50" s="131"/>
      <c r="K50" s="131"/>
      <c r="L50" s="260">
        <f>IF(B2=75,0,K49+K48+K47)</f>
        <v>176104</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189.92670000000001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9.4300000000000004E-4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172.94</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9.4300000000000004E-4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9.4300000000000004E-4</v>
      </c>
      <c r="L59" s="260">
        <f>SUM(I59*K59)</f>
        <v>3993.0269410000001</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9.4300000000000004E-4</v>
      </c>
      <c r="L67" s="260">
        <f>SUM(I67*K67)</f>
        <v>101642.163109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9.4300000000000004E-4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9.4300000000000004E-4</v>
      </c>
      <c r="L70" s="260">
        <f t="shared" si="11"/>
        <v>-6658.893599</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9.4300000000000004E-4</v>
      </c>
      <c r="L71" s="260">
        <f t="shared" si="11"/>
        <v>652.86907600000006</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9.4300000000000004E-4</v>
      </c>
      <c r="L72" s="260">
        <f t="shared" si="11"/>
        <v>13399.684862</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37</v>
      </c>
      <c r="AA74" s="499" t="s">
        <v>128</v>
      </c>
      <c r="AB74" s="500">
        <f>+K75</f>
        <v>365</v>
      </c>
      <c r="AC74" s="460">
        <f>ROUND(AB74*Z74,0)</f>
        <v>13505</v>
      </c>
      <c r="AD74" s="449"/>
    </row>
    <row r="75" spans="1:30" ht="19.5" customHeight="1" x14ac:dyDescent="0.3">
      <c r="A75" s="1" t="s">
        <v>129</v>
      </c>
      <c r="B75" s="154" t="s">
        <v>126</v>
      </c>
      <c r="C75" s="155" t="s">
        <v>127</v>
      </c>
      <c r="D75" s="154">
        <v>74</v>
      </c>
      <c r="E75" s="154">
        <v>0</v>
      </c>
      <c r="F75" s="154">
        <v>0</v>
      </c>
      <c r="G75" s="156">
        <f>IF($B$154&lt;8,D75,E75)</f>
        <v>0</v>
      </c>
      <c r="H75" s="157"/>
      <c r="I75" s="158">
        <f>AVERAGE(G75,D75)</f>
        <v>37</v>
      </c>
      <c r="J75" s="159" t="s">
        <v>128</v>
      </c>
      <c r="K75" s="160">
        <v>365</v>
      </c>
      <c r="L75" s="260">
        <f t="shared" ref="L75:L78" si="12">SUM(I75*K75)</f>
        <v>13505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9.4300000000000004E-4</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9.4300000000000004E-4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13505</v>
      </c>
      <c r="AD81" s="507"/>
    </row>
    <row r="82" spans="1:30" ht="22.5" customHeight="1" thickTop="1" x14ac:dyDescent="0.3">
      <c r="B82" s="14" t="s">
        <v>138</v>
      </c>
      <c r="C82" s="14"/>
      <c r="D82" s="14"/>
      <c r="E82" s="14"/>
      <c r="F82" s="14"/>
      <c r="G82" s="14"/>
      <c r="H82" s="14"/>
      <c r="I82" s="14"/>
      <c r="J82" s="14"/>
      <c r="K82" s="14"/>
      <c r="L82" s="446">
        <f>SUM(L44:L81)</f>
        <v>1127445.7640145109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'3386'!AC81</f>
        <v>13505</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1127445.7640145109</v>
      </c>
      <c r="L86" s="247">
        <f>IF(G26=0,0,IF(G26&gt;250,-(((250/G26)*K86)*IF(M86="H",0.02,0.05)),IF(M86="H",-0.02*K86,-0.05*K86)))</f>
        <v>-56372.288200725547</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1071073.4758137853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-981171.26</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89902.215813785326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44951.11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308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309</v>
      </c>
      <c r="C123" s="195" t="s">
        <v>197</v>
      </c>
    </row>
    <row r="124" spans="2:3" hidden="1" x14ac:dyDescent="0.3">
      <c r="B124" s="437" t="s">
        <v>549</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41808.602604166699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308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309</v>
      </c>
      <c r="C164" s="209" t="s">
        <v>242</v>
      </c>
      <c r="D164" s="205"/>
    </row>
    <row r="165" spans="1:4" hidden="1" x14ac:dyDescent="0.3">
      <c r="A165" s="204" t="s">
        <v>243</v>
      </c>
      <c r="B165" s="208" t="s">
        <v>310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41808.602604166699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7" priority="2" stopIfTrue="1" operator="lessThan">
      <formula>0</formula>
    </cfRule>
  </conditionalFormatting>
  <conditionalFormatting sqref="A141:A172">
    <cfRule type="cellIs" dxfId="4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FF00"/>
  </sheetPr>
  <dimension ref="A1:AD180"/>
  <sheetViews>
    <sheetView showGridLines="0" topLeftCell="B2" zoomScale="80" zoomScaleNormal="80" workbookViewId="0">
      <selection activeCell="B2" sqref="B2"/>
    </sheetView>
  </sheetViews>
  <sheetFormatPr defaultColWidth="8.8867187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8867187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'3391'!B2</f>
        <v>50</v>
      </c>
      <c r="W2" s="586" t="s">
        <v>4</v>
      </c>
      <c r="X2" s="587"/>
      <c r="Y2" s="588"/>
      <c r="Z2" s="588"/>
      <c r="AA2" s="588"/>
      <c r="AB2" s="588"/>
      <c r="AC2" s="588"/>
      <c r="AD2" s="449"/>
    </row>
    <row r="3" spans="1:30" ht="20.399999999999999" x14ac:dyDescent="0.35">
      <c r="B3" s="10" t="str">
        <f>"Revenue Estimate Worksheet: "&amp;B124</f>
        <v>Revenue Estimate Worksheet: Seagull Academy for Independent Living - 3391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'3391'!G7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IF('3391'!K$84=1,'3391'!G10,0)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IF('3391'!K$84=1,'3391'!G11,0)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IF('3391'!K$84=1,'3391'!G12,0)</f>
        <v>0</v>
      </c>
      <c r="Y12" s="597"/>
      <c r="Z12" s="608">
        <v>1</v>
      </c>
      <c r="AA12" s="608"/>
      <c r="AB12" s="459">
        <f t="shared" si="0"/>
        <v>0</v>
      </c>
      <c r="AC12" s="460">
        <f t="shared" si="1"/>
        <v>0</v>
      </c>
      <c r="AD12" s="449"/>
    </row>
    <row r="13" spans="1:30" x14ac:dyDescent="0.3">
      <c r="A13" s="1" t="s">
        <v>31</v>
      </c>
      <c r="B13" s="14" t="s">
        <v>32</v>
      </c>
      <c r="C13" s="14"/>
      <c r="D13" s="330">
        <v>5.01</v>
      </c>
      <c r="E13" s="330">
        <v>4</v>
      </c>
      <c r="F13" s="251">
        <v>0</v>
      </c>
      <c r="G13" s="327">
        <f t="shared" si="2"/>
        <v>9.01</v>
      </c>
      <c r="H13" s="47"/>
      <c r="I13" s="55">
        <f>I12</f>
        <v>1</v>
      </c>
      <c r="J13" s="55"/>
      <c r="K13" s="434">
        <f t="shared" si="3"/>
        <v>9.01</v>
      </c>
      <c r="L13" s="260">
        <f t="shared" si="4"/>
        <v>37379.708883299994</v>
      </c>
      <c r="M13" s="1" t="str">
        <f>IF(ROUND(G13,2)=ROUND(SUM(G31:G33),2)," ","CHECK 2. 4-8 Lines Below")</f>
        <v xml:space="preserve"> </v>
      </c>
      <c r="N13" s="50">
        <v>5102</v>
      </c>
      <c r="O13" s="56" t="s">
        <v>33</v>
      </c>
      <c r="Q13" s="52"/>
      <c r="V13" s="607" t="s">
        <v>32</v>
      </c>
      <c r="W13" s="607"/>
      <c r="X13" s="597">
        <f>IF('3391'!K$84=1,'3391'!G13,0)</f>
        <v>9.01</v>
      </c>
      <c r="Y13" s="597"/>
      <c r="Z13" s="608">
        <v>1</v>
      </c>
      <c r="AA13" s="608"/>
      <c r="AB13" s="459">
        <f t="shared" si="0"/>
        <v>9.01</v>
      </c>
      <c r="AC13" s="460">
        <f t="shared" si="1"/>
        <v>37380</v>
      </c>
      <c r="AD13" s="449"/>
    </row>
    <row r="14" spans="1:30" x14ac:dyDescent="0.3">
      <c r="A14" s="1" t="s">
        <v>34</v>
      </c>
      <c r="B14" s="14" t="s">
        <v>35</v>
      </c>
      <c r="C14" s="14"/>
      <c r="D14" s="330">
        <v>0</v>
      </c>
      <c r="E14" s="330">
        <v>0.5</v>
      </c>
      <c r="F14" s="251">
        <v>0</v>
      </c>
      <c r="G14" s="327">
        <f t="shared" si="2"/>
        <v>0.5</v>
      </c>
      <c r="H14" s="47"/>
      <c r="I14" s="55">
        <v>1.004</v>
      </c>
      <c r="J14" s="55"/>
      <c r="K14" s="434">
        <f t="shared" si="3"/>
        <v>0.502</v>
      </c>
      <c r="L14" s="260">
        <f t="shared" si="4"/>
        <v>2082.6430476599999</v>
      </c>
      <c r="N14" s="50">
        <v>5103</v>
      </c>
      <c r="O14" s="51">
        <v>103</v>
      </c>
      <c r="Q14" s="52"/>
      <c r="V14" s="607" t="s">
        <v>35</v>
      </c>
      <c r="W14" s="607"/>
      <c r="X14" s="597">
        <f>IF('3391'!K$84=1,'3391'!G14,0)</f>
        <v>0.5</v>
      </c>
      <c r="Y14" s="597"/>
      <c r="Z14" s="608">
        <v>1</v>
      </c>
      <c r="AA14" s="608"/>
      <c r="AB14" s="459">
        <f t="shared" si="0"/>
        <v>0.5</v>
      </c>
      <c r="AC14" s="460">
        <f t="shared" si="1"/>
        <v>2074</v>
      </c>
      <c r="AD14" s="449"/>
    </row>
    <row r="15" spans="1:30" x14ac:dyDescent="0.3">
      <c r="A15" s="1" t="s">
        <v>36</v>
      </c>
      <c r="B15" s="14" t="s">
        <v>37</v>
      </c>
      <c r="C15" s="14"/>
      <c r="D15" s="330">
        <v>23.49</v>
      </c>
      <c r="E15" s="330">
        <v>25.05</v>
      </c>
      <c r="F15" s="251">
        <v>0</v>
      </c>
      <c r="G15" s="327">
        <f t="shared" si="2"/>
        <v>48.54</v>
      </c>
      <c r="H15" s="47"/>
      <c r="I15" s="55">
        <f>I14</f>
        <v>1.004</v>
      </c>
      <c r="J15" s="55"/>
      <c r="K15" s="434">
        <f t="shared" si="3"/>
        <v>48.734200000000001</v>
      </c>
      <c r="L15" s="260">
        <f t="shared" si="4"/>
        <v>202183.15301448599</v>
      </c>
      <c r="M15" s="1" t="str">
        <f>IF(ROUND(G15,2)=ROUND(SUM(G34:G36),2)," ","CHECK 2. 9-12 Lines Below")</f>
        <v xml:space="preserve"> </v>
      </c>
      <c r="N15" s="50">
        <v>5103</v>
      </c>
      <c r="O15" s="56" t="s">
        <v>38</v>
      </c>
      <c r="Q15" s="52"/>
      <c r="V15" s="607" t="s">
        <v>37</v>
      </c>
      <c r="W15" s="607"/>
      <c r="X15" s="597">
        <f>IF('3391'!K$84=1,'3391'!G15,0)</f>
        <v>48.54</v>
      </c>
      <c r="Y15" s="597"/>
      <c r="Z15" s="608">
        <v>1</v>
      </c>
      <c r="AA15" s="608"/>
      <c r="AB15" s="459">
        <f t="shared" si="0"/>
        <v>48.54</v>
      </c>
      <c r="AC15" s="461">
        <f t="shared" si="1"/>
        <v>201377</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IF('3391'!K$84=1,'3391'!G16,0)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IF('3391'!K$84=1,'3391'!G17,0)</f>
        <v>0</v>
      </c>
      <c r="Y17" s="597"/>
      <c r="Z17" s="608">
        <v>1</v>
      </c>
      <c r="AA17" s="608"/>
      <c r="AB17" s="459">
        <f t="shared" si="0"/>
        <v>0</v>
      </c>
      <c r="AC17" s="460">
        <f t="shared" si="1"/>
        <v>0</v>
      </c>
      <c r="AD17" s="449"/>
    </row>
    <row r="18" spans="1:30" ht="16.2" x14ac:dyDescent="0.35">
      <c r="A18" s="1" t="s">
        <v>43</v>
      </c>
      <c r="B18" s="14" t="s">
        <v>44</v>
      </c>
      <c r="C18" s="14"/>
      <c r="D18" s="330">
        <v>1</v>
      </c>
      <c r="E18" s="330">
        <v>0</v>
      </c>
      <c r="F18" s="251">
        <v>0</v>
      </c>
      <c r="G18" s="327">
        <f t="shared" si="2"/>
        <v>1</v>
      </c>
      <c r="H18" s="47"/>
      <c r="I18" s="55">
        <f>I17</f>
        <v>3.548</v>
      </c>
      <c r="J18" s="55"/>
      <c r="K18" s="434">
        <f t="shared" si="3"/>
        <v>3.548</v>
      </c>
      <c r="L18" s="260">
        <f t="shared" si="4"/>
        <v>14719.556838839999</v>
      </c>
      <c r="N18" s="50">
        <v>5103</v>
      </c>
      <c r="O18" s="52">
        <v>254</v>
      </c>
      <c r="Q18" s="52"/>
      <c r="V18" s="607" t="s">
        <v>44</v>
      </c>
      <c r="W18" s="607"/>
      <c r="X18" s="597">
        <f>IF('3391'!K$84=1,'3391'!G18,0)</f>
        <v>1</v>
      </c>
      <c r="Y18" s="597"/>
      <c r="Z18" s="608">
        <v>1</v>
      </c>
      <c r="AA18" s="608"/>
      <c r="AB18" s="459">
        <f t="shared" si="0"/>
        <v>1</v>
      </c>
      <c r="AC18" s="460">
        <f t="shared" si="1"/>
        <v>4149</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IF('3391'!K$84=1,'3391'!G19,0)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IF('3391'!K$84=1,'3391'!G20,0)</f>
        <v>0</v>
      </c>
      <c r="Y20" s="597"/>
      <c r="Z20" s="608">
        <v>1</v>
      </c>
      <c r="AA20" s="608"/>
      <c r="AB20" s="459">
        <f t="shared" si="0"/>
        <v>0</v>
      </c>
      <c r="AC20" s="460">
        <f t="shared" si="1"/>
        <v>0</v>
      </c>
      <c r="AD20" s="449"/>
    </row>
    <row r="21" spans="1:30" ht="15" customHeight="1" x14ac:dyDescent="0.35">
      <c r="A21" s="1" t="s">
        <v>49</v>
      </c>
      <c r="B21" s="14" t="s">
        <v>50</v>
      </c>
      <c r="C21" s="14"/>
      <c r="D21" s="330">
        <v>0.5</v>
      </c>
      <c r="E21" s="330">
        <v>0</v>
      </c>
      <c r="F21" s="251">
        <v>0</v>
      </c>
      <c r="G21" s="327">
        <f t="shared" si="2"/>
        <v>0.5</v>
      </c>
      <c r="H21" s="47"/>
      <c r="I21" s="55">
        <f>I20</f>
        <v>5.1040000000000001</v>
      </c>
      <c r="J21" s="55"/>
      <c r="K21" s="434">
        <f t="shared" si="3"/>
        <v>2.552</v>
      </c>
      <c r="L21" s="260">
        <f t="shared" si="4"/>
        <v>10587.460274159999</v>
      </c>
      <c r="N21" s="50">
        <v>5103</v>
      </c>
      <c r="O21" s="52">
        <v>255</v>
      </c>
      <c r="Q21" s="52"/>
      <c r="V21" s="607" t="s">
        <v>50</v>
      </c>
      <c r="W21" s="607"/>
      <c r="X21" s="597">
        <f>IF('3391'!K$84=1,'3391'!G21,0)</f>
        <v>0.5</v>
      </c>
      <c r="Y21" s="597"/>
      <c r="Z21" s="608">
        <v>1</v>
      </c>
      <c r="AA21" s="608"/>
      <c r="AB21" s="459">
        <f t="shared" si="0"/>
        <v>0.5</v>
      </c>
      <c r="AC21" s="460">
        <f t="shared" si="1"/>
        <v>2074</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IF('3391'!K$84=1,'3391'!G22,0)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IF('3391'!K$84=1,'3391'!G23,0)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IF('3391'!K$84=1,'3391'!G24,0)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IF('3391'!K$84=1,'3391'!G25,0)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30</v>
      </c>
      <c r="E26" s="438">
        <f t="shared" si="5"/>
        <v>29.55</v>
      </c>
      <c r="F26" s="438"/>
      <c r="G26" s="438">
        <f>SUM(G10:G25)</f>
        <v>59.55</v>
      </c>
      <c r="H26" s="60"/>
      <c r="I26" s="60"/>
      <c r="J26" s="60"/>
      <c r="K26" s="440">
        <f>SUM(K10:K25)</f>
        <v>64.34620000000001</v>
      </c>
      <c r="L26" s="264">
        <f>SUM(L10:L25)</f>
        <v>266952.52205844602</v>
      </c>
      <c r="N26" s="52"/>
      <c r="O26" s="63"/>
      <c r="P26" s="52"/>
      <c r="Q26" s="52"/>
      <c r="V26" s="609" t="s">
        <v>59</v>
      </c>
      <c r="W26" s="609"/>
      <c r="X26" s="610">
        <f>SUM(X10:X25)</f>
        <v>59.55</v>
      </c>
      <c r="Y26" s="610"/>
      <c r="Z26" s="611"/>
      <c r="AA26" s="612"/>
      <c r="AB26" s="462">
        <f>SUM(AB10:AB25)</f>
        <v>59.55</v>
      </c>
      <c r="AC26" s="463">
        <f>SUM(AC10:AC25)</f>
        <v>247054</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0.51</v>
      </c>
      <c r="E31" s="330">
        <v>0.5</v>
      </c>
      <c r="F31" s="325">
        <v>0</v>
      </c>
      <c r="G31" s="327">
        <f t="shared" si="6"/>
        <v>1.01</v>
      </c>
      <c r="H31" s="72"/>
      <c r="I31" s="81" t="s">
        <v>71</v>
      </c>
      <c r="J31" s="50">
        <v>251</v>
      </c>
      <c r="K31" s="435">
        <v>1173</v>
      </c>
      <c r="L31" s="260">
        <f t="shared" si="8"/>
        <v>1184.73</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2.5</v>
      </c>
      <c r="E32" s="330">
        <v>2</v>
      </c>
      <c r="F32" s="325">
        <v>0</v>
      </c>
      <c r="G32" s="327">
        <f t="shared" si="6"/>
        <v>4.5</v>
      </c>
      <c r="H32" s="72"/>
      <c r="I32" s="81" t="s">
        <v>71</v>
      </c>
      <c r="J32" s="50">
        <v>252</v>
      </c>
      <c r="K32" s="435">
        <v>3506</v>
      </c>
      <c r="L32" s="260">
        <f t="shared" si="8"/>
        <v>15777</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2</v>
      </c>
      <c r="E33" s="330">
        <v>1.5</v>
      </c>
      <c r="F33" s="325">
        <v>0</v>
      </c>
      <c r="G33" s="327">
        <f t="shared" si="6"/>
        <v>3.5</v>
      </c>
      <c r="H33" s="72"/>
      <c r="I33" s="81" t="s">
        <v>71</v>
      </c>
      <c r="J33" s="50">
        <v>253</v>
      </c>
      <c r="K33" s="435">
        <v>7023</v>
      </c>
      <c r="L33" s="260">
        <f t="shared" si="8"/>
        <v>24580.5</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3</v>
      </c>
      <c r="E34" s="330">
        <v>3.55</v>
      </c>
      <c r="F34" s="325">
        <v>0</v>
      </c>
      <c r="G34" s="327">
        <f t="shared" si="6"/>
        <v>6.55</v>
      </c>
      <c r="H34" s="72"/>
      <c r="I34" s="81" t="s">
        <v>75</v>
      </c>
      <c r="J34" s="50">
        <v>251</v>
      </c>
      <c r="K34" s="435">
        <v>835</v>
      </c>
      <c r="L34" s="260">
        <f t="shared" si="8"/>
        <v>5469.25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8.49</v>
      </c>
      <c r="E35" s="330">
        <v>8.4700000000000006</v>
      </c>
      <c r="F35" s="325">
        <v>0</v>
      </c>
      <c r="G35" s="327">
        <f t="shared" si="6"/>
        <v>16.96</v>
      </c>
      <c r="H35" s="72"/>
      <c r="I35" s="81" t="s">
        <v>75</v>
      </c>
      <c r="J35" s="50">
        <v>252</v>
      </c>
      <c r="K35" s="435">
        <v>3168</v>
      </c>
      <c r="L35" s="260">
        <f t="shared" si="8"/>
        <v>53729.280000000006</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12</v>
      </c>
      <c r="E36" s="330">
        <v>13.03</v>
      </c>
      <c r="F36" s="325">
        <v>0</v>
      </c>
      <c r="G36" s="327">
        <f t="shared" si="6"/>
        <v>25.03</v>
      </c>
      <c r="H36" s="72"/>
      <c r="I36" s="81" t="s">
        <v>75</v>
      </c>
      <c r="J36" s="50">
        <v>253</v>
      </c>
      <c r="K36" s="435">
        <v>6685</v>
      </c>
      <c r="L36" s="247">
        <f t="shared" si="8"/>
        <v>167325.55000000002</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28.5</v>
      </c>
      <c r="E37" s="438">
        <f t="shared" si="10"/>
        <v>29.049999999999997</v>
      </c>
      <c r="F37" s="438"/>
      <c r="G37" s="438">
        <f>SUM(G28:G36)</f>
        <v>57.55</v>
      </c>
      <c r="H37" s="60"/>
      <c r="I37" s="14" t="s">
        <v>79</v>
      </c>
      <c r="J37" s="14"/>
      <c r="K37" s="58"/>
      <c r="L37" s="247">
        <f>SUM(L28:L36)</f>
        <v>268066.31000000006</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11254.949999999999</v>
      </c>
      <c r="N40" s="93"/>
      <c r="O40" s="93"/>
      <c r="P40" s="93"/>
      <c r="Q40" s="93"/>
      <c r="V40" s="621" t="s">
        <v>83</v>
      </c>
      <c r="W40" s="621"/>
      <c r="X40" s="622">
        <f>+G40</f>
        <v>183446.91</v>
      </c>
      <c r="Y40" s="622"/>
      <c r="Z40" s="622"/>
      <c r="AA40" s="622"/>
      <c r="AB40" s="460">
        <f>ROUND(X39/X40,0)</f>
        <v>189</v>
      </c>
      <c r="AC40" s="460">
        <f>ROUND(AB40*$X$26,0)</f>
        <v>11255</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546273.78205844597</v>
      </c>
      <c r="O44" s="1"/>
      <c r="V44" s="632" t="s">
        <v>87</v>
      </c>
      <c r="W44" s="632"/>
      <c r="X44" s="632"/>
      <c r="Y44" s="632"/>
      <c r="Z44" s="632"/>
      <c r="AA44" s="632"/>
      <c r="AB44" s="632"/>
      <c r="AC44" s="476">
        <f>SUM(AC26,AC37,AC40)</f>
        <v>258309</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9.01</v>
      </c>
      <c r="D48" s="107"/>
      <c r="E48" s="107"/>
      <c r="F48" s="107"/>
      <c r="G48" s="108">
        <f>K7</f>
        <v>1.0289999999999999</v>
      </c>
      <c r="H48" s="108"/>
      <c r="I48" s="109">
        <v>898.92</v>
      </c>
      <c r="J48" s="110" t="s">
        <v>94</v>
      </c>
      <c r="K48" s="436">
        <f>ROUND(C48*G48*I48,0)</f>
        <v>8334</v>
      </c>
      <c r="L48" s="261"/>
      <c r="O48" s="1"/>
      <c r="V48" s="485" t="s">
        <v>71</v>
      </c>
      <c r="W48" s="480">
        <f>AB12+AB13+AB17+AB20+AB23</f>
        <v>9.01</v>
      </c>
      <c r="X48" s="625">
        <f>AB7</f>
        <v>1.0289999999999999</v>
      </c>
      <c r="Y48" s="625"/>
      <c r="Z48" s="481">
        <f>+I48</f>
        <v>898.92</v>
      </c>
      <c r="AA48" s="482" t="s">
        <v>94</v>
      </c>
      <c r="AB48" s="483">
        <f>ROUND(W48*X48*Z48,0)</f>
        <v>8334</v>
      </c>
      <c r="AC48" s="486"/>
      <c r="AD48" s="449"/>
    </row>
    <row r="49" spans="2:30" ht="19.5" customHeight="1" thickBot="1" x14ac:dyDescent="0.4">
      <c r="B49" s="120" t="s">
        <v>75</v>
      </c>
      <c r="C49" s="121">
        <f>K14+K15+K18+K21+K24+K25</f>
        <v>55.336200000000005</v>
      </c>
      <c r="D49" s="107"/>
      <c r="E49" s="107"/>
      <c r="F49" s="107"/>
      <c r="G49" s="108">
        <f>K7</f>
        <v>1.0289999999999999</v>
      </c>
      <c r="H49" s="108"/>
      <c r="I49" s="109">
        <v>901.09</v>
      </c>
      <c r="J49" s="110" t="s">
        <v>94</v>
      </c>
      <c r="K49" s="111">
        <f>ROUND(C49*G49*I49,0)</f>
        <v>51309</v>
      </c>
      <c r="L49" s="261"/>
      <c r="M49" s="97"/>
      <c r="N49" s="122"/>
      <c r="O49" s="123"/>
      <c r="P49" s="63"/>
      <c r="Q49" s="124"/>
      <c r="V49" s="487" t="s">
        <v>75</v>
      </c>
      <c r="W49" s="488">
        <f>AB14+AB15+AB18+AB21+AB24+AB25</f>
        <v>50.54</v>
      </c>
      <c r="X49" s="625">
        <f>AB7</f>
        <v>1.0289999999999999</v>
      </c>
      <c r="Y49" s="625"/>
      <c r="Z49" s="481">
        <f>+I49</f>
        <v>901.09</v>
      </c>
      <c r="AA49" s="482" t="s">
        <v>94</v>
      </c>
      <c r="AB49" s="483">
        <f>ROUND(W49*X49*Z49,0)</f>
        <v>46862</v>
      </c>
      <c r="AC49" s="486"/>
      <c r="AD49" s="475"/>
    </row>
    <row r="50" spans="2:30" ht="24" customHeight="1" thickBot="1" x14ac:dyDescent="0.35">
      <c r="B50" s="127" t="s">
        <v>95</v>
      </c>
      <c r="C50" s="128">
        <f>SUM(C47:C49)</f>
        <v>64.34620000000001</v>
      </c>
      <c r="D50" s="129"/>
      <c r="E50" s="130"/>
      <c r="F50" s="130"/>
      <c r="G50" s="131" t="s">
        <v>96</v>
      </c>
      <c r="H50" s="131"/>
      <c r="I50" s="131"/>
      <c r="J50" s="131"/>
      <c r="K50" s="131"/>
      <c r="L50" s="260">
        <f>IF(B2=75,0,K49+K48+K47)</f>
        <v>59643</v>
      </c>
      <c r="N50" s="3"/>
      <c r="O50" s="1"/>
      <c r="V50" s="489" t="s">
        <v>95</v>
      </c>
      <c r="W50" s="490">
        <f>SUM(W47:W49)</f>
        <v>59.55</v>
      </c>
      <c r="X50" s="626" t="s">
        <v>96</v>
      </c>
      <c r="Y50" s="627"/>
      <c r="Z50" s="627"/>
      <c r="AA50" s="627"/>
      <c r="AB50" s="627"/>
      <c r="AC50" s="460">
        <f>IF(V2=75,0,AB49+AB48+AB47)</f>
        <v>55196</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64.34620000000001</v>
      </c>
      <c r="H53" s="55" t="s">
        <v>100</v>
      </c>
      <c r="I53" s="55"/>
      <c r="J53" s="136">
        <v>201437.75</v>
      </c>
      <c r="K53" s="136"/>
      <c r="L53" s="263"/>
      <c r="N53" s="3"/>
      <c r="O53" s="1"/>
      <c r="V53" s="635" t="s">
        <v>99</v>
      </c>
      <c r="W53" s="635"/>
      <c r="X53" s="492">
        <f>AB26</f>
        <v>59.55</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3.19E-4</v>
      </c>
      <c r="L54" s="251"/>
      <c r="N54" s="63"/>
      <c r="O54" s="1"/>
      <c r="V54" s="635" t="s">
        <v>101</v>
      </c>
      <c r="W54" s="635"/>
      <c r="X54" s="635"/>
      <c r="Y54" s="635"/>
      <c r="Z54" s="635"/>
      <c r="AA54" s="635"/>
      <c r="AB54" s="638">
        <f>ROUND(X53/AA53,6)</f>
        <v>2.9599999999999998E-4</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59.55</v>
      </c>
      <c r="H56" s="55" t="s">
        <v>104</v>
      </c>
      <c r="I56" s="55"/>
      <c r="J56" s="136">
        <f>+G40</f>
        <v>183446.91</v>
      </c>
      <c r="K56" s="136"/>
      <c r="L56" s="263"/>
      <c r="O56" s="1"/>
      <c r="V56" s="635" t="s">
        <v>103</v>
      </c>
      <c r="W56" s="635"/>
      <c r="X56" s="493">
        <f>X26</f>
        <v>59.55</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3.2499999999999999E-4</v>
      </c>
      <c r="L57" s="251"/>
      <c r="O57" s="1"/>
      <c r="V57" s="635" t="s">
        <v>105</v>
      </c>
      <c r="W57" s="635"/>
      <c r="X57" s="635"/>
      <c r="Y57" s="635"/>
      <c r="Z57" s="635"/>
      <c r="AA57" s="635"/>
      <c r="AB57" s="638">
        <f>ROUND(X56/AA56,6)</f>
        <v>3.2499999999999999E-4</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2.9599999999999998E-4</v>
      </c>
      <c r="AC58" s="460">
        <f>ROUND(Y58*AB58,0)</f>
        <v>1253</v>
      </c>
      <c r="AD58" s="449"/>
    </row>
    <row r="59" spans="2:30" x14ac:dyDescent="0.3">
      <c r="B59" s="58" t="s">
        <v>107</v>
      </c>
      <c r="C59" s="58"/>
      <c r="D59" s="58"/>
      <c r="E59" s="58"/>
      <c r="F59" s="58"/>
      <c r="G59" s="58"/>
      <c r="H59" s="143" t="s">
        <v>19</v>
      </c>
      <c r="I59" s="111">
        <v>4234387</v>
      </c>
      <c r="J59" s="144" t="s">
        <v>108</v>
      </c>
      <c r="K59" s="145">
        <f>K54</f>
        <v>3.19E-4</v>
      </c>
      <c r="L59" s="260">
        <f>SUM(I59*K59)</f>
        <v>1350.7694530000001</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2.9599999999999998E-4</v>
      </c>
      <c r="AC66" s="460">
        <f>ROUND(Y66*AB66,0)</f>
        <v>31905</v>
      </c>
      <c r="AD66" s="449"/>
    </row>
    <row r="67" spans="1:30" ht="20.25" customHeight="1" x14ac:dyDescent="0.3">
      <c r="B67" s="14" t="s">
        <v>116</v>
      </c>
      <c r="C67" s="14"/>
      <c r="D67" s="14"/>
      <c r="E67" s="14"/>
      <c r="F67" s="14"/>
      <c r="H67" s="143" t="s">
        <v>21</v>
      </c>
      <c r="I67" s="111">
        <v>107785963</v>
      </c>
      <c r="J67" s="144" t="s">
        <v>108</v>
      </c>
      <c r="K67" s="145">
        <f>K54</f>
        <v>3.19E-4</v>
      </c>
      <c r="L67" s="260">
        <f>SUM(I67*K67)</f>
        <v>34383.722197000003</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3.2499999999999999E-4</v>
      </c>
      <c r="AC68" s="460">
        <f>ROUND(Y68*AB68,0)</f>
        <v>0</v>
      </c>
      <c r="AD68" s="449"/>
    </row>
    <row r="69" spans="1:30" ht="15" customHeight="1" x14ac:dyDescent="0.3">
      <c r="B69" s="149" t="s">
        <v>118</v>
      </c>
      <c r="C69" s="14"/>
      <c r="D69" s="14"/>
      <c r="E69" s="14"/>
      <c r="F69" s="14"/>
      <c r="H69" s="143" t="s">
        <v>20</v>
      </c>
      <c r="I69" s="111">
        <v>0</v>
      </c>
      <c r="J69" s="144" t="s">
        <v>108</v>
      </c>
      <c r="K69" s="145">
        <f>K57</f>
        <v>3.2499999999999999E-4</v>
      </c>
      <c r="L69" s="260">
        <f t="shared" ref="L69:L72" si="11">SUM(I69*K69)</f>
        <v>0</v>
      </c>
      <c r="O69" s="1"/>
      <c r="V69" s="629" t="s">
        <v>119</v>
      </c>
      <c r="W69" s="629"/>
      <c r="X69" s="629"/>
      <c r="Y69" s="646">
        <f>+I70</f>
        <v>-7061393</v>
      </c>
      <c r="Z69" s="646"/>
      <c r="AA69" s="494" t="s">
        <v>108</v>
      </c>
      <c r="AB69" s="495">
        <f>AB54</f>
        <v>2.9599999999999998E-4</v>
      </c>
      <c r="AC69" s="460">
        <f>ROUND(Y69*AB69,0)</f>
        <v>-2090</v>
      </c>
      <c r="AD69" s="449"/>
    </row>
    <row r="70" spans="1:30" ht="20.25" customHeight="1" x14ac:dyDescent="0.3">
      <c r="B70" s="14" t="s">
        <v>119</v>
      </c>
      <c r="C70" s="14"/>
      <c r="D70" s="14"/>
      <c r="E70" s="14"/>
      <c r="F70" s="14"/>
      <c r="H70" s="143" t="s">
        <v>19</v>
      </c>
      <c r="I70" s="280">
        <v>-7061393</v>
      </c>
      <c r="J70" s="144" t="s">
        <v>108</v>
      </c>
      <c r="K70" s="145">
        <f>K54</f>
        <v>3.19E-4</v>
      </c>
      <c r="L70" s="260">
        <f t="shared" si="11"/>
        <v>-2252.5843669999999</v>
      </c>
      <c r="O70" s="1"/>
      <c r="V70" s="629" t="s">
        <v>120</v>
      </c>
      <c r="W70" s="629"/>
      <c r="X70" s="629"/>
      <c r="Y70" s="643">
        <f>+I71</f>
        <v>692332</v>
      </c>
      <c r="Z70" s="643"/>
      <c r="AA70" s="494" t="s">
        <v>108</v>
      </c>
      <c r="AB70" s="495">
        <f>AB54</f>
        <v>2.9599999999999998E-4</v>
      </c>
      <c r="AC70" s="460">
        <f>ROUND(Y70*AB70,0)</f>
        <v>205</v>
      </c>
      <c r="AD70" s="449"/>
    </row>
    <row r="71" spans="1:30" ht="20.25" customHeight="1" x14ac:dyDescent="0.3">
      <c r="B71" s="14" t="s">
        <v>120</v>
      </c>
      <c r="C71" s="14"/>
      <c r="D71" s="14"/>
      <c r="E71" s="14"/>
      <c r="F71" s="14"/>
      <c r="H71" s="143" t="s">
        <v>19</v>
      </c>
      <c r="I71" s="111">
        <v>692332</v>
      </c>
      <c r="J71" s="144" t="s">
        <v>108</v>
      </c>
      <c r="K71" s="145">
        <f>K54</f>
        <v>3.19E-4</v>
      </c>
      <c r="L71" s="260">
        <f t="shared" si="11"/>
        <v>220.85390799999999</v>
      </c>
      <c r="O71" s="1"/>
      <c r="V71" s="629" t="s">
        <v>121</v>
      </c>
      <c r="W71" s="629"/>
      <c r="X71" s="629"/>
      <c r="Y71" s="643">
        <f>+I72</f>
        <v>14209634</v>
      </c>
      <c r="Z71" s="643"/>
      <c r="AA71" s="494" t="s">
        <v>108</v>
      </c>
      <c r="AB71" s="495">
        <f>AB57</f>
        <v>3.2499999999999999E-4</v>
      </c>
      <c r="AC71" s="460">
        <f>ROUND(Y71*AB71,0)</f>
        <v>4618</v>
      </c>
      <c r="AD71" s="449"/>
    </row>
    <row r="72" spans="1:30" ht="21" customHeight="1" x14ac:dyDescent="0.35">
      <c r="B72" s="14" t="s">
        <v>121</v>
      </c>
      <c r="C72" s="14"/>
      <c r="D72" s="14"/>
      <c r="E72" s="14"/>
      <c r="F72" s="14"/>
      <c r="H72" s="143" t="s">
        <v>20</v>
      </c>
      <c r="I72" s="111">
        <v>14209634</v>
      </c>
      <c r="J72" s="144" t="s">
        <v>108</v>
      </c>
      <c r="K72" s="145">
        <f>K57</f>
        <v>3.2499999999999999E-4</v>
      </c>
      <c r="L72" s="260">
        <f t="shared" si="11"/>
        <v>4618.13105</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47</v>
      </c>
      <c r="AA74" s="499" t="s">
        <v>128</v>
      </c>
      <c r="AB74" s="500">
        <f>+K75</f>
        <v>365</v>
      </c>
      <c r="AC74" s="460">
        <f>ROUND(AB74*Z74,0)</f>
        <v>17155</v>
      </c>
      <c r="AD74" s="449"/>
    </row>
    <row r="75" spans="1:30" ht="19.5" customHeight="1" x14ac:dyDescent="0.3">
      <c r="A75" s="1" t="s">
        <v>129</v>
      </c>
      <c r="B75" s="154" t="s">
        <v>126</v>
      </c>
      <c r="C75" s="155" t="s">
        <v>127</v>
      </c>
      <c r="D75" s="154">
        <v>48</v>
      </c>
      <c r="E75" s="154">
        <v>46</v>
      </c>
      <c r="F75" s="154">
        <v>0</v>
      </c>
      <c r="G75" s="156">
        <f>IF($B$154&lt;8,D75,E75)</f>
        <v>46</v>
      </c>
      <c r="H75" s="157"/>
      <c r="I75" s="158">
        <f>AVERAGE(G75,D75)</f>
        <v>47</v>
      </c>
      <c r="J75" s="159" t="s">
        <v>128</v>
      </c>
      <c r="K75" s="160">
        <v>365</v>
      </c>
      <c r="L75" s="260">
        <f t="shared" ref="L75:L78" si="12">SUM(I75*K75)</f>
        <v>17155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3.2499999999999999E-4</v>
      </c>
      <c r="AC76" s="460">
        <f>ROUND(Y76*AB76,0)</f>
        <v>559</v>
      </c>
      <c r="AD76" s="449"/>
    </row>
    <row r="77" spans="1:30" ht="26.25" customHeight="1" x14ac:dyDescent="0.3">
      <c r="B77" s="14" t="s">
        <v>132</v>
      </c>
      <c r="C77" s="14"/>
      <c r="D77" s="14"/>
      <c r="E77" s="14"/>
      <c r="F77" s="14"/>
      <c r="H77" s="143" t="s">
        <v>23</v>
      </c>
      <c r="I77" s="165">
        <v>1720807</v>
      </c>
      <c r="J77" s="144" t="s">
        <v>108</v>
      </c>
      <c r="K77" s="145">
        <f>K57</f>
        <v>3.2499999999999999E-4</v>
      </c>
      <c r="L77" s="260">
        <f t="shared" si="12"/>
        <v>559.26227499999993</v>
      </c>
      <c r="O77" s="1"/>
      <c r="V77" s="629" t="str">
        <f>+B78</f>
        <v>15.  Florida Teachers Classroom Supply Assistance Program</v>
      </c>
      <c r="W77" s="629"/>
      <c r="X77" s="629"/>
      <c r="Y77" s="639">
        <f>+I78</f>
        <v>0</v>
      </c>
      <c r="Z77" s="639"/>
      <c r="AA77" s="499" t="s">
        <v>128</v>
      </c>
      <c r="AB77" s="495">
        <f>AB54</f>
        <v>2.9599999999999998E-4</v>
      </c>
      <c r="AC77" s="460">
        <f>ROUND(Y77*AB77,0)</f>
        <v>0</v>
      </c>
      <c r="AD77" s="449"/>
    </row>
    <row r="78" spans="1:30" ht="26.25" customHeight="1" x14ac:dyDescent="0.3">
      <c r="B78" s="513" t="s">
        <v>133</v>
      </c>
      <c r="C78" s="513"/>
      <c r="D78" s="513"/>
      <c r="E78" s="14"/>
      <c r="F78" s="14"/>
      <c r="H78" s="143" t="s">
        <v>134</v>
      </c>
      <c r="I78" s="165">
        <v>0</v>
      </c>
      <c r="J78" s="144" t="s">
        <v>108</v>
      </c>
      <c r="K78" s="145">
        <f>K54</f>
        <v>3.19E-4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367110</v>
      </c>
      <c r="AD81" s="507"/>
    </row>
    <row r="82" spans="1:30" ht="22.5" customHeight="1" thickTop="1" x14ac:dyDescent="0.3">
      <c r="B82" s="14" t="s">
        <v>138</v>
      </c>
      <c r="C82" s="14"/>
      <c r="D82" s="14"/>
      <c r="E82" s="14"/>
      <c r="F82" s="14"/>
      <c r="G82" s="14"/>
      <c r="H82" s="14"/>
      <c r="I82" s="14"/>
      <c r="J82" s="14"/>
      <c r="K82" s="14"/>
      <c r="L82" s="446">
        <f>SUM(L44:L81)</f>
        <v>661951.93657444604</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f>IF(G26=0,"",IF((G11+G13+SUM(G15:G21))/G26&gt;0.75,1,""))</f>
        <v>1</v>
      </c>
      <c r="L84" s="260">
        <f>'3391'!AC81</f>
        <v>367110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367110</v>
      </c>
      <c r="L86" s="247">
        <f>IF(G26=0,0,IF(G26&gt;250,-(((250/G26)*K86)*IF(M86="H",0.02,0.05)),IF(M86="H",-0.02*K86,-0.05*K86)))</f>
        <v>-18355.5</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643596.43657444604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-555637.72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87958.716574446065</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43979.360000000001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311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312</v>
      </c>
      <c r="C123" s="195" t="s">
        <v>197</v>
      </c>
    </row>
    <row r="124" spans="2:3" hidden="1" x14ac:dyDescent="0.3">
      <c r="B124" s="437" t="s">
        <v>550</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41808.602615740703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311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312</v>
      </c>
      <c r="C164" s="209" t="s">
        <v>242</v>
      </c>
      <c r="D164" s="205"/>
    </row>
    <row r="165" spans="1:4" hidden="1" x14ac:dyDescent="0.3">
      <c r="A165" s="204" t="s">
        <v>243</v>
      </c>
      <c r="B165" s="208" t="s">
        <v>313</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41808.602615740703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5" priority="2" stopIfTrue="1" operator="lessThan">
      <formula>0</formula>
    </cfRule>
  </conditionalFormatting>
  <conditionalFormatting sqref="A141:A172">
    <cfRule type="cellIs" dxfId="4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'3394'!B2</f>
        <v>50</v>
      </c>
      <c r="W2" s="586" t="s">
        <v>4</v>
      </c>
      <c r="X2" s="587"/>
      <c r="Y2" s="588"/>
      <c r="Z2" s="588"/>
      <c r="AA2" s="588"/>
      <c r="AB2" s="588"/>
      <c r="AC2" s="588"/>
      <c r="AD2" s="449"/>
    </row>
    <row r="3" spans="1:30" ht="20.399999999999999" x14ac:dyDescent="0.35">
      <c r="B3" s="10" t="str">
        <f>"Revenue Estimate Worksheet: "&amp;B124</f>
        <v>Revenue Estimate Worksheet: Montessori Academy of Early Enrichment - 3394</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'3394'!G7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22.55</v>
      </c>
      <c r="E10" s="328">
        <v>25.15</v>
      </c>
      <c r="F10" s="323">
        <v>0</v>
      </c>
      <c r="G10" s="326">
        <f>IF($B$154&lt;8,D10*2,D10+E10)</f>
        <v>47.7</v>
      </c>
      <c r="H10" s="47"/>
      <c r="I10" s="48">
        <v>1.1259999999999999</v>
      </c>
      <c r="J10" s="48"/>
      <c r="K10" s="434">
        <f>ROUND(G10*I10,4)</f>
        <v>53.7102</v>
      </c>
      <c r="L10" s="260">
        <f>SUM(K10*$G$7)*($K$7)</f>
        <v>222827.041072566</v>
      </c>
      <c r="N10" s="50">
        <v>5101</v>
      </c>
      <c r="O10" s="51">
        <v>101</v>
      </c>
      <c r="Q10" s="52"/>
      <c r="V10" s="596" t="s">
        <v>25</v>
      </c>
      <c r="W10" s="596"/>
      <c r="X10" s="597">
        <f>IF('3394'!K$84=1,'3394'!G10,0)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29.19</v>
      </c>
      <c r="E11" s="330">
        <v>30.16</v>
      </c>
      <c r="F11" s="251">
        <v>0</v>
      </c>
      <c r="G11" s="327">
        <f t="shared" ref="G11:G25" si="2">IF($B$154&lt;8,D11*2,D11+E11)</f>
        <v>59.35</v>
      </c>
      <c r="H11" s="47"/>
      <c r="I11" s="55">
        <f>I10</f>
        <v>1.1259999999999999</v>
      </c>
      <c r="J11" s="55"/>
      <c r="K11" s="434">
        <f t="shared" ref="K11:K25" si="3">ROUND(G11*I11,4)</f>
        <v>66.828100000000006</v>
      </c>
      <c r="L11" s="260">
        <f t="shared" ref="L11:L25" si="4">SUM(K11*$G$7)*($K$7)</f>
        <v>277249.15907037299</v>
      </c>
      <c r="M11" s="1" t="str">
        <f>IF(ROUND(G11,2)=ROUND(SUM(G28:G30),2)," ","CHECK 2. PK-3 Lines Below")</f>
        <v xml:space="preserve"> </v>
      </c>
      <c r="N11" s="50">
        <v>5101</v>
      </c>
      <c r="O11" s="56" t="s">
        <v>28</v>
      </c>
      <c r="Q11" s="52"/>
      <c r="V11" s="607" t="s">
        <v>27</v>
      </c>
      <c r="W11" s="607"/>
      <c r="X11" s="597">
        <f>IF('3394'!K$84=1,'3394'!G11,0)</f>
        <v>0</v>
      </c>
      <c r="Y11" s="597"/>
      <c r="Z11" s="608">
        <v>1</v>
      </c>
      <c r="AA11" s="608"/>
      <c r="AB11" s="459">
        <f t="shared" si="0"/>
        <v>0</v>
      </c>
      <c r="AC11" s="460">
        <f t="shared" si="1"/>
        <v>0</v>
      </c>
      <c r="AD11" s="449"/>
    </row>
    <row r="12" spans="1:30" x14ac:dyDescent="0.3">
      <c r="A12" s="1" t="s">
        <v>29</v>
      </c>
      <c r="B12" s="14" t="s">
        <v>30</v>
      </c>
      <c r="C12" s="14"/>
      <c r="D12" s="330">
        <v>21.4</v>
      </c>
      <c r="E12" s="330">
        <v>21.45</v>
      </c>
      <c r="F12" s="251">
        <v>0</v>
      </c>
      <c r="G12" s="327">
        <f t="shared" si="2"/>
        <v>42.849999999999994</v>
      </c>
      <c r="H12" s="47"/>
      <c r="I12" s="55">
        <v>1</v>
      </c>
      <c r="J12" s="55"/>
      <c r="K12" s="434">
        <f t="shared" si="3"/>
        <v>42.85</v>
      </c>
      <c r="L12" s="260">
        <f t="shared" si="4"/>
        <v>177771.42349049999</v>
      </c>
      <c r="N12" s="50">
        <v>5102</v>
      </c>
      <c r="O12" s="51">
        <v>102</v>
      </c>
      <c r="Q12" s="52"/>
      <c r="V12" s="607" t="s">
        <v>30</v>
      </c>
      <c r="W12" s="607"/>
      <c r="X12" s="597">
        <f>IF('3394'!K$84=1,'3394'!G12,0)</f>
        <v>0</v>
      </c>
      <c r="Y12" s="597"/>
      <c r="Z12" s="608">
        <v>1</v>
      </c>
      <c r="AA12" s="608"/>
      <c r="AB12" s="459">
        <f t="shared" si="0"/>
        <v>0</v>
      </c>
      <c r="AC12" s="460">
        <f t="shared" si="1"/>
        <v>0</v>
      </c>
      <c r="AD12" s="449"/>
    </row>
    <row r="13" spans="1:30" x14ac:dyDescent="0.3">
      <c r="A13" s="1" t="s">
        <v>31</v>
      </c>
      <c r="B13" s="14" t="s">
        <v>32</v>
      </c>
      <c r="C13" s="14"/>
      <c r="D13" s="330">
        <v>14.94</v>
      </c>
      <c r="E13" s="330">
        <v>15.56</v>
      </c>
      <c r="F13" s="251">
        <v>0</v>
      </c>
      <c r="G13" s="327">
        <f t="shared" si="2"/>
        <v>30.5</v>
      </c>
      <c r="H13" s="47"/>
      <c r="I13" s="55">
        <f>I12</f>
        <v>1</v>
      </c>
      <c r="J13" s="55"/>
      <c r="K13" s="434">
        <f t="shared" si="3"/>
        <v>30.5</v>
      </c>
      <c r="L13" s="260">
        <f t="shared" si="4"/>
        <v>126535.08556499999</v>
      </c>
      <c r="M13" s="1" t="str">
        <f>IF(ROUND(G13,2)=ROUND(SUM(G31:G33),2)," ","CHECK 2. 4-8 Lines Below")</f>
        <v xml:space="preserve"> </v>
      </c>
      <c r="N13" s="50">
        <v>5102</v>
      </c>
      <c r="O13" s="56" t="s">
        <v>33</v>
      </c>
      <c r="Q13" s="52"/>
      <c r="V13" s="607" t="s">
        <v>32</v>
      </c>
      <c r="W13" s="607"/>
      <c r="X13" s="597">
        <f>IF('3394'!K$84=1,'3394'!G13,0)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IF('3394'!K$84=1,'3394'!G14,0)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IF('3394'!K$84=1,'3394'!G15,0)</f>
        <v>0</v>
      </c>
      <c r="Y15" s="597"/>
      <c r="Z15" s="608">
        <v>1</v>
      </c>
      <c r="AA15" s="608"/>
      <c r="AB15" s="459">
        <f t="shared" si="0"/>
        <v>0</v>
      </c>
      <c r="AC15" s="461">
        <f t="shared" si="1"/>
        <v>0</v>
      </c>
      <c r="AD15" s="449"/>
    </row>
    <row r="16" spans="1:30" ht="16.2" x14ac:dyDescent="0.35">
      <c r="A16" s="1" t="s">
        <v>39</v>
      </c>
      <c r="B16" s="14" t="s">
        <v>40</v>
      </c>
      <c r="C16" s="14"/>
      <c r="D16" s="330">
        <v>0.96</v>
      </c>
      <c r="E16" s="330">
        <v>0</v>
      </c>
      <c r="F16" s="251">
        <v>0</v>
      </c>
      <c r="G16" s="327">
        <f t="shared" si="2"/>
        <v>0.96</v>
      </c>
      <c r="H16" s="47"/>
      <c r="I16" s="55">
        <v>3.548</v>
      </c>
      <c r="J16" s="55"/>
      <c r="K16" s="434">
        <f t="shared" si="3"/>
        <v>3.4060999999999999</v>
      </c>
      <c r="L16" s="260">
        <f t="shared" si="4"/>
        <v>14130.857539112998</v>
      </c>
      <c r="N16" s="50">
        <v>5101</v>
      </c>
      <c r="O16" s="1">
        <v>254</v>
      </c>
      <c r="Q16" s="52"/>
      <c r="V16" s="607" t="s">
        <v>40</v>
      </c>
      <c r="W16" s="607"/>
      <c r="X16" s="597">
        <f>IF('3394'!K$84=1,'3394'!G16,0)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IF('3394'!K$84=1,'3394'!G17,0)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IF('3394'!K$84=1,'3394'!G18,0)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IF('3394'!K$84=1,'3394'!G19,0)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IF('3394'!K$84=1,'3394'!G20,0)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IF('3394'!K$84=1,'3394'!G21,0)</f>
        <v>0</v>
      </c>
      <c r="Y21" s="597"/>
      <c r="Z21" s="608">
        <v>1</v>
      </c>
      <c r="AA21" s="608"/>
      <c r="AB21" s="459">
        <f t="shared" si="0"/>
        <v>0</v>
      </c>
      <c r="AC21" s="460">
        <f t="shared" si="1"/>
        <v>0</v>
      </c>
      <c r="AD21" s="449"/>
    </row>
    <row r="22" spans="1:30" ht="16.2" x14ac:dyDescent="0.35">
      <c r="A22" s="1" t="s">
        <v>51</v>
      </c>
      <c r="B22" s="14" t="s">
        <v>52</v>
      </c>
      <c r="C22" s="14"/>
      <c r="D22" s="330">
        <v>11.46</v>
      </c>
      <c r="E22" s="330">
        <f>4.61+4.13+1.83+1.83</f>
        <v>12.4</v>
      </c>
      <c r="F22" s="251">
        <v>0</v>
      </c>
      <c r="G22" s="327">
        <f t="shared" si="2"/>
        <v>23.86</v>
      </c>
      <c r="H22" s="47"/>
      <c r="I22" s="55">
        <v>1.147</v>
      </c>
      <c r="J22" s="55"/>
      <c r="K22" s="434">
        <f t="shared" si="3"/>
        <v>27.3674</v>
      </c>
      <c r="L22" s="260">
        <f t="shared" si="4"/>
        <v>113538.895104642</v>
      </c>
      <c r="N22" s="50">
        <v>5101</v>
      </c>
      <c r="O22" s="51">
        <v>130</v>
      </c>
      <c r="Q22" s="52"/>
      <c r="V22" s="607" t="s">
        <v>52</v>
      </c>
      <c r="W22" s="607"/>
      <c r="X22" s="597">
        <f>IF('3394'!K$84=1,'3394'!G22,0)</f>
        <v>0</v>
      </c>
      <c r="Y22" s="597"/>
      <c r="Z22" s="608">
        <v>1</v>
      </c>
      <c r="AA22" s="608"/>
      <c r="AB22" s="459">
        <f t="shared" si="0"/>
        <v>0</v>
      </c>
      <c r="AC22" s="460">
        <f t="shared" si="1"/>
        <v>0</v>
      </c>
      <c r="AD22" s="449"/>
    </row>
    <row r="23" spans="1:30" ht="16.2" x14ac:dyDescent="0.35">
      <c r="A23" s="1" t="s">
        <v>53</v>
      </c>
      <c r="B23" s="14" t="s">
        <v>54</v>
      </c>
      <c r="C23" s="14"/>
      <c r="D23" s="330">
        <v>1.36</v>
      </c>
      <c r="E23" s="330">
        <f>0.92+0.48</f>
        <v>1.4</v>
      </c>
      <c r="F23" s="251">
        <v>0</v>
      </c>
      <c r="G23" s="327">
        <f t="shared" si="2"/>
        <v>2.76</v>
      </c>
      <c r="H23" s="47"/>
      <c r="I23" s="55">
        <f>I22</f>
        <v>1.147</v>
      </c>
      <c r="J23" s="55"/>
      <c r="K23" s="434">
        <f t="shared" si="3"/>
        <v>3.1657000000000002</v>
      </c>
      <c r="L23" s="260">
        <f t="shared" si="4"/>
        <v>13133.512143381</v>
      </c>
      <c r="N23" s="50">
        <v>5102</v>
      </c>
      <c r="O23" s="51">
        <v>130</v>
      </c>
      <c r="Q23" s="52"/>
      <c r="V23" s="607" t="s">
        <v>54</v>
      </c>
      <c r="W23" s="607"/>
      <c r="X23" s="597">
        <f>IF('3394'!K$84=1,'3394'!G23,0)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IF('3394'!K$84=1,'3394'!G24,0)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IF('3394'!K$84=1,'3394'!G25,0)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101.86</v>
      </c>
      <c r="E26" s="438">
        <f t="shared" si="5"/>
        <v>106.12000000000002</v>
      </c>
      <c r="F26" s="438"/>
      <c r="G26" s="438">
        <f>SUM(G10:G25)</f>
        <v>207.98000000000002</v>
      </c>
      <c r="H26" s="60"/>
      <c r="I26" s="60"/>
      <c r="J26" s="60"/>
      <c r="K26" s="440">
        <f>SUM(K10:K25)</f>
        <v>227.82750000000001</v>
      </c>
      <c r="L26" s="264">
        <f>SUM(L10:L25)</f>
        <v>945185.97398557502</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22.97</v>
      </c>
      <c r="E28" s="330">
        <v>23.94</v>
      </c>
      <c r="F28" s="325">
        <v>0</v>
      </c>
      <c r="G28" s="327">
        <f t="shared" ref="G28:G36" si="6">IF($B$154&lt;8,D28*2,D28+E28)</f>
        <v>46.91</v>
      </c>
      <c r="H28" s="72"/>
      <c r="I28" s="73" t="s">
        <v>67</v>
      </c>
      <c r="J28" s="50">
        <v>251</v>
      </c>
      <c r="K28" s="435">
        <v>1047</v>
      </c>
      <c r="L28" s="260">
        <f>SUM(G28*K28)</f>
        <v>49114.77</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3.35</v>
      </c>
      <c r="E29" s="330">
        <v>3.35</v>
      </c>
      <c r="F29" s="325">
        <v>0</v>
      </c>
      <c r="G29" s="327">
        <f t="shared" si="6"/>
        <v>6.7</v>
      </c>
      <c r="H29" s="72"/>
      <c r="I29" s="50" t="s">
        <v>67</v>
      </c>
      <c r="J29" s="50">
        <v>252</v>
      </c>
      <c r="K29" s="435">
        <v>3380</v>
      </c>
      <c r="L29" s="260">
        <f t="shared" ref="L29:L36" si="8">SUM(G29*K29)</f>
        <v>22646</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2.87</v>
      </c>
      <c r="E30" s="330">
        <v>2.87</v>
      </c>
      <c r="F30" s="325">
        <v>0</v>
      </c>
      <c r="G30" s="327">
        <f t="shared" si="6"/>
        <v>5.74</v>
      </c>
      <c r="H30" s="72"/>
      <c r="I30" s="50" t="s">
        <v>67</v>
      </c>
      <c r="J30" s="50">
        <v>253</v>
      </c>
      <c r="K30" s="435">
        <v>6896</v>
      </c>
      <c r="L30" s="260">
        <f t="shared" si="8"/>
        <v>39583.040000000001</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14.94</v>
      </c>
      <c r="E31" s="330">
        <v>15.56</v>
      </c>
      <c r="F31" s="325">
        <v>0</v>
      </c>
      <c r="G31" s="327">
        <f t="shared" si="6"/>
        <v>30.5</v>
      </c>
      <c r="H31" s="72"/>
      <c r="I31" s="81" t="s">
        <v>71</v>
      </c>
      <c r="J31" s="50">
        <v>251</v>
      </c>
      <c r="K31" s="435">
        <v>1173</v>
      </c>
      <c r="L31" s="260">
        <f t="shared" si="8"/>
        <v>35776.5</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44.13</v>
      </c>
      <c r="E37" s="438">
        <f t="shared" si="10"/>
        <v>45.720000000000006</v>
      </c>
      <c r="F37" s="438"/>
      <c r="G37" s="438">
        <f>SUM(G28:G36)</f>
        <v>89.85</v>
      </c>
      <c r="H37" s="60"/>
      <c r="I37" s="14" t="s">
        <v>79</v>
      </c>
      <c r="J37" s="14"/>
      <c r="K37" s="58"/>
      <c r="L37" s="247">
        <f>SUM(L28:L36)</f>
        <v>147120.31</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39308.22</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1131614.5039855749</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151.31180000000001</v>
      </c>
      <c r="D47" s="107"/>
      <c r="E47" s="107"/>
      <c r="F47" s="107"/>
      <c r="G47" s="108">
        <f>K7</f>
        <v>1.0289999999999999</v>
      </c>
      <c r="H47" s="108"/>
      <c r="I47" s="109">
        <v>1317.85</v>
      </c>
      <c r="J47" s="110" t="s">
        <v>94</v>
      </c>
      <c r="K47" s="436">
        <f>ROUND(C47*G47*I47,0)</f>
        <v>205189</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76.515699999999995</v>
      </c>
      <c r="D48" s="107"/>
      <c r="E48" s="107"/>
      <c r="F48" s="107"/>
      <c r="G48" s="108">
        <f>K7</f>
        <v>1.0289999999999999</v>
      </c>
      <c r="H48" s="108"/>
      <c r="I48" s="109">
        <v>898.92</v>
      </c>
      <c r="J48" s="110" t="s">
        <v>94</v>
      </c>
      <c r="K48" s="436">
        <f>ROUND(C48*G48*I48,0)</f>
        <v>70776</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227.82749999999999</v>
      </c>
      <c r="D50" s="129"/>
      <c r="E50" s="130"/>
      <c r="F50" s="130"/>
      <c r="G50" s="131" t="s">
        <v>96</v>
      </c>
      <c r="H50" s="131"/>
      <c r="I50" s="131"/>
      <c r="J50" s="131"/>
      <c r="K50" s="131"/>
      <c r="L50" s="260">
        <f>IF(B2=75,0,K49+K48+K47)</f>
        <v>275965</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227.82750000000001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1.1310000000000001E-3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207.98000000000002</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1.134E-3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1.1310000000000001E-3</v>
      </c>
      <c r="L59" s="260">
        <f>SUM(I59*K59)</f>
        <v>4789.0916969999998</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1.1310000000000001E-3</v>
      </c>
      <c r="L67" s="260">
        <f>SUM(I67*K67)</f>
        <v>121905.924153</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1.134E-3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1.1310000000000001E-3</v>
      </c>
      <c r="L70" s="260">
        <f t="shared" si="11"/>
        <v>-7986.4354830000002</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1.1310000000000001E-3</v>
      </c>
      <c r="L71" s="260">
        <f t="shared" si="11"/>
        <v>783.02749200000005</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1.134E-3</v>
      </c>
      <c r="L72" s="260">
        <f t="shared" si="11"/>
        <v>16113.724956</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72</v>
      </c>
      <c r="AA74" s="499" t="s">
        <v>128</v>
      </c>
      <c r="AB74" s="500">
        <f>+K75</f>
        <v>365</v>
      </c>
      <c r="AC74" s="460">
        <f>ROUND(AB74*Z74,0)</f>
        <v>26280</v>
      </c>
      <c r="AD74" s="449"/>
    </row>
    <row r="75" spans="1:30" ht="19.5" customHeight="1" x14ac:dyDescent="0.3">
      <c r="A75" s="1" t="s">
        <v>129</v>
      </c>
      <c r="B75" s="154" t="s">
        <v>126</v>
      </c>
      <c r="C75" s="155" t="s">
        <v>127</v>
      </c>
      <c r="D75" s="154">
        <v>72</v>
      </c>
      <c r="E75" s="154">
        <v>72</v>
      </c>
      <c r="F75" s="154">
        <v>0</v>
      </c>
      <c r="G75" s="156">
        <f>IF($B$154&lt;8,D75,E75)</f>
        <v>72</v>
      </c>
      <c r="H75" s="157"/>
      <c r="I75" s="158">
        <f>AVERAGE(G75,D75)</f>
        <v>72</v>
      </c>
      <c r="J75" s="159" t="s">
        <v>128</v>
      </c>
      <c r="K75" s="160">
        <v>365</v>
      </c>
      <c r="L75" s="260">
        <f t="shared" ref="L75:L78" si="12">SUM(I75*K75)</f>
        <v>26280</v>
      </c>
      <c r="N75" s="1">
        <v>7802</v>
      </c>
      <c r="O75" s="1">
        <v>0</v>
      </c>
      <c r="V75" s="644" t="s">
        <v>126</v>
      </c>
      <c r="W75" s="644"/>
      <c r="X75" s="496" t="s">
        <v>130</v>
      </c>
      <c r="Y75" s="501"/>
      <c r="Z75" s="502">
        <f>+I76</f>
        <v>5</v>
      </c>
      <c r="AA75" s="499" t="s">
        <v>128</v>
      </c>
      <c r="AB75" s="503">
        <f>+K76</f>
        <v>1367</v>
      </c>
      <c r="AC75" s="460">
        <f>ROUND(AB75*Z75,0)</f>
        <v>6835</v>
      </c>
      <c r="AD75" s="449"/>
    </row>
    <row r="76" spans="1:30" ht="19.5" customHeight="1" x14ac:dyDescent="0.3">
      <c r="A76" s="1" t="s">
        <v>131</v>
      </c>
      <c r="B76" s="154" t="s">
        <v>126</v>
      </c>
      <c r="C76" s="155" t="s">
        <v>130</v>
      </c>
      <c r="D76" s="154">
        <v>5</v>
      </c>
      <c r="E76" s="154">
        <v>5</v>
      </c>
      <c r="F76" s="154">
        <v>0</v>
      </c>
      <c r="G76" s="156">
        <f>IF($B$154&lt;8,D76,E76)</f>
        <v>5</v>
      </c>
      <c r="H76" s="157"/>
      <c r="I76" s="158">
        <f>AVERAGE(G76,D76)</f>
        <v>5</v>
      </c>
      <c r="J76" s="159" t="s">
        <v>128</v>
      </c>
      <c r="K76" s="164">
        <v>1367</v>
      </c>
      <c r="L76" s="260">
        <f t="shared" si="12"/>
        <v>6835</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1.134E-3</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1.1310000000000001E-3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33115</v>
      </c>
      <c r="AD81" s="507"/>
    </row>
    <row r="82" spans="1:30" ht="22.5" customHeight="1" thickTop="1" x14ac:dyDescent="0.3">
      <c r="B82" s="14" t="s">
        <v>138</v>
      </c>
      <c r="C82" s="14"/>
      <c r="D82" s="14"/>
      <c r="E82" s="14"/>
      <c r="F82" s="14"/>
      <c r="G82" s="14"/>
      <c r="H82" s="14"/>
      <c r="I82" s="14"/>
      <c r="J82" s="14"/>
      <c r="K82" s="14"/>
      <c r="L82" s="446">
        <f>SUM(L44:L81)</f>
        <v>1576299.836800575</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'3394'!AC81</f>
        <v>33115</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1576299.836800575</v>
      </c>
      <c r="L86" s="247">
        <f>IF(G26=0,0,IF(G26&gt;250,-(((250/G26)*K86)*IF(M86="H",0.02,0.05)),IF(M86="H",-0.02*K86,-0.05*K86)))</f>
        <v>-78814.991840028757</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1497484.8449605464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-1240605.8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256879.04496054631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128439.52</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314</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315</v>
      </c>
      <c r="C123" s="195" t="s">
        <v>197</v>
      </c>
    </row>
    <row r="124" spans="2:3" hidden="1" x14ac:dyDescent="0.3">
      <c r="B124" s="437" t="s">
        <v>551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41808.602650462999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314</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315</v>
      </c>
      <c r="C164" s="209" t="s">
        <v>242</v>
      </c>
      <c r="D164" s="205"/>
    </row>
    <row r="165" spans="1:4" hidden="1" x14ac:dyDescent="0.3">
      <c r="A165" s="204" t="s">
        <v>243</v>
      </c>
      <c r="B165" s="208" t="s">
        <v>316</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41808.602650462999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3" priority="2" stopIfTrue="1" operator="lessThan">
      <formula>0</formula>
    </cfRule>
  </conditionalFormatting>
  <conditionalFormatting sqref="A141:A172">
    <cfRule type="cellIs" dxfId="4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'3395'!B2</f>
        <v>50</v>
      </c>
      <c r="W2" s="586" t="s">
        <v>4</v>
      </c>
      <c r="X2" s="587"/>
      <c r="Y2" s="588"/>
      <c r="Z2" s="588"/>
      <c r="AA2" s="588"/>
      <c r="AB2" s="588"/>
      <c r="AC2" s="588"/>
      <c r="AD2" s="449"/>
    </row>
    <row r="3" spans="1:30" ht="20.399999999999999" x14ac:dyDescent="0.35">
      <c r="B3" s="10" t="str">
        <f>"Revenue Estimate Worksheet: "&amp;B124</f>
        <v>Revenue Estimate Worksheet: JFK Medical Center Charter School - 3395</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'3395'!G7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139.52000000000001</v>
      </c>
      <c r="E10" s="328">
        <v>137.91</v>
      </c>
      <c r="F10" s="323">
        <v>0</v>
      </c>
      <c r="G10" s="326">
        <f>IF($B$154&lt;8,D10*2,D10+E10)</f>
        <v>277.43</v>
      </c>
      <c r="H10" s="47"/>
      <c r="I10" s="48">
        <v>1.1259999999999999</v>
      </c>
      <c r="J10" s="48"/>
      <c r="K10" s="434">
        <f>ROUND(G10*I10,4)</f>
        <v>312.38619999999997</v>
      </c>
      <c r="L10" s="260">
        <f>SUM(K10*$G$7)*($K$7)</f>
        <v>1295993.9195516456</v>
      </c>
      <c r="N10" s="50">
        <v>5101</v>
      </c>
      <c r="O10" s="51">
        <v>101</v>
      </c>
      <c r="Q10" s="52"/>
      <c r="V10" s="596" t="s">
        <v>25</v>
      </c>
      <c r="W10" s="596"/>
      <c r="X10" s="597">
        <f>IF('3395'!K$84=1,'3395'!G10,0)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19.59</v>
      </c>
      <c r="E11" s="330">
        <v>20.5</v>
      </c>
      <c r="F11" s="251">
        <v>0</v>
      </c>
      <c r="G11" s="327">
        <f t="shared" ref="G11:G25" si="2">IF($B$154&lt;8,D11*2,D11+E11)</f>
        <v>40.090000000000003</v>
      </c>
      <c r="H11" s="47"/>
      <c r="I11" s="55">
        <f>I10</f>
        <v>1.1259999999999999</v>
      </c>
      <c r="J11" s="55"/>
      <c r="K11" s="434">
        <f t="shared" ref="K11:K25" si="3">ROUND(G11*I11,4)</f>
        <v>45.141300000000001</v>
      </c>
      <c r="L11" s="260">
        <f t="shared" ref="L11:L25" si="4">SUM(K11*$G$7)*($K$7)</f>
        <v>187277.31993492896</v>
      </c>
      <c r="M11" s="1" t="str">
        <f>IF(ROUND(G11,2)=ROUND(SUM(G28:G30),2)," ","CHECK 2. PK-3 Lines Below")</f>
        <v xml:space="preserve"> </v>
      </c>
      <c r="N11" s="50">
        <v>5101</v>
      </c>
      <c r="O11" s="56" t="s">
        <v>28</v>
      </c>
      <c r="Q11" s="52"/>
      <c r="V11" s="607" t="s">
        <v>27</v>
      </c>
      <c r="W11" s="607"/>
      <c r="X11" s="597">
        <f>IF('3395'!K$84=1,'3395'!G11,0)</f>
        <v>0</v>
      </c>
      <c r="Y11" s="597"/>
      <c r="Z11" s="608">
        <v>1</v>
      </c>
      <c r="AA11" s="608"/>
      <c r="AB11" s="459">
        <f t="shared" si="0"/>
        <v>0</v>
      </c>
      <c r="AC11" s="460">
        <f t="shared" si="1"/>
        <v>0</v>
      </c>
      <c r="AD11" s="449"/>
    </row>
    <row r="12" spans="1:30" x14ac:dyDescent="0.3">
      <c r="A12" s="1" t="s">
        <v>29</v>
      </c>
      <c r="B12" s="14" t="s">
        <v>30</v>
      </c>
      <c r="C12" s="14"/>
      <c r="D12" s="330">
        <v>81.93</v>
      </c>
      <c r="E12" s="330">
        <v>82.83</v>
      </c>
      <c r="F12" s="251">
        <v>0</v>
      </c>
      <c r="G12" s="327">
        <f t="shared" si="2"/>
        <v>164.76</v>
      </c>
      <c r="H12" s="47"/>
      <c r="I12" s="55">
        <v>1</v>
      </c>
      <c r="J12" s="55"/>
      <c r="K12" s="434">
        <f t="shared" si="3"/>
        <v>164.76</v>
      </c>
      <c r="L12" s="260">
        <f t="shared" si="4"/>
        <v>683538.38353079988</v>
      </c>
      <c r="N12" s="50">
        <v>5102</v>
      </c>
      <c r="O12" s="51">
        <v>102</v>
      </c>
      <c r="Q12" s="52"/>
      <c r="V12" s="607" t="s">
        <v>30</v>
      </c>
      <c r="W12" s="607"/>
      <c r="X12" s="597">
        <f>IF('3395'!K$84=1,'3395'!G12,0)</f>
        <v>0</v>
      </c>
      <c r="Y12" s="597"/>
      <c r="Z12" s="608">
        <v>1</v>
      </c>
      <c r="AA12" s="608"/>
      <c r="AB12" s="459">
        <f t="shared" si="0"/>
        <v>0</v>
      </c>
      <c r="AC12" s="460">
        <f t="shared" si="1"/>
        <v>0</v>
      </c>
      <c r="AD12" s="449"/>
    </row>
    <row r="13" spans="1:30" x14ac:dyDescent="0.3">
      <c r="A13" s="1" t="s">
        <v>31</v>
      </c>
      <c r="B13" s="14" t="s">
        <v>32</v>
      </c>
      <c r="C13" s="14"/>
      <c r="D13" s="330">
        <v>13.5</v>
      </c>
      <c r="E13" s="330">
        <v>14.52</v>
      </c>
      <c r="F13" s="251">
        <v>0</v>
      </c>
      <c r="G13" s="327">
        <f t="shared" si="2"/>
        <v>28.02</v>
      </c>
      <c r="H13" s="47"/>
      <c r="I13" s="55">
        <f>I12</f>
        <v>1</v>
      </c>
      <c r="J13" s="55"/>
      <c r="K13" s="434">
        <f t="shared" si="3"/>
        <v>28.02</v>
      </c>
      <c r="L13" s="260">
        <f t="shared" si="4"/>
        <v>116246.33106659999</v>
      </c>
      <c r="M13" s="1" t="str">
        <f>IF(ROUND(G13,2)=ROUND(SUM(G31:G33),2)," ","CHECK 2. 4-8 Lines Below")</f>
        <v xml:space="preserve"> </v>
      </c>
      <c r="N13" s="50">
        <v>5102</v>
      </c>
      <c r="O13" s="56" t="s">
        <v>33</v>
      </c>
      <c r="Q13" s="52"/>
      <c r="V13" s="607" t="s">
        <v>32</v>
      </c>
      <c r="W13" s="607"/>
      <c r="X13" s="597">
        <f>IF('3395'!K$84=1,'3395'!G13,0)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IF('3395'!K$84=1,'3395'!G14,0)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IF('3395'!K$84=1,'3395'!G15,0)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IF('3395'!K$84=1,'3395'!G16,0)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IF('3395'!K$84=1,'3395'!G17,0)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IF('3395'!K$84=1,'3395'!G18,0)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IF('3395'!K$84=1,'3395'!G19,0)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IF('3395'!K$84=1,'3395'!G20,0)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IF('3395'!K$84=1,'3395'!G21,0)</f>
        <v>0</v>
      </c>
      <c r="Y21" s="597"/>
      <c r="Z21" s="608">
        <v>1</v>
      </c>
      <c r="AA21" s="608"/>
      <c r="AB21" s="459">
        <f t="shared" si="0"/>
        <v>0</v>
      </c>
      <c r="AC21" s="460">
        <f t="shared" si="1"/>
        <v>0</v>
      </c>
      <c r="AD21" s="449"/>
    </row>
    <row r="22" spans="1:30" ht="16.2" x14ac:dyDescent="0.35">
      <c r="A22" s="1" t="s">
        <v>51</v>
      </c>
      <c r="B22" s="14" t="s">
        <v>52</v>
      </c>
      <c r="C22" s="14"/>
      <c r="D22" s="330">
        <v>5</v>
      </c>
      <c r="E22" s="330">
        <f>1.28+1.71+1.24+0.81</f>
        <v>5.0400000000000009</v>
      </c>
      <c r="F22" s="251">
        <v>0</v>
      </c>
      <c r="G22" s="327">
        <f t="shared" si="2"/>
        <v>10.040000000000001</v>
      </c>
      <c r="H22" s="47"/>
      <c r="I22" s="55">
        <v>1.147</v>
      </c>
      <c r="J22" s="55"/>
      <c r="K22" s="434">
        <f t="shared" si="3"/>
        <v>11.5159</v>
      </c>
      <c r="L22" s="260">
        <f t="shared" si="4"/>
        <v>47775.914487146998</v>
      </c>
      <c r="N22" s="50">
        <v>5101</v>
      </c>
      <c r="O22" s="51">
        <v>130</v>
      </c>
      <c r="Q22" s="52"/>
      <c r="V22" s="607" t="s">
        <v>52</v>
      </c>
      <c r="W22" s="607"/>
      <c r="X22" s="597">
        <f>IF('3395'!K$84=1,'3395'!G22,0)</f>
        <v>0</v>
      </c>
      <c r="Y22" s="597"/>
      <c r="Z22" s="608">
        <v>1</v>
      </c>
      <c r="AA22" s="608"/>
      <c r="AB22" s="459">
        <f t="shared" si="0"/>
        <v>0</v>
      </c>
      <c r="AC22" s="460">
        <f t="shared" si="1"/>
        <v>0</v>
      </c>
      <c r="AD22" s="449"/>
    </row>
    <row r="23" spans="1:30" ht="16.2" x14ac:dyDescent="0.35">
      <c r="A23" s="1" t="s">
        <v>53</v>
      </c>
      <c r="B23" s="14" t="s">
        <v>54</v>
      </c>
      <c r="C23" s="14"/>
      <c r="D23" s="330">
        <v>2.08</v>
      </c>
      <c r="E23" s="330">
        <f>0.81+0.42+0.46</f>
        <v>1.69</v>
      </c>
      <c r="F23" s="251">
        <v>0</v>
      </c>
      <c r="G23" s="327">
        <f t="shared" si="2"/>
        <v>3.77</v>
      </c>
      <c r="H23" s="47"/>
      <c r="I23" s="55">
        <f>I22</f>
        <v>1.147</v>
      </c>
      <c r="J23" s="55"/>
      <c r="K23" s="434">
        <f t="shared" si="3"/>
        <v>4.3242000000000003</v>
      </c>
      <c r="L23" s="260">
        <f t="shared" si="4"/>
        <v>17939.771049186002</v>
      </c>
      <c r="N23" s="50">
        <v>5102</v>
      </c>
      <c r="O23" s="51">
        <v>130</v>
      </c>
      <c r="Q23" s="52"/>
      <c r="V23" s="607" t="s">
        <v>54</v>
      </c>
      <c r="W23" s="607"/>
      <c r="X23" s="597">
        <f>IF('3395'!K$84=1,'3395'!G23,0)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IF('3395'!K$84=1,'3395'!G24,0)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IF('3395'!K$84=1,'3395'!G25,0)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261.62</v>
      </c>
      <c r="E26" s="438">
        <f t="shared" si="5"/>
        <v>262.49</v>
      </c>
      <c r="F26" s="438"/>
      <c r="G26" s="438">
        <f>SUM(G10:G25)</f>
        <v>524.1099999999999</v>
      </c>
      <c r="H26" s="60"/>
      <c r="I26" s="60"/>
      <c r="J26" s="60"/>
      <c r="K26" s="440">
        <f>SUM(K10:K25)</f>
        <v>566.1475999999999</v>
      </c>
      <c r="L26" s="264">
        <f>SUM(L10:L25)</f>
        <v>2348771.6396203074</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18.59</v>
      </c>
      <c r="E28" s="330">
        <v>19.510000000000002</v>
      </c>
      <c r="F28" s="325">
        <v>0</v>
      </c>
      <c r="G28" s="327">
        <f t="shared" ref="G28:G36" si="6">IF($B$154&lt;8,D28*2,D28+E28)</f>
        <v>38.1</v>
      </c>
      <c r="H28" s="72"/>
      <c r="I28" s="73" t="s">
        <v>67</v>
      </c>
      <c r="J28" s="50">
        <v>251</v>
      </c>
      <c r="K28" s="435">
        <v>1047</v>
      </c>
      <c r="L28" s="260">
        <f>SUM(G28*K28)</f>
        <v>39890.700000000004</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1</v>
      </c>
      <c r="E29" s="330">
        <v>0.99</v>
      </c>
      <c r="F29" s="325">
        <v>0</v>
      </c>
      <c r="G29" s="327">
        <f t="shared" si="6"/>
        <v>1.99</v>
      </c>
      <c r="H29" s="72"/>
      <c r="I29" s="50" t="s">
        <v>67</v>
      </c>
      <c r="J29" s="50">
        <v>252</v>
      </c>
      <c r="K29" s="435">
        <v>3380</v>
      </c>
      <c r="L29" s="260">
        <f t="shared" ref="L29:L36" si="8">SUM(G29*K29)</f>
        <v>6726.2</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13.5</v>
      </c>
      <c r="E31" s="330">
        <v>14.52</v>
      </c>
      <c r="F31" s="325">
        <v>0</v>
      </c>
      <c r="G31" s="327">
        <f t="shared" si="6"/>
        <v>28.02</v>
      </c>
      <c r="H31" s="72"/>
      <c r="I31" s="81" t="s">
        <v>71</v>
      </c>
      <c r="J31" s="50">
        <v>251</v>
      </c>
      <c r="K31" s="435">
        <v>1173</v>
      </c>
      <c r="L31" s="260">
        <f t="shared" si="8"/>
        <v>32867.46</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33.090000000000003</v>
      </c>
      <c r="E37" s="438">
        <f t="shared" si="10"/>
        <v>35.019999999999996</v>
      </c>
      <c r="F37" s="438"/>
      <c r="G37" s="438">
        <f>SUM(G28:G36)</f>
        <v>68.11</v>
      </c>
      <c r="H37" s="60"/>
      <c r="I37" s="14" t="s">
        <v>79</v>
      </c>
      <c r="J37" s="14"/>
      <c r="K37" s="58"/>
      <c r="L37" s="247">
        <f>SUM(L28:L36)</f>
        <v>79484.36</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99056.789999999979</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2527312.7896203073</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369.04339999999996</v>
      </c>
      <c r="D47" s="107"/>
      <c r="E47" s="107"/>
      <c r="F47" s="107"/>
      <c r="G47" s="108">
        <f>K7</f>
        <v>1.0289999999999999</v>
      </c>
      <c r="H47" s="108"/>
      <c r="I47" s="109">
        <v>1317.85</v>
      </c>
      <c r="J47" s="110" t="s">
        <v>94</v>
      </c>
      <c r="K47" s="436">
        <f>ROUND(C47*G47*I47,0)</f>
        <v>500448</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197.10419999999999</v>
      </c>
      <c r="D48" s="107"/>
      <c r="E48" s="107"/>
      <c r="F48" s="107"/>
      <c r="G48" s="108">
        <f>K7</f>
        <v>1.0289999999999999</v>
      </c>
      <c r="H48" s="108"/>
      <c r="I48" s="109">
        <v>898.92</v>
      </c>
      <c r="J48" s="110" t="s">
        <v>94</v>
      </c>
      <c r="K48" s="436">
        <f>ROUND(C48*G48*I48,0)</f>
        <v>182319</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566.14760000000001</v>
      </c>
      <c r="D50" s="129"/>
      <c r="E50" s="130"/>
      <c r="F50" s="130"/>
      <c r="G50" s="131" t="s">
        <v>96</v>
      </c>
      <c r="H50" s="131"/>
      <c r="I50" s="131"/>
      <c r="J50" s="131"/>
      <c r="K50" s="131"/>
      <c r="L50" s="260">
        <f>IF(B2=75,0,K49+K48+K47)</f>
        <v>682767</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566.1475999999999</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2.8110000000000001E-3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524.1099999999999</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2.8570000000000002E-3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2.8110000000000001E-3</v>
      </c>
      <c r="L59" s="260">
        <f>SUM(I59*K59)</f>
        <v>11902.861857</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2.8110000000000001E-3</v>
      </c>
      <c r="L67" s="260">
        <f>SUM(I67*K67)</f>
        <v>302986.34199300001</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2.8570000000000002E-3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2.8110000000000001E-3</v>
      </c>
      <c r="L70" s="260">
        <f t="shared" si="11"/>
        <v>-19849.575723000002</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2.8110000000000001E-3</v>
      </c>
      <c r="L71" s="260">
        <f t="shared" si="11"/>
        <v>1946.145252</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2.8570000000000002E-3</v>
      </c>
      <c r="L72" s="260">
        <f t="shared" si="11"/>
        <v>40596.924338000004</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123.5</v>
      </c>
      <c r="AA74" s="499" t="s">
        <v>128</v>
      </c>
      <c r="AB74" s="500">
        <f>+K75</f>
        <v>365</v>
      </c>
      <c r="AC74" s="460">
        <f>ROUND(AB74*Z74,0)</f>
        <v>45078</v>
      </c>
      <c r="AD74" s="449"/>
    </row>
    <row r="75" spans="1:30" ht="19.5" customHeight="1" x14ac:dyDescent="0.3">
      <c r="A75" s="1" t="s">
        <v>129</v>
      </c>
      <c r="B75" s="154" t="s">
        <v>126</v>
      </c>
      <c r="C75" s="155" t="s">
        <v>127</v>
      </c>
      <c r="D75" s="154">
        <v>123</v>
      </c>
      <c r="E75" s="154">
        <v>124</v>
      </c>
      <c r="F75" s="154">
        <v>0</v>
      </c>
      <c r="G75" s="156">
        <f>IF($B$154&lt;8,D75,E75)</f>
        <v>124</v>
      </c>
      <c r="H75" s="157"/>
      <c r="I75" s="158">
        <f>AVERAGE(G75,D75)</f>
        <v>123.5</v>
      </c>
      <c r="J75" s="159" t="s">
        <v>128</v>
      </c>
      <c r="K75" s="160">
        <v>365</v>
      </c>
      <c r="L75" s="260">
        <f t="shared" ref="L75:L78" si="12">SUM(I75*K75)</f>
        <v>45077.5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2.8570000000000002E-3</v>
      </c>
      <c r="L77" s="260">
        <f t="shared" si="12"/>
        <v>4916.3455990000002</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2.8110000000000001E-3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45078</v>
      </c>
      <c r="AD81" s="507"/>
    </row>
    <row r="82" spans="1:30" ht="22.5" customHeight="1" thickTop="1" x14ac:dyDescent="0.3">
      <c r="B82" s="14" t="s">
        <v>138</v>
      </c>
      <c r="C82" s="14"/>
      <c r="D82" s="14"/>
      <c r="E82" s="14"/>
      <c r="F82" s="14"/>
      <c r="G82" s="14"/>
      <c r="H82" s="14"/>
      <c r="I82" s="14"/>
      <c r="J82" s="14"/>
      <c r="K82" s="14"/>
      <c r="L82" s="446">
        <f>SUM(L44:L81)</f>
        <v>3597656.3329363069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'3395'!AC81</f>
        <v>45078</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3597656.3329363069</v>
      </c>
      <c r="L86" s="247">
        <f>IF(G26=0,0,IF(G26&gt;250,-(((250/G26)*K86)*IF(M86="H",0.02,0.05)),IF(M86="H",-0.02*K86,-0.05*K86)))</f>
        <v>-85803.942229119551</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3511852.3907071874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-2928439.02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583413.37070718734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291706.69</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94078.874417695813</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317</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318</v>
      </c>
      <c r="C123" s="195" t="s">
        <v>197</v>
      </c>
    </row>
    <row r="124" spans="2:3" hidden="1" x14ac:dyDescent="0.3">
      <c r="B124" s="437" t="s">
        <v>552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41808.602673611102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317</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318</v>
      </c>
      <c r="C164" s="209" t="s">
        <v>242</v>
      </c>
      <c r="D164" s="205"/>
    </row>
    <row r="165" spans="1:4" hidden="1" x14ac:dyDescent="0.3">
      <c r="A165" s="204" t="s">
        <v>243</v>
      </c>
      <c r="B165" s="208" t="s">
        <v>319</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41808.602673611102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41" priority="2" stopIfTrue="1" operator="lessThan">
      <formula>0</formula>
    </cfRule>
  </conditionalFormatting>
  <conditionalFormatting sqref="A141:A172">
    <cfRule type="cellIs" dxfId="4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sheetPr>
  <dimension ref="A1:AD180"/>
  <sheetViews>
    <sheetView showGridLines="0" topLeftCell="B2" zoomScale="80" zoomScaleNormal="80" workbookViewId="0">
      <selection activeCell="B98" sqref="A98:XFD136"/>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'3396'!B2</f>
        <v>50</v>
      </c>
      <c r="W2" s="586" t="s">
        <v>4</v>
      </c>
      <c r="X2" s="587"/>
      <c r="Y2" s="588"/>
      <c r="Z2" s="588"/>
      <c r="AA2" s="588"/>
      <c r="AB2" s="588"/>
      <c r="AC2" s="588"/>
      <c r="AD2" s="449"/>
    </row>
    <row r="3" spans="1:30" ht="20.399999999999999" x14ac:dyDescent="0.35">
      <c r="B3" s="10" t="str">
        <f>"Revenue Estimate Worksheet: "&amp;B124</f>
        <v>Revenue Estimate Worksheet: G-Star School of the Arts for Film, Animation &amp; Performing Arts - 3396</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'3396'!G7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IF('3396'!K$84=1,'3396'!G10,0)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IF('3396'!K$84=1,'3396'!G11,0)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IF('3396'!K$84=1,'3396'!G12,0)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IF('3396'!K$84=1,'3396'!G13,0)</f>
        <v>0</v>
      </c>
      <c r="Y13" s="597"/>
      <c r="Z13" s="608">
        <v>1</v>
      </c>
      <c r="AA13" s="608"/>
      <c r="AB13" s="459">
        <f t="shared" si="0"/>
        <v>0</v>
      </c>
      <c r="AC13" s="460">
        <f t="shared" si="1"/>
        <v>0</v>
      </c>
      <c r="AD13" s="449"/>
    </row>
    <row r="14" spans="1:30" x14ac:dyDescent="0.3">
      <c r="A14" s="1" t="s">
        <v>34</v>
      </c>
      <c r="B14" s="14" t="s">
        <v>35</v>
      </c>
      <c r="C14" s="14"/>
      <c r="D14" s="330">
        <v>430.25</v>
      </c>
      <c r="E14" s="330">
        <v>419.94</v>
      </c>
      <c r="F14" s="251">
        <v>0</v>
      </c>
      <c r="G14" s="327">
        <f t="shared" si="2"/>
        <v>850.19</v>
      </c>
      <c r="H14" s="47"/>
      <c r="I14" s="55">
        <v>1.004</v>
      </c>
      <c r="J14" s="55"/>
      <c r="K14" s="434">
        <f t="shared" si="3"/>
        <v>853.59079999999994</v>
      </c>
      <c r="L14" s="260">
        <f t="shared" si="4"/>
        <v>3541284.7513277638</v>
      </c>
      <c r="N14" s="50">
        <v>5103</v>
      </c>
      <c r="O14" s="51">
        <v>103</v>
      </c>
      <c r="Q14" s="52"/>
      <c r="V14" s="607" t="s">
        <v>35</v>
      </c>
      <c r="W14" s="607"/>
      <c r="X14" s="597">
        <f>IF('3396'!K$84=1,'3396'!G14,0)</f>
        <v>0</v>
      </c>
      <c r="Y14" s="597"/>
      <c r="Z14" s="608">
        <v>1</v>
      </c>
      <c r="AA14" s="608"/>
      <c r="AB14" s="459">
        <f t="shared" si="0"/>
        <v>0</v>
      </c>
      <c r="AC14" s="460">
        <f t="shared" si="1"/>
        <v>0</v>
      </c>
      <c r="AD14" s="449"/>
    </row>
    <row r="15" spans="1:30" x14ac:dyDescent="0.3">
      <c r="A15" s="1" t="s">
        <v>36</v>
      </c>
      <c r="B15" s="14" t="s">
        <v>37</v>
      </c>
      <c r="C15" s="14"/>
      <c r="D15" s="330">
        <v>42.63</v>
      </c>
      <c r="E15" s="330">
        <v>42.57</v>
      </c>
      <c r="F15" s="251">
        <v>0</v>
      </c>
      <c r="G15" s="327">
        <f t="shared" si="2"/>
        <v>85.2</v>
      </c>
      <c r="H15" s="47"/>
      <c r="I15" s="55">
        <f>I14</f>
        <v>1.004</v>
      </c>
      <c r="J15" s="55"/>
      <c r="K15" s="434">
        <f t="shared" si="3"/>
        <v>85.540800000000004</v>
      </c>
      <c r="L15" s="260">
        <f t="shared" si="4"/>
        <v>354882.37532126397</v>
      </c>
      <c r="M15" s="1" t="str">
        <f>IF(ROUND(G15,2)=ROUND(SUM(G34:G36),2)," ","CHECK 2. 9-12 Lines Below")</f>
        <v xml:space="preserve"> </v>
      </c>
      <c r="N15" s="50">
        <v>5103</v>
      </c>
      <c r="O15" s="56" t="s">
        <v>38</v>
      </c>
      <c r="Q15" s="52"/>
      <c r="V15" s="607" t="s">
        <v>37</v>
      </c>
      <c r="W15" s="607"/>
      <c r="X15" s="597">
        <f>IF('3396'!K$84=1,'3396'!G15,0)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IF('3396'!K$84=1,'3396'!G16,0)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IF('3396'!K$84=1,'3396'!G17,0)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IF('3396'!K$84=1,'3396'!G18,0)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IF('3396'!K$84=1,'3396'!G19,0)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IF('3396'!K$84=1,'3396'!G20,0)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IF('3396'!K$84=1,'3396'!G21,0)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IF('3396'!K$84=1,'3396'!G22,0)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IF('3396'!K$84=1,'3396'!G23,0)</f>
        <v>0</v>
      </c>
      <c r="Y23" s="597"/>
      <c r="Z23" s="608">
        <v>1</v>
      </c>
      <c r="AA23" s="608"/>
      <c r="AB23" s="459">
        <f t="shared" si="0"/>
        <v>0</v>
      </c>
      <c r="AC23" s="460">
        <f t="shared" si="1"/>
        <v>0</v>
      </c>
      <c r="AD23" s="449"/>
    </row>
    <row r="24" spans="1:30" ht="16.2" x14ac:dyDescent="0.35">
      <c r="A24" s="1" t="s">
        <v>55</v>
      </c>
      <c r="B24" s="14" t="s">
        <v>56</v>
      </c>
      <c r="C24" s="14"/>
      <c r="D24" s="330">
        <v>0.64</v>
      </c>
      <c r="E24" s="330">
        <v>0.64</v>
      </c>
      <c r="F24" s="251">
        <v>0</v>
      </c>
      <c r="G24" s="327">
        <f t="shared" si="2"/>
        <v>1.28</v>
      </c>
      <c r="H24" s="47"/>
      <c r="I24" s="55">
        <f>I23</f>
        <v>1.147</v>
      </c>
      <c r="J24" s="55"/>
      <c r="K24" s="434">
        <f t="shared" si="3"/>
        <v>1.4681999999999999</v>
      </c>
      <c r="L24" s="260">
        <f t="shared" si="4"/>
        <v>6091.108610706</v>
      </c>
      <c r="N24" s="50">
        <v>5103</v>
      </c>
      <c r="O24" s="51">
        <v>130</v>
      </c>
      <c r="Q24" s="52"/>
      <c r="V24" s="607" t="s">
        <v>56</v>
      </c>
      <c r="W24" s="607"/>
      <c r="X24" s="597">
        <f>IF('3396'!K$84=1,'3396'!G24,0)</f>
        <v>0</v>
      </c>
      <c r="Y24" s="597"/>
      <c r="Z24" s="608">
        <v>1</v>
      </c>
      <c r="AA24" s="608"/>
      <c r="AB24" s="459">
        <f t="shared" si="0"/>
        <v>0</v>
      </c>
      <c r="AC24" s="460">
        <f t="shared" si="1"/>
        <v>0</v>
      </c>
      <c r="AD24" s="449"/>
    </row>
    <row r="25" spans="1:30" ht="16.8" thickBot="1" x14ac:dyDescent="0.4">
      <c r="A25" s="1" t="s">
        <v>57</v>
      </c>
      <c r="B25" s="14" t="s">
        <v>58</v>
      </c>
      <c r="C25" s="14"/>
      <c r="D25" s="330">
        <v>48.37</v>
      </c>
      <c r="E25" s="330">
        <v>46.59</v>
      </c>
      <c r="F25" s="251">
        <v>0</v>
      </c>
      <c r="G25" s="327">
        <f t="shared" si="2"/>
        <v>94.960000000000008</v>
      </c>
      <c r="H25" s="47"/>
      <c r="I25" s="55">
        <v>1.004</v>
      </c>
      <c r="J25" s="55"/>
      <c r="K25" s="434">
        <f t="shared" si="3"/>
        <v>95.339799999999997</v>
      </c>
      <c r="L25" s="260">
        <f t="shared" si="4"/>
        <v>395535.40166393394</v>
      </c>
      <c r="N25" s="50">
        <v>5310</v>
      </c>
      <c r="O25" s="51">
        <v>300</v>
      </c>
      <c r="Q25" s="52"/>
      <c r="V25" s="607" t="s">
        <v>58</v>
      </c>
      <c r="W25" s="607"/>
      <c r="X25" s="597">
        <f>IF('3396'!K$84=1,'3396'!G25,0)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521.89</v>
      </c>
      <c r="E26" s="438">
        <f t="shared" si="5"/>
        <v>509.74</v>
      </c>
      <c r="F26" s="438"/>
      <c r="G26" s="438">
        <f>SUM(G10:G25)</f>
        <v>1031.6300000000001</v>
      </c>
      <c r="H26" s="60"/>
      <c r="I26" s="60"/>
      <c r="J26" s="60"/>
      <c r="K26" s="440">
        <f>SUM(K10:K25)</f>
        <v>1035.9395999999999</v>
      </c>
      <c r="L26" s="264">
        <f>SUM(L10:L25)</f>
        <v>4297793.636923668</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42.63</v>
      </c>
      <c r="E34" s="330">
        <v>42.13</v>
      </c>
      <c r="F34" s="325">
        <v>0</v>
      </c>
      <c r="G34" s="327">
        <f t="shared" si="6"/>
        <v>84.76</v>
      </c>
      <c r="H34" s="72"/>
      <c r="I34" s="81" t="s">
        <v>75</v>
      </c>
      <c r="J34" s="50">
        <v>251</v>
      </c>
      <c r="K34" s="435">
        <v>835</v>
      </c>
      <c r="L34" s="260">
        <f t="shared" si="8"/>
        <v>70774.600000000006</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0.44</v>
      </c>
      <c r="F35" s="325">
        <v>0</v>
      </c>
      <c r="G35" s="327">
        <f t="shared" si="6"/>
        <v>0.44</v>
      </c>
      <c r="H35" s="72"/>
      <c r="I35" s="81" t="s">
        <v>75</v>
      </c>
      <c r="J35" s="50">
        <v>252</v>
      </c>
      <c r="K35" s="435">
        <v>3168</v>
      </c>
      <c r="L35" s="260">
        <f t="shared" si="8"/>
        <v>1393.92</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42.63</v>
      </c>
      <c r="E37" s="438">
        <f t="shared" si="10"/>
        <v>42.57</v>
      </c>
      <c r="F37" s="438"/>
      <c r="G37" s="438">
        <f>SUM(G28:G36)</f>
        <v>85.2</v>
      </c>
      <c r="H37" s="60"/>
      <c r="I37" s="14" t="s">
        <v>79</v>
      </c>
      <c r="J37" s="14"/>
      <c r="K37" s="58"/>
      <c r="L37" s="247">
        <f>SUM(L28:L36)</f>
        <v>72168.52</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194978.07</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4564940.2269236678</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1035.9395999999999</v>
      </c>
      <c r="D49" s="107"/>
      <c r="E49" s="107"/>
      <c r="F49" s="107"/>
      <c r="G49" s="108">
        <f>K7</f>
        <v>1.0289999999999999</v>
      </c>
      <c r="H49" s="108"/>
      <c r="I49" s="109">
        <v>901.09</v>
      </c>
      <c r="J49" s="110" t="s">
        <v>94</v>
      </c>
      <c r="K49" s="111">
        <f>ROUND(C49*G49*I49,0)</f>
        <v>960546</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1035.9395999999999</v>
      </c>
      <c r="D50" s="129"/>
      <c r="E50" s="130"/>
      <c r="F50" s="130"/>
      <c r="G50" s="131" t="s">
        <v>96</v>
      </c>
      <c r="H50" s="131"/>
      <c r="I50" s="131"/>
      <c r="J50" s="131"/>
      <c r="K50" s="131"/>
      <c r="L50" s="260">
        <f>IF(B2=75,0,K49+K48+K47)</f>
        <v>960546</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1035.9395999999999</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5.143E-3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1031.6300000000001</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5.6239999999999997E-3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5.143E-3</v>
      </c>
      <c r="L59" s="260">
        <f>SUM(I59*K59)</f>
        <v>21777.452341</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5.143E-3</v>
      </c>
      <c r="L67" s="260">
        <f>SUM(I67*K67)</f>
        <v>554343.20770899998</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5.6239999999999997E-3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5.143E-3</v>
      </c>
      <c r="L70" s="260">
        <f t="shared" si="11"/>
        <v>-36316.744199000001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5.143E-3</v>
      </c>
      <c r="L71" s="260">
        <f t="shared" si="11"/>
        <v>3560.6634760000002</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5.6239999999999997E-3</v>
      </c>
      <c r="L72" s="260">
        <f t="shared" si="11"/>
        <v>79914.98161599999</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554.5</v>
      </c>
      <c r="AA74" s="499" t="s">
        <v>128</v>
      </c>
      <c r="AB74" s="500">
        <f>+K75</f>
        <v>365</v>
      </c>
      <c r="AC74" s="460">
        <f>ROUND(AB74*Z74,0)</f>
        <v>202393</v>
      </c>
      <c r="AD74" s="449"/>
    </row>
    <row r="75" spans="1:30" ht="19.5" customHeight="1" x14ac:dyDescent="0.3">
      <c r="A75" s="1" t="s">
        <v>129</v>
      </c>
      <c r="B75" s="154" t="s">
        <v>126</v>
      </c>
      <c r="C75" s="155" t="s">
        <v>127</v>
      </c>
      <c r="D75" s="154">
        <v>562</v>
      </c>
      <c r="E75" s="154">
        <v>547</v>
      </c>
      <c r="F75" s="154">
        <v>0</v>
      </c>
      <c r="G75" s="156">
        <f>IF($B$154&lt;8,D75,E75)</f>
        <v>547</v>
      </c>
      <c r="H75" s="157"/>
      <c r="I75" s="158">
        <f>AVERAGE(G75,D75)</f>
        <v>554.5</v>
      </c>
      <c r="J75" s="159" t="s">
        <v>128</v>
      </c>
      <c r="K75" s="160">
        <v>365</v>
      </c>
      <c r="L75" s="260">
        <f t="shared" ref="L75:L78" si="12">SUM(I75*K75)</f>
        <v>202392.5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5.6239999999999997E-3</v>
      </c>
      <c r="L77" s="260">
        <f t="shared" si="12"/>
        <v>9677.8185679999988</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5.143E-3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202393</v>
      </c>
      <c r="AD81" s="507"/>
    </row>
    <row r="82" spans="1:30" ht="22.5" customHeight="1" thickTop="1" x14ac:dyDescent="0.3">
      <c r="B82" s="14" t="s">
        <v>138</v>
      </c>
      <c r="C82" s="14"/>
      <c r="D82" s="14"/>
      <c r="E82" s="14"/>
      <c r="F82" s="14"/>
      <c r="G82" s="14"/>
      <c r="H82" s="14"/>
      <c r="I82" s="14"/>
      <c r="J82" s="14"/>
      <c r="K82" s="14"/>
      <c r="L82" s="446">
        <f>SUM(L44:L81)</f>
        <v>6360836.1064346666</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'3396'!AC81</f>
        <v>202393</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6360836.1064346666</v>
      </c>
      <c r="L86" s="247">
        <f>IF(G26=0,0,IF(G26&gt;250,-(((250/G26)*K86)*IF(M86="H",0.02,0.05)),IF(M86="H",-0.02*K86,-0.05*K86)))</f>
        <v>-30829.057445182218</v>
      </c>
      <c r="M86" s="176" t="str">
        <f>IF(B123="2911","H",IF(B123="3396","H"," "))</f>
        <v>H</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6330007.0489894841</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-5359787.95</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970219.0989894839</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485109.55</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96387.664683511117</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320</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321</v>
      </c>
      <c r="C123" s="195" t="s">
        <v>197</v>
      </c>
    </row>
    <row r="124" spans="2:3" hidden="1" x14ac:dyDescent="0.3">
      <c r="B124" s="437" t="s">
        <v>580</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41808.6026851852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320</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321</v>
      </c>
      <c r="C164" s="209" t="s">
        <v>242</v>
      </c>
      <c r="D164" s="205"/>
    </row>
    <row r="165" spans="1:4" hidden="1" x14ac:dyDescent="0.3">
      <c r="A165" s="204" t="s">
        <v>243</v>
      </c>
      <c r="B165" s="208" t="s">
        <v>322</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41808.6026851852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9" priority="2" stopIfTrue="1" operator="lessThan">
      <formula>0</formula>
    </cfRule>
  </conditionalFormatting>
  <conditionalFormatting sqref="A141:A172">
    <cfRule type="cellIs" dxfId="3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'3398'!B2</f>
        <v>50</v>
      </c>
      <c r="W2" s="586" t="s">
        <v>4</v>
      </c>
      <c r="X2" s="587"/>
      <c r="Y2" s="588"/>
      <c r="Z2" s="588"/>
      <c r="AA2" s="588"/>
      <c r="AB2" s="588"/>
      <c r="AC2" s="588"/>
      <c r="AD2" s="449"/>
    </row>
    <row r="3" spans="1:30" ht="20.399999999999999" x14ac:dyDescent="0.35">
      <c r="B3" s="10" t="str">
        <f>"Revenue Estimate Worksheet: "&amp;B124</f>
        <v>Revenue Estimate Worksheet: Everglades Preparatory Academy - 3398</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'3398'!G7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IF('3398'!K$84=1,'3398'!G10,0)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IF('3398'!K$84=1,'3398'!G11,0)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IF('3398'!K$84=1,'3398'!G12,0)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IF('3398'!K$84=1,'3398'!G13,0)</f>
        <v>0</v>
      </c>
      <c r="Y13" s="597"/>
      <c r="Z13" s="608">
        <v>1</v>
      </c>
      <c r="AA13" s="608"/>
      <c r="AB13" s="459">
        <f t="shared" si="0"/>
        <v>0</v>
      </c>
      <c r="AC13" s="460">
        <f t="shared" si="1"/>
        <v>0</v>
      </c>
      <c r="AD13" s="449"/>
    </row>
    <row r="14" spans="1:30" x14ac:dyDescent="0.3">
      <c r="A14" s="1" t="s">
        <v>34</v>
      </c>
      <c r="B14" s="14" t="s">
        <v>35</v>
      </c>
      <c r="C14" s="14"/>
      <c r="D14" s="330">
        <v>27.05</v>
      </c>
      <c r="E14" s="330">
        <v>27.91</v>
      </c>
      <c r="F14" s="251">
        <v>0</v>
      </c>
      <c r="G14" s="327">
        <f t="shared" si="2"/>
        <v>54.96</v>
      </c>
      <c r="H14" s="47"/>
      <c r="I14" s="55">
        <v>1.004</v>
      </c>
      <c r="J14" s="55"/>
      <c r="K14" s="434">
        <f t="shared" si="3"/>
        <v>55.1798</v>
      </c>
      <c r="L14" s="260">
        <f t="shared" si="4"/>
        <v>228923.95785113398</v>
      </c>
      <c r="N14" s="50">
        <v>5103</v>
      </c>
      <c r="O14" s="51">
        <v>103</v>
      </c>
      <c r="Q14" s="52"/>
      <c r="V14" s="607" t="s">
        <v>35</v>
      </c>
      <c r="W14" s="607"/>
      <c r="X14" s="597">
        <f>IF('3398'!K$84=1,'3398'!G14,0)</f>
        <v>0</v>
      </c>
      <c r="Y14" s="597"/>
      <c r="Z14" s="608">
        <v>1</v>
      </c>
      <c r="AA14" s="608"/>
      <c r="AB14" s="459">
        <f t="shared" si="0"/>
        <v>0</v>
      </c>
      <c r="AC14" s="460">
        <f t="shared" si="1"/>
        <v>0</v>
      </c>
      <c r="AD14" s="449"/>
    </row>
    <row r="15" spans="1:30" x14ac:dyDescent="0.3">
      <c r="A15" s="1" t="s">
        <v>36</v>
      </c>
      <c r="B15" s="14" t="s">
        <v>37</v>
      </c>
      <c r="C15" s="14"/>
      <c r="D15" s="330">
        <v>13.43</v>
      </c>
      <c r="E15" s="330">
        <v>10.91</v>
      </c>
      <c r="F15" s="251">
        <v>0</v>
      </c>
      <c r="G15" s="327">
        <f t="shared" si="2"/>
        <v>24.34</v>
      </c>
      <c r="H15" s="47"/>
      <c r="I15" s="55">
        <f>I14</f>
        <v>1.004</v>
      </c>
      <c r="J15" s="55"/>
      <c r="K15" s="434">
        <f t="shared" si="3"/>
        <v>24.4374</v>
      </c>
      <c r="L15" s="260">
        <f t="shared" si="4"/>
        <v>101383.229507742</v>
      </c>
      <c r="M15" s="1" t="str">
        <f>IF(ROUND(G15,2)=ROUND(SUM(G34:G36),2)," ","CHECK 2. 9-12 Lines Below")</f>
        <v xml:space="preserve"> </v>
      </c>
      <c r="N15" s="50">
        <v>5103</v>
      </c>
      <c r="O15" s="56" t="s">
        <v>38</v>
      </c>
      <c r="Q15" s="52"/>
      <c r="V15" s="607" t="s">
        <v>37</v>
      </c>
      <c r="W15" s="607"/>
      <c r="X15" s="597">
        <f>IF('3398'!K$84=1,'3398'!G15,0)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IF('3398'!K$84=1,'3398'!G16,0)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IF('3398'!K$84=1,'3398'!G17,0)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IF('3398'!K$84=1,'3398'!G18,0)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IF('3398'!K$84=1,'3398'!G19,0)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IF('3398'!K$84=1,'3398'!G20,0)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IF('3398'!K$84=1,'3398'!G21,0)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IF('3398'!K$84=1,'3398'!G22,0)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IF('3398'!K$84=1,'3398'!G23,0)</f>
        <v>0</v>
      </c>
      <c r="Y23" s="597"/>
      <c r="Z23" s="608">
        <v>1</v>
      </c>
      <c r="AA23" s="608"/>
      <c r="AB23" s="459">
        <f t="shared" si="0"/>
        <v>0</v>
      </c>
      <c r="AC23" s="460">
        <f t="shared" si="1"/>
        <v>0</v>
      </c>
      <c r="AD23" s="449"/>
    </row>
    <row r="24" spans="1:30" ht="16.2" x14ac:dyDescent="0.35">
      <c r="A24" s="1" t="s">
        <v>55</v>
      </c>
      <c r="B24" s="14" t="s">
        <v>56</v>
      </c>
      <c r="C24" s="14"/>
      <c r="D24" s="330">
        <v>0</v>
      </c>
      <c r="E24" s="330">
        <v>0.8</v>
      </c>
      <c r="F24" s="251">
        <v>0</v>
      </c>
      <c r="G24" s="327">
        <f t="shared" si="2"/>
        <v>0.8</v>
      </c>
      <c r="H24" s="47"/>
      <c r="I24" s="55">
        <f>I23</f>
        <v>1.147</v>
      </c>
      <c r="J24" s="55"/>
      <c r="K24" s="434">
        <f t="shared" si="3"/>
        <v>0.91759999999999997</v>
      </c>
      <c r="L24" s="260">
        <f t="shared" si="4"/>
        <v>3806.8391644079993</v>
      </c>
      <c r="N24" s="50">
        <v>5103</v>
      </c>
      <c r="O24" s="51">
        <v>130</v>
      </c>
      <c r="Q24" s="52"/>
      <c r="V24" s="607" t="s">
        <v>56</v>
      </c>
      <c r="W24" s="607"/>
      <c r="X24" s="597">
        <f>IF('3398'!K$84=1,'3398'!G24,0)</f>
        <v>0</v>
      </c>
      <c r="Y24" s="597"/>
      <c r="Z24" s="608">
        <v>1</v>
      </c>
      <c r="AA24" s="608"/>
      <c r="AB24" s="459">
        <f t="shared" si="0"/>
        <v>0</v>
      </c>
      <c r="AC24" s="460">
        <f t="shared" si="1"/>
        <v>0</v>
      </c>
      <c r="AD24" s="449"/>
    </row>
    <row r="25" spans="1:30" ht="16.8" thickBot="1" x14ac:dyDescent="0.4">
      <c r="A25" s="1" t="s">
        <v>57</v>
      </c>
      <c r="B25" s="14" t="s">
        <v>58</v>
      </c>
      <c r="C25" s="14"/>
      <c r="D25" s="330">
        <v>4.29</v>
      </c>
      <c r="E25" s="330">
        <v>2.78</v>
      </c>
      <c r="F25" s="251">
        <v>0</v>
      </c>
      <c r="G25" s="327">
        <f t="shared" si="2"/>
        <v>7.07</v>
      </c>
      <c r="H25" s="47"/>
      <c r="I25" s="55">
        <v>1.004</v>
      </c>
      <c r="J25" s="55"/>
      <c r="K25" s="434">
        <f t="shared" si="3"/>
        <v>7.0983000000000001</v>
      </c>
      <c r="L25" s="260">
        <f t="shared" si="4"/>
        <v>29448.655667738996</v>
      </c>
      <c r="N25" s="50">
        <v>5310</v>
      </c>
      <c r="O25" s="51">
        <v>300</v>
      </c>
      <c r="Q25" s="52"/>
      <c r="V25" s="607" t="s">
        <v>58</v>
      </c>
      <c r="W25" s="607"/>
      <c r="X25" s="597">
        <f>IF('3398'!K$84=1,'3398'!G25,0)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44.77</v>
      </c>
      <c r="E26" s="438">
        <f t="shared" si="5"/>
        <v>42.4</v>
      </c>
      <c r="F26" s="438"/>
      <c r="G26" s="438">
        <f>SUM(G10:G25)</f>
        <v>87.169999999999987</v>
      </c>
      <c r="H26" s="60"/>
      <c r="I26" s="60"/>
      <c r="J26" s="60"/>
      <c r="K26" s="440">
        <f>SUM(K10:K25)</f>
        <v>87.633099999999985</v>
      </c>
      <c r="L26" s="264">
        <f>SUM(L10:L25)</f>
        <v>363562.68219102296</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f>13.43-1.5-1</f>
        <v>10.93</v>
      </c>
      <c r="E34" s="330">
        <v>9.94</v>
      </c>
      <c r="F34" s="325">
        <v>0</v>
      </c>
      <c r="G34" s="327">
        <f t="shared" si="6"/>
        <v>20.869999999999997</v>
      </c>
      <c r="H34" s="72"/>
      <c r="I34" s="81" t="s">
        <v>75</v>
      </c>
      <c r="J34" s="50">
        <v>251</v>
      </c>
      <c r="K34" s="435">
        <v>835</v>
      </c>
      <c r="L34" s="260">
        <f t="shared" si="8"/>
        <v>17426.449999999997</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1.5</v>
      </c>
      <c r="E35" s="330">
        <v>0.48</v>
      </c>
      <c r="F35" s="325">
        <v>0</v>
      </c>
      <c r="G35" s="327">
        <f t="shared" si="6"/>
        <v>1.98</v>
      </c>
      <c r="H35" s="72"/>
      <c r="I35" s="81" t="s">
        <v>75</v>
      </c>
      <c r="J35" s="50">
        <v>252</v>
      </c>
      <c r="K35" s="435">
        <v>3168</v>
      </c>
      <c r="L35" s="260">
        <f t="shared" si="8"/>
        <v>6272.64</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1</v>
      </c>
      <c r="E36" s="330">
        <v>0.49</v>
      </c>
      <c r="F36" s="325">
        <v>0</v>
      </c>
      <c r="G36" s="327">
        <f t="shared" si="6"/>
        <v>1.49</v>
      </c>
      <c r="H36" s="72"/>
      <c r="I36" s="81" t="s">
        <v>75</v>
      </c>
      <c r="J36" s="50">
        <v>253</v>
      </c>
      <c r="K36" s="435">
        <v>6685</v>
      </c>
      <c r="L36" s="247">
        <f t="shared" si="8"/>
        <v>9960.65</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13.43</v>
      </c>
      <c r="E37" s="438">
        <f t="shared" si="10"/>
        <v>10.91</v>
      </c>
      <c r="F37" s="438"/>
      <c r="G37" s="438">
        <f>SUM(G28:G36)</f>
        <v>24.339999999999996</v>
      </c>
      <c r="H37" s="60"/>
      <c r="I37" s="14" t="s">
        <v>79</v>
      </c>
      <c r="J37" s="14"/>
      <c r="K37" s="58"/>
      <c r="L37" s="247">
        <f>SUM(L28:L36)</f>
        <v>33659.74</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16475.129999999997</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413697.55219102296</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87.633099999999985</v>
      </c>
      <c r="D49" s="107"/>
      <c r="E49" s="107"/>
      <c r="F49" s="107"/>
      <c r="G49" s="108">
        <f>K7</f>
        <v>1.0289999999999999</v>
      </c>
      <c r="H49" s="108"/>
      <c r="I49" s="109">
        <v>901.09</v>
      </c>
      <c r="J49" s="110" t="s">
        <v>94</v>
      </c>
      <c r="K49" s="111">
        <f>ROUND(C49*G49*I49,0)</f>
        <v>81255</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87.633099999999985</v>
      </c>
      <c r="D50" s="129"/>
      <c r="E50" s="130"/>
      <c r="F50" s="130"/>
      <c r="G50" s="131" t="s">
        <v>96</v>
      </c>
      <c r="H50" s="131"/>
      <c r="I50" s="131"/>
      <c r="J50" s="131"/>
      <c r="K50" s="131"/>
      <c r="L50" s="260">
        <f>IF(B2=75,0,K49+K48+K47)</f>
        <v>81255</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87.633099999999985</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4.35E-4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87.169999999999987</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4.75E-4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4.35E-4</v>
      </c>
      <c r="L59" s="260">
        <f>SUM(I59*K59)</f>
        <v>1841.958345</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4.35E-4</v>
      </c>
      <c r="L67" s="260">
        <f>SUM(I67*K67)</f>
        <v>46886.893904999997</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4.75E-4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4.35E-4</v>
      </c>
      <c r="L70" s="260">
        <f t="shared" si="11"/>
        <v>-3071.7059549999999</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4.35E-4</v>
      </c>
      <c r="L71" s="260">
        <f t="shared" si="11"/>
        <v>301.16442000000001</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4.75E-4</v>
      </c>
      <c r="L72" s="260">
        <f t="shared" si="11"/>
        <v>6749.5761499999999</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4.75E-4</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4.35E-4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0</v>
      </c>
      <c r="AD81" s="507"/>
    </row>
    <row r="82" spans="1:30" ht="22.5" customHeight="1" thickTop="1" x14ac:dyDescent="0.3">
      <c r="B82" s="14" t="s">
        <v>138</v>
      </c>
      <c r="C82" s="14"/>
      <c r="D82" s="14"/>
      <c r="E82" s="14"/>
      <c r="F82" s="14"/>
      <c r="G82" s="14"/>
      <c r="H82" s="14"/>
      <c r="I82" s="14"/>
      <c r="J82" s="14"/>
      <c r="K82" s="14"/>
      <c r="L82" s="446">
        <f>SUM(L44:L81)</f>
        <v>547660.43905602291</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'3398'!AC81</f>
        <v>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547660.43905602291</v>
      </c>
      <c r="L86" s="247">
        <f>IF(G26=0,0,IF(G26&gt;250,-(((250/G26)*K86)*IF(M86="H",0.02,0.05)),IF(M86="H",-0.02*K86,-0.05*K86)))</f>
        <v>-27383.021952801148</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520277.41710322176</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-446171.82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74105.597103221749</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37052.800000000003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323</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324</v>
      </c>
      <c r="C123" s="195" t="s">
        <v>197</v>
      </c>
    </row>
    <row r="124" spans="2:3" hidden="1" x14ac:dyDescent="0.3">
      <c r="B124" s="437" t="s">
        <v>553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41808.602696759299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323</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324</v>
      </c>
      <c r="C164" s="209" t="s">
        <v>242</v>
      </c>
      <c r="D164" s="205"/>
    </row>
    <row r="165" spans="1:4" hidden="1" x14ac:dyDescent="0.3">
      <c r="A165" s="204" t="s">
        <v>243</v>
      </c>
      <c r="B165" s="208" t="s">
        <v>325</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41808.602696759299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7" priority="2" stopIfTrue="1" operator="lessThan">
      <formula>0</formula>
    </cfRule>
  </conditionalFormatting>
  <conditionalFormatting sqref="A141:A172">
    <cfRule type="cellIs" dxfId="3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'3400'!B2</f>
        <v>50</v>
      </c>
      <c r="W2" s="586" t="s">
        <v>4</v>
      </c>
      <c r="X2" s="587"/>
      <c r="Y2" s="588"/>
      <c r="Z2" s="588"/>
      <c r="AA2" s="588"/>
      <c r="AB2" s="588"/>
      <c r="AC2" s="588"/>
      <c r="AD2" s="449"/>
    </row>
    <row r="3" spans="1:30" ht="20.399999999999999" x14ac:dyDescent="0.35">
      <c r="B3" s="10" t="str">
        <f>"Revenue Estimate Worksheet: "&amp;B124</f>
        <v>Revenue Estimate Worksheet: Believers Academy - 3400</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'3400'!G7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IF('3400'!K$84=1,'3400'!G10,0)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IF('3400'!K$84=1,'3400'!G11,0)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IF('3400'!K$84=1,'3400'!G12,0)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IF('3400'!K$84=1,'3400'!G13,0)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IF('3400'!K$84=1,'3400'!G14,0)</f>
        <v>0</v>
      </c>
      <c r="Y14" s="597"/>
      <c r="Z14" s="608">
        <v>1</v>
      </c>
      <c r="AA14" s="608"/>
      <c r="AB14" s="459">
        <f t="shared" si="0"/>
        <v>0</v>
      </c>
      <c r="AC14" s="460">
        <f t="shared" si="1"/>
        <v>0</v>
      </c>
      <c r="AD14" s="449"/>
    </row>
    <row r="15" spans="1:30" x14ac:dyDescent="0.3">
      <c r="A15" s="1" t="s">
        <v>36</v>
      </c>
      <c r="B15" s="14" t="s">
        <v>37</v>
      </c>
      <c r="C15" s="14"/>
      <c r="D15" s="330">
        <v>67.819999999999993</v>
      </c>
      <c r="E15" s="330">
        <v>68.02</v>
      </c>
      <c r="F15" s="251">
        <v>0</v>
      </c>
      <c r="G15" s="327">
        <f t="shared" si="2"/>
        <v>135.83999999999997</v>
      </c>
      <c r="H15" s="47"/>
      <c r="I15" s="55">
        <f>I14</f>
        <v>1.004</v>
      </c>
      <c r="J15" s="55"/>
      <c r="K15" s="434">
        <f t="shared" si="3"/>
        <v>136.38339999999999</v>
      </c>
      <c r="L15" s="260">
        <f t="shared" si="4"/>
        <v>565812.62913592183</v>
      </c>
      <c r="M15" s="1" t="str">
        <f>IF(ROUND(G15,2)=ROUND(SUM(G34:G36),2)," ","CHECK 2. 9-12 Lines Below")</f>
        <v xml:space="preserve"> </v>
      </c>
      <c r="N15" s="50">
        <v>5103</v>
      </c>
      <c r="O15" s="56" t="s">
        <v>38</v>
      </c>
      <c r="Q15" s="52"/>
      <c r="V15" s="607" t="s">
        <v>37</v>
      </c>
      <c r="W15" s="607"/>
      <c r="X15" s="597">
        <f>IF('3400'!K$84=1,'3400'!G15,0)</f>
        <v>135.83999999999997</v>
      </c>
      <c r="Y15" s="597"/>
      <c r="Z15" s="608">
        <v>1</v>
      </c>
      <c r="AA15" s="608"/>
      <c r="AB15" s="459">
        <f t="shared" si="0"/>
        <v>135.84</v>
      </c>
      <c r="AC15" s="461">
        <f t="shared" si="1"/>
        <v>563558</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IF('3400'!K$84=1,'3400'!G16,0)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IF('3400'!K$84=1,'3400'!G17,0)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IF('3400'!K$84=1,'3400'!G18,0)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IF('3400'!K$84=1,'3400'!G19,0)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IF('3400'!K$84=1,'3400'!G20,0)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IF('3400'!K$84=1,'3400'!G21,0)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IF('3400'!K$84=1,'3400'!G22,0)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IF('3400'!K$84=1,'3400'!G23,0)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IF('3400'!K$84=1,'3400'!G24,0)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IF('3400'!K$84=1,'3400'!G25,0)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67.819999999999993</v>
      </c>
      <c r="E26" s="438">
        <f t="shared" si="5"/>
        <v>68.02</v>
      </c>
      <c r="F26" s="438"/>
      <c r="G26" s="438">
        <f>SUM(G10:G25)</f>
        <v>135.83999999999997</v>
      </c>
      <c r="H26" s="60"/>
      <c r="I26" s="60"/>
      <c r="J26" s="60"/>
      <c r="K26" s="440">
        <f>SUM(K10:K25)</f>
        <v>136.38339999999999</v>
      </c>
      <c r="L26" s="264">
        <f>SUM(L10:L25)</f>
        <v>565812.62913592183</v>
      </c>
      <c r="N26" s="52"/>
      <c r="O26" s="63"/>
      <c r="P26" s="52"/>
      <c r="Q26" s="52"/>
      <c r="V26" s="609" t="s">
        <v>59</v>
      </c>
      <c r="W26" s="609"/>
      <c r="X26" s="610">
        <f>SUM(X10:X25)</f>
        <v>135.83999999999997</v>
      </c>
      <c r="Y26" s="610"/>
      <c r="Z26" s="611"/>
      <c r="AA26" s="612"/>
      <c r="AB26" s="462">
        <f>SUM(AB10:AB25)</f>
        <v>135.84</v>
      </c>
      <c r="AC26" s="463">
        <f>SUM(AC10:AC25)</f>
        <v>563558</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7.49</v>
      </c>
      <c r="E34" s="330">
        <v>7.07</v>
      </c>
      <c r="F34" s="325">
        <v>0</v>
      </c>
      <c r="G34" s="327">
        <f t="shared" si="6"/>
        <v>14.56</v>
      </c>
      <c r="H34" s="72"/>
      <c r="I34" s="81" t="s">
        <v>75</v>
      </c>
      <c r="J34" s="50">
        <v>251</v>
      </c>
      <c r="K34" s="435">
        <v>835</v>
      </c>
      <c r="L34" s="260">
        <f t="shared" si="8"/>
        <v>12157.6</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f>25.09+1.78</f>
        <v>26.87</v>
      </c>
      <c r="E35" s="330">
        <v>27.67</v>
      </c>
      <c r="F35" s="325">
        <v>0</v>
      </c>
      <c r="G35" s="327">
        <f t="shared" si="6"/>
        <v>54.540000000000006</v>
      </c>
      <c r="H35" s="72"/>
      <c r="I35" s="81" t="s">
        <v>75</v>
      </c>
      <c r="J35" s="50">
        <v>252</v>
      </c>
      <c r="K35" s="435">
        <v>3168</v>
      </c>
      <c r="L35" s="260">
        <f t="shared" si="8"/>
        <v>172782.72000000003</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33.46</v>
      </c>
      <c r="E36" s="330">
        <v>33.28</v>
      </c>
      <c r="F36" s="325">
        <v>0</v>
      </c>
      <c r="G36" s="327">
        <f t="shared" si="6"/>
        <v>66.740000000000009</v>
      </c>
      <c r="H36" s="72"/>
      <c r="I36" s="81" t="s">
        <v>75</v>
      </c>
      <c r="J36" s="50">
        <v>253</v>
      </c>
      <c r="K36" s="435">
        <v>6685</v>
      </c>
      <c r="L36" s="247">
        <f t="shared" si="8"/>
        <v>446156.90000000008</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67.819999999999993</v>
      </c>
      <c r="E37" s="438">
        <f t="shared" si="10"/>
        <v>68.02000000000001</v>
      </c>
      <c r="F37" s="438"/>
      <c r="G37" s="438">
        <f>SUM(G28:G36)</f>
        <v>135.84000000000003</v>
      </c>
      <c r="H37" s="60"/>
      <c r="I37" s="14" t="s">
        <v>79</v>
      </c>
      <c r="J37" s="14"/>
      <c r="K37" s="58"/>
      <c r="L37" s="247">
        <f>SUM(L28:L36)</f>
        <v>631097.22000000009</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25673.759999999995</v>
      </c>
      <c r="N40" s="93"/>
      <c r="O40" s="93"/>
      <c r="P40" s="93"/>
      <c r="Q40" s="93"/>
      <c r="V40" s="621" t="s">
        <v>83</v>
      </c>
      <c r="W40" s="621"/>
      <c r="X40" s="622">
        <f>+G40</f>
        <v>183446.91</v>
      </c>
      <c r="Y40" s="622"/>
      <c r="Z40" s="622"/>
      <c r="AA40" s="622"/>
      <c r="AB40" s="460">
        <f>ROUND(X39/X40,0)</f>
        <v>189</v>
      </c>
      <c r="AC40" s="460">
        <f>ROUND(AB40*$X$26,0)</f>
        <v>25674</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1222583.6091359218</v>
      </c>
      <c r="O44" s="1"/>
      <c r="V44" s="632" t="s">
        <v>87</v>
      </c>
      <c r="W44" s="632"/>
      <c r="X44" s="632"/>
      <c r="Y44" s="632"/>
      <c r="Z44" s="632"/>
      <c r="AA44" s="632"/>
      <c r="AB44" s="632"/>
      <c r="AC44" s="476">
        <f>SUM(AC26,AC37,AC40)</f>
        <v>589232</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136.38339999999999</v>
      </c>
      <c r="D49" s="107"/>
      <c r="E49" s="107"/>
      <c r="F49" s="107"/>
      <c r="G49" s="108">
        <f>K7</f>
        <v>1.0289999999999999</v>
      </c>
      <c r="H49" s="108"/>
      <c r="I49" s="109">
        <v>901.09</v>
      </c>
      <c r="J49" s="110" t="s">
        <v>94</v>
      </c>
      <c r="K49" s="111">
        <f>ROUND(C49*G49*I49,0)</f>
        <v>126458</v>
      </c>
      <c r="L49" s="261"/>
      <c r="M49" s="97"/>
      <c r="N49" s="122"/>
      <c r="O49" s="123"/>
      <c r="P49" s="63"/>
      <c r="Q49" s="124"/>
      <c r="V49" s="487" t="s">
        <v>75</v>
      </c>
      <c r="W49" s="488">
        <f>AB14+AB15+AB18+AB21+AB24+AB25</f>
        <v>135.84</v>
      </c>
      <c r="X49" s="625">
        <f>AB7</f>
        <v>1.0289999999999999</v>
      </c>
      <c r="Y49" s="625"/>
      <c r="Z49" s="481">
        <f>+I49</f>
        <v>901.09</v>
      </c>
      <c r="AA49" s="482" t="s">
        <v>94</v>
      </c>
      <c r="AB49" s="483">
        <f>ROUND(W49*X49*Z49,0)</f>
        <v>125954</v>
      </c>
      <c r="AC49" s="486"/>
      <c r="AD49" s="475"/>
    </row>
    <row r="50" spans="2:30" ht="24" customHeight="1" thickBot="1" x14ac:dyDescent="0.35">
      <c r="B50" s="127" t="s">
        <v>95</v>
      </c>
      <c r="C50" s="128">
        <f>SUM(C47:C49)</f>
        <v>136.38339999999999</v>
      </c>
      <c r="D50" s="129"/>
      <c r="E50" s="130"/>
      <c r="F50" s="130"/>
      <c r="G50" s="131" t="s">
        <v>96</v>
      </c>
      <c r="H50" s="131"/>
      <c r="I50" s="131"/>
      <c r="J50" s="131"/>
      <c r="K50" s="131"/>
      <c r="L50" s="260">
        <f>IF(B2=75,0,K49+K48+K47)</f>
        <v>126458</v>
      </c>
      <c r="N50" s="3"/>
      <c r="O50" s="1"/>
      <c r="V50" s="489" t="s">
        <v>95</v>
      </c>
      <c r="W50" s="490">
        <f>SUM(W47:W49)</f>
        <v>135.84</v>
      </c>
      <c r="X50" s="626" t="s">
        <v>96</v>
      </c>
      <c r="Y50" s="627"/>
      <c r="Z50" s="627"/>
      <c r="AA50" s="627"/>
      <c r="AB50" s="627"/>
      <c r="AC50" s="460">
        <f>IF(V2=75,0,AB49+AB48+AB47)</f>
        <v>125954</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136.38339999999999</v>
      </c>
      <c r="H53" s="55" t="s">
        <v>100</v>
      </c>
      <c r="I53" s="55"/>
      <c r="J53" s="136">
        <v>201437.75</v>
      </c>
      <c r="K53" s="136"/>
      <c r="L53" s="263"/>
      <c r="N53" s="3"/>
      <c r="O53" s="1"/>
      <c r="V53" s="635" t="s">
        <v>99</v>
      </c>
      <c r="W53" s="635"/>
      <c r="X53" s="492">
        <f>AB26</f>
        <v>135.84</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6.7699999999999998E-4</v>
      </c>
      <c r="L54" s="251"/>
      <c r="N54" s="63"/>
      <c r="O54" s="1"/>
      <c r="V54" s="635" t="s">
        <v>101</v>
      </c>
      <c r="W54" s="635"/>
      <c r="X54" s="635"/>
      <c r="Y54" s="635"/>
      <c r="Z54" s="635"/>
      <c r="AA54" s="635"/>
      <c r="AB54" s="638">
        <f>ROUND(X53/AA53,6)</f>
        <v>6.7400000000000001E-4</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135.83999999999997</v>
      </c>
      <c r="H56" s="55" t="s">
        <v>104</v>
      </c>
      <c r="I56" s="55"/>
      <c r="J56" s="136">
        <f>+G40</f>
        <v>183446.91</v>
      </c>
      <c r="K56" s="136"/>
      <c r="L56" s="263"/>
      <c r="O56" s="1"/>
      <c r="V56" s="635" t="s">
        <v>103</v>
      </c>
      <c r="W56" s="635"/>
      <c r="X56" s="493">
        <f>X26</f>
        <v>135.83999999999997</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7.3999999999999999E-4</v>
      </c>
      <c r="L57" s="251"/>
      <c r="O57" s="1"/>
      <c r="V57" s="635" t="s">
        <v>105</v>
      </c>
      <c r="W57" s="635"/>
      <c r="X57" s="635"/>
      <c r="Y57" s="635"/>
      <c r="Z57" s="635"/>
      <c r="AA57" s="635"/>
      <c r="AB57" s="638">
        <f>ROUND(X56/AA56,6)</f>
        <v>7.3999999999999999E-4</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6.7400000000000001E-4</v>
      </c>
      <c r="AC58" s="460">
        <f>ROUND(Y58*AB58,0)</f>
        <v>2854</v>
      </c>
      <c r="AD58" s="449"/>
    </row>
    <row r="59" spans="2:30" x14ac:dyDescent="0.3">
      <c r="B59" s="58" t="s">
        <v>107</v>
      </c>
      <c r="C59" s="58"/>
      <c r="D59" s="58"/>
      <c r="E59" s="58"/>
      <c r="F59" s="58"/>
      <c r="G59" s="58"/>
      <c r="H59" s="143" t="s">
        <v>19</v>
      </c>
      <c r="I59" s="111">
        <v>4234387</v>
      </c>
      <c r="J59" s="144" t="s">
        <v>108</v>
      </c>
      <c r="K59" s="145">
        <f>K54</f>
        <v>6.7699999999999998E-4</v>
      </c>
      <c r="L59" s="260">
        <f>SUM(I59*K59)</f>
        <v>2866.679999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6.7400000000000001E-4</v>
      </c>
      <c r="AC66" s="460">
        <f>ROUND(Y66*AB66,0)</f>
        <v>72648</v>
      </c>
      <c r="AD66" s="449"/>
    </row>
    <row r="67" spans="1:30" ht="20.25" customHeight="1" x14ac:dyDescent="0.3">
      <c r="B67" s="14" t="s">
        <v>116</v>
      </c>
      <c r="C67" s="14"/>
      <c r="D67" s="14"/>
      <c r="E67" s="14"/>
      <c r="F67" s="14"/>
      <c r="H67" s="143" t="s">
        <v>21</v>
      </c>
      <c r="I67" s="111">
        <v>107785963</v>
      </c>
      <c r="J67" s="144" t="s">
        <v>108</v>
      </c>
      <c r="K67" s="145">
        <f>K54</f>
        <v>6.7699999999999998E-4</v>
      </c>
      <c r="L67" s="260">
        <f>SUM(I67*K67)</f>
        <v>72971.096951</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7.3999999999999999E-4</v>
      </c>
      <c r="AC68" s="460">
        <f>ROUND(Y68*AB68,0)</f>
        <v>0</v>
      </c>
      <c r="AD68" s="449"/>
    </row>
    <row r="69" spans="1:30" ht="15" customHeight="1" x14ac:dyDescent="0.3">
      <c r="B69" s="149" t="s">
        <v>118</v>
      </c>
      <c r="C69" s="14"/>
      <c r="D69" s="14"/>
      <c r="E69" s="14"/>
      <c r="F69" s="14"/>
      <c r="H69" s="143" t="s">
        <v>20</v>
      </c>
      <c r="I69" s="111">
        <v>0</v>
      </c>
      <c r="J69" s="144" t="s">
        <v>108</v>
      </c>
      <c r="K69" s="145">
        <f>K57</f>
        <v>7.3999999999999999E-4</v>
      </c>
      <c r="L69" s="260">
        <f t="shared" ref="L69:L72" si="11">SUM(I69*K69)</f>
        <v>0</v>
      </c>
      <c r="O69" s="1"/>
      <c r="V69" s="629" t="s">
        <v>119</v>
      </c>
      <c r="W69" s="629"/>
      <c r="X69" s="629"/>
      <c r="Y69" s="646">
        <f>+I70</f>
        <v>-7061393</v>
      </c>
      <c r="Z69" s="646"/>
      <c r="AA69" s="494" t="s">
        <v>108</v>
      </c>
      <c r="AB69" s="495">
        <f>AB54</f>
        <v>6.7400000000000001E-4</v>
      </c>
      <c r="AC69" s="460">
        <f>ROUND(Y69*AB69,0)</f>
        <v>-4759</v>
      </c>
      <c r="AD69" s="449"/>
    </row>
    <row r="70" spans="1:30" ht="20.25" customHeight="1" x14ac:dyDescent="0.3">
      <c r="B70" s="14" t="s">
        <v>119</v>
      </c>
      <c r="C70" s="14"/>
      <c r="D70" s="14"/>
      <c r="E70" s="14"/>
      <c r="F70" s="14"/>
      <c r="H70" s="143" t="s">
        <v>19</v>
      </c>
      <c r="I70" s="280">
        <v>-7061393</v>
      </c>
      <c r="J70" s="144" t="s">
        <v>108</v>
      </c>
      <c r="K70" s="145">
        <f>K54</f>
        <v>6.7699999999999998E-4</v>
      </c>
      <c r="L70" s="260">
        <f t="shared" si="11"/>
        <v>-4780.5630609999998</v>
      </c>
      <c r="O70" s="1"/>
      <c r="V70" s="629" t="s">
        <v>120</v>
      </c>
      <c r="W70" s="629"/>
      <c r="X70" s="629"/>
      <c r="Y70" s="643">
        <f>+I71</f>
        <v>692332</v>
      </c>
      <c r="Z70" s="643"/>
      <c r="AA70" s="494" t="s">
        <v>108</v>
      </c>
      <c r="AB70" s="495">
        <f>AB54</f>
        <v>6.7400000000000001E-4</v>
      </c>
      <c r="AC70" s="460">
        <f>ROUND(Y70*AB70,0)</f>
        <v>467</v>
      </c>
      <c r="AD70" s="449"/>
    </row>
    <row r="71" spans="1:30" ht="20.25" customHeight="1" x14ac:dyDescent="0.3">
      <c r="B71" s="14" t="s">
        <v>120</v>
      </c>
      <c r="C71" s="14"/>
      <c r="D71" s="14"/>
      <c r="E71" s="14"/>
      <c r="F71" s="14"/>
      <c r="H71" s="143" t="s">
        <v>19</v>
      </c>
      <c r="I71" s="111">
        <v>692332</v>
      </c>
      <c r="J71" s="144" t="s">
        <v>108</v>
      </c>
      <c r="K71" s="145">
        <f>K54</f>
        <v>6.7699999999999998E-4</v>
      </c>
      <c r="L71" s="260">
        <f t="shared" si="11"/>
        <v>468.70876399999997</v>
      </c>
      <c r="O71" s="1"/>
      <c r="V71" s="629" t="s">
        <v>121</v>
      </c>
      <c r="W71" s="629"/>
      <c r="X71" s="629"/>
      <c r="Y71" s="643">
        <f>+I72</f>
        <v>14209634</v>
      </c>
      <c r="Z71" s="643"/>
      <c r="AA71" s="494" t="s">
        <v>108</v>
      </c>
      <c r="AB71" s="495">
        <f>AB57</f>
        <v>7.3999999999999999E-4</v>
      </c>
      <c r="AC71" s="460">
        <f>ROUND(Y71*AB71,0)</f>
        <v>10515</v>
      </c>
      <c r="AD71" s="449"/>
    </row>
    <row r="72" spans="1:30" ht="21" customHeight="1" x14ac:dyDescent="0.35">
      <c r="B72" s="14" t="s">
        <v>121</v>
      </c>
      <c r="C72" s="14"/>
      <c r="D72" s="14"/>
      <c r="E72" s="14"/>
      <c r="F72" s="14"/>
      <c r="H72" s="143" t="s">
        <v>20</v>
      </c>
      <c r="I72" s="111">
        <v>14209634</v>
      </c>
      <c r="J72" s="144" t="s">
        <v>108</v>
      </c>
      <c r="K72" s="145">
        <f>K57</f>
        <v>7.3999999999999999E-4</v>
      </c>
      <c r="L72" s="260">
        <f t="shared" si="11"/>
        <v>10515.12916</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103</v>
      </c>
      <c r="AA74" s="499" t="s">
        <v>128</v>
      </c>
      <c r="AB74" s="500">
        <f>+K75</f>
        <v>365</v>
      </c>
      <c r="AC74" s="460">
        <f>ROUND(AB74*Z74,0)</f>
        <v>37595</v>
      </c>
      <c r="AD74" s="449"/>
    </row>
    <row r="75" spans="1:30" ht="19.5" customHeight="1" x14ac:dyDescent="0.3">
      <c r="A75" s="1" t="s">
        <v>129</v>
      </c>
      <c r="B75" s="154" t="s">
        <v>126</v>
      </c>
      <c r="C75" s="155" t="s">
        <v>127</v>
      </c>
      <c r="D75" s="154">
        <v>97</v>
      </c>
      <c r="E75" s="154">
        <v>109</v>
      </c>
      <c r="F75" s="154">
        <v>0</v>
      </c>
      <c r="G75" s="156">
        <f>IF($B$154&lt;8,D75,E75)</f>
        <v>109</v>
      </c>
      <c r="H75" s="157"/>
      <c r="I75" s="158">
        <f>AVERAGE(G75,D75)</f>
        <v>103</v>
      </c>
      <c r="J75" s="159" t="s">
        <v>128</v>
      </c>
      <c r="K75" s="160">
        <v>365</v>
      </c>
      <c r="L75" s="260">
        <f t="shared" ref="L75:L78" si="12">SUM(I75*K75)</f>
        <v>37595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7.3999999999999999E-4</v>
      </c>
      <c r="AC76" s="460">
        <f>ROUND(Y76*AB76,0)</f>
        <v>1273</v>
      </c>
      <c r="AD76" s="449"/>
    </row>
    <row r="77" spans="1:30" ht="26.25" customHeight="1" x14ac:dyDescent="0.3">
      <c r="B77" s="14" t="s">
        <v>132</v>
      </c>
      <c r="C77" s="14"/>
      <c r="D77" s="14"/>
      <c r="E77" s="14"/>
      <c r="F77" s="14"/>
      <c r="H77" s="143" t="s">
        <v>23</v>
      </c>
      <c r="I77" s="165">
        <v>1720807</v>
      </c>
      <c r="J77" s="144" t="s">
        <v>108</v>
      </c>
      <c r="K77" s="145">
        <f>K57</f>
        <v>7.3999999999999999E-4</v>
      </c>
      <c r="L77" s="260">
        <f t="shared" si="12"/>
        <v>1273.3971799999999</v>
      </c>
      <c r="O77" s="1"/>
      <c r="V77" s="629" t="str">
        <f>+B78</f>
        <v>15.  Florida Teachers Classroom Supply Assistance Program</v>
      </c>
      <c r="W77" s="629"/>
      <c r="X77" s="629"/>
      <c r="Y77" s="639">
        <f>+I78</f>
        <v>0</v>
      </c>
      <c r="Z77" s="639"/>
      <c r="AA77" s="499" t="s">
        <v>128</v>
      </c>
      <c r="AB77" s="495">
        <f>AB54</f>
        <v>6.7400000000000001E-4</v>
      </c>
      <c r="AC77" s="460">
        <f>ROUND(Y77*AB77,0)</f>
        <v>0</v>
      </c>
      <c r="AD77" s="449"/>
    </row>
    <row r="78" spans="1:30" ht="26.25" customHeight="1" x14ac:dyDescent="0.3">
      <c r="B78" s="513" t="s">
        <v>133</v>
      </c>
      <c r="C78" s="513"/>
      <c r="D78" s="513"/>
      <c r="E78" s="14"/>
      <c r="F78" s="14"/>
      <c r="H78" s="143" t="s">
        <v>134</v>
      </c>
      <c r="I78" s="165">
        <v>0</v>
      </c>
      <c r="J78" s="144" t="s">
        <v>108</v>
      </c>
      <c r="K78" s="145">
        <f>K54</f>
        <v>6.7699999999999998E-4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835779</v>
      </c>
      <c r="AD81" s="507"/>
    </row>
    <row r="82" spans="1:30" ht="22.5" customHeight="1" thickTop="1" x14ac:dyDescent="0.3">
      <c r="B82" s="14" t="s">
        <v>138</v>
      </c>
      <c r="C82" s="14"/>
      <c r="D82" s="14"/>
      <c r="E82" s="14"/>
      <c r="F82" s="14"/>
      <c r="G82" s="14"/>
      <c r="H82" s="14"/>
      <c r="I82" s="14"/>
      <c r="J82" s="14"/>
      <c r="K82" s="14"/>
      <c r="L82" s="446">
        <f>SUM(L44:L81)</f>
        <v>1469951.0581289218</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f>IF(G26=0,"",IF((G11+G13+SUM(G15:G21))/G26&gt;0.75,1,""))</f>
        <v>1</v>
      </c>
      <c r="L84" s="260">
        <f>'3400'!AC81</f>
        <v>835779</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835779</v>
      </c>
      <c r="L86" s="247">
        <f>IF(G26=0,0,IF(G26&gt;250,-(((250/G26)*K86)*IF(M86="H",0.02,0.05)),IF(M86="H",-0.02*K86,-0.05*K86)))</f>
        <v>-41788.950000000004</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1428162.1081289218</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-1154506.8899999999</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273655.21812892193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136827.60999999999</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326</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327</v>
      </c>
      <c r="C123" s="195" t="s">
        <v>197</v>
      </c>
    </row>
    <row r="124" spans="2:3" hidden="1" x14ac:dyDescent="0.3">
      <c r="B124" s="437" t="s">
        <v>554</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41808.602719907401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326</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327</v>
      </c>
      <c r="C164" s="209" t="s">
        <v>242</v>
      </c>
      <c r="D164" s="205"/>
    </row>
    <row r="165" spans="1:4" hidden="1" x14ac:dyDescent="0.3">
      <c r="A165" s="204" t="s">
        <v>243</v>
      </c>
      <c r="B165" s="208" t="s">
        <v>328</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41808.602719907401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5" priority="2" stopIfTrue="1" operator="lessThan">
      <formula>0</formula>
    </cfRule>
  </conditionalFormatting>
  <conditionalFormatting sqref="A141:A172">
    <cfRule type="cellIs" dxfId="3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
  <sheetViews>
    <sheetView showGridLines="0" topLeftCell="A2" zoomScaleNormal="100" workbookViewId="0">
      <pane ySplit="5" topLeftCell="A7" activePane="bottomLeft" state="frozen"/>
      <selection activeCell="A2" sqref="A2"/>
      <selection pane="bottomLeft" activeCell="E31" sqref="E31"/>
    </sheetView>
  </sheetViews>
  <sheetFormatPr defaultColWidth="8.6640625" defaultRowHeight="13.8" x14ac:dyDescent="0.3"/>
  <cols>
    <col min="1" max="1" width="6.6640625" style="396" customWidth="1"/>
    <col min="2" max="2" width="50.44140625" style="398" bestFit="1" customWidth="1"/>
    <col min="3" max="3" width="1.5546875" style="398" customWidth="1"/>
    <col min="4" max="4" width="6.6640625" style="399" customWidth="1"/>
    <col min="5" max="5" width="50.44140625" style="398" bestFit="1" customWidth="1"/>
    <col min="6" max="8" width="8.6640625" style="398"/>
    <col min="9" max="9" width="14.109375" style="398" customWidth="1"/>
    <col min="10" max="10" width="8.6640625" style="398"/>
    <col min="11" max="11" width="14.88671875" style="398" customWidth="1"/>
    <col min="12" max="16384" width="8.6640625" style="398"/>
  </cols>
  <sheetData>
    <row r="1" spans="1:5" hidden="1" x14ac:dyDescent="0.3">
      <c r="B1" s="397">
        <f>SUM('0054:4072'!$L$92)+'4040'!C34-'4070'!L92</f>
        <v>11586861.461222503</v>
      </c>
    </row>
    <row r="3" spans="1:5" x14ac:dyDescent="0.3">
      <c r="A3" s="400" t="s">
        <v>499</v>
      </c>
    </row>
    <row r="5" spans="1:5" x14ac:dyDescent="0.3">
      <c r="A5" s="584" t="s">
        <v>500</v>
      </c>
      <c r="B5" s="585"/>
      <c r="D5" s="584" t="s">
        <v>501</v>
      </c>
      <c r="E5" s="585"/>
    </row>
    <row r="6" spans="1:5" x14ac:dyDescent="0.3">
      <c r="A6" s="410" t="s">
        <v>497</v>
      </c>
      <c r="B6" s="411" t="s">
        <v>498</v>
      </c>
      <c r="D6" s="410" t="s">
        <v>497</v>
      </c>
      <c r="E6" s="411" t="s">
        <v>498</v>
      </c>
    </row>
    <row r="7" spans="1:5" x14ac:dyDescent="0.3">
      <c r="A7" s="404" t="s">
        <v>196</v>
      </c>
      <c r="B7" s="401" t="s">
        <v>198</v>
      </c>
      <c r="D7" s="404" t="s">
        <v>263</v>
      </c>
      <c r="E7" s="401" t="s">
        <v>427</v>
      </c>
    </row>
    <row r="8" spans="1:5" x14ac:dyDescent="0.3">
      <c r="A8" s="404" t="s">
        <v>260</v>
      </c>
      <c r="B8" s="401" t="s">
        <v>428</v>
      </c>
      <c r="D8" s="404">
        <v>3400</v>
      </c>
      <c r="E8" s="401" t="s">
        <v>403</v>
      </c>
    </row>
    <row r="9" spans="1:5" x14ac:dyDescent="0.3">
      <c r="A9" s="405" t="s">
        <v>263</v>
      </c>
      <c r="B9" s="401" t="s">
        <v>427</v>
      </c>
      <c r="D9" s="404">
        <v>4010</v>
      </c>
      <c r="E9" s="401" t="s">
        <v>429</v>
      </c>
    </row>
    <row r="10" spans="1:5" x14ac:dyDescent="0.3">
      <c r="A10" s="404">
        <v>1461</v>
      </c>
      <c r="B10" s="401" t="s">
        <v>431</v>
      </c>
      <c r="D10" s="404">
        <v>3941</v>
      </c>
      <c r="E10" s="401" t="s">
        <v>430</v>
      </c>
    </row>
    <row r="11" spans="1:5" x14ac:dyDescent="0.3">
      <c r="A11" s="404">
        <v>1571</v>
      </c>
      <c r="B11" s="401" t="s">
        <v>432</v>
      </c>
      <c r="D11" s="404" t="s">
        <v>196</v>
      </c>
      <c r="E11" s="401" t="s">
        <v>198</v>
      </c>
    </row>
    <row r="12" spans="1:5" x14ac:dyDescent="0.3">
      <c r="A12" s="404">
        <v>2521</v>
      </c>
      <c r="B12" s="401" t="s">
        <v>433</v>
      </c>
      <c r="D12" s="404">
        <v>3385</v>
      </c>
      <c r="E12" s="401" t="s">
        <v>307</v>
      </c>
    </row>
    <row r="13" spans="1:5" x14ac:dyDescent="0.3">
      <c r="A13" s="404">
        <v>2531</v>
      </c>
      <c r="B13" s="401" t="s">
        <v>434</v>
      </c>
      <c r="D13" s="404" t="s">
        <v>260</v>
      </c>
      <c r="E13" s="401" t="s">
        <v>428</v>
      </c>
    </row>
    <row r="14" spans="1:5" x14ac:dyDescent="0.3">
      <c r="A14" s="404">
        <v>2641</v>
      </c>
      <c r="B14" s="401" t="s">
        <v>435</v>
      </c>
      <c r="D14" s="406">
        <v>4072</v>
      </c>
      <c r="E14" s="402" t="s">
        <v>424</v>
      </c>
    </row>
    <row r="15" spans="1:5" x14ac:dyDescent="0.3">
      <c r="A15" s="404">
        <v>2791</v>
      </c>
      <c r="B15" s="401" t="s">
        <v>282</v>
      </c>
      <c r="D15" s="404">
        <v>2521</v>
      </c>
      <c r="E15" s="401" t="s">
        <v>433</v>
      </c>
    </row>
    <row r="16" spans="1:5" x14ac:dyDescent="0.3">
      <c r="A16" s="404">
        <v>2801</v>
      </c>
      <c r="B16" s="401" t="s">
        <v>436</v>
      </c>
      <c r="D16" s="404">
        <v>3398</v>
      </c>
      <c r="E16" s="401" t="s">
        <v>437</v>
      </c>
    </row>
    <row r="17" spans="1:5" x14ac:dyDescent="0.3">
      <c r="A17" s="406">
        <v>2911</v>
      </c>
      <c r="B17" s="402" t="s">
        <v>287</v>
      </c>
      <c r="D17" s="404" t="s">
        <v>404</v>
      </c>
      <c r="E17" s="401" t="s">
        <v>467</v>
      </c>
    </row>
    <row r="18" spans="1:5" x14ac:dyDescent="0.3">
      <c r="A18" s="404">
        <v>2941</v>
      </c>
      <c r="B18" s="401" t="s">
        <v>290</v>
      </c>
      <c r="D18" s="404">
        <v>4020</v>
      </c>
      <c r="E18" s="401" t="s">
        <v>438</v>
      </c>
    </row>
    <row r="19" spans="1:5" x14ac:dyDescent="0.3">
      <c r="A19" s="404">
        <v>3083</v>
      </c>
      <c r="B19" s="401" t="s">
        <v>292</v>
      </c>
      <c r="D19" s="407">
        <v>4021</v>
      </c>
      <c r="E19" s="402" t="s">
        <v>439</v>
      </c>
    </row>
    <row r="20" spans="1:5" x14ac:dyDescent="0.3">
      <c r="A20" s="404">
        <v>3345</v>
      </c>
      <c r="B20" s="401" t="s">
        <v>442</v>
      </c>
      <c r="D20" s="406">
        <v>4061</v>
      </c>
      <c r="E20" s="402" t="s">
        <v>440</v>
      </c>
    </row>
    <row r="21" spans="1:5" x14ac:dyDescent="0.3">
      <c r="A21" s="404">
        <v>3347</v>
      </c>
      <c r="B21" s="401" t="s">
        <v>298</v>
      </c>
      <c r="D21" s="404">
        <v>3961</v>
      </c>
      <c r="E21" s="401" t="s">
        <v>441</v>
      </c>
    </row>
    <row r="22" spans="1:5" x14ac:dyDescent="0.3">
      <c r="A22" s="404">
        <v>3381</v>
      </c>
      <c r="B22" s="401" t="s">
        <v>445</v>
      </c>
      <c r="D22" s="404">
        <v>3382</v>
      </c>
      <c r="E22" s="401" t="s">
        <v>443</v>
      </c>
    </row>
    <row r="23" spans="1:5" x14ac:dyDescent="0.3">
      <c r="A23" s="404">
        <v>3382</v>
      </c>
      <c r="B23" s="401" t="s">
        <v>443</v>
      </c>
      <c r="D23" s="404">
        <v>3396</v>
      </c>
      <c r="E23" s="401" t="s">
        <v>444</v>
      </c>
    </row>
    <row r="24" spans="1:5" x14ac:dyDescent="0.3">
      <c r="A24" s="404">
        <v>3385</v>
      </c>
      <c r="B24" s="401" t="s">
        <v>307</v>
      </c>
      <c r="D24" s="404">
        <v>3345</v>
      </c>
      <c r="E24" s="401" t="s">
        <v>442</v>
      </c>
    </row>
    <row r="25" spans="1:5" x14ac:dyDescent="0.3">
      <c r="A25" s="406">
        <v>3386</v>
      </c>
      <c r="B25" s="402" t="s">
        <v>446</v>
      </c>
      <c r="D25" s="404">
        <v>3381</v>
      </c>
      <c r="E25" s="401" t="s">
        <v>445</v>
      </c>
    </row>
    <row r="26" spans="1:5" x14ac:dyDescent="0.3">
      <c r="A26" s="404">
        <v>3391</v>
      </c>
      <c r="B26" s="401" t="s">
        <v>448</v>
      </c>
      <c r="D26" s="404">
        <v>1461</v>
      </c>
      <c r="E26" s="401" t="s">
        <v>431</v>
      </c>
    </row>
    <row r="27" spans="1:5" x14ac:dyDescent="0.3">
      <c r="A27" s="404">
        <v>3394</v>
      </c>
      <c r="B27" s="401" t="s">
        <v>449</v>
      </c>
      <c r="D27" s="404">
        <v>3395</v>
      </c>
      <c r="E27" s="401" t="s">
        <v>447</v>
      </c>
    </row>
    <row r="28" spans="1:5" x14ac:dyDescent="0.3">
      <c r="A28" s="404">
        <v>3395</v>
      </c>
      <c r="B28" s="401" t="s">
        <v>447</v>
      </c>
      <c r="D28" s="404">
        <v>2641</v>
      </c>
      <c r="E28" s="401" t="s">
        <v>435</v>
      </c>
    </row>
    <row r="29" spans="1:5" x14ac:dyDescent="0.3">
      <c r="A29" s="404">
        <v>3396</v>
      </c>
      <c r="B29" s="401" t="s">
        <v>444</v>
      </c>
      <c r="D29" s="404">
        <v>3347</v>
      </c>
      <c r="E29" s="401" t="s">
        <v>298</v>
      </c>
    </row>
    <row r="30" spans="1:5" x14ac:dyDescent="0.3">
      <c r="A30" s="404">
        <v>3398</v>
      </c>
      <c r="B30" s="401" t="s">
        <v>437</v>
      </c>
      <c r="D30" s="404">
        <v>4037</v>
      </c>
      <c r="E30" s="401" t="s">
        <v>450</v>
      </c>
    </row>
    <row r="31" spans="1:5" x14ac:dyDescent="0.3">
      <c r="A31" s="404">
        <v>3400</v>
      </c>
      <c r="B31" s="401" t="s">
        <v>403</v>
      </c>
      <c r="D31" s="404">
        <v>3971</v>
      </c>
      <c r="E31" s="401" t="s">
        <v>451</v>
      </c>
    </row>
    <row r="32" spans="1:5" x14ac:dyDescent="0.3">
      <c r="A32" s="404">
        <v>3401</v>
      </c>
      <c r="B32" s="401" t="s">
        <v>331</v>
      </c>
      <c r="D32" s="404">
        <v>3394</v>
      </c>
      <c r="E32" s="401" t="s">
        <v>449</v>
      </c>
    </row>
    <row r="33" spans="1:5" x14ac:dyDescent="0.3">
      <c r="A33" s="404">
        <v>3413</v>
      </c>
      <c r="B33" s="401" t="s">
        <v>334</v>
      </c>
      <c r="D33" s="404">
        <v>2801</v>
      </c>
      <c r="E33" s="401" t="s">
        <v>436</v>
      </c>
    </row>
    <row r="34" spans="1:5" x14ac:dyDescent="0.3">
      <c r="A34" s="406">
        <v>3421</v>
      </c>
      <c r="B34" s="402" t="s">
        <v>337</v>
      </c>
      <c r="D34" s="408">
        <v>3924</v>
      </c>
      <c r="E34" s="401" t="s">
        <v>462</v>
      </c>
    </row>
    <row r="35" spans="1:5" x14ac:dyDescent="0.3">
      <c r="A35" s="404">
        <v>3431</v>
      </c>
      <c r="B35" s="401" t="s">
        <v>452</v>
      </c>
      <c r="D35" s="404">
        <v>2941</v>
      </c>
      <c r="E35" s="401" t="s">
        <v>290</v>
      </c>
    </row>
    <row r="36" spans="1:5" x14ac:dyDescent="0.3">
      <c r="A36" s="407">
        <v>3441</v>
      </c>
      <c r="B36" s="401" t="s">
        <v>455</v>
      </c>
      <c r="D36" s="404">
        <v>3401</v>
      </c>
      <c r="E36" s="401" t="s">
        <v>331</v>
      </c>
    </row>
    <row r="37" spans="1:5" x14ac:dyDescent="0.3">
      <c r="A37" s="404">
        <v>3443</v>
      </c>
      <c r="B37" s="401" t="s">
        <v>346</v>
      </c>
      <c r="D37" s="404">
        <v>3431</v>
      </c>
      <c r="E37" s="401" t="s">
        <v>452</v>
      </c>
    </row>
    <row r="38" spans="1:5" x14ac:dyDescent="0.3">
      <c r="A38" s="408">
        <v>3924</v>
      </c>
      <c r="B38" s="401" t="s">
        <v>462</v>
      </c>
      <c r="D38" s="404">
        <v>4051</v>
      </c>
      <c r="E38" s="401" t="s">
        <v>453</v>
      </c>
    </row>
    <row r="39" spans="1:5" x14ac:dyDescent="0.3">
      <c r="A39" s="404">
        <v>3941</v>
      </c>
      <c r="B39" s="401" t="s">
        <v>430</v>
      </c>
      <c r="D39" s="404">
        <v>4050</v>
      </c>
      <c r="E39" s="401" t="s">
        <v>454</v>
      </c>
    </row>
    <row r="40" spans="1:5" x14ac:dyDescent="0.3">
      <c r="A40" s="404">
        <v>3961</v>
      </c>
      <c r="B40" s="401" t="s">
        <v>441</v>
      </c>
      <c r="D40" s="404">
        <v>4000</v>
      </c>
      <c r="E40" s="401" t="s">
        <v>456</v>
      </c>
    </row>
    <row r="41" spans="1:5" x14ac:dyDescent="0.3">
      <c r="A41" s="404">
        <v>3971</v>
      </c>
      <c r="B41" s="401" t="s">
        <v>451</v>
      </c>
      <c r="D41" s="404">
        <v>4002</v>
      </c>
      <c r="E41" s="401" t="s">
        <v>457</v>
      </c>
    </row>
    <row r="42" spans="1:5" x14ac:dyDescent="0.3">
      <c r="A42" s="404">
        <v>4000</v>
      </c>
      <c r="B42" s="401" t="s">
        <v>456</v>
      </c>
      <c r="D42" s="404">
        <v>4001</v>
      </c>
      <c r="E42" s="401" t="s">
        <v>458</v>
      </c>
    </row>
    <row r="43" spans="1:5" x14ac:dyDescent="0.3">
      <c r="A43" s="404">
        <v>4001</v>
      </c>
      <c r="B43" s="401" t="s">
        <v>458</v>
      </c>
      <c r="D43" s="404">
        <v>3083</v>
      </c>
      <c r="E43" s="401" t="s">
        <v>292</v>
      </c>
    </row>
    <row r="44" spans="1:5" x14ac:dyDescent="0.3">
      <c r="A44" s="404">
        <v>4002</v>
      </c>
      <c r="B44" s="401" t="s">
        <v>457</v>
      </c>
      <c r="D44" s="404">
        <v>2791</v>
      </c>
      <c r="E44" s="401" t="s">
        <v>282</v>
      </c>
    </row>
    <row r="45" spans="1:5" x14ac:dyDescent="0.3">
      <c r="A45" s="404">
        <v>4010</v>
      </c>
      <c r="B45" s="401" t="s">
        <v>429</v>
      </c>
      <c r="D45" s="404">
        <v>3443</v>
      </c>
      <c r="E45" s="401" t="s">
        <v>346</v>
      </c>
    </row>
    <row r="46" spans="1:5" x14ac:dyDescent="0.3">
      <c r="A46" s="404">
        <v>4012</v>
      </c>
      <c r="B46" s="401" t="s">
        <v>460</v>
      </c>
      <c r="D46" s="404">
        <v>3391</v>
      </c>
      <c r="E46" s="401" t="s">
        <v>448</v>
      </c>
    </row>
    <row r="47" spans="1:5" x14ac:dyDescent="0.3">
      <c r="A47" s="404">
        <v>4013</v>
      </c>
      <c r="B47" s="401" t="s">
        <v>459</v>
      </c>
      <c r="D47" s="406">
        <v>3413</v>
      </c>
      <c r="E47" s="402" t="s">
        <v>334</v>
      </c>
    </row>
    <row r="48" spans="1:5" x14ac:dyDescent="0.3">
      <c r="A48" s="404">
        <v>4020</v>
      </c>
      <c r="B48" s="401" t="s">
        <v>438</v>
      </c>
      <c r="D48" s="409">
        <v>4041</v>
      </c>
      <c r="E48" s="402" t="s">
        <v>461</v>
      </c>
    </row>
    <row r="49" spans="1:5" x14ac:dyDescent="0.3">
      <c r="A49" s="404">
        <v>4021</v>
      </c>
      <c r="B49" s="401" t="s">
        <v>439</v>
      </c>
      <c r="D49" s="404">
        <v>4013</v>
      </c>
      <c r="E49" s="401" t="s">
        <v>459</v>
      </c>
    </row>
    <row r="50" spans="1:5" x14ac:dyDescent="0.3">
      <c r="A50" s="404">
        <v>4037</v>
      </c>
      <c r="B50" s="401" t="s">
        <v>450</v>
      </c>
      <c r="D50" s="407">
        <v>4012</v>
      </c>
      <c r="E50" s="401" t="s">
        <v>460</v>
      </c>
    </row>
    <row r="51" spans="1:5" x14ac:dyDescent="0.3">
      <c r="A51" s="404" t="s">
        <v>404</v>
      </c>
      <c r="B51" s="401" t="s">
        <v>467</v>
      </c>
      <c r="D51" s="404">
        <v>1571</v>
      </c>
      <c r="E51" s="401" t="s">
        <v>432</v>
      </c>
    </row>
    <row r="52" spans="1:5" x14ac:dyDescent="0.3">
      <c r="A52" s="409">
        <v>4041</v>
      </c>
      <c r="B52" s="402" t="s">
        <v>461</v>
      </c>
      <c r="D52" s="404">
        <v>3441</v>
      </c>
      <c r="E52" s="401" t="s">
        <v>455</v>
      </c>
    </row>
    <row r="53" spans="1:5" x14ac:dyDescent="0.3">
      <c r="A53" s="404">
        <v>4050</v>
      </c>
      <c r="B53" s="401" t="s">
        <v>454</v>
      </c>
      <c r="D53" s="404">
        <v>2531</v>
      </c>
      <c r="E53" s="401" t="s">
        <v>434</v>
      </c>
    </row>
    <row r="54" spans="1:5" x14ac:dyDescent="0.3">
      <c r="A54" s="404">
        <v>4051</v>
      </c>
      <c r="B54" s="401" t="s">
        <v>453</v>
      </c>
      <c r="D54" s="404">
        <v>3386</v>
      </c>
      <c r="E54" s="401" t="s">
        <v>446</v>
      </c>
    </row>
    <row r="55" spans="1:5" x14ac:dyDescent="0.3">
      <c r="A55" s="404">
        <v>4061</v>
      </c>
      <c r="B55" s="401" t="s">
        <v>440</v>
      </c>
      <c r="D55" s="405">
        <v>2911</v>
      </c>
      <c r="E55" s="401" t="s">
        <v>287</v>
      </c>
    </row>
    <row r="56" spans="1:5" x14ac:dyDescent="0.3">
      <c r="A56" s="404">
        <v>4072</v>
      </c>
      <c r="B56" s="401" t="s">
        <v>424</v>
      </c>
      <c r="D56" s="404">
        <v>3421</v>
      </c>
      <c r="E56" s="401" t="s">
        <v>337</v>
      </c>
    </row>
    <row r="57" spans="1:5" x14ac:dyDescent="0.3">
      <c r="D57" s="403"/>
      <c r="E57" s="402"/>
    </row>
    <row r="58" spans="1:5" x14ac:dyDescent="0.3">
      <c r="D58" s="403"/>
      <c r="E58" s="402"/>
    </row>
    <row r="59" spans="1:5" x14ac:dyDescent="0.3">
      <c r="D59" s="403"/>
      <c r="E59" s="402"/>
    </row>
    <row r="60" spans="1:5" x14ac:dyDescent="0.3">
      <c r="D60" s="403"/>
      <c r="E60" s="402"/>
    </row>
    <row r="61" spans="1:5" x14ac:dyDescent="0.3">
      <c r="D61" s="403"/>
      <c r="E61" s="402"/>
    </row>
    <row r="62" spans="1:5" x14ac:dyDescent="0.3">
      <c r="D62" s="403"/>
      <c r="E62" s="402"/>
    </row>
    <row r="63" spans="1:5" x14ac:dyDescent="0.3">
      <c r="D63" s="403"/>
      <c r="E63" s="402"/>
    </row>
    <row r="64" spans="1:5" x14ac:dyDescent="0.3">
      <c r="D64" s="403"/>
      <c r="E64" s="402"/>
    </row>
    <row r="65" spans="4:5" x14ac:dyDescent="0.3">
      <c r="D65" s="403"/>
      <c r="E65" s="402"/>
    </row>
    <row r="66" spans="4:5" x14ac:dyDescent="0.3">
      <c r="D66" s="403"/>
      <c r="E66" s="402"/>
    </row>
    <row r="67" spans="4:5" x14ac:dyDescent="0.3">
      <c r="D67" s="403"/>
      <c r="E67" s="402"/>
    </row>
    <row r="68" spans="4:5" x14ac:dyDescent="0.3">
      <c r="D68" s="403"/>
      <c r="E68" s="402"/>
    </row>
    <row r="69" spans="4:5" x14ac:dyDescent="0.3">
      <c r="D69" s="403"/>
      <c r="E69" s="402"/>
    </row>
    <row r="70" spans="4:5" x14ac:dyDescent="0.3">
      <c r="D70" s="403"/>
      <c r="E70" s="402"/>
    </row>
    <row r="71" spans="4:5" x14ac:dyDescent="0.3">
      <c r="D71" s="403"/>
      <c r="E71" s="402"/>
    </row>
    <row r="72" spans="4:5" x14ac:dyDescent="0.3">
      <c r="D72" s="403"/>
      <c r="E72" s="402"/>
    </row>
    <row r="73" spans="4:5" x14ac:dyDescent="0.3">
      <c r="D73" s="403"/>
      <c r="E73" s="402"/>
    </row>
    <row r="74" spans="4:5" x14ac:dyDescent="0.3">
      <c r="D74" s="403"/>
      <c r="E74" s="402"/>
    </row>
    <row r="75" spans="4:5" x14ac:dyDescent="0.3">
      <c r="D75" s="403"/>
      <c r="E75" s="402"/>
    </row>
    <row r="76" spans="4:5" x14ac:dyDescent="0.3">
      <c r="D76" s="403"/>
      <c r="E76" s="402"/>
    </row>
    <row r="77" spans="4:5" x14ac:dyDescent="0.3">
      <c r="D77" s="403"/>
      <c r="E77" s="402"/>
    </row>
    <row r="78" spans="4:5" x14ac:dyDescent="0.3">
      <c r="D78" s="403"/>
      <c r="E78" s="402"/>
    </row>
    <row r="79" spans="4:5" x14ac:dyDescent="0.3">
      <c r="D79" s="403"/>
      <c r="E79" s="402"/>
    </row>
    <row r="80" spans="4:5" x14ac:dyDescent="0.3">
      <c r="D80" s="403"/>
      <c r="E80" s="402"/>
    </row>
    <row r="81" spans="4:5" x14ac:dyDescent="0.3">
      <c r="D81" s="403"/>
      <c r="E81" s="402"/>
    </row>
    <row r="82" spans="4:5" x14ac:dyDescent="0.3">
      <c r="D82" s="403"/>
      <c r="E82" s="402"/>
    </row>
    <row r="83" spans="4:5" x14ac:dyDescent="0.3">
      <c r="D83" s="403"/>
      <c r="E83" s="402"/>
    </row>
    <row r="84" spans="4:5" x14ac:dyDescent="0.3">
      <c r="D84" s="403"/>
      <c r="E84" s="402"/>
    </row>
    <row r="85" spans="4:5" x14ac:dyDescent="0.3">
      <c r="D85" s="403"/>
      <c r="E85" s="402"/>
    </row>
    <row r="86" spans="4:5" x14ac:dyDescent="0.3">
      <c r="D86" s="403"/>
      <c r="E86" s="402"/>
    </row>
    <row r="87" spans="4:5" x14ac:dyDescent="0.3">
      <c r="D87" s="403"/>
      <c r="E87" s="402"/>
    </row>
    <row r="88" spans="4:5" x14ac:dyDescent="0.3">
      <c r="D88" s="403"/>
      <c r="E88" s="402"/>
    </row>
    <row r="89" spans="4:5" x14ac:dyDescent="0.3">
      <c r="D89" s="403"/>
      <c r="E89" s="402"/>
    </row>
    <row r="90" spans="4:5" x14ac:dyDescent="0.3">
      <c r="D90" s="403"/>
      <c r="E90" s="402"/>
    </row>
    <row r="91" spans="4:5" x14ac:dyDescent="0.3">
      <c r="D91" s="403"/>
      <c r="E91" s="402"/>
    </row>
    <row r="92" spans="4:5" x14ac:dyDescent="0.3">
      <c r="D92" s="403"/>
      <c r="E92" s="402"/>
    </row>
    <row r="93" spans="4:5" x14ac:dyDescent="0.3">
      <c r="D93" s="403"/>
      <c r="E93" s="402"/>
    </row>
    <row r="94" spans="4:5" x14ac:dyDescent="0.3">
      <c r="D94" s="403"/>
      <c r="E94" s="402"/>
    </row>
    <row r="95" spans="4:5" x14ac:dyDescent="0.3">
      <c r="D95" s="403"/>
      <c r="E95" s="402"/>
    </row>
    <row r="96" spans="4:5" x14ac:dyDescent="0.3">
      <c r="D96" s="403"/>
      <c r="E96" s="402"/>
    </row>
    <row r="97" spans="4:5" x14ac:dyDescent="0.3">
      <c r="D97" s="403"/>
      <c r="E97" s="402"/>
    </row>
    <row r="98" spans="4:5" x14ac:dyDescent="0.3">
      <c r="D98" s="403"/>
      <c r="E98" s="402"/>
    </row>
    <row r="99" spans="4:5" x14ac:dyDescent="0.3">
      <c r="D99" s="403"/>
      <c r="E99" s="402"/>
    </row>
    <row r="100" spans="4:5" x14ac:dyDescent="0.3">
      <c r="D100" s="403"/>
      <c r="E100" s="402"/>
    </row>
    <row r="101" spans="4:5" x14ac:dyDescent="0.3">
      <c r="D101" s="403"/>
      <c r="E101" s="402"/>
    </row>
    <row r="102" spans="4:5" x14ac:dyDescent="0.3">
      <c r="D102" s="403"/>
      <c r="E102" s="402"/>
    </row>
    <row r="103" spans="4:5" x14ac:dyDescent="0.3">
      <c r="D103" s="403"/>
      <c r="E103" s="402"/>
    </row>
    <row r="104" spans="4:5" x14ac:dyDescent="0.3">
      <c r="D104" s="403"/>
      <c r="E104" s="402"/>
    </row>
    <row r="105" spans="4:5" x14ac:dyDescent="0.3">
      <c r="D105" s="403"/>
      <c r="E105" s="402"/>
    </row>
    <row r="106" spans="4:5" x14ac:dyDescent="0.3">
      <c r="D106" s="403"/>
      <c r="E106" s="402"/>
    </row>
    <row r="107" spans="4:5" x14ac:dyDescent="0.3">
      <c r="D107" s="403"/>
      <c r="E107" s="402"/>
    </row>
    <row r="108" spans="4:5" x14ac:dyDescent="0.3">
      <c r="D108" s="403"/>
      <c r="E108" s="402"/>
    </row>
    <row r="109" spans="4:5" x14ac:dyDescent="0.3">
      <c r="D109" s="403"/>
      <c r="E109" s="402"/>
    </row>
    <row r="110" spans="4:5" x14ac:dyDescent="0.3">
      <c r="D110" s="403"/>
      <c r="E110" s="402"/>
    </row>
    <row r="111" spans="4:5" x14ac:dyDescent="0.3">
      <c r="D111" s="403"/>
      <c r="E111" s="402"/>
    </row>
    <row r="112" spans="4:5" x14ac:dyDescent="0.3">
      <c r="D112" s="403"/>
      <c r="E112" s="402"/>
    </row>
    <row r="113" spans="4:5" x14ac:dyDescent="0.3">
      <c r="D113" s="403"/>
      <c r="E113" s="402"/>
    </row>
    <row r="114" spans="4:5" x14ac:dyDescent="0.3">
      <c r="D114" s="403"/>
      <c r="E114" s="402"/>
    </row>
    <row r="115" spans="4:5" x14ac:dyDescent="0.3">
      <c r="D115" s="403"/>
      <c r="E115" s="402"/>
    </row>
    <row r="116" spans="4:5" x14ac:dyDescent="0.3">
      <c r="D116" s="403"/>
      <c r="E116" s="402"/>
    </row>
    <row r="117" spans="4:5" x14ac:dyDescent="0.3">
      <c r="D117" s="403"/>
      <c r="E117" s="402"/>
    </row>
    <row r="118" spans="4:5" x14ac:dyDescent="0.3">
      <c r="D118" s="403"/>
      <c r="E118" s="402"/>
    </row>
    <row r="119" spans="4:5" x14ac:dyDescent="0.3">
      <c r="D119" s="403"/>
      <c r="E119" s="402"/>
    </row>
    <row r="120" spans="4:5" x14ac:dyDescent="0.3">
      <c r="D120" s="403"/>
      <c r="E120" s="402"/>
    </row>
    <row r="121" spans="4:5" x14ac:dyDescent="0.3">
      <c r="D121" s="403"/>
      <c r="E121" s="402"/>
    </row>
    <row r="122" spans="4:5" x14ac:dyDescent="0.3">
      <c r="D122" s="403"/>
      <c r="E122" s="402"/>
    </row>
    <row r="123" spans="4:5" x14ac:dyDescent="0.3">
      <c r="D123" s="403"/>
      <c r="E123" s="402"/>
    </row>
    <row r="124" spans="4:5" x14ac:dyDescent="0.3">
      <c r="D124" s="403"/>
      <c r="E124" s="402"/>
    </row>
    <row r="125" spans="4:5" x14ac:dyDescent="0.3">
      <c r="D125" s="403"/>
      <c r="E125" s="402"/>
    </row>
    <row r="126" spans="4:5" x14ac:dyDescent="0.3">
      <c r="D126" s="403"/>
      <c r="E126" s="402"/>
    </row>
    <row r="127" spans="4:5" x14ac:dyDescent="0.3">
      <c r="D127" s="403"/>
      <c r="E127" s="402"/>
    </row>
    <row r="128" spans="4:5" x14ac:dyDescent="0.3">
      <c r="D128" s="403"/>
      <c r="E128" s="402"/>
    </row>
    <row r="129" spans="4:5" x14ac:dyDescent="0.3">
      <c r="D129" s="403"/>
      <c r="E129" s="402"/>
    </row>
    <row r="130" spans="4:5" x14ac:dyDescent="0.3">
      <c r="D130" s="403"/>
      <c r="E130" s="402"/>
    </row>
    <row r="131" spans="4:5" x14ac:dyDescent="0.3">
      <c r="D131" s="403"/>
      <c r="E131" s="402"/>
    </row>
    <row r="132" spans="4:5" x14ac:dyDescent="0.3">
      <c r="D132" s="403"/>
      <c r="E132" s="402"/>
    </row>
    <row r="133" spans="4:5" x14ac:dyDescent="0.3">
      <c r="D133" s="403"/>
      <c r="E133" s="402"/>
    </row>
    <row r="134" spans="4:5" x14ac:dyDescent="0.3">
      <c r="D134" s="403"/>
      <c r="E134" s="402"/>
    </row>
  </sheetData>
  <sortState ref="A5:B56">
    <sortCondition ref="A5:A56"/>
  </sortState>
  <mergeCells count="2">
    <mergeCell ref="A5:B5"/>
    <mergeCell ref="D5:E5"/>
  </mergeCells>
  <conditionalFormatting sqref="A7:B56">
    <cfRule type="expression" dxfId="85" priority="2">
      <formula>MOD(ROW(),2)=0</formula>
    </cfRule>
  </conditionalFormatting>
  <conditionalFormatting sqref="D7:E56">
    <cfRule type="expression" dxfId="84" priority="1">
      <formula>MOD(ROW(),2)=0</formula>
    </cfRule>
  </conditionalFormatting>
  <pageMargins left="0.7" right="0.7" top="0.75" bottom="0.75" header="0.3" footer="0.3"/>
  <pageSetup scale="88" orientation="portrait" r:id="rId1"/>
  <ignoredErrors>
    <ignoredError sqref="D17" numberStoredAsText="1"/>
  </ignoredError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'3401'!B2</f>
        <v>50</v>
      </c>
      <c r="W2" s="586" t="s">
        <v>4</v>
      </c>
      <c r="X2" s="587"/>
      <c r="Y2" s="588"/>
      <c r="Z2" s="588"/>
      <c r="AA2" s="588"/>
      <c r="AB2" s="588"/>
      <c r="AC2" s="588"/>
      <c r="AD2" s="449"/>
    </row>
    <row r="3" spans="1:30" ht="20.399999999999999" x14ac:dyDescent="0.35">
      <c r="B3" s="10" t="str">
        <f>"Revenue Estimate Worksheet: "&amp;B124</f>
        <v>Revenue Estimate Worksheet: Quantum High School - 3401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'3401'!G7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IF('3401'!K$84=1,'3401'!G10,0)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IF('3401'!K$84=1,'3401'!G11,0)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IF('3401'!K$84=1,'3401'!G12,0)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IF('3401'!K$84=1,'3401'!G13,0)</f>
        <v>0</v>
      </c>
      <c r="Y13" s="597"/>
      <c r="Z13" s="608">
        <v>1</v>
      </c>
      <c r="AA13" s="608"/>
      <c r="AB13" s="459">
        <f t="shared" si="0"/>
        <v>0</v>
      </c>
      <c r="AC13" s="460">
        <f t="shared" si="1"/>
        <v>0</v>
      </c>
      <c r="AD13" s="449"/>
    </row>
    <row r="14" spans="1:30" x14ac:dyDescent="0.3">
      <c r="A14" s="1" t="s">
        <v>34</v>
      </c>
      <c r="B14" s="14" t="s">
        <v>35</v>
      </c>
      <c r="C14" s="14"/>
      <c r="D14" s="330">
        <v>173.42</v>
      </c>
      <c r="E14" s="330">
        <v>161.91999999999999</v>
      </c>
      <c r="F14" s="251">
        <v>0</v>
      </c>
      <c r="G14" s="327">
        <f t="shared" si="2"/>
        <v>335.34</v>
      </c>
      <c r="H14" s="47"/>
      <c r="I14" s="55">
        <v>1.004</v>
      </c>
      <c r="J14" s="55"/>
      <c r="K14" s="434">
        <f t="shared" si="3"/>
        <v>336.6814</v>
      </c>
      <c r="L14" s="260">
        <f t="shared" si="4"/>
        <v>1396787.205152262</v>
      </c>
      <c r="N14" s="50">
        <v>5103</v>
      </c>
      <c r="O14" s="51">
        <v>103</v>
      </c>
      <c r="Q14" s="52"/>
      <c r="V14" s="607" t="s">
        <v>35</v>
      </c>
      <c r="W14" s="607"/>
      <c r="X14" s="597">
        <f>IF('3401'!K$84=1,'3401'!G14,0)</f>
        <v>0</v>
      </c>
      <c r="Y14" s="597"/>
      <c r="Z14" s="608">
        <v>1</v>
      </c>
      <c r="AA14" s="608"/>
      <c r="AB14" s="459">
        <f t="shared" si="0"/>
        <v>0</v>
      </c>
      <c r="AC14" s="460">
        <f t="shared" si="1"/>
        <v>0</v>
      </c>
      <c r="AD14" s="449"/>
    </row>
    <row r="15" spans="1:30" x14ac:dyDescent="0.3">
      <c r="A15" s="1" t="s">
        <v>36</v>
      </c>
      <c r="B15" s="14" t="s">
        <v>37</v>
      </c>
      <c r="C15" s="14"/>
      <c r="D15" s="330">
        <v>39.96</v>
      </c>
      <c r="E15" s="330">
        <v>36.67</v>
      </c>
      <c r="F15" s="251">
        <v>0</v>
      </c>
      <c r="G15" s="327">
        <f t="shared" si="2"/>
        <v>76.63</v>
      </c>
      <c r="H15" s="47"/>
      <c r="I15" s="55">
        <f>I14</f>
        <v>1.004</v>
      </c>
      <c r="J15" s="55"/>
      <c r="K15" s="434">
        <f t="shared" si="3"/>
        <v>76.936499999999995</v>
      </c>
      <c r="L15" s="260">
        <f t="shared" si="4"/>
        <v>319185.79051054496</v>
      </c>
      <c r="M15" s="1" t="str">
        <f>IF(ROUND(G15,2)=ROUND(SUM(G34:G36),2)," ","CHECK 2. 9-12 Lines Below")</f>
        <v xml:space="preserve"> </v>
      </c>
      <c r="N15" s="50">
        <v>5103</v>
      </c>
      <c r="O15" s="56" t="s">
        <v>38</v>
      </c>
      <c r="Q15" s="52"/>
      <c r="V15" s="607" t="s">
        <v>37</v>
      </c>
      <c r="W15" s="607"/>
      <c r="X15" s="597">
        <f>IF('3401'!K$84=1,'3401'!G15,0)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IF('3401'!K$84=1,'3401'!G16,0)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IF('3401'!K$84=1,'3401'!G17,0)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IF('3401'!K$84=1,'3401'!G18,0)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IF('3401'!K$84=1,'3401'!G19,0)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IF('3401'!K$84=1,'3401'!G20,0)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IF('3401'!K$84=1,'3401'!G21,0)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IF('3401'!K$84=1,'3401'!G22,0)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IF('3401'!K$84=1,'3401'!G23,0)</f>
        <v>0</v>
      </c>
      <c r="Y23" s="597"/>
      <c r="Z23" s="608">
        <v>1</v>
      </c>
      <c r="AA23" s="608"/>
      <c r="AB23" s="459">
        <f t="shared" si="0"/>
        <v>0</v>
      </c>
      <c r="AC23" s="460">
        <f t="shared" si="1"/>
        <v>0</v>
      </c>
      <c r="AD23" s="449"/>
    </row>
    <row r="24" spans="1:30" ht="16.2" x14ac:dyDescent="0.35">
      <c r="A24" s="1" t="s">
        <v>55</v>
      </c>
      <c r="B24" s="14" t="s">
        <v>56</v>
      </c>
      <c r="C24" s="14"/>
      <c r="D24" s="330">
        <v>3.74</v>
      </c>
      <c r="E24" s="330">
        <v>4.6399999999999997</v>
      </c>
      <c r="F24" s="251">
        <v>0</v>
      </c>
      <c r="G24" s="327">
        <f t="shared" si="2"/>
        <v>8.379999999999999</v>
      </c>
      <c r="H24" s="47"/>
      <c r="I24" s="55">
        <f>I23</f>
        <v>1.147</v>
      </c>
      <c r="J24" s="55"/>
      <c r="K24" s="434">
        <f t="shared" si="3"/>
        <v>9.6119000000000003</v>
      </c>
      <c r="L24" s="260">
        <f t="shared" si="4"/>
        <v>39876.806194826997</v>
      </c>
      <c r="N24" s="50">
        <v>5103</v>
      </c>
      <c r="O24" s="51">
        <v>130</v>
      </c>
      <c r="Q24" s="52"/>
      <c r="V24" s="607" t="s">
        <v>56</v>
      </c>
      <c r="W24" s="607"/>
      <c r="X24" s="597">
        <f>IF('3401'!K$84=1,'3401'!G24,0)</f>
        <v>0</v>
      </c>
      <c r="Y24" s="597"/>
      <c r="Z24" s="608">
        <v>1</v>
      </c>
      <c r="AA24" s="608"/>
      <c r="AB24" s="459">
        <f t="shared" si="0"/>
        <v>0</v>
      </c>
      <c r="AC24" s="460">
        <f t="shared" si="1"/>
        <v>0</v>
      </c>
      <c r="AD24" s="449"/>
    </row>
    <row r="25" spans="1:30" ht="16.8" thickBot="1" x14ac:dyDescent="0.4">
      <c r="A25" s="1" t="s">
        <v>57</v>
      </c>
      <c r="B25" s="14" t="s">
        <v>58</v>
      </c>
      <c r="C25" s="14"/>
      <c r="D25" s="330">
        <v>0</v>
      </c>
      <c r="E25" s="330">
        <v>0.1</v>
      </c>
      <c r="F25" s="251">
        <v>0</v>
      </c>
      <c r="G25" s="327">
        <f t="shared" si="2"/>
        <v>0.1</v>
      </c>
      <c r="H25" s="47"/>
      <c r="I25" s="55">
        <v>1.004</v>
      </c>
      <c r="J25" s="55"/>
      <c r="K25" s="434">
        <f t="shared" si="3"/>
        <v>0.1004</v>
      </c>
      <c r="L25" s="260">
        <f t="shared" si="4"/>
        <v>416.52860953199996</v>
      </c>
      <c r="N25" s="50">
        <v>5310</v>
      </c>
      <c r="O25" s="51">
        <v>300</v>
      </c>
      <c r="Q25" s="52"/>
      <c r="V25" s="607" t="s">
        <v>58</v>
      </c>
      <c r="W25" s="607"/>
      <c r="X25" s="597">
        <f>IF('3401'!K$84=1,'3401'!G25,0)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217.12</v>
      </c>
      <c r="E26" s="438">
        <f t="shared" si="5"/>
        <v>203.32999999999996</v>
      </c>
      <c r="F26" s="438"/>
      <c r="G26" s="438">
        <f>SUM(G10:G25)</f>
        <v>420.45</v>
      </c>
      <c r="H26" s="60"/>
      <c r="I26" s="60"/>
      <c r="J26" s="60"/>
      <c r="K26" s="440">
        <f>SUM(K10:K25)</f>
        <v>423.33019999999993</v>
      </c>
      <c r="L26" s="264">
        <f>SUM(L10:L25)</f>
        <v>1756266.3304671659</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39.96</v>
      </c>
      <c r="E34" s="330">
        <v>36.18</v>
      </c>
      <c r="F34" s="325">
        <v>0</v>
      </c>
      <c r="G34" s="327">
        <f t="shared" si="6"/>
        <v>76.14</v>
      </c>
      <c r="H34" s="72"/>
      <c r="I34" s="81" t="s">
        <v>75</v>
      </c>
      <c r="J34" s="50">
        <v>251</v>
      </c>
      <c r="K34" s="435">
        <v>835</v>
      </c>
      <c r="L34" s="260">
        <f t="shared" si="8"/>
        <v>63576.9</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0.49</v>
      </c>
      <c r="F35" s="325">
        <v>0</v>
      </c>
      <c r="G35" s="327">
        <f t="shared" si="6"/>
        <v>0.49</v>
      </c>
      <c r="H35" s="72"/>
      <c r="I35" s="81" t="s">
        <v>75</v>
      </c>
      <c r="J35" s="50">
        <v>252</v>
      </c>
      <c r="K35" s="435">
        <v>3168</v>
      </c>
      <c r="L35" s="260">
        <f t="shared" si="8"/>
        <v>1552.32</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39.96</v>
      </c>
      <c r="E37" s="438">
        <f t="shared" si="10"/>
        <v>36.67</v>
      </c>
      <c r="F37" s="438"/>
      <c r="G37" s="438">
        <f>SUM(G28:G36)</f>
        <v>76.63</v>
      </c>
      <c r="H37" s="60"/>
      <c r="I37" s="14" t="s">
        <v>79</v>
      </c>
      <c r="J37" s="14"/>
      <c r="K37" s="58"/>
      <c r="L37" s="247">
        <f>SUM(L28:L36)</f>
        <v>65129.22</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79465.05</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1900860.6004671659</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423.33019999999993</v>
      </c>
      <c r="D49" s="107"/>
      <c r="E49" s="107"/>
      <c r="F49" s="107"/>
      <c r="G49" s="108">
        <f>K7</f>
        <v>1.0289999999999999</v>
      </c>
      <c r="H49" s="108"/>
      <c r="I49" s="109">
        <v>901.09</v>
      </c>
      <c r="J49" s="110" t="s">
        <v>94</v>
      </c>
      <c r="K49" s="111">
        <f>ROUND(C49*G49*I49,0)</f>
        <v>392521</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423.33019999999993</v>
      </c>
      <c r="D50" s="129"/>
      <c r="E50" s="130"/>
      <c r="F50" s="130"/>
      <c r="G50" s="131" t="s">
        <v>96</v>
      </c>
      <c r="H50" s="131"/>
      <c r="I50" s="131"/>
      <c r="J50" s="131"/>
      <c r="K50" s="131"/>
      <c r="L50" s="260">
        <f>IF(B2=75,0,K49+K48+K47)</f>
        <v>392521</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423.33019999999993</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2.1020000000000001E-3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420.45</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2.2920000000000002E-3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2.1020000000000001E-3</v>
      </c>
      <c r="L59" s="260">
        <f>SUM(I59*K59)</f>
        <v>8900.6814740000009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2.1020000000000001E-3</v>
      </c>
      <c r="L67" s="260">
        <f>SUM(I67*K67)</f>
        <v>226566.09422600002</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2.2920000000000002E-3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2.1020000000000001E-3</v>
      </c>
      <c r="L70" s="260">
        <f t="shared" si="11"/>
        <v>-14843.048086000001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2.1020000000000001E-3</v>
      </c>
      <c r="L71" s="260">
        <f t="shared" si="11"/>
        <v>1455.281864</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2.2920000000000002E-3</v>
      </c>
      <c r="L72" s="260">
        <f t="shared" si="11"/>
        <v>32568.481128000003</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185</v>
      </c>
      <c r="AA74" s="499" t="s">
        <v>128</v>
      </c>
      <c r="AB74" s="500">
        <f>+K75</f>
        <v>365</v>
      </c>
      <c r="AC74" s="460">
        <f>ROUND(AB74*Z74,0)</f>
        <v>67525</v>
      </c>
      <c r="AD74" s="449"/>
    </row>
    <row r="75" spans="1:30" ht="19.5" customHeight="1" x14ac:dyDescent="0.3">
      <c r="A75" s="1" t="s">
        <v>129</v>
      </c>
      <c r="B75" s="154" t="s">
        <v>126</v>
      </c>
      <c r="C75" s="155" t="s">
        <v>127</v>
      </c>
      <c r="D75" s="154">
        <v>172</v>
      </c>
      <c r="E75" s="154">
        <v>198</v>
      </c>
      <c r="F75" s="154">
        <v>0</v>
      </c>
      <c r="G75" s="156">
        <f>IF($B$154&lt;8,D75,E75)</f>
        <v>198</v>
      </c>
      <c r="H75" s="157"/>
      <c r="I75" s="158">
        <f>AVERAGE(G75,D75)</f>
        <v>185</v>
      </c>
      <c r="J75" s="159" t="s">
        <v>128</v>
      </c>
      <c r="K75" s="160">
        <v>365</v>
      </c>
      <c r="L75" s="260">
        <f t="shared" ref="L75:L78" si="12">SUM(I75*K75)</f>
        <v>67525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2.2920000000000002E-3</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2.1020000000000001E-3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67525</v>
      </c>
      <c r="AD81" s="507"/>
    </row>
    <row r="82" spans="1:30" ht="22.5" customHeight="1" thickTop="1" x14ac:dyDescent="0.3">
      <c r="B82" s="14" t="s">
        <v>138</v>
      </c>
      <c r="C82" s="14"/>
      <c r="D82" s="14"/>
      <c r="E82" s="14"/>
      <c r="F82" s="14"/>
      <c r="G82" s="14"/>
      <c r="H82" s="14"/>
      <c r="I82" s="14"/>
      <c r="J82" s="14"/>
      <c r="K82" s="14"/>
      <c r="L82" s="446">
        <f>SUM(L44:L81)</f>
        <v>2615554.0910731661</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'3401'!AC81</f>
        <v>67525</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2615554.0910731661</v>
      </c>
      <c r="L86" s="247">
        <f>IF(G26=0,0,IF(G26&gt;250,-(((250/G26)*K86)*IF(M86="H",0.02,0.05)),IF(M86="H",-0.02*K86,-0.05*K86)))</f>
        <v>-77760.556875763054</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2537793.5341974031</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-2181075.71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356717.82419740316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178358.91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53017.147677895264</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329</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330</v>
      </c>
      <c r="C123" s="195" t="s">
        <v>197</v>
      </c>
    </row>
    <row r="124" spans="2:3" hidden="1" x14ac:dyDescent="0.3">
      <c r="B124" s="437" t="s">
        <v>555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41808.6027314815</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329</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330</v>
      </c>
      <c r="C164" s="209" t="s">
        <v>242</v>
      </c>
      <c r="D164" s="205"/>
    </row>
    <row r="165" spans="1:4" hidden="1" x14ac:dyDescent="0.3">
      <c r="A165" s="204" t="s">
        <v>243</v>
      </c>
      <c r="B165" s="208" t="s">
        <v>331</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41808.6027314815</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3" priority="2" stopIfTrue="1" operator="lessThan">
      <formula>0</formula>
    </cfRule>
  </conditionalFormatting>
  <conditionalFormatting sqref="A141:A172">
    <cfRule type="cellIs" dxfId="3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'3413'!B2</f>
        <v>50</v>
      </c>
      <c r="W2" s="586" t="s">
        <v>4</v>
      </c>
      <c r="X2" s="587"/>
      <c r="Y2" s="588"/>
      <c r="Z2" s="588"/>
      <c r="AA2" s="588"/>
      <c r="AB2" s="588"/>
      <c r="AC2" s="588"/>
      <c r="AD2" s="449"/>
    </row>
    <row r="3" spans="1:30" ht="20.399999999999999" x14ac:dyDescent="0.35">
      <c r="B3" s="10" t="str">
        <f>"Revenue Estimate Worksheet: "&amp;B124</f>
        <v>Revenue Estimate Worksheet: Somerset Academy Boca - 3413</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'3413'!G7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97.83</v>
      </c>
      <c r="E10" s="328">
        <v>98.06</v>
      </c>
      <c r="F10" s="323">
        <v>0</v>
      </c>
      <c r="G10" s="326">
        <f>IF($B$154&lt;8,D10*2,D10+E10)</f>
        <v>195.89</v>
      </c>
      <c r="H10" s="47"/>
      <c r="I10" s="48">
        <v>1.1259999999999999</v>
      </c>
      <c r="J10" s="48"/>
      <c r="K10" s="434">
        <f>ROUND(G10*I10,4)</f>
        <v>220.57210000000001</v>
      </c>
      <c r="L10" s="260">
        <f>SUM(K10*$G$7)*($K$7)</f>
        <v>915085.55890989292</v>
      </c>
      <c r="N10" s="50">
        <v>5101</v>
      </c>
      <c r="O10" s="51">
        <v>101</v>
      </c>
      <c r="Q10" s="52"/>
      <c r="V10" s="596" t="s">
        <v>25</v>
      </c>
      <c r="W10" s="596"/>
      <c r="X10" s="597">
        <f>IF('3413'!K$84=1,'3413'!G10,0)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12.5</v>
      </c>
      <c r="E11" s="330">
        <v>12.05</v>
      </c>
      <c r="F11" s="251">
        <v>0</v>
      </c>
      <c r="G11" s="327">
        <f t="shared" ref="G11:G25" si="2">IF($B$154&lt;8,D11*2,D11+E11)</f>
        <v>24.55</v>
      </c>
      <c r="H11" s="47"/>
      <c r="I11" s="55">
        <f>I10</f>
        <v>1.1259999999999999</v>
      </c>
      <c r="J11" s="55"/>
      <c r="K11" s="434">
        <f t="shared" ref="K11:K25" si="3">ROUND(G11*I11,4)</f>
        <v>27.6433</v>
      </c>
      <c r="L11" s="260">
        <f t="shared" ref="L11:L25" si="4">SUM(K11*$G$7)*($K$7)</f>
        <v>114683.51904258899</v>
      </c>
      <c r="M11" s="1" t="str">
        <f>IF(ROUND(G11,2)=ROUND(SUM(G28:G30),2)," ","CHECK 2. PK-3 Lines Below")</f>
        <v xml:space="preserve"> </v>
      </c>
      <c r="N11" s="50">
        <v>5101</v>
      </c>
      <c r="O11" s="56" t="s">
        <v>28</v>
      </c>
      <c r="Q11" s="52"/>
      <c r="V11" s="607" t="s">
        <v>27</v>
      </c>
      <c r="W11" s="607"/>
      <c r="X11" s="597">
        <f>IF('3413'!K$84=1,'3413'!G11,0)</f>
        <v>0</v>
      </c>
      <c r="Y11" s="597"/>
      <c r="Z11" s="608">
        <v>1</v>
      </c>
      <c r="AA11" s="608"/>
      <c r="AB11" s="459">
        <f t="shared" si="0"/>
        <v>0</v>
      </c>
      <c r="AC11" s="460">
        <f t="shared" si="1"/>
        <v>0</v>
      </c>
      <c r="AD11" s="449"/>
    </row>
    <row r="12" spans="1:30" x14ac:dyDescent="0.3">
      <c r="A12" s="1" t="s">
        <v>29</v>
      </c>
      <c r="B12" s="14" t="s">
        <v>30</v>
      </c>
      <c r="C12" s="14"/>
      <c r="D12" s="330">
        <v>35.270000000000003</v>
      </c>
      <c r="E12" s="330">
        <v>35.5</v>
      </c>
      <c r="F12" s="251">
        <v>0</v>
      </c>
      <c r="G12" s="327">
        <f t="shared" si="2"/>
        <v>70.77000000000001</v>
      </c>
      <c r="H12" s="47"/>
      <c r="I12" s="55">
        <v>1</v>
      </c>
      <c r="J12" s="55"/>
      <c r="K12" s="434">
        <f t="shared" si="3"/>
        <v>70.77</v>
      </c>
      <c r="L12" s="260">
        <f t="shared" si="4"/>
        <v>293602.88542409998</v>
      </c>
      <c r="N12" s="50">
        <v>5102</v>
      </c>
      <c r="O12" s="51">
        <v>102</v>
      </c>
      <c r="Q12" s="52"/>
      <c r="V12" s="607" t="s">
        <v>30</v>
      </c>
      <c r="W12" s="607"/>
      <c r="X12" s="597">
        <f>IF('3413'!K$84=1,'3413'!G12,0)</f>
        <v>0</v>
      </c>
      <c r="Y12" s="597"/>
      <c r="Z12" s="608">
        <v>1</v>
      </c>
      <c r="AA12" s="608"/>
      <c r="AB12" s="459">
        <f t="shared" si="0"/>
        <v>0</v>
      </c>
      <c r="AC12" s="460">
        <f t="shared" si="1"/>
        <v>0</v>
      </c>
      <c r="AD12" s="449"/>
    </row>
    <row r="13" spans="1:30" x14ac:dyDescent="0.3">
      <c r="A13" s="1" t="s">
        <v>31</v>
      </c>
      <c r="B13" s="14" t="s">
        <v>32</v>
      </c>
      <c r="C13" s="14"/>
      <c r="D13" s="330">
        <v>7</v>
      </c>
      <c r="E13" s="330">
        <v>7.55</v>
      </c>
      <c r="F13" s="251">
        <v>0</v>
      </c>
      <c r="G13" s="327">
        <f t="shared" si="2"/>
        <v>14.55</v>
      </c>
      <c r="H13" s="47"/>
      <c r="I13" s="55">
        <f>I12</f>
        <v>1</v>
      </c>
      <c r="J13" s="55"/>
      <c r="K13" s="434">
        <f t="shared" si="3"/>
        <v>14.55</v>
      </c>
      <c r="L13" s="260">
        <f t="shared" si="4"/>
        <v>60363.4588515</v>
      </c>
      <c r="M13" s="1" t="str">
        <f>IF(ROUND(G13,2)=ROUND(SUM(G31:G33),2)," ","CHECK 2. 4-8 Lines Below")</f>
        <v xml:space="preserve"> </v>
      </c>
      <c r="N13" s="50">
        <v>5102</v>
      </c>
      <c r="O13" s="56" t="s">
        <v>33</v>
      </c>
      <c r="Q13" s="52"/>
      <c r="V13" s="607" t="s">
        <v>32</v>
      </c>
      <c r="W13" s="607"/>
      <c r="X13" s="597">
        <f>IF('3413'!K$84=1,'3413'!G13,0)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IF('3413'!K$84=1,'3413'!G14,0)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IF('3413'!K$84=1,'3413'!G15,0)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IF('3413'!K$84=1,'3413'!G16,0)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IF('3413'!K$84=1,'3413'!G17,0)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IF('3413'!K$84=1,'3413'!G18,0)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IF('3413'!K$84=1,'3413'!G19,0)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IF('3413'!K$84=1,'3413'!G20,0)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IF('3413'!K$84=1,'3413'!G21,0)</f>
        <v>0</v>
      </c>
      <c r="Y21" s="597"/>
      <c r="Z21" s="608">
        <v>1</v>
      </c>
      <c r="AA21" s="608"/>
      <c r="AB21" s="459">
        <f t="shared" si="0"/>
        <v>0</v>
      </c>
      <c r="AC21" s="460">
        <f t="shared" si="1"/>
        <v>0</v>
      </c>
      <c r="AD21" s="449"/>
    </row>
    <row r="22" spans="1:30" ht="16.2" x14ac:dyDescent="0.35">
      <c r="A22" s="1" t="s">
        <v>51</v>
      </c>
      <c r="B22" s="14" t="s">
        <v>52</v>
      </c>
      <c r="C22" s="14"/>
      <c r="D22" s="330">
        <v>3.55</v>
      </c>
      <c r="E22" s="330">
        <f>0.45+1.76+0.91+0.43</f>
        <v>3.5500000000000003</v>
      </c>
      <c r="F22" s="251">
        <v>0</v>
      </c>
      <c r="G22" s="327">
        <f t="shared" si="2"/>
        <v>7.1</v>
      </c>
      <c r="H22" s="47"/>
      <c r="I22" s="55">
        <v>1.147</v>
      </c>
      <c r="J22" s="55"/>
      <c r="K22" s="434">
        <f t="shared" si="3"/>
        <v>8.1437000000000008</v>
      </c>
      <c r="L22" s="260">
        <f t="shared" si="4"/>
        <v>33785.697584121001</v>
      </c>
      <c r="N22" s="50">
        <v>5101</v>
      </c>
      <c r="O22" s="51">
        <v>130</v>
      </c>
      <c r="Q22" s="52"/>
      <c r="V22" s="607" t="s">
        <v>52</v>
      </c>
      <c r="W22" s="607"/>
      <c r="X22" s="597">
        <f>IF('3413'!K$84=1,'3413'!G22,0)</f>
        <v>0</v>
      </c>
      <c r="Y22" s="597"/>
      <c r="Z22" s="608">
        <v>1</v>
      </c>
      <c r="AA22" s="608"/>
      <c r="AB22" s="459">
        <f t="shared" si="0"/>
        <v>0</v>
      </c>
      <c r="AC22" s="460">
        <f t="shared" si="1"/>
        <v>0</v>
      </c>
      <c r="AD22" s="449"/>
    </row>
    <row r="23" spans="1:30" ht="16.2" x14ac:dyDescent="0.35">
      <c r="A23" s="1" t="s">
        <v>53</v>
      </c>
      <c r="B23" s="14" t="s">
        <v>54</v>
      </c>
      <c r="C23" s="14"/>
      <c r="D23" s="330">
        <v>2.63</v>
      </c>
      <c r="E23" s="330">
        <v>2.63</v>
      </c>
      <c r="F23" s="251">
        <v>0</v>
      </c>
      <c r="G23" s="327">
        <f t="shared" si="2"/>
        <v>5.26</v>
      </c>
      <c r="H23" s="47"/>
      <c r="I23" s="55">
        <f>I22</f>
        <v>1.147</v>
      </c>
      <c r="J23" s="55"/>
      <c r="K23" s="434">
        <f t="shared" si="3"/>
        <v>6.0331999999999999</v>
      </c>
      <c r="L23" s="260">
        <f t="shared" si="4"/>
        <v>25029.884532155997</v>
      </c>
      <c r="N23" s="50">
        <v>5102</v>
      </c>
      <c r="O23" s="51">
        <v>130</v>
      </c>
      <c r="Q23" s="52"/>
      <c r="V23" s="607" t="s">
        <v>54</v>
      </c>
      <c r="W23" s="607"/>
      <c r="X23" s="597">
        <f>IF('3413'!K$84=1,'3413'!G23,0)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IF('3413'!K$84=1,'3413'!G24,0)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IF('3413'!K$84=1,'3413'!G25,0)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158.78</v>
      </c>
      <c r="E26" s="438">
        <f t="shared" si="5"/>
        <v>159.34000000000003</v>
      </c>
      <c r="F26" s="438"/>
      <c r="G26" s="438">
        <f>SUM(G10:G25)</f>
        <v>318.12000000000006</v>
      </c>
      <c r="H26" s="60"/>
      <c r="I26" s="60"/>
      <c r="J26" s="60"/>
      <c r="K26" s="440">
        <f>SUM(K10:K25)</f>
        <v>347.71230000000008</v>
      </c>
      <c r="L26" s="264">
        <f>SUM(L10:L25)</f>
        <v>1442551.0043443588</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12</v>
      </c>
      <c r="E28" s="330">
        <v>11.55</v>
      </c>
      <c r="F28" s="325">
        <v>0</v>
      </c>
      <c r="G28" s="327">
        <f t="shared" ref="G28:G36" si="6">IF($B$154&lt;8,D28*2,D28+E28)</f>
        <v>23.55</v>
      </c>
      <c r="H28" s="72"/>
      <c r="I28" s="73" t="s">
        <v>67</v>
      </c>
      <c r="J28" s="50">
        <v>251</v>
      </c>
      <c r="K28" s="435">
        <v>1047</v>
      </c>
      <c r="L28" s="260">
        <f>SUM(G28*K28)</f>
        <v>24656.850000000002</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0.5</v>
      </c>
      <c r="E29" s="330">
        <v>0.5</v>
      </c>
      <c r="F29" s="325">
        <v>0</v>
      </c>
      <c r="G29" s="327">
        <f t="shared" si="6"/>
        <v>1</v>
      </c>
      <c r="H29" s="72"/>
      <c r="I29" s="50" t="s">
        <v>67</v>
      </c>
      <c r="J29" s="50">
        <v>252</v>
      </c>
      <c r="K29" s="435">
        <v>3380</v>
      </c>
      <c r="L29" s="260">
        <f t="shared" ref="L29:L36" si="8">SUM(G29*K29)</f>
        <v>3380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7</v>
      </c>
      <c r="E31" s="330">
        <v>7.55</v>
      </c>
      <c r="F31" s="325">
        <v>0</v>
      </c>
      <c r="G31" s="327">
        <f t="shared" si="6"/>
        <v>14.55</v>
      </c>
      <c r="H31" s="72"/>
      <c r="I31" s="81" t="s">
        <v>71</v>
      </c>
      <c r="J31" s="50">
        <v>251</v>
      </c>
      <c r="K31" s="435">
        <v>1173</v>
      </c>
      <c r="L31" s="260">
        <f t="shared" si="8"/>
        <v>17067.150000000001</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19.5</v>
      </c>
      <c r="E37" s="438">
        <f t="shared" si="10"/>
        <v>19.600000000000001</v>
      </c>
      <c r="F37" s="438"/>
      <c r="G37" s="438">
        <f>SUM(G28:G36)</f>
        <v>39.1</v>
      </c>
      <c r="H37" s="60"/>
      <c r="I37" s="14" t="s">
        <v>79</v>
      </c>
      <c r="J37" s="14"/>
      <c r="K37" s="58"/>
      <c r="L37" s="247">
        <f>SUM(L28:L36)</f>
        <v>45104</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60124.680000000015</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1547779.6843443587</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256.35910000000001</v>
      </c>
      <c r="D47" s="107"/>
      <c r="E47" s="107"/>
      <c r="F47" s="107"/>
      <c r="G47" s="108">
        <f>K7</f>
        <v>1.0289999999999999</v>
      </c>
      <c r="H47" s="108"/>
      <c r="I47" s="109">
        <v>1317.85</v>
      </c>
      <c r="J47" s="110" t="s">
        <v>94</v>
      </c>
      <c r="K47" s="436">
        <f>ROUND(C47*G47*I47,0)</f>
        <v>347640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91.353199999999987</v>
      </c>
      <c r="D48" s="107"/>
      <c r="E48" s="107"/>
      <c r="F48" s="107"/>
      <c r="G48" s="108">
        <f>K7</f>
        <v>1.0289999999999999</v>
      </c>
      <c r="H48" s="108"/>
      <c r="I48" s="109">
        <v>898.92</v>
      </c>
      <c r="J48" s="110" t="s">
        <v>94</v>
      </c>
      <c r="K48" s="436">
        <f>ROUND(C48*G48*I48,0)</f>
        <v>84501</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347.71230000000003</v>
      </c>
      <c r="D50" s="129"/>
      <c r="E50" s="130"/>
      <c r="F50" s="130"/>
      <c r="G50" s="131" t="s">
        <v>96</v>
      </c>
      <c r="H50" s="131"/>
      <c r="I50" s="131"/>
      <c r="J50" s="131"/>
      <c r="K50" s="131"/>
      <c r="L50" s="260">
        <f>IF(B2=75,0,K49+K48+K47)</f>
        <v>432141</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347.71230000000008</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1.7260000000000001E-3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318.12000000000006</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1.7340000000000001E-3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1.7260000000000001E-3</v>
      </c>
      <c r="L59" s="260">
        <f>SUM(I59*K59)</f>
        <v>7308.5519620000005</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1.7260000000000001E-3</v>
      </c>
      <c r="L67" s="260">
        <f>SUM(I67*K67)</f>
        <v>186038.57213800002</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1.7340000000000001E-3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1.7260000000000001E-3</v>
      </c>
      <c r="L70" s="260">
        <f t="shared" si="11"/>
        <v>-12187.964318</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1.7260000000000001E-3</v>
      </c>
      <c r="L71" s="260">
        <f t="shared" si="11"/>
        <v>1194.9650320000001</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1.7340000000000001E-3</v>
      </c>
      <c r="L72" s="260">
        <f t="shared" si="11"/>
        <v>24639.505356000001</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1.7340000000000001E-3</v>
      </c>
      <c r="L77" s="260">
        <f t="shared" si="12"/>
        <v>2983.8793380000002</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1.7260000000000001E-3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0</v>
      </c>
      <c r="AD81" s="507"/>
    </row>
    <row r="82" spans="1:30" ht="22.5" customHeight="1" thickTop="1" x14ac:dyDescent="0.3">
      <c r="B82" s="14" t="s">
        <v>138</v>
      </c>
      <c r="C82" s="14"/>
      <c r="D82" s="14"/>
      <c r="E82" s="14"/>
      <c r="F82" s="14"/>
      <c r="G82" s="14"/>
      <c r="H82" s="14"/>
      <c r="I82" s="14"/>
      <c r="J82" s="14"/>
      <c r="K82" s="14"/>
      <c r="L82" s="446">
        <f>SUM(L44:L81)</f>
        <v>2189898.193852359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'3413'!AC81</f>
        <v>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2189898.193852359</v>
      </c>
      <c r="L86" s="247">
        <f>IF(G26=0,0,IF(G26&gt;250,-(((250/G26)*K86)*IF(M86="H",0.02,0.05)),IF(M86="H",-0.02*K86,-0.05*K86)))</f>
        <v>-86048.432739703509</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2103849.7611126555</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-1727555.88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376293.88111265562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188146.94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23446.47695291444</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332</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333</v>
      </c>
      <c r="C123" s="195" t="s">
        <v>197</v>
      </c>
    </row>
    <row r="124" spans="2:3" hidden="1" x14ac:dyDescent="0.3">
      <c r="B124" s="437" t="s">
        <v>556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41808.602766203701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332</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333</v>
      </c>
      <c r="C164" s="209" t="s">
        <v>242</v>
      </c>
      <c r="D164" s="205"/>
    </row>
    <row r="165" spans="1:4" hidden="1" x14ac:dyDescent="0.3">
      <c r="A165" s="204" t="s">
        <v>243</v>
      </c>
      <c r="B165" s="208" t="s">
        <v>334</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41808.602766203701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1" priority="2" stopIfTrue="1" operator="lessThan">
      <formula>0</formula>
    </cfRule>
  </conditionalFormatting>
  <conditionalFormatting sqref="A141:A172">
    <cfRule type="cellIs" dxfId="3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'3421'!B2</f>
        <v>50</v>
      </c>
      <c r="W2" s="586" t="s">
        <v>4</v>
      </c>
      <c r="X2" s="587"/>
      <c r="Y2" s="588"/>
      <c r="Z2" s="588"/>
      <c r="AA2" s="588"/>
      <c r="AB2" s="588"/>
      <c r="AC2" s="588"/>
      <c r="AD2" s="449"/>
    </row>
    <row r="3" spans="1:30" ht="20.399999999999999" x14ac:dyDescent="0.35">
      <c r="B3" s="10" t="str">
        <f>"Revenue Estimate Worksheet: "&amp;B124</f>
        <v>Revenue Estimate Worksheet: Worthington High School - 3421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'3421'!G7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IF('3421'!K$84=1,'3421'!G10,0)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IF('3421'!K$84=1,'3421'!G11,0)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IF('3421'!K$84=1,'3421'!G12,0)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IF('3421'!K$84=1,'3421'!G13,0)</f>
        <v>0</v>
      </c>
      <c r="Y13" s="597"/>
      <c r="Z13" s="608">
        <v>1</v>
      </c>
      <c r="AA13" s="608"/>
      <c r="AB13" s="459">
        <f t="shared" si="0"/>
        <v>0</v>
      </c>
      <c r="AC13" s="460">
        <f t="shared" si="1"/>
        <v>0</v>
      </c>
      <c r="AD13" s="449"/>
    </row>
    <row r="14" spans="1:30" x14ac:dyDescent="0.3">
      <c r="A14" s="1" t="s">
        <v>34</v>
      </c>
      <c r="B14" s="14" t="s">
        <v>35</v>
      </c>
      <c r="C14" s="14"/>
      <c r="D14" s="330">
        <v>135.41999999999999</v>
      </c>
      <c r="E14" s="330">
        <v>136.49</v>
      </c>
      <c r="F14" s="251">
        <v>0</v>
      </c>
      <c r="G14" s="327">
        <f t="shared" si="2"/>
        <v>271.90999999999997</v>
      </c>
      <c r="H14" s="47"/>
      <c r="I14" s="55">
        <v>1.004</v>
      </c>
      <c r="J14" s="55"/>
      <c r="K14" s="434">
        <f t="shared" si="3"/>
        <v>272.99759999999998</v>
      </c>
      <c r="L14" s="260">
        <f t="shared" si="4"/>
        <v>1132582.7762308079</v>
      </c>
      <c r="N14" s="50">
        <v>5103</v>
      </c>
      <c r="O14" s="51">
        <v>103</v>
      </c>
      <c r="Q14" s="52"/>
      <c r="V14" s="607" t="s">
        <v>35</v>
      </c>
      <c r="W14" s="607"/>
      <c r="X14" s="597">
        <f>IF('3421'!K$84=1,'3421'!G14,0)</f>
        <v>0</v>
      </c>
      <c r="Y14" s="597"/>
      <c r="Z14" s="608">
        <v>1</v>
      </c>
      <c r="AA14" s="608"/>
      <c r="AB14" s="459">
        <f t="shared" si="0"/>
        <v>0</v>
      </c>
      <c r="AC14" s="460">
        <f t="shared" si="1"/>
        <v>0</v>
      </c>
      <c r="AD14" s="449"/>
    </row>
    <row r="15" spans="1:30" x14ac:dyDescent="0.3">
      <c r="A15" s="1" t="s">
        <v>36</v>
      </c>
      <c r="B15" s="14" t="s">
        <v>37</v>
      </c>
      <c r="C15" s="14"/>
      <c r="D15" s="330">
        <v>26.32</v>
      </c>
      <c r="E15" s="330">
        <v>23.11</v>
      </c>
      <c r="F15" s="251">
        <v>0</v>
      </c>
      <c r="G15" s="327">
        <f t="shared" si="2"/>
        <v>49.43</v>
      </c>
      <c r="H15" s="47"/>
      <c r="I15" s="55">
        <f>I14</f>
        <v>1.004</v>
      </c>
      <c r="J15" s="55"/>
      <c r="K15" s="434">
        <f t="shared" si="3"/>
        <v>49.627699999999997</v>
      </c>
      <c r="L15" s="260">
        <f t="shared" si="4"/>
        <v>205890.00871784097</v>
      </c>
      <c r="M15" s="1" t="str">
        <f>IF(ROUND(G15,2)=ROUND(SUM(G34:G36),2)," ","CHECK 2. 9-12 Lines Below")</f>
        <v xml:space="preserve"> </v>
      </c>
      <c r="N15" s="50">
        <v>5103</v>
      </c>
      <c r="O15" s="56" t="s">
        <v>38</v>
      </c>
      <c r="Q15" s="52"/>
      <c r="V15" s="607" t="s">
        <v>37</v>
      </c>
      <c r="W15" s="607"/>
      <c r="X15" s="597">
        <f>IF('3421'!K$84=1,'3421'!G15,0)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IF('3421'!K$84=1,'3421'!G16,0)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IF('3421'!K$84=1,'3421'!G17,0)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IF('3421'!K$84=1,'3421'!G18,0)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IF('3421'!K$84=1,'3421'!G19,0)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IF('3421'!K$84=1,'3421'!G20,0)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IF('3421'!K$84=1,'3421'!G21,0)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IF('3421'!K$84=1,'3421'!G22,0)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IF('3421'!K$84=1,'3421'!G23,0)</f>
        <v>0</v>
      </c>
      <c r="Y23" s="597"/>
      <c r="Z23" s="608">
        <v>1</v>
      </c>
      <c r="AA23" s="608"/>
      <c r="AB23" s="459">
        <f t="shared" si="0"/>
        <v>0</v>
      </c>
      <c r="AC23" s="460">
        <f t="shared" si="1"/>
        <v>0</v>
      </c>
      <c r="AD23" s="449"/>
    </row>
    <row r="24" spans="1:30" ht="16.2" x14ac:dyDescent="0.35">
      <c r="A24" s="1" t="s">
        <v>55</v>
      </c>
      <c r="B24" s="14" t="s">
        <v>56</v>
      </c>
      <c r="C24" s="14"/>
      <c r="D24" s="330">
        <v>5.0999999999999996</v>
      </c>
      <c r="E24" s="330">
        <v>4.57</v>
      </c>
      <c r="F24" s="251">
        <v>0</v>
      </c>
      <c r="G24" s="327">
        <f t="shared" si="2"/>
        <v>9.67</v>
      </c>
      <c r="H24" s="47"/>
      <c r="I24" s="55">
        <f>I23</f>
        <v>1.147</v>
      </c>
      <c r="J24" s="55"/>
      <c r="K24" s="434">
        <f t="shared" si="3"/>
        <v>11.0915</v>
      </c>
      <c r="L24" s="260">
        <f t="shared" si="4"/>
        <v>46015.209886694996</v>
      </c>
      <c r="N24" s="50">
        <v>5103</v>
      </c>
      <c r="O24" s="51">
        <v>130</v>
      </c>
      <c r="Q24" s="52"/>
      <c r="V24" s="607" t="s">
        <v>56</v>
      </c>
      <c r="W24" s="607"/>
      <c r="X24" s="597">
        <f>IF('3421'!K$84=1,'3421'!G24,0)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IF('3421'!K$84=1,'3421'!G25,0)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166.83999999999997</v>
      </c>
      <c r="E26" s="438">
        <f t="shared" si="5"/>
        <v>164.17000000000002</v>
      </c>
      <c r="F26" s="438"/>
      <c r="G26" s="438">
        <f>SUM(G10:G25)</f>
        <v>331.01</v>
      </c>
      <c r="H26" s="60"/>
      <c r="I26" s="60"/>
      <c r="J26" s="60"/>
      <c r="K26" s="440">
        <f>SUM(K10:K25)</f>
        <v>333.71679999999998</v>
      </c>
      <c r="L26" s="264">
        <f>SUM(L10:L25)</f>
        <v>1384487.9948353439</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f>26.32-1.5</f>
        <v>24.82</v>
      </c>
      <c r="E34" s="330">
        <v>20.07</v>
      </c>
      <c r="F34" s="325">
        <v>0</v>
      </c>
      <c r="G34" s="327">
        <f t="shared" si="6"/>
        <v>44.89</v>
      </c>
      <c r="H34" s="72"/>
      <c r="I34" s="81" t="s">
        <v>75</v>
      </c>
      <c r="J34" s="50">
        <v>251</v>
      </c>
      <c r="K34" s="435">
        <v>835</v>
      </c>
      <c r="L34" s="260">
        <f t="shared" si="8"/>
        <v>37483.15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1.5</v>
      </c>
      <c r="E35" s="330">
        <v>2.58</v>
      </c>
      <c r="F35" s="325">
        <v>0</v>
      </c>
      <c r="G35" s="327">
        <f t="shared" si="6"/>
        <v>4.08</v>
      </c>
      <c r="H35" s="72"/>
      <c r="I35" s="81" t="s">
        <v>75</v>
      </c>
      <c r="J35" s="50">
        <v>252</v>
      </c>
      <c r="K35" s="435">
        <v>3168</v>
      </c>
      <c r="L35" s="260">
        <f t="shared" si="8"/>
        <v>12925.44</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0.46</v>
      </c>
      <c r="F36" s="325">
        <v>0</v>
      </c>
      <c r="G36" s="327">
        <f t="shared" si="6"/>
        <v>0.46</v>
      </c>
      <c r="H36" s="72"/>
      <c r="I36" s="81" t="s">
        <v>75</v>
      </c>
      <c r="J36" s="50">
        <v>253</v>
      </c>
      <c r="K36" s="435">
        <v>6685</v>
      </c>
      <c r="L36" s="247">
        <f t="shared" si="8"/>
        <v>3075.1</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26.32</v>
      </c>
      <c r="E37" s="438">
        <f t="shared" si="10"/>
        <v>23.11</v>
      </c>
      <c r="F37" s="438"/>
      <c r="G37" s="438">
        <f>SUM(G28:G36)</f>
        <v>49.43</v>
      </c>
      <c r="H37" s="60"/>
      <c r="I37" s="14" t="s">
        <v>79</v>
      </c>
      <c r="J37" s="14"/>
      <c r="K37" s="58"/>
      <c r="L37" s="247">
        <f>SUM(L28:L36)</f>
        <v>53483.69</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62560.89</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1500532.5748353438</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333.71679999999998</v>
      </c>
      <c r="D49" s="107"/>
      <c r="E49" s="107"/>
      <c r="F49" s="107"/>
      <c r="G49" s="108">
        <f>K7</f>
        <v>1.0289999999999999</v>
      </c>
      <c r="H49" s="108"/>
      <c r="I49" s="109">
        <v>901.09</v>
      </c>
      <c r="J49" s="110" t="s">
        <v>94</v>
      </c>
      <c r="K49" s="111">
        <f>ROUND(C49*G49*I49,0)</f>
        <v>309429</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333.71679999999998</v>
      </c>
      <c r="D50" s="129"/>
      <c r="E50" s="130"/>
      <c r="F50" s="130"/>
      <c r="G50" s="131" t="s">
        <v>96</v>
      </c>
      <c r="H50" s="131"/>
      <c r="I50" s="131"/>
      <c r="J50" s="131"/>
      <c r="K50" s="131"/>
      <c r="L50" s="260">
        <f>IF(B2=75,0,K49+K48+K47)</f>
        <v>309429</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333.71679999999998</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1.6570000000000001E-3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331.01</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1.804E-3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1.6570000000000001E-3</v>
      </c>
      <c r="L59" s="260">
        <f>SUM(I59*K59)</f>
        <v>7016.3792590000003</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1.6570000000000001E-3</v>
      </c>
      <c r="L67" s="260">
        <f>SUM(I67*K67)</f>
        <v>178601.34069100002</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1.804E-3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1.6570000000000001E-3</v>
      </c>
      <c r="L70" s="260">
        <f t="shared" si="11"/>
        <v>-11700.728201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1.6570000000000001E-3</v>
      </c>
      <c r="L71" s="260">
        <f t="shared" si="11"/>
        <v>1147.1941240000001</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1.804E-3</v>
      </c>
      <c r="L72" s="260">
        <f t="shared" si="11"/>
        <v>25634.179736000002</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244</v>
      </c>
      <c r="AA74" s="499" t="s">
        <v>128</v>
      </c>
      <c r="AB74" s="500">
        <f>+K75</f>
        <v>365</v>
      </c>
      <c r="AC74" s="460">
        <f>ROUND(AB74*Z74,0)</f>
        <v>89060</v>
      </c>
      <c r="AD74" s="449"/>
    </row>
    <row r="75" spans="1:30" ht="19.5" customHeight="1" x14ac:dyDescent="0.3">
      <c r="A75" s="1" t="s">
        <v>129</v>
      </c>
      <c r="B75" s="154" t="s">
        <v>126</v>
      </c>
      <c r="C75" s="155" t="s">
        <v>127</v>
      </c>
      <c r="D75" s="154">
        <v>218</v>
      </c>
      <c r="E75" s="154">
        <v>270</v>
      </c>
      <c r="F75" s="154">
        <v>0</v>
      </c>
      <c r="G75" s="156">
        <f>IF($B$154&lt;8,D75,E75)</f>
        <v>270</v>
      </c>
      <c r="H75" s="157"/>
      <c r="I75" s="158">
        <f>AVERAGE(G75,D75)</f>
        <v>244</v>
      </c>
      <c r="J75" s="159" t="s">
        <v>128</v>
      </c>
      <c r="K75" s="160">
        <v>365</v>
      </c>
      <c r="L75" s="260">
        <f t="shared" ref="L75:L78" si="12">SUM(I75*K75)</f>
        <v>89060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1.804E-3</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1.6570000000000001E-3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89060</v>
      </c>
      <c r="AD81" s="507"/>
    </row>
    <row r="82" spans="1:30" ht="22.5" customHeight="1" thickTop="1" x14ac:dyDescent="0.3">
      <c r="B82" s="14" t="s">
        <v>138</v>
      </c>
      <c r="C82" s="14"/>
      <c r="D82" s="14"/>
      <c r="E82" s="14"/>
      <c r="F82" s="14"/>
      <c r="G82" s="14"/>
      <c r="H82" s="14"/>
      <c r="I82" s="14"/>
      <c r="J82" s="14"/>
      <c r="K82" s="14"/>
      <c r="L82" s="446">
        <f>SUM(L44:L81)</f>
        <v>2099719.9404443437</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'3421'!AC81</f>
        <v>89060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2099719.9404443437</v>
      </c>
      <c r="L86" s="247">
        <f>IF(G26=0,0,IF(G26&gt;250,-(((250/G26)*K86)*IF(M86="H",0.02,0.05)),IF(M86="H",-0.02*K86,-0.05*K86)))</f>
        <v>-79292.16415079392</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2020427.7762935497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-1668271.06</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352156.71629354963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176078.36</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25693.832871423278</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335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336</v>
      </c>
      <c r="C123" s="195" t="s">
        <v>197</v>
      </c>
    </row>
    <row r="124" spans="2:3" hidden="1" x14ac:dyDescent="0.3">
      <c r="B124" s="437" t="s">
        <v>557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41808.602789351899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335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336</v>
      </c>
      <c r="C164" s="209" t="s">
        <v>242</v>
      </c>
      <c r="D164" s="205"/>
    </row>
    <row r="165" spans="1:4" hidden="1" x14ac:dyDescent="0.3">
      <c r="A165" s="204" t="s">
        <v>243</v>
      </c>
      <c r="B165" s="208" t="s">
        <v>337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41808.602789351899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9" priority="2" stopIfTrue="1" operator="lessThan">
      <formula>0</formula>
    </cfRule>
  </conditionalFormatting>
  <conditionalFormatting sqref="A141:A172">
    <cfRule type="cellIs" dxfId="2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'3431'!B2</f>
        <v>50</v>
      </c>
      <c r="W2" s="586" t="s">
        <v>4</v>
      </c>
      <c r="X2" s="587"/>
      <c r="Y2" s="588"/>
      <c r="Z2" s="588"/>
      <c r="AA2" s="588"/>
      <c r="AB2" s="588"/>
      <c r="AC2" s="588"/>
      <c r="AD2" s="449"/>
    </row>
    <row r="3" spans="1:30" ht="20.399999999999999" x14ac:dyDescent="0.35">
      <c r="B3" s="10" t="str">
        <f>"Revenue Estimate Worksheet: "&amp;B124</f>
        <v>Revenue Estimate Worksheet: Renaissance Charter School at West Palm Beach - 3431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'3431'!G7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195.39</v>
      </c>
      <c r="E10" s="328">
        <v>189.32</v>
      </c>
      <c r="F10" s="323">
        <v>0</v>
      </c>
      <c r="G10" s="326">
        <f>IF($B$154&lt;8,D10*2,D10+E10)</f>
        <v>384.71</v>
      </c>
      <c r="H10" s="47"/>
      <c r="I10" s="48">
        <v>1.1259999999999999</v>
      </c>
      <c r="J10" s="48"/>
      <c r="K10" s="434">
        <f>ROUND(G10*I10,4)</f>
        <v>433.18349999999998</v>
      </c>
      <c r="L10" s="260">
        <f>SUM(K10*$G$7)*($K$7)</f>
        <v>1797144.6307490547</v>
      </c>
      <c r="N10" s="50">
        <v>5101</v>
      </c>
      <c r="O10" s="51">
        <v>101</v>
      </c>
      <c r="Q10" s="52"/>
      <c r="V10" s="596" t="s">
        <v>25</v>
      </c>
      <c r="W10" s="596"/>
      <c r="X10" s="597">
        <f>IF('3431'!K$84=1,'3431'!G10,0)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17.5</v>
      </c>
      <c r="E11" s="330">
        <v>16.48</v>
      </c>
      <c r="F11" s="251">
        <v>0</v>
      </c>
      <c r="G11" s="327">
        <f t="shared" ref="G11:G25" si="2">IF($B$154&lt;8,D11*2,D11+E11)</f>
        <v>33.980000000000004</v>
      </c>
      <c r="H11" s="47"/>
      <c r="I11" s="55">
        <f>I10</f>
        <v>1.1259999999999999</v>
      </c>
      <c r="J11" s="55"/>
      <c r="K11" s="434">
        <f t="shared" ref="K11:K25" si="3">ROUND(G11*I11,4)</f>
        <v>38.261499999999998</v>
      </c>
      <c r="L11" s="260">
        <f t="shared" ref="L11:L25" si="4">SUM(K11*$G$7)*($K$7)</f>
        <v>158735.153322795</v>
      </c>
      <c r="M11" s="1" t="str">
        <f>IF(ROUND(G11,2)=ROUND(SUM(G28:G30),2)," ","CHECK 2. PK-3 Lines Below")</f>
        <v xml:space="preserve"> </v>
      </c>
      <c r="N11" s="50">
        <v>5101</v>
      </c>
      <c r="O11" s="56" t="s">
        <v>28</v>
      </c>
      <c r="Q11" s="52"/>
      <c r="V11" s="607" t="s">
        <v>27</v>
      </c>
      <c r="W11" s="607"/>
      <c r="X11" s="597">
        <f>IF('3431'!K$84=1,'3431'!G11,0)</f>
        <v>0</v>
      </c>
      <c r="Y11" s="597"/>
      <c r="Z11" s="608">
        <v>1</v>
      </c>
      <c r="AA11" s="608"/>
      <c r="AB11" s="459">
        <f t="shared" si="0"/>
        <v>0</v>
      </c>
      <c r="AC11" s="460">
        <f t="shared" si="1"/>
        <v>0</v>
      </c>
      <c r="AD11" s="449"/>
    </row>
    <row r="12" spans="1:30" x14ac:dyDescent="0.3">
      <c r="A12" s="1" t="s">
        <v>29</v>
      </c>
      <c r="B12" s="14" t="s">
        <v>30</v>
      </c>
      <c r="C12" s="14"/>
      <c r="D12" s="330">
        <v>204.61</v>
      </c>
      <c r="E12" s="330">
        <v>196.21</v>
      </c>
      <c r="F12" s="251">
        <v>0</v>
      </c>
      <c r="G12" s="327">
        <f t="shared" si="2"/>
        <v>400.82000000000005</v>
      </c>
      <c r="H12" s="47"/>
      <c r="I12" s="55">
        <v>1</v>
      </c>
      <c r="J12" s="55"/>
      <c r="K12" s="434">
        <f t="shared" si="3"/>
        <v>400.82</v>
      </c>
      <c r="L12" s="260">
        <f t="shared" si="4"/>
        <v>1662878.4588905999</v>
      </c>
      <c r="N12" s="50">
        <v>5102</v>
      </c>
      <c r="O12" s="51">
        <v>102</v>
      </c>
      <c r="Q12" s="52"/>
      <c r="V12" s="607" t="s">
        <v>30</v>
      </c>
      <c r="W12" s="607"/>
      <c r="X12" s="597">
        <f>IF('3431'!K$84=1,'3431'!G12,0)</f>
        <v>0</v>
      </c>
      <c r="Y12" s="597"/>
      <c r="Z12" s="608">
        <v>1</v>
      </c>
      <c r="AA12" s="608"/>
      <c r="AB12" s="459">
        <f t="shared" si="0"/>
        <v>0</v>
      </c>
      <c r="AC12" s="460">
        <f t="shared" si="1"/>
        <v>0</v>
      </c>
      <c r="AD12" s="449"/>
    </row>
    <row r="13" spans="1:30" x14ac:dyDescent="0.3">
      <c r="A13" s="1" t="s">
        <v>31</v>
      </c>
      <c r="B13" s="14" t="s">
        <v>32</v>
      </c>
      <c r="C13" s="14"/>
      <c r="D13" s="330">
        <v>29.04</v>
      </c>
      <c r="E13" s="330">
        <v>32.1</v>
      </c>
      <c r="F13" s="251">
        <v>0</v>
      </c>
      <c r="G13" s="327">
        <f t="shared" si="2"/>
        <v>61.14</v>
      </c>
      <c r="H13" s="47"/>
      <c r="I13" s="55">
        <f>I12</f>
        <v>1</v>
      </c>
      <c r="J13" s="55"/>
      <c r="K13" s="434">
        <f t="shared" si="3"/>
        <v>61.14</v>
      </c>
      <c r="L13" s="260">
        <f t="shared" si="4"/>
        <v>253650.98791619999</v>
      </c>
      <c r="M13" s="1" t="str">
        <f>IF(ROUND(G13,2)=ROUND(SUM(G31:G33),2)," ","CHECK 2. 4-8 Lines Below")</f>
        <v xml:space="preserve"> </v>
      </c>
      <c r="N13" s="50">
        <v>5102</v>
      </c>
      <c r="O13" s="56" t="s">
        <v>33</v>
      </c>
      <c r="Q13" s="52"/>
      <c r="V13" s="607" t="s">
        <v>32</v>
      </c>
      <c r="W13" s="607"/>
      <c r="X13" s="597">
        <f>IF('3431'!K$84=1,'3431'!G13,0)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IF('3431'!K$84=1,'3431'!G14,0)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IF('3431'!K$84=1,'3431'!G15,0)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IF('3431'!K$84=1,'3431'!G16,0)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IF('3431'!K$84=1,'3431'!G17,0)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IF('3431'!K$84=1,'3431'!G18,0)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IF('3431'!K$84=1,'3431'!G19,0)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IF('3431'!K$84=1,'3431'!G20,0)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IF('3431'!K$84=1,'3431'!G21,0)</f>
        <v>0</v>
      </c>
      <c r="Y21" s="597"/>
      <c r="Z21" s="608">
        <v>1</v>
      </c>
      <c r="AA21" s="608"/>
      <c r="AB21" s="459">
        <f t="shared" si="0"/>
        <v>0</v>
      </c>
      <c r="AC21" s="460">
        <f t="shared" si="1"/>
        <v>0</v>
      </c>
      <c r="AD21" s="449"/>
    </row>
    <row r="22" spans="1:30" ht="16.2" x14ac:dyDescent="0.35">
      <c r="A22" s="1" t="s">
        <v>51</v>
      </c>
      <c r="B22" s="14" t="s">
        <v>52</v>
      </c>
      <c r="C22" s="14"/>
      <c r="D22" s="330">
        <v>16.760000000000002</v>
      </c>
      <c r="E22" s="330">
        <f>2.98+4.32+5.15+6.01</f>
        <v>18.46</v>
      </c>
      <c r="F22" s="251">
        <v>0</v>
      </c>
      <c r="G22" s="327">
        <f t="shared" si="2"/>
        <v>35.22</v>
      </c>
      <c r="H22" s="47"/>
      <c r="I22" s="55">
        <v>1.147</v>
      </c>
      <c r="J22" s="55"/>
      <c r="K22" s="434">
        <f t="shared" si="3"/>
        <v>40.397300000000001</v>
      </c>
      <c r="L22" s="260">
        <f t="shared" si="4"/>
        <v>167595.92826540899</v>
      </c>
      <c r="N22" s="50">
        <v>5101</v>
      </c>
      <c r="O22" s="51">
        <v>130</v>
      </c>
      <c r="Q22" s="52"/>
      <c r="V22" s="607" t="s">
        <v>52</v>
      </c>
      <c r="W22" s="607"/>
      <c r="X22" s="597">
        <f>IF('3431'!K$84=1,'3431'!G22,0)</f>
        <v>0</v>
      </c>
      <c r="Y22" s="597"/>
      <c r="Z22" s="608">
        <v>1</v>
      </c>
      <c r="AA22" s="608"/>
      <c r="AB22" s="459">
        <f t="shared" si="0"/>
        <v>0</v>
      </c>
      <c r="AC22" s="460">
        <f t="shared" si="1"/>
        <v>0</v>
      </c>
      <c r="AD22" s="449"/>
    </row>
    <row r="23" spans="1:30" ht="16.2" x14ac:dyDescent="0.35">
      <c r="A23" s="1" t="s">
        <v>53</v>
      </c>
      <c r="B23" s="14" t="s">
        <v>54</v>
      </c>
      <c r="C23" s="14"/>
      <c r="D23" s="330">
        <v>8.65</v>
      </c>
      <c r="E23" s="330">
        <f>2.15+1.71+1.58+1.44+1.12</f>
        <v>7.9999999999999991</v>
      </c>
      <c r="F23" s="251">
        <v>0</v>
      </c>
      <c r="G23" s="327">
        <f t="shared" si="2"/>
        <v>16.649999999999999</v>
      </c>
      <c r="H23" s="47"/>
      <c r="I23" s="55">
        <f>I22</f>
        <v>1.147</v>
      </c>
      <c r="J23" s="55"/>
      <c r="K23" s="434">
        <f t="shared" si="3"/>
        <v>19.0976</v>
      </c>
      <c r="L23" s="260">
        <f t="shared" si="4"/>
        <v>79230.047543807988</v>
      </c>
      <c r="N23" s="50">
        <v>5102</v>
      </c>
      <c r="O23" s="51">
        <v>130</v>
      </c>
      <c r="Q23" s="52"/>
      <c r="V23" s="607" t="s">
        <v>54</v>
      </c>
      <c r="W23" s="607"/>
      <c r="X23" s="597">
        <f>IF('3431'!K$84=1,'3431'!G23,0)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IF('3431'!K$84=1,'3431'!G24,0)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IF('3431'!K$84=1,'3431'!G25,0)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471.95</v>
      </c>
      <c r="E26" s="438">
        <f t="shared" si="5"/>
        <v>460.57</v>
      </c>
      <c r="F26" s="438"/>
      <c r="G26" s="438">
        <f>SUM(G10:G25)</f>
        <v>932.52</v>
      </c>
      <c r="H26" s="60"/>
      <c r="I26" s="60"/>
      <c r="J26" s="60"/>
      <c r="K26" s="440">
        <f>SUM(K10:K25)</f>
        <v>992.89989999999989</v>
      </c>
      <c r="L26" s="264">
        <f>SUM(L10:L25)</f>
        <v>4119235.2066878667</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16.5</v>
      </c>
      <c r="E28" s="330">
        <v>15</v>
      </c>
      <c r="F28" s="325">
        <v>0</v>
      </c>
      <c r="G28" s="327">
        <f t="shared" ref="G28:G36" si="6">IF($B$154&lt;8,D28*2,D28+E28)</f>
        <v>31.5</v>
      </c>
      <c r="H28" s="72"/>
      <c r="I28" s="73" t="s">
        <v>67</v>
      </c>
      <c r="J28" s="50">
        <v>251</v>
      </c>
      <c r="K28" s="435">
        <v>1047</v>
      </c>
      <c r="L28" s="260">
        <f>SUM(G28*K28)</f>
        <v>32980.5</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1</v>
      </c>
      <c r="E29" s="330">
        <v>1.48</v>
      </c>
      <c r="F29" s="325">
        <v>0</v>
      </c>
      <c r="G29" s="327">
        <f t="shared" si="6"/>
        <v>2.48</v>
      </c>
      <c r="H29" s="72"/>
      <c r="I29" s="50" t="s">
        <v>67</v>
      </c>
      <c r="J29" s="50">
        <v>252</v>
      </c>
      <c r="K29" s="435">
        <v>3380</v>
      </c>
      <c r="L29" s="260">
        <f t="shared" ref="L29:L36" si="8">SUM(G29*K29)</f>
        <v>8382.4</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f>29.04-2.5</f>
        <v>26.54</v>
      </c>
      <c r="E31" s="330">
        <v>29.17</v>
      </c>
      <c r="F31" s="325">
        <v>0</v>
      </c>
      <c r="G31" s="327">
        <f t="shared" si="6"/>
        <v>55.71</v>
      </c>
      <c r="H31" s="72"/>
      <c r="I31" s="81" t="s">
        <v>71</v>
      </c>
      <c r="J31" s="50">
        <v>251</v>
      </c>
      <c r="K31" s="435">
        <v>1173</v>
      </c>
      <c r="L31" s="260">
        <f t="shared" si="8"/>
        <v>65347.83</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2.5</v>
      </c>
      <c r="E32" s="330">
        <v>2.93</v>
      </c>
      <c r="F32" s="325">
        <v>0</v>
      </c>
      <c r="G32" s="327">
        <f t="shared" si="6"/>
        <v>5.43</v>
      </c>
      <c r="H32" s="72"/>
      <c r="I32" s="81" t="s">
        <v>71</v>
      </c>
      <c r="J32" s="50">
        <v>252</v>
      </c>
      <c r="K32" s="435">
        <v>3506</v>
      </c>
      <c r="L32" s="260">
        <f t="shared" si="8"/>
        <v>19037.579999999998</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46.54</v>
      </c>
      <c r="E37" s="438">
        <f t="shared" si="10"/>
        <v>48.580000000000005</v>
      </c>
      <c r="F37" s="438"/>
      <c r="G37" s="438">
        <f>SUM(G28:G36)</f>
        <v>95.12</v>
      </c>
      <c r="H37" s="60"/>
      <c r="I37" s="14" t="s">
        <v>79</v>
      </c>
      <c r="J37" s="14"/>
      <c r="K37" s="58"/>
      <c r="L37" s="247">
        <f>SUM(L28:L36)</f>
        <v>125748.31000000001</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176246.28</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4421229.7966878666</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511.84230000000002</v>
      </c>
      <c r="D47" s="107"/>
      <c r="E47" s="107"/>
      <c r="F47" s="107"/>
      <c r="G47" s="108">
        <f>K7</f>
        <v>1.0289999999999999</v>
      </c>
      <c r="H47" s="108"/>
      <c r="I47" s="109">
        <v>1317.85</v>
      </c>
      <c r="J47" s="110" t="s">
        <v>94</v>
      </c>
      <c r="K47" s="436">
        <f>ROUND(C47*G47*I47,0)</f>
        <v>694093</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481.05759999999998</v>
      </c>
      <c r="D48" s="107"/>
      <c r="E48" s="107"/>
      <c r="F48" s="107"/>
      <c r="G48" s="108">
        <f>K7</f>
        <v>1.0289999999999999</v>
      </c>
      <c r="H48" s="108"/>
      <c r="I48" s="109">
        <v>898.92</v>
      </c>
      <c r="J48" s="110" t="s">
        <v>94</v>
      </c>
      <c r="K48" s="436">
        <f>ROUND(C48*G48*I48,0)</f>
        <v>444973</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992.8999</v>
      </c>
      <c r="D50" s="129"/>
      <c r="E50" s="130"/>
      <c r="F50" s="130"/>
      <c r="G50" s="131" t="s">
        <v>96</v>
      </c>
      <c r="H50" s="131"/>
      <c r="I50" s="131"/>
      <c r="J50" s="131"/>
      <c r="K50" s="131"/>
      <c r="L50" s="260">
        <f>IF(B2=75,0,K49+K48+K47)</f>
        <v>1139066</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992.89989999999989</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4.9290000000000002E-3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932.52</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5.0829999999999998E-3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4.9290000000000002E-3</v>
      </c>
      <c r="L59" s="260">
        <f>SUM(I59*K59)</f>
        <v>20871.293523</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4.9290000000000002E-3</v>
      </c>
      <c r="L67" s="260">
        <f>SUM(I67*K67)</f>
        <v>531277.01162700006</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5.0829999999999998E-3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4.9290000000000002E-3</v>
      </c>
      <c r="L70" s="260">
        <f t="shared" si="11"/>
        <v>-34805.606097000004</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4.9290000000000002E-3</v>
      </c>
      <c r="L71" s="260">
        <f t="shared" si="11"/>
        <v>3412.5044280000002</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5.0829999999999998E-3</v>
      </c>
      <c r="L72" s="260">
        <f t="shared" si="11"/>
        <v>72227.569621999995</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3</v>
      </c>
      <c r="AA74" s="499" t="s">
        <v>128</v>
      </c>
      <c r="AB74" s="500">
        <f>+K75</f>
        <v>365</v>
      </c>
      <c r="AC74" s="460">
        <f>ROUND(AB74*Z74,0)</f>
        <v>1095</v>
      </c>
      <c r="AD74" s="449"/>
    </row>
    <row r="75" spans="1:30" ht="19.5" customHeight="1" x14ac:dyDescent="0.3">
      <c r="A75" s="1" t="s">
        <v>129</v>
      </c>
      <c r="B75" s="154" t="s">
        <v>126</v>
      </c>
      <c r="C75" s="155" t="s">
        <v>127</v>
      </c>
      <c r="D75" s="154">
        <v>3</v>
      </c>
      <c r="E75" s="154">
        <v>3</v>
      </c>
      <c r="F75" s="154">
        <v>0</v>
      </c>
      <c r="G75" s="156">
        <f>IF($B$154&lt;8,D75,E75)</f>
        <v>3</v>
      </c>
      <c r="H75" s="157"/>
      <c r="I75" s="158">
        <f>AVERAGE(G75,D75)</f>
        <v>3</v>
      </c>
      <c r="J75" s="159" t="s">
        <v>128</v>
      </c>
      <c r="K75" s="160">
        <v>365</v>
      </c>
      <c r="L75" s="260">
        <f t="shared" ref="L75:L78" si="12">SUM(I75*K75)</f>
        <v>1095</v>
      </c>
      <c r="N75" s="1">
        <v>7802</v>
      </c>
      <c r="O75" s="1">
        <v>0</v>
      </c>
      <c r="V75" s="644" t="s">
        <v>126</v>
      </c>
      <c r="W75" s="644"/>
      <c r="X75" s="496" t="s">
        <v>130</v>
      </c>
      <c r="Y75" s="501"/>
      <c r="Z75" s="502">
        <f>+I76</f>
        <v>0.5</v>
      </c>
      <c r="AA75" s="499" t="s">
        <v>128</v>
      </c>
      <c r="AB75" s="503">
        <f>+K76</f>
        <v>1367</v>
      </c>
      <c r="AC75" s="460">
        <f>ROUND(AB75*Z75,0)</f>
        <v>684</v>
      </c>
      <c r="AD75" s="449"/>
    </row>
    <row r="76" spans="1:30" ht="19.5" customHeight="1" x14ac:dyDescent="0.3">
      <c r="A76" s="1" t="s">
        <v>131</v>
      </c>
      <c r="B76" s="154" t="s">
        <v>126</v>
      </c>
      <c r="C76" s="155" t="s">
        <v>130</v>
      </c>
      <c r="D76" s="154">
        <v>0</v>
      </c>
      <c r="E76" s="154">
        <v>1</v>
      </c>
      <c r="F76" s="154">
        <v>0</v>
      </c>
      <c r="G76" s="156">
        <f>IF($B$154&lt;8,D76,E76)</f>
        <v>1</v>
      </c>
      <c r="H76" s="157"/>
      <c r="I76" s="158">
        <f>AVERAGE(G76,D76)</f>
        <v>0.5</v>
      </c>
      <c r="J76" s="159" t="s">
        <v>128</v>
      </c>
      <c r="K76" s="164">
        <v>1367</v>
      </c>
      <c r="L76" s="260">
        <f t="shared" si="12"/>
        <v>683.5</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5.0829999999999998E-3</v>
      </c>
      <c r="L77" s="260">
        <f t="shared" si="12"/>
        <v>8746.861981</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4.9290000000000002E-3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1779</v>
      </c>
      <c r="AD81" s="507"/>
    </row>
    <row r="82" spans="1:30" ht="22.5" customHeight="1" thickTop="1" x14ac:dyDescent="0.3">
      <c r="B82" s="14" t="s">
        <v>138</v>
      </c>
      <c r="C82" s="14"/>
      <c r="D82" s="14"/>
      <c r="E82" s="14"/>
      <c r="F82" s="14"/>
      <c r="G82" s="14"/>
      <c r="H82" s="14"/>
      <c r="I82" s="14"/>
      <c r="J82" s="14"/>
      <c r="K82" s="14"/>
      <c r="L82" s="446">
        <f>SUM(L44:L81)</f>
        <v>6163803.931771866</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'3431'!AC81</f>
        <v>1779</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6163803.931771866</v>
      </c>
      <c r="L86" s="247">
        <f>IF(G26=0,0,IF(G26&gt;250,-(((250/G26)*K86)*IF(M86="H",0.02,0.05)),IF(M86="H",-0.02*K86,-0.05*K86)))</f>
        <v>-82622.945510174934</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6081180.986261691</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-4900801.47</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1180379.5162616912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590189.76</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225567.25107841837</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338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339</v>
      </c>
      <c r="C123" s="195" t="s">
        <v>197</v>
      </c>
    </row>
    <row r="124" spans="2:3" hidden="1" x14ac:dyDescent="0.3">
      <c r="B124" s="437" t="s">
        <v>558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41808.602800925903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338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339</v>
      </c>
      <c r="C164" s="209" t="s">
        <v>242</v>
      </c>
      <c r="D164" s="205"/>
    </row>
    <row r="165" spans="1:4" hidden="1" x14ac:dyDescent="0.3">
      <c r="A165" s="204" t="s">
        <v>243</v>
      </c>
      <c r="B165" s="208" t="s">
        <v>340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41808.602800925903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7" priority="2" stopIfTrue="1" operator="lessThan">
      <formula>0</formula>
    </cfRule>
  </conditionalFormatting>
  <conditionalFormatting sqref="A141:A172">
    <cfRule type="cellIs" dxfId="2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'3441'!B2</f>
        <v>50</v>
      </c>
      <c r="W2" s="586" t="s">
        <v>4</v>
      </c>
      <c r="X2" s="587"/>
      <c r="Y2" s="588"/>
      <c r="Z2" s="588"/>
      <c r="AA2" s="588"/>
      <c r="AB2" s="588"/>
      <c r="AC2" s="588"/>
      <c r="AD2" s="449"/>
    </row>
    <row r="3" spans="1:30" ht="20.399999999999999" x14ac:dyDescent="0.35">
      <c r="B3" s="10" t="str">
        <f>"Revenue Estimate Worksheet: "&amp;B124</f>
        <v>Revenue Estimate Worksheet: SouthTech Preparatory Academy - 3441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'3441'!G7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IF('3441'!K$84=1,'3441'!G10,0)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IF('3441'!K$84=1,'3441'!G11,0)</f>
        <v>0</v>
      </c>
      <c r="Y11" s="597"/>
      <c r="Z11" s="608">
        <v>1</v>
      </c>
      <c r="AA11" s="608"/>
      <c r="AB11" s="459">
        <f t="shared" si="0"/>
        <v>0</v>
      </c>
      <c r="AC11" s="460">
        <f t="shared" si="1"/>
        <v>0</v>
      </c>
      <c r="AD11" s="449"/>
    </row>
    <row r="12" spans="1:30" x14ac:dyDescent="0.3">
      <c r="A12" s="1" t="s">
        <v>29</v>
      </c>
      <c r="B12" s="14" t="s">
        <v>30</v>
      </c>
      <c r="C12" s="14"/>
      <c r="D12" s="330">
        <v>82.69</v>
      </c>
      <c r="E12" s="330">
        <v>85.47</v>
      </c>
      <c r="F12" s="251">
        <v>0</v>
      </c>
      <c r="G12" s="327">
        <f t="shared" si="2"/>
        <v>168.16</v>
      </c>
      <c r="H12" s="47"/>
      <c r="I12" s="55">
        <v>1</v>
      </c>
      <c r="J12" s="55"/>
      <c r="K12" s="434">
        <f t="shared" si="3"/>
        <v>168.16</v>
      </c>
      <c r="L12" s="260">
        <f t="shared" si="4"/>
        <v>697643.93405279994</v>
      </c>
      <c r="N12" s="50">
        <v>5102</v>
      </c>
      <c r="O12" s="51">
        <v>102</v>
      </c>
      <c r="Q12" s="52"/>
      <c r="V12" s="607" t="s">
        <v>30</v>
      </c>
      <c r="W12" s="607"/>
      <c r="X12" s="597">
        <f>IF('3441'!K$84=1,'3441'!G12,0)</f>
        <v>0</v>
      </c>
      <c r="Y12" s="597"/>
      <c r="Z12" s="608">
        <v>1</v>
      </c>
      <c r="AA12" s="608"/>
      <c r="AB12" s="459">
        <f t="shared" si="0"/>
        <v>0</v>
      </c>
      <c r="AC12" s="460">
        <f t="shared" si="1"/>
        <v>0</v>
      </c>
      <c r="AD12" s="449"/>
    </row>
    <row r="13" spans="1:30" x14ac:dyDescent="0.3">
      <c r="A13" s="1" t="s">
        <v>31</v>
      </c>
      <c r="B13" s="14" t="s">
        <v>32</v>
      </c>
      <c r="C13" s="14"/>
      <c r="D13" s="330">
        <v>9.57</v>
      </c>
      <c r="E13" s="330">
        <v>9.3000000000000007</v>
      </c>
      <c r="F13" s="251">
        <v>0</v>
      </c>
      <c r="G13" s="327">
        <f t="shared" si="2"/>
        <v>18.87</v>
      </c>
      <c r="H13" s="47"/>
      <c r="I13" s="55">
        <f>I12</f>
        <v>1</v>
      </c>
      <c r="J13" s="55"/>
      <c r="K13" s="434">
        <f t="shared" si="3"/>
        <v>18.87</v>
      </c>
      <c r="L13" s="260">
        <f t="shared" si="4"/>
        <v>78285.805397100004</v>
      </c>
      <c r="M13" s="1" t="str">
        <f>IF(ROUND(G13,2)=ROUND(SUM(G31:G33),2)," ","CHECK 2. 4-8 Lines Below")</f>
        <v xml:space="preserve"> </v>
      </c>
      <c r="N13" s="50">
        <v>5102</v>
      </c>
      <c r="O13" s="56" t="s">
        <v>33</v>
      </c>
      <c r="Q13" s="52"/>
      <c r="V13" s="607" t="s">
        <v>32</v>
      </c>
      <c r="W13" s="607"/>
      <c r="X13" s="597">
        <f>IF('3441'!K$84=1,'3441'!G13,0)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IF('3441'!K$84=1,'3441'!G14,0)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IF('3441'!K$84=1,'3441'!G15,0)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IF('3441'!K$84=1,'3441'!G16,0)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IF('3441'!K$84=1,'3441'!G17,0)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IF('3441'!K$84=1,'3441'!G18,0)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IF('3441'!K$84=1,'3441'!G19,0)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IF('3441'!K$84=1,'3441'!G20,0)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IF('3441'!K$84=1,'3441'!G21,0)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IF('3441'!K$84=1,'3441'!G22,0)</f>
        <v>0</v>
      </c>
      <c r="Y22" s="597"/>
      <c r="Z22" s="608">
        <v>1</v>
      </c>
      <c r="AA22" s="608"/>
      <c r="AB22" s="459">
        <f t="shared" si="0"/>
        <v>0</v>
      </c>
      <c r="AC22" s="460">
        <f t="shared" si="1"/>
        <v>0</v>
      </c>
      <c r="AD22" s="449"/>
    </row>
    <row r="23" spans="1:30" ht="16.2" x14ac:dyDescent="0.35">
      <c r="A23" s="1" t="s">
        <v>53</v>
      </c>
      <c r="B23" s="14" t="s">
        <v>54</v>
      </c>
      <c r="C23" s="14"/>
      <c r="D23" s="330">
        <v>1.44</v>
      </c>
      <c r="E23" s="330">
        <v>2.19</v>
      </c>
      <c r="F23" s="251">
        <v>0</v>
      </c>
      <c r="G23" s="327">
        <f t="shared" si="2"/>
        <v>3.63</v>
      </c>
      <c r="H23" s="47"/>
      <c r="I23" s="55">
        <f>I22</f>
        <v>1.147</v>
      </c>
      <c r="J23" s="55"/>
      <c r="K23" s="434">
        <f t="shared" si="3"/>
        <v>4.1635999999999997</v>
      </c>
      <c r="L23" s="260">
        <f t="shared" si="4"/>
        <v>17273.491221587999</v>
      </c>
      <c r="N23" s="50">
        <v>5102</v>
      </c>
      <c r="O23" s="51">
        <v>130</v>
      </c>
      <c r="Q23" s="52"/>
      <c r="V23" s="607" t="s">
        <v>54</v>
      </c>
      <c r="W23" s="607"/>
      <c r="X23" s="597">
        <f>IF('3441'!K$84=1,'3441'!G23,0)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IF('3441'!K$84=1,'3441'!G24,0)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IF('3441'!K$84=1,'3441'!G25,0)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93.699999999999989</v>
      </c>
      <c r="E26" s="438">
        <f t="shared" si="5"/>
        <v>96.96</v>
      </c>
      <c r="F26" s="438"/>
      <c r="G26" s="438">
        <f>SUM(G10:G25)</f>
        <v>190.66</v>
      </c>
      <c r="H26" s="60"/>
      <c r="I26" s="60"/>
      <c r="J26" s="60"/>
      <c r="K26" s="440">
        <f>SUM(K10:K25)</f>
        <v>191.1936</v>
      </c>
      <c r="L26" s="264">
        <f>SUM(L10:L25)</f>
        <v>793203.23067148798</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9.57</v>
      </c>
      <c r="E31" s="330">
        <v>9.3000000000000007</v>
      </c>
      <c r="F31" s="325">
        <v>0</v>
      </c>
      <c r="G31" s="327">
        <f t="shared" si="6"/>
        <v>18.87</v>
      </c>
      <c r="H31" s="72"/>
      <c r="I31" s="81" t="s">
        <v>71</v>
      </c>
      <c r="J31" s="50">
        <v>251</v>
      </c>
      <c r="K31" s="435">
        <v>1173</v>
      </c>
      <c r="L31" s="260">
        <f t="shared" si="8"/>
        <v>22134.510000000002</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9.57</v>
      </c>
      <c r="E37" s="438">
        <f t="shared" si="10"/>
        <v>9.3000000000000007</v>
      </c>
      <c r="F37" s="438"/>
      <c r="G37" s="438">
        <f>SUM(G28:G36)</f>
        <v>18.87</v>
      </c>
      <c r="H37" s="60"/>
      <c r="I37" s="14" t="s">
        <v>79</v>
      </c>
      <c r="J37" s="14"/>
      <c r="K37" s="58"/>
      <c r="L37" s="247">
        <f>SUM(L28:L36)</f>
        <v>22134.510000000002</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36034.74</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851372.48067148798</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191.1936</v>
      </c>
      <c r="D48" s="107"/>
      <c r="E48" s="107"/>
      <c r="F48" s="107"/>
      <c r="G48" s="108">
        <f>K7</f>
        <v>1.0289999999999999</v>
      </c>
      <c r="H48" s="108"/>
      <c r="I48" s="109">
        <v>898.92</v>
      </c>
      <c r="J48" s="110" t="s">
        <v>94</v>
      </c>
      <c r="K48" s="436">
        <f>ROUND(C48*G48*I48,0)</f>
        <v>176852</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191.1936</v>
      </c>
      <c r="D50" s="129"/>
      <c r="E50" s="130"/>
      <c r="F50" s="130"/>
      <c r="G50" s="131" t="s">
        <v>96</v>
      </c>
      <c r="H50" s="131"/>
      <c r="I50" s="131"/>
      <c r="J50" s="131"/>
      <c r="K50" s="131"/>
      <c r="L50" s="260">
        <f>IF(B2=75,0,K49+K48+K47)</f>
        <v>176852</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191.1936</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9.4899999999999997E-4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190.66</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1.039E-3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9.4899999999999997E-4</v>
      </c>
      <c r="L59" s="260">
        <f>SUM(I59*K59)</f>
        <v>4018.4332629999999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9.4899999999999997E-4</v>
      </c>
      <c r="L67" s="260">
        <f>SUM(I67*K67)</f>
        <v>102288.878887</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1.039E-3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9.4899999999999997E-4</v>
      </c>
      <c r="L70" s="260">
        <f t="shared" si="11"/>
        <v>-6701.2619569999997</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9.4899999999999997E-4</v>
      </c>
      <c r="L71" s="260">
        <f t="shared" si="11"/>
        <v>657.02306799999997</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1.039E-3</v>
      </c>
      <c r="L72" s="260">
        <f t="shared" si="11"/>
        <v>14763.809726</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151.5</v>
      </c>
      <c r="AA74" s="499" t="s">
        <v>128</v>
      </c>
      <c r="AB74" s="500">
        <f>+K75</f>
        <v>365</v>
      </c>
      <c r="AC74" s="460">
        <f>ROUND(AB74*Z74,0)</f>
        <v>55298</v>
      </c>
      <c r="AD74" s="449"/>
    </row>
    <row r="75" spans="1:30" ht="19.5" customHeight="1" x14ac:dyDescent="0.3">
      <c r="A75" s="1" t="s">
        <v>129</v>
      </c>
      <c r="B75" s="154" t="s">
        <v>126</v>
      </c>
      <c r="C75" s="155" t="s">
        <v>127</v>
      </c>
      <c r="D75" s="154">
        <v>151</v>
      </c>
      <c r="E75" s="154">
        <v>152</v>
      </c>
      <c r="F75" s="154">
        <v>0</v>
      </c>
      <c r="G75" s="156">
        <f>IF($B$154&lt;8,D75,E75)</f>
        <v>152</v>
      </c>
      <c r="H75" s="157"/>
      <c r="I75" s="158">
        <f>AVERAGE(G75,D75)</f>
        <v>151.5</v>
      </c>
      <c r="J75" s="159" t="s">
        <v>128</v>
      </c>
      <c r="K75" s="160">
        <v>365</v>
      </c>
      <c r="L75" s="260">
        <f t="shared" ref="L75:L78" si="12">SUM(I75*K75)</f>
        <v>55297.5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1.039E-3</v>
      </c>
      <c r="L77" s="260">
        <f t="shared" si="12"/>
        <v>1787.9184729999999</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9.4899999999999997E-4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55298</v>
      </c>
      <c r="AD81" s="507"/>
    </row>
    <row r="82" spans="1:30" ht="22.5" customHeight="1" thickTop="1" x14ac:dyDescent="0.3">
      <c r="B82" s="14" t="s">
        <v>138</v>
      </c>
      <c r="C82" s="14"/>
      <c r="D82" s="14"/>
      <c r="E82" s="14"/>
      <c r="F82" s="14"/>
      <c r="G82" s="14"/>
      <c r="H82" s="14"/>
      <c r="I82" s="14"/>
      <c r="J82" s="14"/>
      <c r="K82" s="14"/>
      <c r="L82" s="446">
        <f>SUM(L44:L81)</f>
        <v>1200336.782131488</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'3441'!AC81</f>
        <v>55298</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1200336.782131488</v>
      </c>
      <c r="L86" s="247">
        <f>IF(G26=0,0,IF(G26&gt;250,-(((250/G26)*K86)*IF(M86="H",0.02,0.05)),IF(M86="H",-0.02*K86,-0.05*K86)))</f>
        <v>-60016.8391065744</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1140319.9430249135</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-898264.69</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242055.2530249136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121027.63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341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342</v>
      </c>
      <c r="C123" s="195" t="s">
        <v>197</v>
      </c>
    </row>
    <row r="124" spans="2:3" hidden="1" x14ac:dyDescent="0.3">
      <c r="B124" s="437" t="s">
        <v>559</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41808.602858796301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341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342</v>
      </c>
      <c r="C164" s="209" t="s">
        <v>242</v>
      </c>
      <c r="D164" s="205"/>
    </row>
    <row r="165" spans="1:4" hidden="1" x14ac:dyDescent="0.3">
      <c r="A165" s="204" t="s">
        <v>243</v>
      </c>
      <c r="B165" s="208" t="s">
        <v>343</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41808.602858796301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5" priority="2" stopIfTrue="1" operator="lessThan">
      <formula>0</formula>
    </cfRule>
  </conditionalFormatting>
  <conditionalFormatting sqref="A141:A172">
    <cfRule type="cellIs" dxfId="2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'3443'!B2</f>
        <v>50</v>
      </c>
      <c r="W2" s="586" t="s">
        <v>4</v>
      </c>
      <c r="X2" s="587"/>
      <c r="Y2" s="588"/>
      <c r="Z2" s="588"/>
      <c r="AA2" s="588"/>
      <c r="AB2" s="588"/>
      <c r="AC2" s="588"/>
      <c r="AD2" s="449"/>
    </row>
    <row r="3" spans="1:30" ht="20.399999999999999" x14ac:dyDescent="0.35">
      <c r="B3" s="10" t="str">
        <f>"Revenue Estimate Worksheet: "&amp;B124</f>
        <v>Revenue Estimate Worksheet: Riviera Beach Maritime Academy - 3443</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'3443'!G7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IF('3443'!K$84=1,'3443'!G10,0)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IF('3443'!K$84=1,'3443'!G11,0)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IF('3443'!K$84=1,'3443'!G12,0)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IF('3443'!K$84=1,'3443'!G13,0)</f>
        <v>0</v>
      </c>
      <c r="Y13" s="597"/>
      <c r="Z13" s="608">
        <v>1</v>
      </c>
      <c r="AA13" s="608"/>
      <c r="AB13" s="459">
        <f t="shared" si="0"/>
        <v>0</v>
      </c>
      <c r="AC13" s="460">
        <f t="shared" si="1"/>
        <v>0</v>
      </c>
      <c r="AD13" s="449"/>
    </row>
    <row r="14" spans="1:30" x14ac:dyDescent="0.3">
      <c r="A14" s="1" t="s">
        <v>34</v>
      </c>
      <c r="B14" s="14" t="s">
        <v>35</v>
      </c>
      <c r="C14" s="14"/>
      <c r="D14" s="330">
        <v>60.15</v>
      </c>
      <c r="E14" s="330">
        <v>56.39</v>
      </c>
      <c r="F14" s="251">
        <v>0</v>
      </c>
      <c r="G14" s="327">
        <f t="shared" si="2"/>
        <v>116.53999999999999</v>
      </c>
      <c r="H14" s="47"/>
      <c r="I14" s="55">
        <v>1.004</v>
      </c>
      <c r="J14" s="55"/>
      <c r="K14" s="434">
        <f t="shared" si="3"/>
        <v>117.00620000000001</v>
      </c>
      <c r="L14" s="260">
        <f t="shared" si="4"/>
        <v>485422.607496246</v>
      </c>
      <c r="N14" s="50">
        <v>5103</v>
      </c>
      <c r="O14" s="51">
        <v>103</v>
      </c>
      <c r="Q14" s="52"/>
      <c r="V14" s="607" t="s">
        <v>35</v>
      </c>
      <c r="W14" s="607"/>
      <c r="X14" s="597">
        <f>IF('3443'!K$84=1,'3443'!G14,0)</f>
        <v>0</v>
      </c>
      <c r="Y14" s="597"/>
      <c r="Z14" s="608">
        <v>1</v>
      </c>
      <c r="AA14" s="608"/>
      <c r="AB14" s="459">
        <f t="shared" si="0"/>
        <v>0</v>
      </c>
      <c r="AC14" s="460">
        <f t="shared" si="1"/>
        <v>0</v>
      </c>
      <c r="AD14" s="449"/>
    </row>
    <row r="15" spans="1:30" x14ac:dyDescent="0.3">
      <c r="A15" s="1" t="s">
        <v>36</v>
      </c>
      <c r="B15" s="14" t="s">
        <v>37</v>
      </c>
      <c r="C15" s="14"/>
      <c r="D15" s="330">
        <v>11.51</v>
      </c>
      <c r="E15" s="330">
        <v>10.72</v>
      </c>
      <c r="F15" s="251">
        <v>0</v>
      </c>
      <c r="G15" s="327">
        <f t="shared" si="2"/>
        <v>22.23</v>
      </c>
      <c r="H15" s="47"/>
      <c r="I15" s="55">
        <f>I14</f>
        <v>1.004</v>
      </c>
      <c r="J15" s="55"/>
      <c r="K15" s="434">
        <f t="shared" si="3"/>
        <v>22.318899999999999</v>
      </c>
      <c r="L15" s="260">
        <f t="shared" si="4"/>
        <v>92594.226925137002</v>
      </c>
      <c r="M15" s="1" t="str">
        <f>IF(ROUND(G15,2)=ROUND(SUM(G34:G36),2)," ","CHECK 2. 9-12 Lines Below")</f>
        <v xml:space="preserve"> </v>
      </c>
      <c r="N15" s="50">
        <v>5103</v>
      </c>
      <c r="O15" s="56" t="s">
        <v>38</v>
      </c>
      <c r="Q15" s="52"/>
      <c r="V15" s="607" t="s">
        <v>37</v>
      </c>
      <c r="W15" s="607"/>
      <c r="X15" s="597">
        <f>IF('3443'!K$84=1,'3443'!G15,0)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IF('3443'!K$84=1,'3443'!G16,0)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IF('3443'!K$84=1,'3443'!G17,0)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IF('3443'!K$84=1,'3443'!G18,0)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IF('3443'!K$84=1,'3443'!G19,0)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IF('3443'!K$84=1,'3443'!G20,0)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IF('3443'!K$84=1,'3443'!G21,0)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IF('3443'!K$84=1,'3443'!G22,0)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IF('3443'!K$84=1,'3443'!G23,0)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IF('3443'!K$84=1,'3443'!G24,0)</f>
        <v>0</v>
      </c>
      <c r="Y24" s="597"/>
      <c r="Z24" s="608">
        <v>1</v>
      </c>
      <c r="AA24" s="608"/>
      <c r="AB24" s="459">
        <f t="shared" si="0"/>
        <v>0</v>
      </c>
      <c r="AC24" s="460">
        <f t="shared" si="1"/>
        <v>0</v>
      </c>
      <c r="AD24" s="449"/>
    </row>
    <row r="25" spans="1:30" ht="16.8" thickBot="1" x14ac:dyDescent="0.4">
      <c r="A25" s="1" t="s">
        <v>57</v>
      </c>
      <c r="B25" s="14" t="s">
        <v>58</v>
      </c>
      <c r="C25" s="14"/>
      <c r="D25" s="330">
        <v>16.190000000000001</v>
      </c>
      <c r="E25" s="330">
        <v>15.85</v>
      </c>
      <c r="F25" s="251">
        <v>0</v>
      </c>
      <c r="G25" s="327">
        <f t="shared" si="2"/>
        <v>32.04</v>
      </c>
      <c r="H25" s="47"/>
      <c r="I25" s="55">
        <v>1.004</v>
      </c>
      <c r="J25" s="55"/>
      <c r="K25" s="434">
        <f t="shared" si="3"/>
        <v>32.168199999999999</v>
      </c>
      <c r="L25" s="260">
        <f t="shared" si="4"/>
        <v>133455.93244170598</v>
      </c>
      <c r="N25" s="50">
        <v>5310</v>
      </c>
      <c r="O25" s="51">
        <v>300</v>
      </c>
      <c r="Q25" s="52"/>
      <c r="V25" s="607" t="s">
        <v>58</v>
      </c>
      <c r="W25" s="607"/>
      <c r="X25" s="597">
        <f>IF('3443'!K$84=1,'3443'!G25,0)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87.85</v>
      </c>
      <c r="E26" s="438">
        <f t="shared" si="5"/>
        <v>82.96</v>
      </c>
      <c r="F26" s="438"/>
      <c r="G26" s="438">
        <f>SUM(G10:G25)</f>
        <v>170.80999999999997</v>
      </c>
      <c r="H26" s="60"/>
      <c r="I26" s="60"/>
      <c r="J26" s="60"/>
      <c r="K26" s="440">
        <f>SUM(K10:K25)</f>
        <v>171.49330000000003</v>
      </c>
      <c r="L26" s="264">
        <f>SUM(L10:L25)</f>
        <v>711472.76686308894</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11.51</v>
      </c>
      <c r="E34" s="330">
        <v>10.72</v>
      </c>
      <c r="F34" s="325">
        <v>0</v>
      </c>
      <c r="G34" s="327">
        <f t="shared" si="6"/>
        <v>22.23</v>
      </c>
      <c r="H34" s="72"/>
      <c r="I34" s="81" t="s">
        <v>75</v>
      </c>
      <c r="J34" s="50">
        <v>251</v>
      </c>
      <c r="K34" s="435">
        <v>835</v>
      </c>
      <c r="L34" s="260">
        <f t="shared" si="8"/>
        <v>18562.05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11.51</v>
      </c>
      <c r="E37" s="438">
        <f t="shared" si="10"/>
        <v>10.72</v>
      </c>
      <c r="F37" s="438"/>
      <c r="G37" s="438">
        <f>SUM(G28:G36)</f>
        <v>22.23</v>
      </c>
      <c r="H37" s="60"/>
      <c r="I37" s="14" t="s">
        <v>79</v>
      </c>
      <c r="J37" s="14"/>
      <c r="K37" s="58"/>
      <c r="L37" s="247">
        <f>SUM(L28:L36)</f>
        <v>18562.05</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32283.089999999997</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762317.90686308895</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171.49330000000003</v>
      </c>
      <c r="D49" s="107"/>
      <c r="E49" s="107"/>
      <c r="F49" s="107"/>
      <c r="G49" s="108">
        <f>K7</f>
        <v>1.0289999999999999</v>
      </c>
      <c r="H49" s="108"/>
      <c r="I49" s="109">
        <v>901.09</v>
      </c>
      <c r="J49" s="110" t="s">
        <v>94</v>
      </c>
      <c r="K49" s="111">
        <f>ROUND(C49*G49*I49,0)</f>
        <v>159012</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171.49330000000003</v>
      </c>
      <c r="D50" s="129"/>
      <c r="E50" s="130"/>
      <c r="F50" s="130"/>
      <c r="G50" s="131" t="s">
        <v>96</v>
      </c>
      <c r="H50" s="131"/>
      <c r="I50" s="131"/>
      <c r="J50" s="131"/>
      <c r="K50" s="131"/>
      <c r="L50" s="260">
        <f>IF(B2=75,0,K49+K48+K47)</f>
        <v>159012</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171.49330000000003</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8.5099999999999998E-4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170.80999999999997</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9.3099999999999997E-4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8.5099999999999998E-4</v>
      </c>
      <c r="L59" s="260">
        <f>SUM(I59*K59)</f>
        <v>3603.4633369999997</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8.5099999999999998E-4</v>
      </c>
      <c r="L67" s="260">
        <f>SUM(I67*K67)</f>
        <v>91725.854512999998</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9.3099999999999997E-4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8.5099999999999998E-4</v>
      </c>
      <c r="L70" s="260">
        <f t="shared" si="11"/>
        <v>-6009.2454429999998</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8.5099999999999998E-4</v>
      </c>
      <c r="L71" s="260">
        <f t="shared" si="11"/>
        <v>589.174532</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9.3099999999999997E-4</v>
      </c>
      <c r="L72" s="260">
        <f t="shared" si="11"/>
        <v>13229.169254</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105</v>
      </c>
      <c r="AA74" s="499" t="s">
        <v>128</v>
      </c>
      <c r="AB74" s="500">
        <f>+K75</f>
        <v>365</v>
      </c>
      <c r="AC74" s="460">
        <f>ROUND(AB74*Z74,0)</f>
        <v>38325</v>
      </c>
      <c r="AD74" s="449"/>
    </row>
    <row r="75" spans="1:30" ht="19.5" customHeight="1" x14ac:dyDescent="0.3">
      <c r="A75" s="1" t="s">
        <v>129</v>
      </c>
      <c r="B75" s="154" t="s">
        <v>126</v>
      </c>
      <c r="C75" s="155" t="s">
        <v>127</v>
      </c>
      <c r="D75" s="154">
        <v>108</v>
      </c>
      <c r="E75" s="154">
        <v>102</v>
      </c>
      <c r="F75" s="154">
        <v>0</v>
      </c>
      <c r="G75" s="156">
        <f>IF($B$154&lt;8,D75,E75)</f>
        <v>102</v>
      </c>
      <c r="H75" s="157"/>
      <c r="I75" s="158">
        <f>AVERAGE(G75,D75)</f>
        <v>105</v>
      </c>
      <c r="J75" s="159" t="s">
        <v>128</v>
      </c>
      <c r="K75" s="160">
        <v>365</v>
      </c>
      <c r="L75" s="260">
        <f t="shared" ref="L75:L78" si="12">SUM(I75*K75)</f>
        <v>38325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9.3099999999999997E-4</v>
      </c>
      <c r="L77" s="260">
        <f t="shared" si="12"/>
        <v>1602.0713169999999</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8.5099999999999998E-4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38325</v>
      </c>
      <c r="AD81" s="507"/>
    </row>
    <row r="82" spans="1:30" ht="22.5" customHeight="1" thickTop="1" x14ac:dyDescent="0.3">
      <c r="B82" s="14" t="s">
        <v>138</v>
      </c>
      <c r="C82" s="14"/>
      <c r="D82" s="14"/>
      <c r="E82" s="14"/>
      <c r="F82" s="14"/>
      <c r="G82" s="14"/>
      <c r="H82" s="14"/>
      <c r="I82" s="14"/>
      <c r="J82" s="14"/>
      <c r="K82" s="14"/>
      <c r="L82" s="446">
        <f>SUM(L44:L81)</f>
        <v>1064395.3943730888</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'3443'!AC81</f>
        <v>38325</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1064395.3943730888</v>
      </c>
      <c r="L86" s="247">
        <f>IF(G26=0,0,IF(G26&gt;250,-(((250/G26)*K86)*IF(M86="H",0.02,0.05)),IF(M86="H",-0.02*K86,-0.05*K86)))</f>
        <v>-53219.769718654446</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1011175.6246544344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-882456.69</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128718.93465443444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64359.47</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344</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345</v>
      </c>
      <c r="C123" s="195" t="s">
        <v>197</v>
      </c>
    </row>
    <row r="124" spans="2:3" hidden="1" x14ac:dyDescent="0.3">
      <c r="B124" s="437" t="s">
        <v>560</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2.3148153559304801E-5</v>
      </c>
      <c r="C135" s="201"/>
    </row>
    <row r="136" spans="1:5" hidden="1" x14ac:dyDescent="0.3">
      <c r="B136" s="202">
        <f>NvsEndTime</f>
        <v>41808.602881944404</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344</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345</v>
      </c>
      <c r="C164" s="209" t="s">
        <v>242</v>
      </c>
      <c r="D164" s="205"/>
    </row>
    <row r="165" spans="1:4" hidden="1" x14ac:dyDescent="0.3">
      <c r="A165" s="204" t="s">
        <v>243</v>
      </c>
      <c r="B165" s="208" t="s">
        <v>346</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2.3148153559304801E-5</v>
      </c>
      <c r="D176" s="205"/>
    </row>
    <row r="177" spans="2:5" hidden="1" x14ac:dyDescent="0.3">
      <c r="B177" s="204" t="s">
        <v>258</v>
      </c>
      <c r="C177" s="212">
        <f>NvsEndTime</f>
        <v>41808.602881944404</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3" priority="2" stopIfTrue="1" operator="lessThan">
      <formula>0</formula>
    </cfRule>
  </conditionalFormatting>
  <conditionalFormatting sqref="A141:A172">
    <cfRule type="cellIs" dxfId="2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177"/>
  <sheetViews>
    <sheetView showGridLines="0" topLeftCell="B2" zoomScale="80" zoomScaleNormal="80" zoomScalePageLayoutView="80" workbookViewId="0">
      <selection activeCell="B2" sqref="B2"/>
    </sheetView>
  </sheetViews>
  <sheetFormatPr defaultColWidth="8.6640625" defaultRowHeight="15.6" x14ac:dyDescent="0.3"/>
  <cols>
    <col min="1" max="1" width="11.33203125" style="1" hidden="1" customWidth="1"/>
    <col min="2" max="2" width="10.44140625" style="271"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6.332031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9"/>
      <c r="M2" s="1" t="s">
        <v>380</v>
      </c>
      <c r="N2" s="3"/>
      <c r="O2" s="1"/>
      <c r="V2" s="448">
        <f>'3924'!B2</f>
        <v>50</v>
      </c>
      <c r="W2" s="586" t="s">
        <v>4</v>
      </c>
      <c r="X2" s="587"/>
      <c r="Y2" s="588"/>
      <c r="Z2" s="588"/>
      <c r="AA2" s="588"/>
      <c r="AB2" s="588"/>
      <c r="AC2" s="588"/>
      <c r="AD2" s="449"/>
    </row>
    <row r="3" spans="1:30" ht="20.399999999999999" x14ac:dyDescent="0.35">
      <c r="B3" s="10" t="str">
        <f>"Revenue Estimate Worksheet: "&amp;B124</f>
        <v>Revenue Estimate Worksheet: Palm Beach Maritime Academy (High School) - 3924</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270"/>
      <c r="K4" s="270"/>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'3924'!G7</f>
        <v>4031.77</v>
      </c>
      <c r="Y7" s="601"/>
      <c r="Z7" s="602" t="s">
        <v>11</v>
      </c>
      <c r="AA7" s="602"/>
      <c r="AB7" s="603">
        <f>+K7</f>
        <v>1.0289999999999999</v>
      </c>
      <c r="AC7" s="603"/>
      <c r="AD7" s="449"/>
    </row>
    <row r="8" spans="1:30" ht="51" customHeight="1" x14ac:dyDescent="0.3">
      <c r="B8" s="28" t="s">
        <v>12</v>
      </c>
      <c r="C8" s="28"/>
      <c r="D8" s="274" t="s">
        <v>464</v>
      </c>
      <c r="E8" s="274" t="s">
        <v>465</v>
      </c>
      <c r="F8" s="272"/>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269" t="s">
        <v>25</v>
      </c>
      <c r="C10" s="269"/>
      <c r="D10" s="328">
        <v>0</v>
      </c>
      <c r="E10" s="328">
        <v>0</v>
      </c>
      <c r="F10" s="323"/>
      <c r="G10" s="326">
        <f>IF($B$154&lt;8,D10*2,D10+E10)</f>
        <v>0</v>
      </c>
      <c r="H10" s="47"/>
      <c r="I10" s="48">
        <v>1.1259999999999999</v>
      </c>
      <c r="J10" s="48"/>
      <c r="K10" s="434">
        <f>ROUND(G10*I10,4)</f>
        <v>0</v>
      </c>
      <c r="L10" s="260">
        <f>SUM(K10*$G$7)*($K$7)</f>
        <v>0</v>
      </c>
      <c r="N10" s="50">
        <v>5101</v>
      </c>
      <c r="O10" s="51">
        <v>101</v>
      </c>
      <c r="Q10" s="243"/>
      <c r="V10" s="596" t="s">
        <v>25</v>
      </c>
      <c r="W10" s="596"/>
      <c r="X10" s="597">
        <f>IF('3924'!K$84=1,'3924'!G10,0)</f>
        <v>0</v>
      </c>
      <c r="Y10" s="597"/>
      <c r="Z10" s="598">
        <v>1</v>
      </c>
      <c r="AA10" s="598"/>
      <c r="AB10" s="459">
        <f t="shared" ref="AB10:AB25" si="0">ROUND(X10*Z10,4)</f>
        <v>0</v>
      </c>
      <c r="AC10" s="460">
        <f t="shared" ref="AC10:AC25" si="1">ROUND(ROUND(AB10*$X$7,4)*($AB$7),0)</f>
        <v>0</v>
      </c>
      <c r="AD10" s="449">
        <v>1</v>
      </c>
    </row>
    <row r="11" spans="1:30" x14ac:dyDescent="0.3">
      <c r="A11" s="1" t="s">
        <v>26</v>
      </c>
      <c r="B11" s="270" t="s">
        <v>27</v>
      </c>
      <c r="C11" s="270"/>
      <c r="D11" s="330">
        <v>0</v>
      </c>
      <c r="E11" s="330">
        <v>0</v>
      </c>
      <c r="F11" s="251"/>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243"/>
      <c r="V11" s="607" t="s">
        <v>27</v>
      </c>
      <c r="W11" s="607"/>
      <c r="X11" s="597">
        <f>IF('3924'!K$84=1,'3924'!G11,0)</f>
        <v>0</v>
      </c>
      <c r="Y11" s="597"/>
      <c r="Z11" s="608">
        <v>1</v>
      </c>
      <c r="AA11" s="608"/>
      <c r="AB11" s="459">
        <f t="shared" si="0"/>
        <v>0</v>
      </c>
      <c r="AC11" s="460">
        <f t="shared" si="1"/>
        <v>0</v>
      </c>
      <c r="AD11" s="449"/>
    </row>
    <row r="12" spans="1:30" x14ac:dyDescent="0.3">
      <c r="A12" s="1" t="s">
        <v>29</v>
      </c>
      <c r="B12" s="270" t="s">
        <v>30</v>
      </c>
      <c r="C12" s="270"/>
      <c r="D12" s="330">
        <v>0</v>
      </c>
      <c r="E12" s="330">
        <v>0</v>
      </c>
      <c r="F12" s="251"/>
      <c r="G12" s="327">
        <f t="shared" si="2"/>
        <v>0</v>
      </c>
      <c r="H12" s="47"/>
      <c r="I12" s="55">
        <v>1</v>
      </c>
      <c r="J12" s="55"/>
      <c r="K12" s="434">
        <f t="shared" si="3"/>
        <v>0</v>
      </c>
      <c r="L12" s="260">
        <f t="shared" si="4"/>
        <v>0</v>
      </c>
      <c r="N12" s="50">
        <v>5102</v>
      </c>
      <c r="O12" s="51">
        <v>102</v>
      </c>
      <c r="Q12" s="243"/>
      <c r="V12" s="607" t="s">
        <v>30</v>
      </c>
      <c r="W12" s="607"/>
      <c r="X12" s="597">
        <f>IF('3924'!K$84=1,'3924'!G12,0)</f>
        <v>0</v>
      </c>
      <c r="Y12" s="597"/>
      <c r="Z12" s="608">
        <v>1</v>
      </c>
      <c r="AA12" s="608"/>
      <c r="AB12" s="459">
        <f t="shared" si="0"/>
        <v>0</v>
      </c>
      <c r="AC12" s="460">
        <f t="shared" si="1"/>
        <v>0</v>
      </c>
      <c r="AD12" s="449"/>
    </row>
    <row r="13" spans="1:30" x14ac:dyDescent="0.3">
      <c r="A13" s="1" t="s">
        <v>31</v>
      </c>
      <c r="B13" s="270" t="s">
        <v>32</v>
      </c>
      <c r="C13" s="270"/>
      <c r="D13" s="330">
        <v>0</v>
      </c>
      <c r="E13" s="330">
        <v>0</v>
      </c>
      <c r="F13" s="251"/>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243"/>
      <c r="V13" s="607" t="s">
        <v>32</v>
      </c>
      <c r="W13" s="607"/>
      <c r="X13" s="597">
        <f>IF('3924'!K$84=1,'3924'!G13,0)</f>
        <v>0</v>
      </c>
      <c r="Y13" s="597"/>
      <c r="Z13" s="608">
        <v>1</v>
      </c>
      <c r="AA13" s="608"/>
      <c r="AB13" s="459">
        <f t="shared" si="0"/>
        <v>0</v>
      </c>
      <c r="AC13" s="460">
        <f t="shared" si="1"/>
        <v>0</v>
      </c>
      <c r="AD13" s="449"/>
    </row>
    <row r="14" spans="1:30" x14ac:dyDescent="0.3">
      <c r="A14" s="1" t="s">
        <v>34</v>
      </c>
      <c r="B14" s="270" t="s">
        <v>35</v>
      </c>
      <c r="C14" s="270"/>
      <c r="D14" s="330">
        <v>26.08</v>
      </c>
      <c r="E14" s="330">
        <v>23.22</v>
      </c>
      <c r="F14" s="251"/>
      <c r="G14" s="327">
        <f t="shared" si="2"/>
        <v>49.3</v>
      </c>
      <c r="H14" s="47"/>
      <c r="I14" s="55">
        <v>1.004</v>
      </c>
      <c r="J14" s="55"/>
      <c r="K14" s="434">
        <f t="shared" si="3"/>
        <v>49.497199999999999</v>
      </c>
      <c r="L14" s="260">
        <f t="shared" si="4"/>
        <v>205348.60449927597</v>
      </c>
      <c r="N14" s="50">
        <v>5103</v>
      </c>
      <c r="O14" s="51">
        <v>103</v>
      </c>
      <c r="Q14" s="243"/>
      <c r="V14" s="607" t="s">
        <v>35</v>
      </c>
      <c r="W14" s="607"/>
      <c r="X14" s="597">
        <f>IF('3924'!K$84=1,'3924'!G14,0)</f>
        <v>0</v>
      </c>
      <c r="Y14" s="597"/>
      <c r="Z14" s="608">
        <v>1</v>
      </c>
      <c r="AA14" s="608"/>
      <c r="AB14" s="459">
        <f t="shared" si="0"/>
        <v>0</v>
      </c>
      <c r="AC14" s="460">
        <f t="shared" si="1"/>
        <v>0</v>
      </c>
      <c r="AD14" s="449"/>
    </row>
    <row r="15" spans="1:30" x14ac:dyDescent="0.3">
      <c r="A15" s="1" t="s">
        <v>36</v>
      </c>
      <c r="B15" s="270" t="s">
        <v>37</v>
      </c>
      <c r="C15" s="270"/>
      <c r="D15" s="330">
        <v>4</v>
      </c>
      <c r="E15" s="330">
        <v>5.01</v>
      </c>
      <c r="F15" s="251"/>
      <c r="G15" s="327">
        <f t="shared" si="2"/>
        <v>9.01</v>
      </c>
      <c r="H15" s="47"/>
      <c r="I15" s="55">
        <f>I14</f>
        <v>1.004</v>
      </c>
      <c r="J15" s="55"/>
      <c r="K15" s="434">
        <f t="shared" si="3"/>
        <v>9.0459999999999994</v>
      </c>
      <c r="L15" s="260">
        <f t="shared" si="4"/>
        <v>37529.061771179993</v>
      </c>
      <c r="M15" s="1" t="str">
        <f>IF(ROUND(G15,2)=ROUND(SUM(G34:G36),2)," ","CHECK 2. 9-12 Lines Below")</f>
        <v xml:space="preserve"> </v>
      </c>
      <c r="N15" s="50">
        <v>5103</v>
      </c>
      <c r="O15" s="56" t="s">
        <v>38</v>
      </c>
      <c r="Q15" s="243"/>
      <c r="V15" s="607" t="s">
        <v>37</v>
      </c>
      <c r="W15" s="607"/>
      <c r="X15" s="597">
        <f>IF('3924'!K$84=1,'3924'!G15,0)</f>
        <v>0</v>
      </c>
      <c r="Y15" s="597"/>
      <c r="Z15" s="608">
        <v>1</v>
      </c>
      <c r="AA15" s="608"/>
      <c r="AB15" s="459">
        <f t="shared" si="0"/>
        <v>0</v>
      </c>
      <c r="AC15" s="461">
        <f t="shared" si="1"/>
        <v>0</v>
      </c>
      <c r="AD15" s="449"/>
    </row>
    <row r="16" spans="1:30" ht="16.2" x14ac:dyDescent="0.35">
      <c r="A16" s="1" t="s">
        <v>39</v>
      </c>
      <c r="B16" s="270" t="s">
        <v>40</v>
      </c>
      <c r="C16" s="270"/>
      <c r="D16" s="330">
        <v>0</v>
      </c>
      <c r="E16" s="330">
        <v>0</v>
      </c>
      <c r="F16" s="251"/>
      <c r="G16" s="327">
        <f t="shared" si="2"/>
        <v>0</v>
      </c>
      <c r="H16" s="47"/>
      <c r="I16" s="55">
        <v>3.548</v>
      </c>
      <c r="J16" s="55"/>
      <c r="K16" s="434">
        <f t="shared" si="3"/>
        <v>0</v>
      </c>
      <c r="L16" s="260">
        <f t="shared" si="4"/>
        <v>0</v>
      </c>
      <c r="N16" s="50">
        <v>5101</v>
      </c>
      <c r="O16" s="1">
        <v>254</v>
      </c>
      <c r="Q16" s="243"/>
      <c r="V16" s="607" t="s">
        <v>40</v>
      </c>
      <c r="W16" s="607"/>
      <c r="X16" s="597">
        <f>IF('3924'!K$84=1,'3924'!G16,0)</f>
        <v>0</v>
      </c>
      <c r="Y16" s="597"/>
      <c r="Z16" s="608">
        <v>1</v>
      </c>
      <c r="AA16" s="608"/>
      <c r="AB16" s="459">
        <f t="shared" si="0"/>
        <v>0</v>
      </c>
      <c r="AC16" s="460">
        <f t="shared" si="1"/>
        <v>0</v>
      </c>
      <c r="AD16" s="449"/>
    </row>
    <row r="17" spans="1:30" ht="16.2" x14ac:dyDescent="0.35">
      <c r="A17" s="1" t="s">
        <v>41</v>
      </c>
      <c r="B17" s="270" t="s">
        <v>42</v>
      </c>
      <c r="C17" s="270"/>
      <c r="D17" s="330">
        <v>0</v>
      </c>
      <c r="E17" s="330">
        <v>0</v>
      </c>
      <c r="F17" s="251"/>
      <c r="G17" s="327">
        <f t="shared" si="2"/>
        <v>0</v>
      </c>
      <c r="H17" s="47"/>
      <c r="I17" s="55">
        <f>I16</f>
        <v>3.548</v>
      </c>
      <c r="J17" s="55"/>
      <c r="K17" s="434">
        <f t="shared" si="3"/>
        <v>0</v>
      </c>
      <c r="L17" s="260">
        <f t="shared" si="4"/>
        <v>0</v>
      </c>
      <c r="N17" s="50">
        <v>5102</v>
      </c>
      <c r="O17" s="243">
        <v>254</v>
      </c>
      <c r="Q17" s="243"/>
      <c r="V17" s="607" t="s">
        <v>42</v>
      </c>
      <c r="W17" s="607"/>
      <c r="X17" s="597">
        <f>IF('3924'!K$84=1,'3924'!G17,0)</f>
        <v>0</v>
      </c>
      <c r="Y17" s="597"/>
      <c r="Z17" s="608">
        <v>1</v>
      </c>
      <c r="AA17" s="608"/>
      <c r="AB17" s="459">
        <f t="shared" si="0"/>
        <v>0</v>
      </c>
      <c r="AC17" s="460">
        <f t="shared" si="1"/>
        <v>0</v>
      </c>
      <c r="AD17" s="449"/>
    </row>
    <row r="18" spans="1:30" ht="16.2" x14ac:dyDescent="0.35">
      <c r="A18" s="1" t="s">
        <v>43</v>
      </c>
      <c r="B18" s="270" t="s">
        <v>44</v>
      </c>
      <c r="C18" s="270"/>
      <c r="D18" s="330">
        <v>0</v>
      </c>
      <c r="E18" s="330">
        <v>0</v>
      </c>
      <c r="F18" s="251"/>
      <c r="G18" s="327">
        <f t="shared" si="2"/>
        <v>0</v>
      </c>
      <c r="H18" s="47"/>
      <c r="I18" s="55">
        <f>I17</f>
        <v>3.548</v>
      </c>
      <c r="J18" s="55"/>
      <c r="K18" s="434">
        <f t="shared" si="3"/>
        <v>0</v>
      </c>
      <c r="L18" s="260">
        <f t="shared" si="4"/>
        <v>0</v>
      </c>
      <c r="N18" s="50">
        <v>5103</v>
      </c>
      <c r="O18" s="243">
        <v>254</v>
      </c>
      <c r="Q18" s="243"/>
      <c r="V18" s="607" t="s">
        <v>44</v>
      </c>
      <c r="W18" s="607"/>
      <c r="X18" s="597">
        <f>IF('3924'!K$84=1,'3924'!G18,0)</f>
        <v>0</v>
      </c>
      <c r="Y18" s="597"/>
      <c r="Z18" s="608">
        <v>1</v>
      </c>
      <c r="AA18" s="608"/>
      <c r="AB18" s="459">
        <f t="shared" si="0"/>
        <v>0</v>
      </c>
      <c r="AC18" s="460">
        <f t="shared" si="1"/>
        <v>0</v>
      </c>
      <c r="AD18" s="449"/>
    </row>
    <row r="19" spans="1:30" ht="15" customHeight="1" x14ac:dyDescent="0.35">
      <c r="A19" s="1" t="s">
        <v>45</v>
      </c>
      <c r="B19" s="270" t="s">
        <v>46</v>
      </c>
      <c r="C19" s="270"/>
      <c r="D19" s="330">
        <v>0</v>
      </c>
      <c r="E19" s="330">
        <v>0</v>
      </c>
      <c r="F19" s="251"/>
      <c r="G19" s="327">
        <f t="shared" si="2"/>
        <v>0</v>
      </c>
      <c r="H19" s="47"/>
      <c r="I19" s="55">
        <v>5.1040000000000001</v>
      </c>
      <c r="J19" s="55"/>
      <c r="K19" s="434">
        <f t="shared" si="3"/>
        <v>0</v>
      </c>
      <c r="L19" s="260">
        <f t="shared" si="4"/>
        <v>0</v>
      </c>
      <c r="N19" s="50">
        <v>5101</v>
      </c>
      <c r="O19" s="1">
        <v>255</v>
      </c>
      <c r="Q19" s="243"/>
      <c r="V19" s="607" t="s">
        <v>46</v>
      </c>
      <c r="W19" s="607"/>
      <c r="X19" s="597">
        <f>IF('3924'!K$84=1,'3924'!G19,0)</f>
        <v>0</v>
      </c>
      <c r="Y19" s="597"/>
      <c r="Z19" s="608">
        <v>1</v>
      </c>
      <c r="AA19" s="608"/>
      <c r="AB19" s="459">
        <f t="shared" si="0"/>
        <v>0</v>
      </c>
      <c r="AC19" s="460">
        <f t="shared" si="1"/>
        <v>0</v>
      </c>
      <c r="AD19" s="449"/>
    </row>
    <row r="20" spans="1:30" ht="15" customHeight="1" x14ac:dyDescent="0.35">
      <c r="A20" s="1" t="s">
        <v>47</v>
      </c>
      <c r="B20" s="270" t="s">
        <v>48</v>
      </c>
      <c r="C20" s="270"/>
      <c r="D20" s="330">
        <v>0</v>
      </c>
      <c r="E20" s="330">
        <v>0</v>
      </c>
      <c r="F20" s="251"/>
      <c r="G20" s="327">
        <f t="shared" si="2"/>
        <v>0</v>
      </c>
      <c r="H20" s="47"/>
      <c r="I20" s="55">
        <f>I19</f>
        <v>5.1040000000000001</v>
      </c>
      <c r="J20" s="55"/>
      <c r="K20" s="434">
        <f t="shared" si="3"/>
        <v>0</v>
      </c>
      <c r="L20" s="260">
        <f t="shared" si="4"/>
        <v>0</v>
      </c>
      <c r="N20" s="50">
        <v>5102</v>
      </c>
      <c r="O20" s="243">
        <v>255</v>
      </c>
      <c r="Q20" s="243"/>
      <c r="V20" s="607" t="s">
        <v>48</v>
      </c>
      <c r="W20" s="607"/>
      <c r="X20" s="597">
        <f>IF('3924'!K$84=1,'3924'!G20,0)</f>
        <v>0</v>
      </c>
      <c r="Y20" s="597"/>
      <c r="Z20" s="608">
        <v>1</v>
      </c>
      <c r="AA20" s="608"/>
      <c r="AB20" s="459">
        <f t="shared" si="0"/>
        <v>0</v>
      </c>
      <c r="AC20" s="460">
        <f t="shared" si="1"/>
        <v>0</v>
      </c>
      <c r="AD20" s="449"/>
    </row>
    <row r="21" spans="1:30" ht="15" customHeight="1" x14ac:dyDescent="0.35">
      <c r="A21" s="1" t="s">
        <v>49</v>
      </c>
      <c r="B21" s="270" t="s">
        <v>50</v>
      </c>
      <c r="C21" s="270"/>
      <c r="D21" s="330">
        <v>0</v>
      </c>
      <c r="E21" s="330">
        <v>0</v>
      </c>
      <c r="F21" s="251"/>
      <c r="G21" s="327">
        <f t="shared" si="2"/>
        <v>0</v>
      </c>
      <c r="H21" s="47"/>
      <c r="I21" s="55">
        <f>I20</f>
        <v>5.1040000000000001</v>
      </c>
      <c r="J21" s="55"/>
      <c r="K21" s="434">
        <f t="shared" si="3"/>
        <v>0</v>
      </c>
      <c r="L21" s="260">
        <f t="shared" si="4"/>
        <v>0</v>
      </c>
      <c r="N21" s="50">
        <v>5103</v>
      </c>
      <c r="O21" s="243">
        <v>255</v>
      </c>
      <c r="Q21" s="243"/>
      <c r="V21" s="607" t="s">
        <v>50</v>
      </c>
      <c r="W21" s="607"/>
      <c r="X21" s="597">
        <f>IF('3924'!K$84=1,'3924'!G21,0)</f>
        <v>0</v>
      </c>
      <c r="Y21" s="597"/>
      <c r="Z21" s="608">
        <v>1</v>
      </c>
      <c r="AA21" s="608"/>
      <c r="AB21" s="459">
        <f t="shared" si="0"/>
        <v>0</v>
      </c>
      <c r="AC21" s="460">
        <f t="shared" si="1"/>
        <v>0</v>
      </c>
      <c r="AD21" s="449"/>
    </row>
    <row r="22" spans="1:30" ht="16.2" x14ac:dyDescent="0.35">
      <c r="A22" s="1" t="s">
        <v>51</v>
      </c>
      <c r="B22" s="270" t="s">
        <v>52</v>
      </c>
      <c r="C22" s="270"/>
      <c r="D22" s="330">
        <v>0</v>
      </c>
      <c r="E22" s="330">
        <v>0</v>
      </c>
      <c r="F22" s="251"/>
      <c r="G22" s="327">
        <f t="shared" si="2"/>
        <v>0</v>
      </c>
      <c r="H22" s="47"/>
      <c r="I22" s="55">
        <v>1.147</v>
      </c>
      <c r="J22" s="55"/>
      <c r="K22" s="434">
        <f t="shared" si="3"/>
        <v>0</v>
      </c>
      <c r="L22" s="260">
        <f t="shared" si="4"/>
        <v>0</v>
      </c>
      <c r="N22" s="50">
        <v>5101</v>
      </c>
      <c r="O22" s="51">
        <v>130</v>
      </c>
      <c r="Q22" s="243"/>
      <c r="V22" s="607" t="s">
        <v>52</v>
      </c>
      <c r="W22" s="607"/>
      <c r="X22" s="597">
        <f>IF('3924'!K$84=1,'3924'!G22,0)</f>
        <v>0</v>
      </c>
      <c r="Y22" s="597"/>
      <c r="Z22" s="608">
        <v>1</v>
      </c>
      <c r="AA22" s="608"/>
      <c r="AB22" s="459">
        <f t="shared" si="0"/>
        <v>0</v>
      </c>
      <c r="AC22" s="460">
        <f t="shared" si="1"/>
        <v>0</v>
      </c>
      <c r="AD22" s="449"/>
    </row>
    <row r="23" spans="1:30" ht="16.2" x14ac:dyDescent="0.35">
      <c r="A23" s="1" t="s">
        <v>53</v>
      </c>
      <c r="B23" s="270" t="s">
        <v>54</v>
      </c>
      <c r="C23" s="270"/>
      <c r="D23" s="330">
        <v>0</v>
      </c>
      <c r="E23" s="330">
        <v>0</v>
      </c>
      <c r="F23" s="251"/>
      <c r="G23" s="327">
        <f t="shared" si="2"/>
        <v>0</v>
      </c>
      <c r="H23" s="47"/>
      <c r="I23" s="55">
        <f>I22</f>
        <v>1.147</v>
      </c>
      <c r="J23" s="55"/>
      <c r="K23" s="434">
        <f t="shared" si="3"/>
        <v>0</v>
      </c>
      <c r="L23" s="260">
        <f t="shared" si="4"/>
        <v>0</v>
      </c>
      <c r="N23" s="50">
        <v>5102</v>
      </c>
      <c r="O23" s="51">
        <v>130</v>
      </c>
      <c r="Q23" s="243"/>
      <c r="V23" s="607" t="s">
        <v>54</v>
      </c>
      <c r="W23" s="607"/>
      <c r="X23" s="597">
        <f>IF('3924'!K$84=1,'3924'!G23,0)</f>
        <v>0</v>
      </c>
      <c r="Y23" s="597"/>
      <c r="Z23" s="608">
        <v>1</v>
      </c>
      <c r="AA23" s="608"/>
      <c r="AB23" s="459">
        <f t="shared" si="0"/>
        <v>0</v>
      </c>
      <c r="AC23" s="460">
        <f t="shared" si="1"/>
        <v>0</v>
      </c>
      <c r="AD23" s="449"/>
    </row>
    <row r="24" spans="1:30" ht="16.2" x14ac:dyDescent="0.35">
      <c r="A24" s="1" t="s">
        <v>55</v>
      </c>
      <c r="B24" s="270" t="s">
        <v>56</v>
      </c>
      <c r="C24" s="270"/>
      <c r="D24" s="330">
        <v>1.23</v>
      </c>
      <c r="E24" s="330">
        <v>0.43</v>
      </c>
      <c r="F24" s="251"/>
      <c r="G24" s="327">
        <f t="shared" si="2"/>
        <v>1.66</v>
      </c>
      <c r="H24" s="47"/>
      <c r="I24" s="55">
        <f>I23</f>
        <v>1.147</v>
      </c>
      <c r="J24" s="55"/>
      <c r="K24" s="434">
        <f t="shared" si="3"/>
        <v>1.9039999999999999</v>
      </c>
      <c r="L24" s="260">
        <f t="shared" si="4"/>
        <v>7899.1082923199992</v>
      </c>
      <c r="N24" s="50">
        <v>5103</v>
      </c>
      <c r="O24" s="51">
        <v>130</v>
      </c>
      <c r="Q24" s="243"/>
      <c r="V24" s="607" t="s">
        <v>56</v>
      </c>
      <c r="W24" s="607"/>
      <c r="X24" s="597">
        <f>IF('3924'!K$84=1,'3924'!G24,0)</f>
        <v>0</v>
      </c>
      <c r="Y24" s="597"/>
      <c r="Z24" s="608">
        <v>1</v>
      </c>
      <c r="AA24" s="608"/>
      <c r="AB24" s="459">
        <f t="shared" si="0"/>
        <v>0</v>
      </c>
      <c r="AC24" s="460">
        <f t="shared" si="1"/>
        <v>0</v>
      </c>
      <c r="AD24" s="449"/>
    </row>
    <row r="25" spans="1:30" ht="16.8" thickBot="1" x14ac:dyDescent="0.4">
      <c r="A25" s="1" t="s">
        <v>57</v>
      </c>
      <c r="B25" s="270" t="s">
        <v>58</v>
      </c>
      <c r="C25" s="270"/>
      <c r="D25" s="330">
        <v>0</v>
      </c>
      <c r="E25" s="330">
        <v>0</v>
      </c>
      <c r="F25" s="251"/>
      <c r="G25" s="327">
        <f t="shared" si="2"/>
        <v>0</v>
      </c>
      <c r="H25" s="47"/>
      <c r="I25" s="55">
        <v>1.004</v>
      </c>
      <c r="J25" s="55"/>
      <c r="K25" s="434">
        <f t="shared" si="3"/>
        <v>0</v>
      </c>
      <c r="L25" s="260">
        <f t="shared" si="4"/>
        <v>0</v>
      </c>
      <c r="N25" s="50">
        <v>5310</v>
      </c>
      <c r="O25" s="51">
        <v>300</v>
      </c>
      <c r="Q25" s="243"/>
      <c r="V25" s="607" t="s">
        <v>58</v>
      </c>
      <c r="W25" s="607"/>
      <c r="X25" s="597">
        <f>IF('3924'!K$84=1,'3924'!G25,0)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31.31</v>
      </c>
      <c r="E26" s="438">
        <f t="shared" si="5"/>
        <v>28.659999999999997</v>
      </c>
      <c r="F26" s="438"/>
      <c r="G26" s="438">
        <f>SUM(G10:G25)</f>
        <v>59.969999999999992</v>
      </c>
      <c r="H26" s="60"/>
      <c r="I26" s="60"/>
      <c r="J26" s="60"/>
      <c r="K26" s="440">
        <f>SUM(K10:K25)</f>
        <v>60.447199999999995</v>
      </c>
      <c r="L26" s="264">
        <f>SUM(L10:L25)</f>
        <v>250776.77456277594</v>
      </c>
      <c r="N26" s="243"/>
      <c r="O26" s="63"/>
      <c r="P26" s="243"/>
      <c r="Q26" s="243"/>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2" t="s">
        <v>464</v>
      </c>
      <c r="E27" s="442" t="s">
        <v>465</v>
      </c>
      <c r="F27" s="442"/>
      <c r="G27" s="443" t="s">
        <v>61</v>
      </c>
      <c r="H27" s="66"/>
      <c r="I27" s="67" t="s">
        <v>62</v>
      </c>
      <c r="J27" s="67" t="s">
        <v>63</v>
      </c>
      <c r="K27" s="68" t="s">
        <v>64</v>
      </c>
      <c r="N27" s="243"/>
      <c r="O27" s="63"/>
      <c r="P27" s="243"/>
      <c r="Q27" s="243"/>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c r="G28" s="327">
        <f t="shared" ref="G28:G36" si="6">IF($B$154&lt;8,D28*2,D28+E28)</f>
        <v>0</v>
      </c>
      <c r="H28" s="72"/>
      <c r="I28" s="73" t="s">
        <v>67</v>
      </c>
      <c r="J28" s="50">
        <v>251</v>
      </c>
      <c r="K28" s="435">
        <v>1047</v>
      </c>
      <c r="L28" s="260">
        <f>SUM(G28*K28)</f>
        <v>0</v>
      </c>
      <c r="N28" s="271">
        <v>5101</v>
      </c>
      <c r="O28" s="243">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c r="G29" s="327">
        <f t="shared" si="6"/>
        <v>0</v>
      </c>
      <c r="H29" s="72"/>
      <c r="I29" s="50" t="s">
        <v>67</v>
      </c>
      <c r="J29" s="50">
        <v>252</v>
      </c>
      <c r="K29" s="435">
        <v>3380</v>
      </c>
      <c r="L29" s="260">
        <f t="shared" ref="L29:L36" si="8">SUM(G29*K29)</f>
        <v>0</v>
      </c>
      <c r="N29" s="271">
        <v>5101</v>
      </c>
      <c r="O29" s="243">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c r="G30" s="327">
        <f t="shared" si="6"/>
        <v>0</v>
      </c>
      <c r="H30" s="72"/>
      <c r="I30" s="50" t="s">
        <v>67</v>
      </c>
      <c r="J30" s="50">
        <v>253</v>
      </c>
      <c r="K30" s="435">
        <v>6896</v>
      </c>
      <c r="L30" s="260">
        <f t="shared" si="8"/>
        <v>0</v>
      </c>
      <c r="N30" s="271">
        <v>5101</v>
      </c>
      <c r="O30" s="243">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c r="G31" s="327">
        <f t="shared" si="6"/>
        <v>0</v>
      </c>
      <c r="H31" s="72"/>
      <c r="I31" s="81" t="s">
        <v>71</v>
      </c>
      <c r="J31" s="50">
        <v>251</v>
      </c>
      <c r="K31" s="435">
        <v>1173</v>
      </c>
      <c r="L31" s="260">
        <f t="shared" si="8"/>
        <v>0</v>
      </c>
      <c r="N31" s="271">
        <v>5102</v>
      </c>
      <c r="O31" s="243">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c r="G32" s="327">
        <f t="shared" si="6"/>
        <v>0</v>
      </c>
      <c r="H32" s="72"/>
      <c r="I32" s="81" t="s">
        <v>71</v>
      </c>
      <c r="J32" s="50">
        <v>252</v>
      </c>
      <c r="K32" s="435">
        <v>3506</v>
      </c>
      <c r="L32" s="260">
        <f t="shared" si="8"/>
        <v>0</v>
      </c>
      <c r="N32" s="271">
        <v>5102</v>
      </c>
      <c r="O32" s="243">
        <v>252</v>
      </c>
      <c r="P32" s="75"/>
      <c r="Q32" s="243"/>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c r="G33" s="327">
        <f t="shared" si="6"/>
        <v>0</v>
      </c>
      <c r="H33" s="72"/>
      <c r="I33" s="81" t="s">
        <v>71</v>
      </c>
      <c r="J33" s="50">
        <v>253</v>
      </c>
      <c r="K33" s="435">
        <v>7023</v>
      </c>
      <c r="L33" s="260">
        <f t="shared" si="8"/>
        <v>0</v>
      </c>
      <c r="N33" s="271">
        <v>5102</v>
      </c>
      <c r="O33" s="243">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4</v>
      </c>
      <c r="E34" s="330">
        <v>5.01</v>
      </c>
      <c r="F34" s="325"/>
      <c r="G34" s="327">
        <f t="shared" si="6"/>
        <v>9.01</v>
      </c>
      <c r="H34" s="72"/>
      <c r="I34" s="81" t="s">
        <v>75</v>
      </c>
      <c r="J34" s="50">
        <v>251</v>
      </c>
      <c r="K34" s="435">
        <v>835</v>
      </c>
      <c r="L34" s="260">
        <f t="shared" si="8"/>
        <v>7523.3499999999995</v>
      </c>
      <c r="N34" s="271">
        <v>5103</v>
      </c>
      <c r="O34" s="243">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c r="G35" s="327">
        <f t="shared" si="6"/>
        <v>0</v>
      </c>
      <c r="H35" s="72"/>
      <c r="I35" s="81" t="s">
        <v>75</v>
      </c>
      <c r="J35" s="50">
        <v>252</v>
      </c>
      <c r="K35" s="435">
        <v>3168</v>
      </c>
      <c r="L35" s="260">
        <f t="shared" si="8"/>
        <v>0</v>
      </c>
      <c r="N35" s="271">
        <v>5103</v>
      </c>
      <c r="O35" s="243">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c r="G36" s="327">
        <f t="shared" si="6"/>
        <v>0</v>
      </c>
      <c r="H36" s="72"/>
      <c r="I36" s="81" t="s">
        <v>75</v>
      </c>
      <c r="J36" s="50">
        <v>253</v>
      </c>
      <c r="K36" s="435">
        <v>6685</v>
      </c>
      <c r="L36" s="247">
        <f t="shared" si="8"/>
        <v>0</v>
      </c>
      <c r="N36" s="271">
        <v>5103</v>
      </c>
      <c r="O36" s="243">
        <v>253</v>
      </c>
      <c r="P36" s="75"/>
      <c r="Q36" s="84"/>
      <c r="V36" s="615"/>
      <c r="W36" s="615"/>
      <c r="X36" s="623"/>
      <c r="Y36" s="623"/>
      <c r="Z36" s="471" t="s">
        <v>75</v>
      </c>
      <c r="AA36" s="468">
        <v>253</v>
      </c>
      <c r="AB36" s="469">
        <f t="shared" si="9"/>
        <v>6685</v>
      </c>
      <c r="AC36" s="472">
        <f t="shared" si="7"/>
        <v>0</v>
      </c>
      <c r="AD36" s="449"/>
    </row>
    <row r="37" spans="1:30" ht="18.75" customHeight="1" x14ac:dyDescent="0.3">
      <c r="B37" s="270" t="s">
        <v>78</v>
      </c>
      <c r="C37" s="270"/>
      <c r="D37" s="438">
        <f t="shared" ref="D37:E37" si="10">SUM(D28:D36)</f>
        <v>4</v>
      </c>
      <c r="E37" s="438">
        <f t="shared" si="10"/>
        <v>5.01</v>
      </c>
      <c r="F37" s="438"/>
      <c r="G37" s="438">
        <f>SUM(G28:G36)</f>
        <v>9.01</v>
      </c>
      <c r="H37" s="60"/>
      <c r="I37" s="270" t="s">
        <v>79</v>
      </c>
      <c r="J37" s="270"/>
      <c r="K37" s="58"/>
      <c r="L37" s="247">
        <f>SUM(L28:L36)</f>
        <v>7523.3499999999995</v>
      </c>
      <c r="N37" s="243"/>
      <c r="O37" s="63"/>
      <c r="P37" s="243"/>
      <c r="Q37" s="243"/>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243"/>
      <c r="O38" s="63"/>
      <c r="P38" s="243"/>
      <c r="Q38" s="243"/>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270" t="s">
        <v>82</v>
      </c>
      <c r="J39" s="270"/>
      <c r="K39" s="270"/>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11334.329999999998</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269634.45456277597</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60.447199999999995</v>
      </c>
      <c r="D49" s="107"/>
      <c r="E49" s="107"/>
      <c r="F49" s="107"/>
      <c r="G49" s="108">
        <f>K7</f>
        <v>1.0289999999999999</v>
      </c>
      <c r="H49" s="108"/>
      <c r="I49" s="109">
        <v>901.09</v>
      </c>
      <c r="J49" s="110" t="s">
        <v>94</v>
      </c>
      <c r="K49" s="111">
        <f>ROUND(C49*G49*I49,0)</f>
        <v>56048</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60.447199999999995</v>
      </c>
      <c r="D50" s="129"/>
      <c r="E50" s="130"/>
      <c r="F50" s="130"/>
      <c r="G50" s="131" t="s">
        <v>96</v>
      </c>
      <c r="H50" s="131"/>
      <c r="I50" s="131"/>
      <c r="J50" s="131"/>
      <c r="K50" s="131"/>
      <c r="L50" s="260">
        <f>IF(B2=75,0,K49+K48+K47)</f>
        <v>56048</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270" t="s">
        <v>98</v>
      </c>
      <c r="C52" s="270"/>
      <c r="D52" s="270"/>
      <c r="E52" s="270"/>
      <c r="F52" s="270"/>
      <c r="G52" s="270"/>
      <c r="H52" s="270"/>
      <c r="I52" s="270"/>
      <c r="J52" s="270"/>
      <c r="K52" s="270"/>
      <c r="L52" s="251"/>
      <c r="O52" s="1"/>
      <c r="V52" s="629" t="s">
        <v>98</v>
      </c>
      <c r="W52" s="629"/>
      <c r="X52" s="629"/>
      <c r="Y52" s="629"/>
      <c r="Z52" s="629"/>
      <c r="AA52" s="629"/>
      <c r="AB52" s="629"/>
      <c r="AC52" s="629"/>
      <c r="AD52" s="449"/>
    </row>
    <row r="53" spans="2:30" x14ac:dyDescent="0.3">
      <c r="B53" s="270" t="s">
        <v>99</v>
      </c>
      <c r="C53" s="270"/>
      <c r="D53" s="270"/>
      <c r="E53" s="270"/>
      <c r="F53" s="270"/>
      <c r="G53" s="135">
        <f>K26</f>
        <v>60.447199999999995</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270" t="s">
        <v>101</v>
      </c>
      <c r="C54" s="270"/>
      <c r="D54" s="270"/>
      <c r="E54" s="270"/>
      <c r="F54" s="270"/>
      <c r="G54" s="270"/>
      <c r="H54" s="270"/>
      <c r="I54" s="270"/>
      <c r="J54" s="270"/>
      <c r="K54" s="138">
        <f>ROUND(G53/J53,6)</f>
        <v>2.9999999999999997E-4</v>
      </c>
      <c r="L54" s="251"/>
      <c r="N54" s="63"/>
      <c r="O54" s="1"/>
      <c r="V54" s="635" t="s">
        <v>101</v>
      </c>
      <c r="W54" s="635"/>
      <c r="X54" s="635"/>
      <c r="Y54" s="635"/>
      <c r="Z54" s="635"/>
      <c r="AA54" s="635"/>
      <c r="AB54" s="638">
        <f>ROUND(X53/AA53,6)</f>
        <v>0</v>
      </c>
      <c r="AC54" s="638"/>
      <c r="AD54" s="449"/>
    </row>
    <row r="55" spans="2:30" ht="24" customHeight="1" x14ac:dyDescent="0.3">
      <c r="B55" s="270" t="s">
        <v>102</v>
      </c>
      <c r="C55" s="270"/>
      <c r="D55" s="270"/>
      <c r="E55" s="270"/>
      <c r="F55" s="270"/>
      <c r="G55" s="270"/>
      <c r="H55" s="270"/>
      <c r="I55" s="270"/>
      <c r="J55" s="270"/>
      <c r="K55" s="270"/>
      <c r="L55" s="251"/>
      <c r="O55" s="1"/>
      <c r="V55" s="629" t="s">
        <v>102</v>
      </c>
      <c r="W55" s="629"/>
      <c r="X55" s="629"/>
      <c r="Y55" s="629"/>
      <c r="Z55" s="629"/>
      <c r="AA55" s="629"/>
      <c r="AB55" s="629"/>
      <c r="AC55" s="629"/>
      <c r="AD55" s="449"/>
    </row>
    <row r="56" spans="2:30" x14ac:dyDescent="0.3">
      <c r="B56" s="270" t="s">
        <v>103</v>
      </c>
      <c r="C56" s="270"/>
      <c r="D56" s="270"/>
      <c r="E56" s="270"/>
      <c r="F56" s="270"/>
      <c r="G56" s="139">
        <f>G26</f>
        <v>59.969999999999992</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270" t="s">
        <v>105</v>
      </c>
      <c r="C57" s="270"/>
      <c r="D57" s="270"/>
      <c r="E57" s="270"/>
      <c r="F57" s="270"/>
      <c r="G57" s="270"/>
      <c r="H57" s="270"/>
      <c r="I57" s="270"/>
      <c r="J57" s="270"/>
      <c r="K57" s="138">
        <f>ROUND(G56/J56,6)</f>
        <v>3.2699999999999998E-4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2.9999999999999997E-4</v>
      </c>
      <c r="L59" s="260">
        <f>SUM(I59*K59)</f>
        <v>1270.3160999999998</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270" t="s">
        <v>116</v>
      </c>
      <c r="C67" s="270"/>
      <c r="D67" s="270"/>
      <c r="E67" s="270"/>
      <c r="F67" s="270"/>
      <c r="H67" s="143" t="s">
        <v>22</v>
      </c>
      <c r="I67" s="111">
        <v>107785963</v>
      </c>
      <c r="J67" s="144" t="s">
        <v>108</v>
      </c>
      <c r="K67" s="145">
        <f>K54</f>
        <v>2.9999999999999997E-4</v>
      </c>
      <c r="L67" s="260">
        <f>SUM(I67*K67)</f>
        <v>32335.788899999996</v>
      </c>
      <c r="O67" s="1"/>
      <c r="V67" s="629" t="s">
        <v>117</v>
      </c>
      <c r="W67" s="629"/>
      <c r="X67" s="629"/>
      <c r="Y67" s="629"/>
      <c r="Z67" s="629"/>
      <c r="AA67" s="629"/>
      <c r="AB67" s="629"/>
      <c r="AC67" s="629"/>
      <c r="AD67" s="449"/>
    </row>
    <row r="68" spans="1:30" ht="20.25" customHeight="1" x14ac:dyDescent="0.3">
      <c r="B68" s="270" t="s">
        <v>117</v>
      </c>
      <c r="C68" s="270"/>
      <c r="D68" s="270"/>
      <c r="E68" s="270"/>
      <c r="F68" s="270"/>
      <c r="H68" s="270"/>
      <c r="I68" s="270"/>
      <c r="J68" s="50"/>
      <c r="K68" s="270"/>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270"/>
      <c r="D69" s="270"/>
      <c r="E69" s="270"/>
      <c r="F69" s="270"/>
      <c r="H69" s="143" t="s">
        <v>20</v>
      </c>
      <c r="I69" s="111">
        <v>0</v>
      </c>
      <c r="J69" s="144" t="s">
        <v>108</v>
      </c>
      <c r="K69" s="145">
        <f>K57</f>
        <v>3.2699999999999998E-4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270" t="s">
        <v>119</v>
      </c>
      <c r="C70" s="270"/>
      <c r="D70" s="270"/>
      <c r="E70" s="270"/>
      <c r="F70" s="270"/>
      <c r="H70" s="143" t="s">
        <v>19</v>
      </c>
      <c r="I70" s="280">
        <v>-7061393</v>
      </c>
      <c r="J70" s="144" t="s">
        <v>108</v>
      </c>
      <c r="K70" s="145">
        <f>K54</f>
        <v>2.9999999999999997E-4</v>
      </c>
      <c r="L70" s="260">
        <f t="shared" si="11"/>
        <v>-2118.4178999999999</v>
      </c>
      <c r="O70" s="1"/>
      <c r="V70" s="629" t="s">
        <v>120</v>
      </c>
      <c r="W70" s="629"/>
      <c r="X70" s="629"/>
      <c r="Y70" s="643">
        <f>+I71</f>
        <v>692332</v>
      </c>
      <c r="Z70" s="643"/>
      <c r="AA70" s="494" t="s">
        <v>108</v>
      </c>
      <c r="AB70" s="495">
        <f>AB54</f>
        <v>0</v>
      </c>
      <c r="AC70" s="460">
        <f>ROUND(Y70*AB70,0)</f>
        <v>0</v>
      </c>
      <c r="AD70" s="449"/>
    </row>
    <row r="71" spans="1:30" ht="20.25" customHeight="1" x14ac:dyDescent="0.3">
      <c r="B71" s="270" t="s">
        <v>120</v>
      </c>
      <c r="C71" s="270"/>
      <c r="D71" s="270"/>
      <c r="E71" s="270"/>
      <c r="F71" s="270"/>
      <c r="H71" s="143" t="s">
        <v>19</v>
      </c>
      <c r="I71" s="111">
        <v>692332</v>
      </c>
      <c r="J71" s="144" t="s">
        <v>108</v>
      </c>
      <c r="K71" s="145">
        <f>K54</f>
        <v>2.9999999999999997E-4</v>
      </c>
      <c r="L71" s="260">
        <f t="shared" si="11"/>
        <v>207.69959999999998</v>
      </c>
      <c r="O71" s="1"/>
      <c r="V71" s="629" t="s">
        <v>121</v>
      </c>
      <c r="W71" s="629"/>
      <c r="X71" s="629"/>
      <c r="Y71" s="643">
        <f>+I72</f>
        <v>14209634</v>
      </c>
      <c r="Z71" s="643"/>
      <c r="AA71" s="494" t="s">
        <v>108</v>
      </c>
      <c r="AB71" s="495">
        <f>AB57</f>
        <v>0</v>
      </c>
      <c r="AC71" s="460">
        <f>ROUND(Y71*AB71,0)</f>
        <v>0</v>
      </c>
      <c r="AD71" s="449"/>
    </row>
    <row r="72" spans="1:30" ht="21" customHeight="1" x14ac:dyDescent="0.35">
      <c r="B72" s="270" t="s">
        <v>121</v>
      </c>
      <c r="C72" s="270"/>
      <c r="D72" s="270"/>
      <c r="E72" s="270"/>
      <c r="F72" s="270"/>
      <c r="H72" s="143" t="s">
        <v>20</v>
      </c>
      <c r="I72" s="111">
        <v>14209634</v>
      </c>
      <c r="J72" s="144" t="s">
        <v>108</v>
      </c>
      <c r="K72" s="145">
        <f>K57</f>
        <v>3.2699999999999998E-4</v>
      </c>
      <c r="L72" s="260">
        <f t="shared" si="11"/>
        <v>4646.5503179999996</v>
      </c>
      <c r="O72" s="1"/>
      <c r="V72" s="607" t="s">
        <v>122</v>
      </c>
      <c r="W72" s="607"/>
      <c r="X72" s="607"/>
      <c r="Y72" s="607"/>
      <c r="Z72" s="607"/>
      <c r="AA72" s="607"/>
      <c r="AB72" s="607"/>
      <c r="AC72" s="461"/>
      <c r="AD72" s="449"/>
    </row>
    <row r="73" spans="1:30" ht="17.25" customHeight="1" x14ac:dyDescent="0.35">
      <c r="B73" s="270" t="s">
        <v>122</v>
      </c>
      <c r="C73" s="270"/>
      <c r="D73" s="270"/>
      <c r="E73" s="270"/>
      <c r="F73" s="270"/>
      <c r="H73" s="270"/>
      <c r="I73" s="270"/>
      <c r="J73" s="50"/>
      <c r="K73" s="270"/>
      <c r="L73" s="260"/>
      <c r="O73" s="1"/>
      <c r="V73" s="629" t="s">
        <v>123</v>
      </c>
      <c r="W73" s="629"/>
      <c r="X73" s="629"/>
      <c r="Y73" s="629"/>
      <c r="Z73" s="629"/>
      <c r="AA73" s="629"/>
      <c r="AB73" s="629"/>
      <c r="AC73" s="629"/>
      <c r="AD73" s="449"/>
    </row>
    <row r="74" spans="1:30" ht="31.2" x14ac:dyDescent="0.3">
      <c r="B74" s="270" t="s">
        <v>123</v>
      </c>
      <c r="C74" s="270"/>
      <c r="D74" s="272" t="s">
        <v>124</v>
      </c>
      <c r="E74" s="272" t="s">
        <v>125</v>
      </c>
      <c r="F74" s="272"/>
      <c r="H74" s="143" t="s">
        <v>23</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c r="G75" s="156">
        <f>IF(E75=0,D75,E75)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270" t="s">
        <v>132</v>
      </c>
      <c r="C77" s="270"/>
      <c r="D77" s="270"/>
      <c r="E77" s="270"/>
      <c r="F77" s="270"/>
      <c r="H77" s="143" t="s">
        <v>23</v>
      </c>
      <c r="I77" s="165">
        <v>1720807</v>
      </c>
      <c r="J77" s="144" t="s">
        <v>108</v>
      </c>
      <c r="K77" s="145">
        <f>K57</f>
        <v>3.2699999999999998E-4</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270"/>
      <c r="F78" s="270"/>
      <c r="H78" s="143" t="s">
        <v>134</v>
      </c>
      <c r="I78" s="165">
        <v>0</v>
      </c>
      <c r="J78" s="144" t="s">
        <v>108</v>
      </c>
      <c r="K78" s="145">
        <f>K54</f>
        <v>2.9999999999999997E-4</v>
      </c>
      <c r="L78" s="260">
        <f t="shared" si="12"/>
        <v>0</v>
      </c>
      <c r="O78" s="1"/>
      <c r="V78" s="629" t="str">
        <f t="shared" ref="V78:V79" si="13">+B79</f>
        <v>16.  Food Service Allocation</v>
      </c>
      <c r="W78" s="629"/>
      <c r="X78" s="629"/>
      <c r="Y78" s="504"/>
      <c r="Z78" s="504"/>
      <c r="AA78" s="504"/>
      <c r="AB78" s="504"/>
      <c r="AC78" s="483"/>
      <c r="AD78" s="449"/>
    </row>
    <row r="79" spans="1:30" ht="21" customHeight="1" x14ac:dyDescent="0.3">
      <c r="B79" s="513" t="s">
        <v>135</v>
      </c>
      <c r="C79" s="513"/>
      <c r="D79" s="513"/>
      <c r="E79" s="270"/>
      <c r="F79" s="270"/>
      <c r="H79" s="143" t="s">
        <v>136</v>
      </c>
      <c r="I79" s="18"/>
      <c r="J79" s="18"/>
      <c r="K79" s="18"/>
      <c r="L79" s="260"/>
      <c r="N79" s="168"/>
      <c r="O79" s="1"/>
      <c r="Q79" s="143"/>
      <c r="V79" s="629">
        <f t="shared" si="13"/>
        <v>0</v>
      </c>
      <c r="W79" s="629"/>
      <c r="X79" s="629"/>
      <c r="Y79" s="504"/>
      <c r="Z79" s="504"/>
      <c r="AA79" s="504"/>
      <c r="AB79" s="504"/>
      <c r="AC79" s="505"/>
      <c r="AD79" s="449"/>
    </row>
    <row r="80" spans="1:30" ht="21" customHeight="1" x14ac:dyDescent="0.3">
      <c r="B80" s="513"/>
      <c r="C80" s="513"/>
      <c r="D80" s="513"/>
      <c r="E80" s="270"/>
      <c r="F80" s="270"/>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270"/>
      <c r="C81" s="270"/>
      <c r="D81" s="270"/>
      <c r="E81" s="270"/>
      <c r="F81" s="270"/>
      <c r="G81" s="270"/>
      <c r="H81" s="270"/>
      <c r="I81" s="270"/>
      <c r="J81" s="270"/>
      <c r="K81" s="270"/>
      <c r="L81" s="260"/>
      <c r="M81" s="173"/>
      <c r="N81" s="172"/>
      <c r="O81" s="1"/>
      <c r="Q81" s="143"/>
      <c r="V81" s="504" t="s">
        <v>137</v>
      </c>
      <c r="W81" s="504"/>
      <c r="X81" s="504"/>
      <c r="Y81" s="504"/>
      <c r="Z81" s="504"/>
      <c r="AA81" s="504"/>
      <c r="AB81" s="504"/>
      <c r="AC81" s="506">
        <f>SUM(AC44:AC80)</f>
        <v>0</v>
      </c>
      <c r="AD81" s="507"/>
    </row>
    <row r="82" spans="1:30" ht="22.5" customHeight="1" thickTop="1" x14ac:dyDescent="0.3">
      <c r="B82" s="270" t="s">
        <v>138</v>
      </c>
      <c r="C82" s="270"/>
      <c r="D82" s="270"/>
      <c r="E82" s="270"/>
      <c r="F82" s="270"/>
      <c r="G82" s="270"/>
      <c r="H82" s="270"/>
      <c r="I82" s="270"/>
      <c r="J82" s="270"/>
      <c r="K82" s="270"/>
      <c r="L82" s="446">
        <f>SUM(L44:L81)</f>
        <v>362024.39158077596</v>
      </c>
      <c r="M82" s="176"/>
      <c r="N82" s="177"/>
      <c r="O82" s="1"/>
      <c r="Q82" s="143"/>
      <c r="V82" s="504"/>
      <c r="W82" s="504"/>
      <c r="X82" s="504"/>
      <c r="Y82" s="504"/>
      <c r="Z82" s="504"/>
      <c r="AA82" s="504"/>
      <c r="AB82" s="504"/>
      <c r="AC82" s="508"/>
      <c r="AD82" s="507"/>
    </row>
    <row r="83" spans="1:30" ht="27.75" customHeight="1" x14ac:dyDescent="0.3">
      <c r="B83" s="270" t="s">
        <v>139</v>
      </c>
      <c r="C83" s="270"/>
      <c r="D83" s="270"/>
      <c r="E83" s="270"/>
      <c r="F83" s="270"/>
      <c r="G83" s="270"/>
      <c r="H83" s="270"/>
      <c r="I83" s="270"/>
      <c r="J83" s="270"/>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270" t="s">
        <v>143</v>
      </c>
      <c r="C84" s="270"/>
      <c r="D84" s="270"/>
      <c r="E84" s="270"/>
      <c r="F84" s="270"/>
      <c r="G84" s="270"/>
      <c r="H84" s="270"/>
      <c r="I84" s="270"/>
      <c r="J84" s="270"/>
      <c r="K84" s="184" t="str">
        <f>IF(G26=0,"",IF((G11+G13+SUM(G15:G21))/G26&gt;0.75,1,""))</f>
        <v/>
      </c>
      <c r="L84" s="260">
        <f>'3924'!AC81</f>
        <v>0</v>
      </c>
      <c r="M84" s="176"/>
      <c r="N84" s="177"/>
      <c r="O84" s="1"/>
      <c r="Q84" s="143"/>
      <c r="V84" s="510" t="s">
        <v>144</v>
      </c>
      <c r="W84" s="510"/>
      <c r="X84" s="510"/>
      <c r="Y84" s="510"/>
      <c r="Z84" s="510"/>
      <c r="AA84" s="510"/>
      <c r="AB84" s="510"/>
      <c r="AC84" s="510"/>
      <c r="AD84" s="449"/>
    </row>
    <row r="85" spans="1:30" ht="18.75" customHeight="1" x14ac:dyDescent="0.3">
      <c r="B85" s="270"/>
      <c r="C85" s="270"/>
      <c r="D85" s="270"/>
      <c r="E85" s="270"/>
      <c r="F85" s="270"/>
      <c r="G85" s="270"/>
      <c r="H85" s="270"/>
      <c r="I85" s="270"/>
      <c r="J85" s="270"/>
      <c r="M85" s="176"/>
      <c r="N85" s="177"/>
      <c r="O85" s="1"/>
      <c r="Q85" s="143"/>
      <c r="V85" s="510" t="s">
        <v>145</v>
      </c>
      <c r="W85" s="510"/>
      <c r="X85" s="510"/>
      <c r="Y85" s="510"/>
      <c r="Z85" s="510"/>
      <c r="AA85" s="510"/>
      <c r="AB85" s="510"/>
      <c r="AC85" s="510"/>
      <c r="AD85" s="509"/>
    </row>
    <row r="86" spans="1:30" ht="18.75" customHeight="1" x14ac:dyDescent="0.3">
      <c r="B86" s="271" t="s">
        <v>146</v>
      </c>
      <c r="C86" s="270"/>
      <c r="D86" s="270"/>
      <c r="E86" s="270"/>
      <c r="F86" s="270"/>
      <c r="G86" s="270"/>
      <c r="H86" s="270"/>
      <c r="I86" s="270"/>
      <c r="J86" s="182" t="s">
        <v>147</v>
      </c>
      <c r="K86" s="183">
        <f>IF(K84=1,L84,L82)</f>
        <v>362024.39158077596</v>
      </c>
      <c r="L86" s="247">
        <f>IF(G26=0,0,IF(G26&gt;250,-(((250/G26)*K86)*IF(M86="H",0.02,0.05)),IF(M86="H",-0.02*K86,-0.05*K86)))</f>
        <v>-18101.2195790388</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71" t="s">
        <v>149</v>
      </c>
      <c r="C87" s="270"/>
      <c r="D87" s="270"/>
      <c r="E87" s="270"/>
      <c r="F87" s="270"/>
      <c r="G87" s="270"/>
      <c r="H87" s="270"/>
      <c r="I87" s="270"/>
      <c r="J87" s="270"/>
      <c r="K87" s="184"/>
      <c r="L87" s="260">
        <f>L82+L86</f>
        <v>343923.17200173717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244"/>
    </row>
    <row r="89" spans="1:30" ht="18.75" customHeight="1" x14ac:dyDescent="0.3">
      <c r="A89" s="1" t="s">
        <v>150</v>
      </c>
      <c r="B89" s="270" t="s">
        <v>151</v>
      </c>
      <c r="C89" s="270"/>
      <c r="D89" s="270"/>
      <c r="E89" s="270"/>
      <c r="F89" s="270"/>
      <c r="G89" s="270"/>
      <c r="H89" s="270"/>
      <c r="I89" s="270"/>
      <c r="J89" s="270"/>
      <c r="K89" s="184"/>
      <c r="L89" s="247">
        <v>-287007.34999999998</v>
      </c>
      <c r="M89" s="176"/>
      <c r="N89" s="177"/>
      <c r="O89" s="1"/>
      <c r="Q89" s="143"/>
      <c r="V89" s="173"/>
      <c r="W89" s="173"/>
      <c r="X89" s="173"/>
      <c r="Y89" s="173"/>
      <c r="Z89" s="173"/>
      <c r="AA89" s="173"/>
      <c r="AB89" s="173"/>
      <c r="AC89" s="173"/>
      <c r="AD89" s="185"/>
    </row>
    <row r="90" spans="1:30" ht="18.75" customHeight="1" x14ac:dyDescent="0.3">
      <c r="B90" s="270" t="s">
        <v>152</v>
      </c>
      <c r="C90" s="270"/>
      <c r="D90" s="270"/>
      <c r="E90" s="270"/>
      <c r="F90" s="270"/>
      <c r="G90" s="270"/>
      <c r="H90" s="270"/>
      <c r="I90" s="270"/>
      <c r="J90" s="270"/>
      <c r="K90" s="184"/>
      <c r="L90" s="260">
        <f>L87+L89</f>
        <v>56915.822001737193</v>
      </c>
      <c r="M90" s="176"/>
      <c r="N90" s="177"/>
      <c r="O90" s="1"/>
      <c r="Q90" s="143"/>
      <c r="V90" s="173">
        <v>2911</v>
      </c>
      <c r="W90" s="187"/>
      <c r="X90" s="187"/>
      <c r="Y90" s="187"/>
      <c r="Z90" s="187"/>
      <c r="AA90" s="187"/>
      <c r="AB90" s="187"/>
      <c r="AC90" s="187"/>
      <c r="AD90" s="185"/>
    </row>
    <row r="91" spans="1:30" ht="18.75" customHeight="1" x14ac:dyDescent="0.3">
      <c r="B91" s="270" t="s">
        <v>153</v>
      </c>
      <c r="C91" s="270"/>
      <c r="D91" s="270"/>
      <c r="E91" s="270"/>
      <c r="F91" s="270"/>
      <c r="G91" s="270"/>
      <c r="H91" s="270"/>
      <c r="I91" s="270"/>
      <c r="J91" s="270"/>
      <c r="K91" s="184"/>
      <c r="L91" s="267">
        <v>2</v>
      </c>
      <c r="M91" s="176"/>
      <c r="N91" s="177"/>
      <c r="O91" s="1"/>
      <c r="Q91" s="143"/>
      <c r="V91" s="173"/>
      <c r="W91" s="187"/>
      <c r="X91" s="187"/>
      <c r="Y91" s="187"/>
      <c r="Z91" s="187"/>
      <c r="AA91" s="187"/>
      <c r="AB91" s="187"/>
      <c r="AC91" s="187"/>
      <c r="AD91" s="185"/>
    </row>
    <row r="92" spans="1:30" ht="18.75" customHeight="1" thickBot="1" x14ac:dyDescent="0.35">
      <c r="B92" s="270" t="s">
        <v>154</v>
      </c>
      <c r="C92" s="270"/>
      <c r="D92" s="270"/>
      <c r="E92" s="270"/>
      <c r="F92" s="270"/>
      <c r="G92" s="270"/>
      <c r="H92" s="270"/>
      <c r="I92" s="270"/>
      <c r="J92" s="270"/>
      <c r="K92" s="184"/>
      <c r="L92" s="278">
        <f>ROUND(L90/L91,2)</f>
        <v>28457.91</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270"/>
      <c r="D94" s="270"/>
      <c r="E94" s="270"/>
      <c r="G94" s="270"/>
      <c r="H94" s="270"/>
      <c r="I94" s="270"/>
      <c r="J94" s="270"/>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270"/>
      <c r="X99" s="270"/>
      <c r="Y99" s="270"/>
      <c r="Z99" s="270"/>
      <c r="AA99" s="270"/>
      <c r="AB99" s="270"/>
      <c r="AC99" s="270"/>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437" t="s">
        <v>583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271">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25" right="0.25" top="0.75" bottom="0.75" header="0.3" footer="0.3"/>
  <pageSetup scale="67" fitToHeight="2" orientation="portrait" horizontalDpi="4294967295" verticalDpi="4294967295" r:id="rId1"/>
  <headerFooter alignWithMargins="0">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'3941'!B2</f>
        <v>50</v>
      </c>
      <c r="W2" s="586" t="s">
        <v>4</v>
      </c>
      <c r="X2" s="587"/>
      <c r="Y2" s="588"/>
      <c r="Z2" s="588"/>
      <c r="AA2" s="588"/>
      <c r="AB2" s="588"/>
      <c r="AC2" s="588"/>
      <c r="AD2" s="449"/>
    </row>
    <row r="3" spans="1:30" ht="20.399999999999999" x14ac:dyDescent="0.35">
      <c r="B3" s="10" t="str">
        <f>"Revenue Estimate Worksheet: "&amp;B124</f>
        <v>Revenue Estimate Worksheet: Ben Gamla Charter School - 3941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'3941'!G7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82.47</v>
      </c>
      <c r="E10" s="328">
        <v>80.95</v>
      </c>
      <c r="F10" s="323">
        <v>0</v>
      </c>
      <c r="G10" s="326">
        <f>IF($B$154&lt;8,D10*2,D10+E10)</f>
        <v>163.42000000000002</v>
      </c>
      <c r="H10" s="47"/>
      <c r="I10" s="48">
        <v>1.1259999999999999</v>
      </c>
      <c r="J10" s="48"/>
      <c r="K10" s="434">
        <f>ROUND(G10*I10,4)</f>
        <v>184.01089999999999</v>
      </c>
      <c r="L10" s="260">
        <f>SUM(K10*$G$7)*($K$7)</f>
        <v>763404.42545549688</v>
      </c>
      <c r="N10" s="50">
        <v>5101</v>
      </c>
      <c r="O10" s="51">
        <v>101</v>
      </c>
      <c r="Q10" s="52"/>
      <c r="V10" s="596" t="s">
        <v>25</v>
      </c>
      <c r="W10" s="596"/>
      <c r="X10" s="597">
        <f>IF('3941'!K$84=1,'3941'!G10,0)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23.32</v>
      </c>
      <c r="E11" s="330">
        <v>22.56</v>
      </c>
      <c r="F11" s="251">
        <v>0</v>
      </c>
      <c r="G11" s="327">
        <f t="shared" ref="G11:G25" si="2">IF($B$154&lt;8,D11*2,D11+E11)</f>
        <v>45.879999999999995</v>
      </c>
      <c r="H11" s="47"/>
      <c r="I11" s="55">
        <f>I10</f>
        <v>1.1259999999999999</v>
      </c>
      <c r="J11" s="55"/>
      <c r="K11" s="434">
        <f t="shared" ref="K11:K25" si="3">ROUND(G11*I11,4)</f>
        <v>51.660899999999998</v>
      </c>
      <c r="L11" s="260">
        <f t="shared" ref="L11:L25" si="4">SUM(K11*$G$7)*($K$7)</f>
        <v>214325.12792999699</v>
      </c>
      <c r="M11" s="1" t="str">
        <f>IF(ROUND(G11,2)=ROUND(SUM(G28:G30),2)," ","CHECK 2. PK-3 Lines Below")</f>
        <v xml:space="preserve"> </v>
      </c>
      <c r="N11" s="50">
        <v>5101</v>
      </c>
      <c r="O11" s="56" t="s">
        <v>28</v>
      </c>
      <c r="Q11" s="52"/>
      <c r="V11" s="607" t="s">
        <v>27</v>
      </c>
      <c r="W11" s="607"/>
      <c r="X11" s="597">
        <f>IF('3941'!K$84=1,'3941'!G11,0)</f>
        <v>0</v>
      </c>
      <c r="Y11" s="597"/>
      <c r="Z11" s="608">
        <v>1</v>
      </c>
      <c r="AA11" s="608"/>
      <c r="AB11" s="459">
        <f t="shared" si="0"/>
        <v>0</v>
      </c>
      <c r="AC11" s="460">
        <f t="shared" si="1"/>
        <v>0</v>
      </c>
      <c r="AD11" s="449"/>
    </row>
    <row r="12" spans="1:30" x14ac:dyDescent="0.3">
      <c r="A12" s="1" t="s">
        <v>29</v>
      </c>
      <c r="B12" s="14" t="s">
        <v>30</v>
      </c>
      <c r="C12" s="14"/>
      <c r="D12" s="330">
        <v>26.99</v>
      </c>
      <c r="E12" s="330">
        <v>26</v>
      </c>
      <c r="F12" s="251">
        <v>0</v>
      </c>
      <c r="G12" s="327">
        <f t="shared" si="2"/>
        <v>52.989999999999995</v>
      </c>
      <c r="H12" s="47"/>
      <c r="I12" s="55">
        <v>1</v>
      </c>
      <c r="J12" s="55"/>
      <c r="K12" s="434">
        <f t="shared" si="3"/>
        <v>52.99</v>
      </c>
      <c r="L12" s="260">
        <f t="shared" si="4"/>
        <v>219839.15357669999</v>
      </c>
      <c r="N12" s="50">
        <v>5102</v>
      </c>
      <c r="O12" s="51">
        <v>102</v>
      </c>
      <c r="Q12" s="52"/>
      <c r="V12" s="607" t="s">
        <v>30</v>
      </c>
      <c r="W12" s="607"/>
      <c r="X12" s="597">
        <f>IF('3941'!K$84=1,'3941'!G12,0)</f>
        <v>0</v>
      </c>
      <c r="Y12" s="597"/>
      <c r="Z12" s="608">
        <v>1</v>
      </c>
      <c r="AA12" s="608"/>
      <c r="AB12" s="459">
        <f t="shared" si="0"/>
        <v>0</v>
      </c>
      <c r="AC12" s="460">
        <f t="shared" si="1"/>
        <v>0</v>
      </c>
      <c r="AD12" s="449"/>
    </row>
    <row r="13" spans="1:30" x14ac:dyDescent="0.3">
      <c r="A13" s="1" t="s">
        <v>31</v>
      </c>
      <c r="B13" s="14" t="s">
        <v>32</v>
      </c>
      <c r="C13" s="14"/>
      <c r="D13" s="330">
        <v>12.5</v>
      </c>
      <c r="E13" s="330">
        <v>13.06</v>
      </c>
      <c r="F13" s="251">
        <v>0</v>
      </c>
      <c r="G13" s="327">
        <f t="shared" si="2"/>
        <v>25.560000000000002</v>
      </c>
      <c r="H13" s="47"/>
      <c r="I13" s="55">
        <f>I12</f>
        <v>1</v>
      </c>
      <c r="J13" s="55"/>
      <c r="K13" s="434">
        <f t="shared" si="3"/>
        <v>25.56</v>
      </c>
      <c r="L13" s="260">
        <f t="shared" si="4"/>
        <v>106040.55039479998</v>
      </c>
      <c r="M13" s="1" t="str">
        <f>IF(ROUND(G13,2)=ROUND(SUM(G31:G33),2)," ","CHECK 2. 4-8 Lines Below")</f>
        <v xml:space="preserve"> </v>
      </c>
      <c r="N13" s="50">
        <v>5102</v>
      </c>
      <c r="O13" s="56" t="s">
        <v>33</v>
      </c>
      <c r="Q13" s="52"/>
      <c r="V13" s="607" t="s">
        <v>32</v>
      </c>
      <c r="W13" s="607"/>
      <c r="X13" s="597">
        <f>IF('3941'!K$84=1,'3941'!G13,0)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IF('3941'!K$84=1,'3941'!G14,0)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IF('3941'!K$84=1,'3941'!G15,0)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IF('3941'!K$84=1,'3941'!G16,0)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IF('3941'!K$84=1,'3941'!G17,0)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IF('3941'!K$84=1,'3941'!G18,0)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IF('3941'!K$84=1,'3941'!G19,0)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IF('3941'!K$84=1,'3941'!G20,0)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IF('3941'!K$84=1,'3941'!G21,0)</f>
        <v>0</v>
      </c>
      <c r="Y21" s="597"/>
      <c r="Z21" s="608">
        <v>1</v>
      </c>
      <c r="AA21" s="608"/>
      <c r="AB21" s="459">
        <f t="shared" si="0"/>
        <v>0</v>
      </c>
      <c r="AC21" s="460">
        <f t="shared" si="1"/>
        <v>0</v>
      </c>
      <c r="AD21" s="449"/>
    </row>
    <row r="22" spans="1:30" ht="16.2" x14ac:dyDescent="0.35">
      <c r="A22" s="1" t="s">
        <v>51</v>
      </c>
      <c r="B22" s="14" t="s">
        <v>52</v>
      </c>
      <c r="C22" s="14"/>
      <c r="D22" s="330">
        <v>0.45</v>
      </c>
      <c r="E22" s="330">
        <v>0</v>
      </c>
      <c r="F22" s="251">
        <v>0</v>
      </c>
      <c r="G22" s="327">
        <f t="shared" si="2"/>
        <v>0.45</v>
      </c>
      <c r="H22" s="47"/>
      <c r="I22" s="55">
        <v>1.147</v>
      </c>
      <c r="J22" s="55"/>
      <c r="K22" s="434">
        <f t="shared" si="3"/>
        <v>0.51619999999999999</v>
      </c>
      <c r="L22" s="260">
        <f t="shared" si="4"/>
        <v>2141.554464546</v>
      </c>
      <c r="N22" s="50">
        <v>5101</v>
      </c>
      <c r="O22" s="51">
        <v>130</v>
      </c>
      <c r="Q22" s="52"/>
      <c r="V22" s="607" t="s">
        <v>52</v>
      </c>
      <c r="W22" s="607"/>
      <c r="X22" s="597">
        <f>IF('3941'!K$84=1,'3941'!G22,0)</f>
        <v>0</v>
      </c>
      <c r="Y22" s="597"/>
      <c r="Z22" s="608">
        <v>1</v>
      </c>
      <c r="AA22" s="608"/>
      <c r="AB22" s="459">
        <f t="shared" si="0"/>
        <v>0</v>
      </c>
      <c r="AC22" s="460">
        <f t="shared" si="1"/>
        <v>0</v>
      </c>
      <c r="AD22" s="449"/>
    </row>
    <row r="23" spans="1:30" ht="16.2" x14ac:dyDescent="0.35">
      <c r="A23" s="1" t="s">
        <v>53</v>
      </c>
      <c r="B23" s="14" t="s">
        <v>54</v>
      </c>
      <c r="C23" s="14"/>
      <c r="D23" s="330">
        <v>0.45</v>
      </c>
      <c r="E23" s="330">
        <v>0</v>
      </c>
      <c r="F23" s="251">
        <v>0</v>
      </c>
      <c r="G23" s="327">
        <f t="shared" si="2"/>
        <v>0.45</v>
      </c>
      <c r="H23" s="47"/>
      <c r="I23" s="55">
        <f>I22</f>
        <v>1.147</v>
      </c>
      <c r="J23" s="55"/>
      <c r="K23" s="434">
        <f t="shared" si="3"/>
        <v>0.51619999999999999</v>
      </c>
      <c r="L23" s="260">
        <f t="shared" si="4"/>
        <v>2141.554464546</v>
      </c>
      <c r="N23" s="50">
        <v>5102</v>
      </c>
      <c r="O23" s="51">
        <v>130</v>
      </c>
      <c r="Q23" s="52"/>
      <c r="V23" s="607" t="s">
        <v>54</v>
      </c>
      <c r="W23" s="607"/>
      <c r="X23" s="597">
        <f>IF('3941'!K$84=1,'3941'!G23,0)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IF('3941'!K$84=1,'3941'!G24,0)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IF('3941'!K$84=1,'3941'!G25,0)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146.17999999999998</v>
      </c>
      <c r="E26" s="438">
        <f t="shared" si="5"/>
        <v>142.57</v>
      </c>
      <c r="F26" s="438"/>
      <c r="G26" s="438">
        <f>SUM(G10:G25)</f>
        <v>288.75</v>
      </c>
      <c r="H26" s="60"/>
      <c r="I26" s="60"/>
      <c r="J26" s="60"/>
      <c r="K26" s="440">
        <f>SUM(K10:K25)</f>
        <v>315.25420000000003</v>
      </c>
      <c r="L26" s="264">
        <f>SUM(L10:L25)</f>
        <v>1307892.3662860859</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f>23.32-3.34-0.5</f>
        <v>19.48</v>
      </c>
      <c r="E28" s="330">
        <v>19.149999999999999</v>
      </c>
      <c r="F28" s="325">
        <v>0</v>
      </c>
      <c r="G28" s="327">
        <f t="shared" ref="G28:G36" si="6">IF($B$154&lt;8,D28*2,D28+E28)</f>
        <v>38.629999999999995</v>
      </c>
      <c r="H28" s="72"/>
      <c r="I28" s="73" t="s">
        <v>67</v>
      </c>
      <c r="J28" s="50">
        <v>251</v>
      </c>
      <c r="K28" s="435">
        <v>1047</v>
      </c>
      <c r="L28" s="260">
        <f>SUM(G28*K28)</f>
        <v>40445.609999999993</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3.34</v>
      </c>
      <c r="E29" s="330">
        <v>2.91</v>
      </c>
      <c r="F29" s="325">
        <v>0</v>
      </c>
      <c r="G29" s="327">
        <f t="shared" si="6"/>
        <v>6.25</v>
      </c>
      <c r="H29" s="72"/>
      <c r="I29" s="50" t="s">
        <v>67</v>
      </c>
      <c r="J29" s="50">
        <v>252</v>
      </c>
      <c r="K29" s="435">
        <v>3380</v>
      </c>
      <c r="L29" s="260">
        <f t="shared" ref="L29:L36" si="8">SUM(G29*K29)</f>
        <v>21125</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0.5</v>
      </c>
      <c r="E30" s="330">
        <v>0.5</v>
      </c>
      <c r="F30" s="325">
        <v>0</v>
      </c>
      <c r="G30" s="327">
        <f t="shared" si="6"/>
        <v>1</v>
      </c>
      <c r="H30" s="72"/>
      <c r="I30" s="50" t="s">
        <v>67</v>
      </c>
      <c r="J30" s="50">
        <v>253</v>
      </c>
      <c r="K30" s="435">
        <v>6896</v>
      </c>
      <c r="L30" s="260">
        <f t="shared" si="8"/>
        <v>6896</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10</v>
      </c>
      <c r="E31" s="330">
        <v>10.57</v>
      </c>
      <c r="F31" s="325">
        <v>0</v>
      </c>
      <c r="G31" s="327">
        <f t="shared" si="6"/>
        <v>20.57</v>
      </c>
      <c r="H31" s="72"/>
      <c r="I31" s="81" t="s">
        <v>71</v>
      </c>
      <c r="J31" s="50">
        <v>251</v>
      </c>
      <c r="K31" s="435">
        <v>1173</v>
      </c>
      <c r="L31" s="260">
        <f t="shared" si="8"/>
        <v>24128.61</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2</v>
      </c>
      <c r="E32" s="330">
        <v>1.99</v>
      </c>
      <c r="F32" s="325">
        <v>0</v>
      </c>
      <c r="G32" s="327">
        <f t="shared" si="6"/>
        <v>3.99</v>
      </c>
      <c r="H32" s="72"/>
      <c r="I32" s="81" t="s">
        <v>71</v>
      </c>
      <c r="J32" s="50">
        <v>252</v>
      </c>
      <c r="K32" s="435">
        <v>3506</v>
      </c>
      <c r="L32" s="260">
        <f t="shared" si="8"/>
        <v>13988.94</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0.5</v>
      </c>
      <c r="E33" s="330">
        <v>0.5</v>
      </c>
      <c r="F33" s="325">
        <v>0</v>
      </c>
      <c r="G33" s="327">
        <f t="shared" si="6"/>
        <v>1</v>
      </c>
      <c r="H33" s="72"/>
      <c r="I33" s="81" t="s">
        <v>71</v>
      </c>
      <c r="J33" s="50">
        <v>253</v>
      </c>
      <c r="K33" s="435">
        <v>7023</v>
      </c>
      <c r="L33" s="260">
        <f t="shared" si="8"/>
        <v>7023</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35.82</v>
      </c>
      <c r="E37" s="438">
        <f t="shared" si="10"/>
        <v>35.619999999999997</v>
      </c>
      <c r="F37" s="438"/>
      <c r="G37" s="438">
        <f>SUM(G28:G36)</f>
        <v>71.439999999999984</v>
      </c>
      <c r="H37" s="60"/>
      <c r="I37" s="14" t="s">
        <v>79</v>
      </c>
      <c r="J37" s="14"/>
      <c r="K37" s="58"/>
      <c r="L37" s="247">
        <f>SUM(L28:L36)</f>
        <v>113607.15999999999</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54573.75</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1476073.2762860858</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236.18799999999999</v>
      </c>
      <c r="D47" s="107"/>
      <c r="E47" s="107"/>
      <c r="F47" s="107"/>
      <c r="G47" s="108">
        <f>K7</f>
        <v>1.0289999999999999</v>
      </c>
      <c r="H47" s="108"/>
      <c r="I47" s="109">
        <v>1317.85</v>
      </c>
      <c r="J47" s="110" t="s">
        <v>94</v>
      </c>
      <c r="K47" s="436">
        <f>ROUND(C47*G47*I47,0)</f>
        <v>320287</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79.066199999999995</v>
      </c>
      <c r="D48" s="107"/>
      <c r="E48" s="107"/>
      <c r="F48" s="107"/>
      <c r="G48" s="108">
        <f>K7</f>
        <v>1.0289999999999999</v>
      </c>
      <c r="H48" s="108"/>
      <c r="I48" s="109">
        <v>898.92</v>
      </c>
      <c r="J48" s="110" t="s">
        <v>94</v>
      </c>
      <c r="K48" s="436">
        <f>ROUND(C48*G48*I48,0)</f>
        <v>73135</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315.25419999999997</v>
      </c>
      <c r="D50" s="129"/>
      <c r="E50" s="130"/>
      <c r="F50" s="130"/>
      <c r="G50" s="131" t="s">
        <v>96</v>
      </c>
      <c r="H50" s="131"/>
      <c r="I50" s="131"/>
      <c r="J50" s="131"/>
      <c r="K50" s="131"/>
      <c r="L50" s="260">
        <f>IF(B2=75,0,K49+K48+K47)</f>
        <v>393422</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315.25420000000003</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1.565E-3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288.75</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1.5740000000000001E-3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1.565E-3</v>
      </c>
      <c r="L59" s="260">
        <f>SUM(I59*K59)</f>
        <v>6626.8156550000003</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1.565E-3</v>
      </c>
      <c r="L67" s="260">
        <f>SUM(I67*K67)</f>
        <v>168685.032095</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1.5740000000000001E-3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1.565E-3</v>
      </c>
      <c r="L70" s="260">
        <f t="shared" si="11"/>
        <v>-11051.080045000001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1.565E-3</v>
      </c>
      <c r="L71" s="260">
        <f t="shared" si="11"/>
        <v>1083.4995799999999</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1.5740000000000001E-3</v>
      </c>
      <c r="L72" s="260">
        <f t="shared" si="11"/>
        <v>22365.963916000001</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0.5</v>
      </c>
      <c r="AA74" s="499" t="s">
        <v>128</v>
      </c>
      <c r="AB74" s="500">
        <f>+K75</f>
        <v>365</v>
      </c>
      <c r="AC74" s="460">
        <f>ROUND(AB74*Z74,0)</f>
        <v>183</v>
      </c>
      <c r="AD74" s="449"/>
    </row>
    <row r="75" spans="1:30" ht="19.5" customHeight="1" x14ac:dyDescent="0.3">
      <c r="A75" s="1" t="s">
        <v>129</v>
      </c>
      <c r="B75" s="154" t="s">
        <v>126</v>
      </c>
      <c r="C75" s="155" t="s">
        <v>127</v>
      </c>
      <c r="D75" s="154">
        <v>1</v>
      </c>
      <c r="E75" s="154">
        <v>0</v>
      </c>
      <c r="F75" s="154">
        <v>0</v>
      </c>
      <c r="G75" s="156">
        <f>IF($B$154&lt;8,D75,E75)</f>
        <v>0</v>
      </c>
      <c r="H75" s="157"/>
      <c r="I75" s="158">
        <f>AVERAGE(G75,D75)</f>
        <v>0.5</v>
      </c>
      <c r="J75" s="159" t="s">
        <v>128</v>
      </c>
      <c r="K75" s="160">
        <v>365</v>
      </c>
      <c r="L75" s="260">
        <f t="shared" ref="L75:L78" si="12">SUM(I75*K75)</f>
        <v>182.5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1.5740000000000001E-3</v>
      </c>
      <c r="L77" s="260">
        <f t="shared" si="12"/>
        <v>2708.5502180000003</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1.565E-3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183</v>
      </c>
      <c r="AD81" s="507"/>
    </row>
    <row r="82" spans="1:30" ht="22.5" customHeight="1" thickTop="1" x14ac:dyDescent="0.3">
      <c r="B82" s="14" t="s">
        <v>138</v>
      </c>
      <c r="C82" s="14"/>
      <c r="D82" s="14"/>
      <c r="E82" s="14"/>
      <c r="F82" s="14"/>
      <c r="G82" s="14"/>
      <c r="H82" s="14"/>
      <c r="I82" s="14"/>
      <c r="J82" s="14"/>
      <c r="K82" s="14"/>
      <c r="L82" s="446">
        <f>SUM(L44:L81)</f>
        <v>2060096.557705086</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'3941'!AC81</f>
        <v>183</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2060096.557705086</v>
      </c>
      <c r="L86" s="247">
        <f>IF(G26=0,0,IF(G26&gt;250,-(((250/G26)*K86)*IF(M86="H",0.02,0.05)),IF(M86="H",-0.02*K86,-0.05*K86)))</f>
        <v>-89181.669164722334</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1970914.8885403636</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-1649344.22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321570.66854036367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160785.32999999999</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13823.158720531967</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347</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348</v>
      </c>
      <c r="C123" s="195" t="s">
        <v>197</v>
      </c>
    </row>
    <row r="124" spans="2:3" hidden="1" x14ac:dyDescent="0.3">
      <c r="B124" s="437" t="s">
        <v>561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41808.602893518502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347</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348</v>
      </c>
      <c r="C164" s="209" t="s">
        <v>242</v>
      </c>
      <c r="D164" s="205"/>
    </row>
    <row r="165" spans="1:4" hidden="1" x14ac:dyDescent="0.3">
      <c r="A165" s="204" t="s">
        <v>243</v>
      </c>
      <c r="B165" s="208" t="s">
        <v>349</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41808.602893518502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21" priority="2" stopIfTrue="1" operator="lessThan">
      <formula>0</formula>
    </cfRule>
  </conditionalFormatting>
  <conditionalFormatting sqref="A141:A172">
    <cfRule type="cellIs" dxfId="2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'3961'!B2</f>
        <v>50</v>
      </c>
      <c r="W2" s="586" t="s">
        <v>4</v>
      </c>
      <c r="X2" s="587"/>
      <c r="Y2" s="588"/>
      <c r="Z2" s="588"/>
      <c r="AA2" s="588"/>
      <c r="AB2" s="588"/>
      <c r="AC2" s="588"/>
      <c r="AD2" s="449"/>
    </row>
    <row r="3" spans="1:30" ht="20.399999999999999" x14ac:dyDescent="0.35">
      <c r="B3" s="10" t="str">
        <f>"Revenue Estimate Worksheet: "&amp;B124</f>
        <v>Revenue Estimate Worksheet: Gardens School of Technology Arts - 3961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'3961'!G7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51.89</v>
      </c>
      <c r="E10" s="328">
        <f>14.03+14.54+13.07+9</f>
        <v>50.64</v>
      </c>
      <c r="F10" s="323">
        <v>0</v>
      </c>
      <c r="G10" s="326">
        <f>IF($B$154&lt;8,D10*2,D10+E10)</f>
        <v>102.53</v>
      </c>
      <c r="H10" s="47"/>
      <c r="I10" s="48">
        <v>1.1259999999999999</v>
      </c>
      <c r="J10" s="48"/>
      <c r="K10" s="434">
        <f>ROUND(G10*I10,4)</f>
        <v>115.44880000000001</v>
      </c>
      <c r="L10" s="260">
        <f>SUM(K10*$G$7)*($K$7)</f>
        <v>478961.43561890401</v>
      </c>
      <c r="N10" s="50">
        <v>5101</v>
      </c>
      <c r="O10" s="51">
        <v>101</v>
      </c>
      <c r="Q10" s="52"/>
      <c r="V10" s="596" t="s">
        <v>25</v>
      </c>
      <c r="W10" s="596"/>
      <c r="X10" s="597">
        <f>IF('3961'!K$84=1,'3961'!G10,0)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5.5</v>
      </c>
      <c r="E11" s="330">
        <v>6.04</v>
      </c>
      <c r="F11" s="251">
        <v>0</v>
      </c>
      <c r="G11" s="327">
        <f t="shared" ref="G11:G25" si="2">IF($B$154&lt;8,D11*2,D11+E11)</f>
        <v>11.54</v>
      </c>
      <c r="H11" s="47"/>
      <c r="I11" s="55">
        <f>I10</f>
        <v>1.1259999999999999</v>
      </c>
      <c r="J11" s="55"/>
      <c r="K11" s="434">
        <f t="shared" ref="K11:K25" si="3">ROUND(G11*I11,4)</f>
        <v>12.994</v>
      </c>
      <c r="L11" s="260">
        <f t="shared" ref="L11:L25" si="4">SUM(K11*$G$7)*($K$7)</f>
        <v>53908.09514202</v>
      </c>
      <c r="M11" s="1" t="str">
        <f>IF(ROUND(G11,2)=ROUND(SUM(G28:G30),2)," ","CHECK 2. PK-3 Lines Below")</f>
        <v xml:space="preserve"> </v>
      </c>
      <c r="N11" s="50">
        <v>5101</v>
      </c>
      <c r="O11" s="56" t="s">
        <v>28</v>
      </c>
      <c r="Q11" s="52"/>
      <c r="V11" s="607" t="s">
        <v>27</v>
      </c>
      <c r="W11" s="607"/>
      <c r="X11" s="597">
        <f>IF('3961'!K$84=1,'3961'!G11,0)</f>
        <v>0</v>
      </c>
      <c r="Y11" s="597"/>
      <c r="Z11" s="608">
        <v>1</v>
      </c>
      <c r="AA11" s="608"/>
      <c r="AB11" s="459">
        <f t="shared" si="0"/>
        <v>0</v>
      </c>
      <c r="AC11" s="460">
        <f t="shared" si="1"/>
        <v>0</v>
      </c>
      <c r="AD11" s="449"/>
    </row>
    <row r="12" spans="1:30" x14ac:dyDescent="0.3">
      <c r="A12" s="1" t="s">
        <v>29</v>
      </c>
      <c r="B12" s="14" t="s">
        <v>30</v>
      </c>
      <c r="C12" s="14"/>
      <c r="D12" s="330">
        <v>54.47</v>
      </c>
      <c r="E12" s="330">
        <f>9.66+10.6+12.01+13.46+11.31</f>
        <v>57.04</v>
      </c>
      <c r="F12" s="251">
        <v>0</v>
      </c>
      <c r="G12" s="327">
        <f t="shared" si="2"/>
        <v>111.50999999999999</v>
      </c>
      <c r="H12" s="47"/>
      <c r="I12" s="55">
        <v>1</v>
      </c>
      <c r="J12" s="55"/>
      <c r="K12" s="434">
        <f t="shared" si="3"/>
        <v>111.51</v>
      </c>
      <c r="L12" s="260">
        <f t="shared" si="4"/>
        <v>462620.57020829996</v>
      </c>
      <c r="N12" s="50">
        <v>5102</v>
      </c>
      <c r="O12" s="51">
        <v>102</v>
      </c>
      <c r="Q12" s="52"/>
      <c r="V12" s="607" t="s">
        <v>30</v>
      </c>
      <c r="W12" s="607"/>
      <c r="X12" s="597">
        <f>IF('3961'!K$84=1,'3961'!G12,0)</f>
        <v>0</v>
      </c>
      <c r="Y12" s="597"/>
      <c r="Z12" s="608">
        <v>1</v>
      </c>
      <c r="AA12" s="608"/>
      <c r="AB12" s="459">
        <f t="shared" si="0"/>
        <v>0</v>
      </c>
      <c r="AC12" s="460">
        <f t="shared" si="1"/>
        <v>0</v>
      </c>
      <c r="AD12" s="449"/>
    </row>
    <row r="13" spans="1:30" x14ac:dyDescent="0.3">
      <c r="A13" s="1" t="s">
        <v>31</v>
      </c>
      <c r="B13" s="14" t="s">
        <v>32</v>
      </c>
      <c r="C13" s="14"/>
      <c r="D13" s="330">
        <v>3.5</v>
      </c>
      <c r="E13" s="330">
        <v>2.5</v>
      </c>
      <c r="F13" s="251">
        <v>0</v>
      </c>
      <c r="G13" s="327">
        <f t="shared" si="2"/>
        <v>6</v>
      </c>
      <c r="H13" s="47"/>
      <c r="I13" s="55">
        <f>I12</f>
        <v>1</v>
      </c>
      <c r="J13" s="55"/>
      <c r="K13" s="434">
        <f t="shared" si="3"/>
        <v>6</v>
      </c>
      <c r="L13" s="260">
        <f t="shared" si="4"/>
        <v>24892.147979999998</v>
      </c>
      <c r="M13" s="1" t="str">
        <f>IF(ROUND(G13,2)=ROUND(SUM(G31:G33),2)," ","CHECK 2. 4-8 Lines Below")</f>
        <v xml:space="preserve"> </v>
      </c>
      <c r="N13" s="50">
        <v>5102</v>
      </c>
      <c r="O13" s="56" t="s">
        <v>33</v>
      </c>
      <c r="Q13" s="52"/>
      <c r="V13" s="607" t="s">
        <v>32</v>
      </c>
      <c r="W13" s="607"/>
      <c r="X13" s="597">
        <f>IF('3961'!K$84=1,'3961'!G13,0)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IF('3961'!K$84=1,'3961'!G14,0)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IF('3961'!K$84=1,'3961'!G15,0)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IF('3961'!K$84=1,'3961'!G16,0)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IF('3961'!K$84=1,'3961'!G17,0)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IF('3961'!K$84=1,'3961'!G18,0)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IF('3961'!K$84=1,'3961'!G19,0)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IF('3961'!K$84=1,'3961'!G20,0)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IF('3961'!K$84=1,'3961'!G21,0)</f>
        <v>0</v>
      </c>
      <c r="Y21" s="597"/>
      <c r="Z21" s="608">
        <v>1</v>
      </c>
      <c r="AA21" s="608"/>
      <c r="AB21" s="459">
        <f t="shared" si="0"/>
        <v>0</v>
      </c>
      <c r="AC21" s="460">
        <f t="shared" si="1"/>
        <v>0</v>
      </c>
      <c r="AD21" s="449"/>
    </row>
    <row r="22" spans="1:30" ht="16.2" x14ac:dyDescent="0.35">
      <c r="A22" s="1" t="s">
        <v>51</v>
      </c>
      <c r="B22" s="14" t="s">
        <v>52</v>
      </c>
      <c r="C22" s="14"/>
      <c r="D22" s="330">
        <v>0.43</v>
      </c>
      <c r="E22" s="330">
        <v>0.43</v>
      </c>
      <c r="F22" s="251">
        <v>0</v>
      </c>
      <c r="G22" s="327">
        <f t="shared" si="2"/>
        <v>0.86</v>
      </c>
      <c r="H22" s="47"/>
      <c r="I22" s="55">
        <v>1.147</v>
      </c>
      <c r="J22" s="55"/>
      <c r="K22" s="434">
        <f t="shared" si="3"/>
        <v>0.98640000000000005</v>
      </c>
      <c r="L22" s="260">
        <f t="shared" si="4"/>
        <v>4092.2691279119999</v>
      </c>
      <c r="N22" s="50">
        <v>5101</v>
      </c>
      <c r="O22" s="51">
        <v>130</v>
      </c>
      <c r="Q22" s="52"/>
      <c r="V22" s="607" t="s">
        <v>52</v>
      </c>
      <c r="W22" s="607"/>
      <c r="X22" s="597">
        <f>IF('3961'!K$84=1,'3961'!G22,0)</f>
        <v>0</v>
      </c>
      <c r="Y22" s="597"/>
      <c r="Z22" s="608">
        <v>1</v>
      </c>
      <c r="AA22" s="608"/>
      <c r="AB22" s="459">
        <f t="shared" si="0"/>
        <v>0</v>
      </c>
      <c r="AC22" s="460">
        <f t="shared" si="1"/>
        <v>0</v>
      </c>
      <c r="AD22" s="449"/>
    </row>
    <row r="23" spans="1:30" ht="16.2" x14ac:dyDescent="0.35">
      <c r="A23" s="1" t="s">
        <v>53</v>
      </c>
      <c r="B23" s="14" t="s">
        <v>54</v>
      </c>
      <c r="C23" s="14"/>
      <c r="D23" s="330">
        <v>1.25</v>
      </c>
      <c r="E23" s="330">
        <f>0.4+0.4+0.45</f>
        <v>1.25</v>
      </c>
      <c r="F23" s="251">
        <v>0</v>
      </c>
      <c r="G23" s="327">
        <f t="shared" si="2"/>
        <v>2.5</v>
      </c>
      <c r="H23" s="47"/>
      <c r="I23" s="55">
        <f>I22</f>
        <v>1.147</v>
      </c>
      <c r="J23" s="55"/>
      <c r="K23" s="434">
        <f t="shared" si="3"/>
        <v>2.8675000000000002</v>
      </c>
      <c r="L23" s="260">
        <f t="shared" si="4"/>
        <v>11896.372388775</v>
      </c>
      <c r="N23" s="50">
        <v>5102</v>
      </c>
      <c r="O23" s="51">
        <v>130</v>
      </c>
      <c r="Q23" s="52"/>
      <c r="V23" s="607" t="s">
        <v>54</v>
      </c>
      <c r="W23" s="607"/>
      <c r="X23" s="597">
        <f>IF('3961'!K$84=1,'3961'!G23,0)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IF('3961'!K$84=1,'3961'!G24,0)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IF('3961'!K$84=1,'3961'!G25,0)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117.04</v>
      </c>
      <c r="E26" s="438">
        <f t="shared" si="5"/>
        <v>117.9</v>
      </c>
      <c r="F26" s="438"/>
      <c r="G26" s="438">
        <f>SUM(G10:G25)</f>
        <v>234.94</v>
      </c>
      <c r="H26" s="60"/>
      <c r="I26" s="60"/>
      <c r="J26" s="60"/>
      <c r="K26" s="440">
        <f>SUM(K10:K25)</f>
        <v>249.80670000000003</v>
      </c>
      <c r="L26" s="264">
        <f>SUM(L10:L25)</f>
        <v>1036370.890465911</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5.5</v>
      </c>
      <c r="E28" s="330">
        <v>5.51</v>
      </c>
      <c r="F28" s="325">
        <v>0</v>
      </c>
      <c r="G28" s="327">
        <f t="shared" ref="G28:G36" si="6">IF($B$154&lt;8,D28*2,D28+E28)</f>
        <v>11.01</v>
      </c>
      <c r="H28" s="72"/>
      <c r="I28" s="73" t="s">
        <v>67</v>
      </c>
      <c r="J28" s="50">
        <v>251</v>
      </c>
      <c r="K28" s="435">
        <v>1047</v>
      </c>
      <c r="L28" s="260">
        <f>SUM(G28*K28)</f>
        <v>11527.47</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0.53</v>
      </c>
      <c r="F29" s="325">
        <v>0</v>
      </c>
      <c r="G29" s="327">
        <f t="shared" si="6"/>
        <v>0.53</v>
      </c>
      <c r="H29" s="72"/>
      <c r="I29" s="50" t="s">
        <v>67</v>
      </c>
      <c r="J29" s="50">
        <v>252</v>
      </c>
      <c r="K29" s="435">
        <v>3380</v>
      </c>
      <c r="L29" s="260">
        <f t="shared" ref="L29:L36" si="8">SUM(G29*K29)</f>
        <v>1791.4</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3.5</v>
      </c>
      <c r="E31" s="330">
        <v>2.5</v>
      </c>
      <c r="F31" s="325">
        <v>0</v>
      </c>
      <c r="G31" s="327">
        <f t="shared" si="6"/>
        <v>6</v>
      </c>
      <c r="H31" s="72"/>
      <c r="I31" s="81" t="s">
        <v>71</v>
      </c>
      <c r="J31" s="50">
        <v>251</v>
      </c>
      <c r="K31" s="435">
        <v>1173</v>
      </c>
      <c r="L31" s="260">
        <f t="shared" si="8"/>
        <v>7038</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9</v>
      </c>
      <c r="E37" s="438">
        <f t="shared" si="10"/>
        <v>8.5399999999999991</v>
      </c>
      <c r="F37" s="438"/>
      <c r="G37" s="438">
        <f>SUM(G28:G36)</f>
        <v>17.54</v>
      </c>
      <c r="H37" s="60"/>
      <c r="I37" s="14" t="s">
        <v>79</v>
      </c>
      <c r="J37" s="14"/>
      <c r="K37" s="58"/>
      <c r="L37" s="247">
        <f>SUM(L28:L36)</f>
        <v>20356.87</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44403.659999999996</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1101131.420465911</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129.42920000000001</v>
      </c>
      <c r="D47" s="107"/>
      <c r="E47" s="107"/>
      <c r="F47" s="107"/>
      <c r="G47" s="108">
        <f>K7</f>
        <v>1.0289999999999999</v>
      </c>
      <c r="H47" s="108"/>
      <c r="I47" s="109">
        <v>1317.85</v>
      </c>
      <c r="J47" s="110" t="s">
        <v>94</v>
      </c>
      <c r="K47" s="436">
        <f>ROUND(C47*G47*I47,0)</f>
        <v>175515</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120.37750000000001</v>
      </c>
      <c r="D48" s="107"/>
      <c r="E48" s="107"/>
      <c r="F48" s="107"/>
      <c r="G48" s="108">
        <f>K7</f>
        <v>1.0289999999999999</v>
      </c>
      <c r="H48" s="108"/>
      <c r="I48" s="109">
        <v>898.92</v>
      </c>
      <c r="J48" s="110" t="s">
        <v>94</v>
      </c>
      <c r="K48" s="436">
        <f>ROUND(C48*G48*I48,0)</f>
        <v>111348</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249.80670000000003</v>
      </c>
      <c r="D50" s="129"/>
      <c r="E50" s="130"/>
      <c r="F50" s="130"/>
      <c r="G50" s="131" t="s">
        <v>96</v>
      </c>
      <c r="H50" s="131"/>
      <c r="I50" s="131"/>
      <c r="J50" s="131"/>
      <c r="K50" s="131"/>
      <c r="L50" s="260">
        <f>IF(B2=75,0,K49+K48+K47)</f>
        <v>286863</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249.80670000000003</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1.24E-3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234.94</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1.281E-3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1.24E-3</v>
      </c>
      <c r="L59" s="260">
        <f>SUM(I59*K59)</f>
        <v>5250.6398799999997</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1.24E-3</v>
      </c>
      <c r="L67" s="260">
        <f>SUM(I67*K67)</f>
        <v>133654.59411999999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1.281E-3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1.24E-3</v>
      </c>
      <c r="L70" s="260">
        <f t="shared" si="11"/>
        <v>-8756.1273199999996</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1.24E-3</v>
      </c>
      <c r="L71" s="260">
        <f t="shared" si="11"/>
        <v>858.49167999999997</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1.281E-3</v>
      </c>
      <c r="L72" s="260">
        <f t="shared" si="11"/>
        <v>18202.541153999999</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1.281E-3</v>
      </c>
      <c r="L77" s="260">
        <f t="shared" si="12"/>
        <v>2204.3537670000001</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1.24E-3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0</v>
      </c>
      <c r="AD81" s="507"/>
    </row>
    <row r="82" spans="1:30" ht="22.5" customHeight="1" thickTop="1" x14ac:dyDescent="0.3">
      <c r="B82" s="14" t="s">
        <v>138</v>
      </c>
      <c r="C82" s="14"/>
      <c r="D82" s="14"/>
      <c r="E82" s="14"/>
      <c r="F82" s="14"/>
      <c r="G82" s="14"/>
      <c r="H82" s="14"/>
      <c r="I82" s="14"/>
      <c r="J82" s="14"/>
      <c r="K82" s="14"/>
      <c r="L82" s="446">
        <f>SUM(L44:L81)</f>
        <v>1539408.9137469109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'3961'!AC81</f>
        <v>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1539408.9137469109</v>
      </c>
      <c r="L86" s="247">
        <f>IF(G26=0,0,IF(G26&gt;250,-(((250/G26)*K86)*IF(M86="H",0.02,0.05)),IF(M86="H",-0.02*K86,-0.05*K86)))</f>
        <v>-76970.445687345549</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1462438.4680595654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-1210260.1299999999</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252178.33805956552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126089.17</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350</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351</v>
      </c>
      <c r="C123" s="195" t="s">
        <v>197</v>
      </c>
    </row>
    <row r="124" spans="2:3" hidden="1" x14ac:dyDescent="0.3">
      <c r="B124" s="437" t="s">
        <v>562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41808.602928240703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350</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351</v>
      </c>
      <c r="C164" s="209" t="s">
        <v>242</v>
      </c>
      <c r="D164" s="205"/>
    </row>
    <row r="165" spans="1:4" hidden="1" x14ac:dyDescent="0.3">
      <c r="A165" s="204" t="s">
        <v>243</v>
      </c>
      <c r="B165" s="208" t="s">
        <v>352</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41808.602928240703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9" priority="2" stopIfTrue="1" operator="lessThan">
      <formula>0</formula>
    </cfRule>
  </conditionalFormatting>
  <conditionalFormatting sqref="A141:A172">
    <cfRule type="cellIs" dxfId="1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'3971'!B2</f>
        <v>50</v>
      </c>
      <c r="W2" s="586" t="s">
        <v>4</v>
      </c>
      <c r="X2" s="587"/>
      <c r="Y2" s="588"/>
      <c r="Z2" s="588"/>
      <c r="AA2" s="588"/>
      <c r="AB2" s="588"/>
      <c r="AC2" s="588"/>
      <c r="AD2" s="449"/>
    </row>
    <row r="3" spans="1:30" ht="20.399999999999999" x14ac:dyDescent="0.35">
      <c r="B3" s="10" t="str">
        <f>"Revenue Estimate Worksheet: "&amp;B124</f>
        <v>Revenue Estimate Worksheet: Mavericks Charter High School - 3971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'3971'!G7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4">
        <f>IF($B$154&lt;8,D10*2,D10+E10)</f>
        <v>0</v>
      </c>
      <c r="H10" s="47"/>
      <c r="I10" s="48">
        <v>1.1259999999999999</v>
      </c>
      <c r="J10" s="48"/>
      <c r="K10" s="434">
        <f>ROUND(G10*I10,4)</f>
        <v>0</v>
      </c>
      <c r="L10" s="260">
        <f>SUM(K10*$G$7)*($K$7)</f>
        <v>0</v>
      </c>
      <c r="N10" s="50">
        <v>5101</v>
      </c>
      <c r="O10" s="51">
        <v>101</v>
      </c>
      <c r="Q10" s="52"/>
      <c r="V10" s="596" t="s">
        <v>25</v>
      </c>
      <c r="W10" s="596"/>
      <c r="X10" s="597">
        <f>IF('3971'!K$84=1,'3971'!G10,0)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4">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IF('3971'!K$84=1,'3971'!G11,0)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4">
        <f t="shared" si="2"/>
        <v>0</v>
      </c>
      <c r="H12" s="47"/>
      <c r="I12" s="55">
        <v>1</v>
      </c>
      <c r="J12" s="55"/>
      <c r="K12" s="434">
        <f t="shared" si="3"/>
        <v>0</v>
      </c>
      <c r="L12" s="260">
        <f t="shared" si="4"/>
        <v>0</v>
      </c>
      <c r="N12" s="50">
        <v>5102</v>
      </c>
      <c r="O12" s="51">
        <v>102</v>
      </c>
      <c r="Q12" s="52"/>
      <c r="V12" s="607" t="s">
        <v>30</v>
      </c>
      <c r="W12" s="607"/>
      <c r="X12" s="597">
        <f>IF('3971'!K$84=1,'3971'!G12,0)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4">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IF('3971'!K$84=1,'3971'!G13,0)</f>
        <v>0</v>
      </c>
      <c r="Y13" s="597"/>
      <c r="Z13" s="608">
        <v>1</v>
      </c>
      <c r="AA13" s="608"/>
      <c r="AB13" s="459">
        <f t="shared" si="0"/>
        <v>0</v>
      </c>
      <c r="AC13" s="460">
        <f t="shared" si="1"/>
        <v>0</v>
      </c>
      <c r="AD13" s="449"/>
    </row>
    <row r="14" spans="1:30" x14ac:dyDescent="0.3">
      <c r="A14" s="1" t="s">
        <v>34</v>
      </c>
      <c r="B14" s="14" t="s">
        <v>35</v>
      </c>
      <c r="C14" s="14"/>
      <c r="D14" s="330">
        <v>215.28</v>
      </c>
      <c r="E14" s="330">
        <v>214.19</v>
      </c>
      <c r="F14" s="251">
        <v>0</v>
      </c>
      <c r="G14" s="324">
        <f t="shared" si="2"/>
        <v>429.47</v>
      </c>
      <c r="H14" s="47"/>
      <c r="I14" s="55">
        <v>1.004</v>
      </c>
      <c r="J14" s="55"/>
      <c r="K14" s="434">
        <f t="shared" si="3"/>
        <v>431.18790000000001</v>
      </c>
      <c r="L14" s="260">
        <f t="shared" si="4"/>
        <v>1788865.5023309069</v>
      </c>
      <c r="N14" s="50">
        <v>5103</v>
      </c>
      <c r="O14" s="51">
        <v>103</v>
      </c>
      <c r="Q14" s="52"/>
      <c r="V14" s="607" t="s">
        <v>35</v>
      </c>
      <c r="W14" s="607"/>
      <c r="X14" s="597">
        <f>IF('3971'!K$84=1,'3971'!G14,0)</f>
        <v>0</v>
      </c>
      <c r="Y14" s="597"/>
      <c r="Z14" s="608">
        <v>1</v>
      </c>
      <c r="AA14" s="608"/>
      <c r="AB14" s="459">
        <f t="shared" si="0"/>
        <v>0</v>
      </c>
      <c r="AC14" s="460">
        <f t="shared" si="1"/>
        <v>0</v>
      </c>
      <c r="AD14" s="449"/>
    </row>
    <row r="15" spans="1:30" x14ac:dyDescent="0.3">
      <c r="A15" s="1" t="s">
        <v>36</v>
      </c>
      <c r="B15" s="14" t="s">
        <v>37</v>
      </c>
      <c r="C15" s="14"/>
      <c r="D15" s="330">
        <v>50.1</v>
      </c>
      <c r="E15" s="330">
        <v>45.11</v>
      </c>
      <c r="F15" s="251">
        <v>0</v>
      </c>
      <c r="G15" s="324">
        <f t="shared" si="2"/>
        <v>95.210000000000008</v>
      </c>
      <c r="H15" s="47"/>
      <c r="I15" s="55">
        <f>I14</f>
        <v>1.004</v>
      </c>
      <c r="J15" s="55"/>
      <c r="K15" s="434">
        <f t="shared" si="3"/>
        <v>95.590800000000002</v>
      </c>
      <c r="L15" s="260">
        <f t="shared" si="4"/>
        <v>396576.72318776394</v>
      </c>
      <c r="M15" s="1" t="str">
        <f>IF(ROUND(G15,2)=ROUND(SUM(G34:G36),2)," ","CHECK 2. 9-12 Lines Below")</f>
        <v xml:space="preserve"> </v>
      </c>
      <c r="N15" s="50">
        <v>5103</v>
      </c>
      <c r="O15" s="56" t="s">
        <v>38</v>
      </c>
      <c r="Q15" s="52"/>
      <c r="V15" s="607" t="s">
        <v>37</v>
      </c>
      <c r="W15" s="607"/>
      <c r="X15" s="597">
        <f>IF('3971'!K$84=1,'3971'!G15,0)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4">
        <f t="shared" si="2"/>
        <v>0</v>
      </c>
      <c r="H16" s="47"/>
      <c r="I16" s="55">
        <v>3.548</v>
      </c>
      <c r="J16" s="55"/>
      <c r="K16" s="434">
        <f t="shared" si="3"/>
        <v>0</v>
      </c>
      <c r="L16" s="260">
        <f t="shared" si="4"/>
        <v>0</v>
      </c>
      <c r="N16" s="50">
        <v>5101</v>
      </c>
      <c r="O16" s="1">
        <v>254</v>
      </c>
      <c r="Q16" s="52"/>
      <c r="V16" s="607" t="s">
        <v>40</v>
      </c>
      <c r="W16" s="607"/>
      <c r="X16" s="597">
        <f>IF('3971'!K$84=1,'3971'!G16,0)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4">
        <f t="shared" si="2"/>
        <v>0</v>
      </c>
      <c r="H17" s="47"/>
      <c r="I17" s="55">
        <f>I16</f>
        <v>3.548</v>
      </c>
      <c r="J17" s="55"/>
      <c r="K17" s="434">
        <f t="shared" si="3"/>
        <v>0</v>
      </c>
      <c r="L17" s="260">
        <f t="shared" si="4"/>
        <v>0</v>
      </c>
      <c r="N17" s="50">
        <v>5102</v>
      </c>
      <c r="O17" s="52">
        <v>254</v>
      </c>
      <c r="Q17" s="52"/>
      <c r="V17" s="607" t="s">
        <v>42</v>
      </c>
      <c r="W17" s="607"/>
      <c r="X17" s="597">
        <f>IF('3971'!K$84=1,'3971'!G17,0)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4">
        <f t="shared" si="2"/>
        <v>0</v>
      </c>
      <c r="H18" s="47"/>
      <c r="I18" s="55">
        <f>I17</f>
        <v>3.548</v>
      </c>
      <c r="J18" s="55"/>
      <c r="K18" s="434">
        <f t="shared" si="3"/>
        <v>0</v>
      </c>
      <c r="L18" s="260">
        <f t="shared" si="4"/>
        <v>0</v>
      </c>
      <c r="N18" s="50">
        <v>5103</v>
      </c>
      <c r="O18" s="52">
        <v>254</v>
      </c>
      <c r="Q18" s="52"/>
      <c r="V18" s="607" t="s">
        <v>44</v>
      </c>
      <c r="W18" s="607"/>
      <c r="X18" s="597">
        <f>IF('3971'!K$84=1,'3971'!G18,0)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4">
        <f t="shared" si="2"/>
        <v>0</v>
      </c>
      <c r="H19" s="47"/>
      <c r="I19" s="55">
        <v>5.1040000000000001</v>
      </c>
      <c r="J19" s="55"/>
      <c r="K19" s="434">
        <f t="shared" si="3"/>
        <v>0</v>
      </c>
      <c r="L19" s="260">
        <f t="shared" si="4"/>
        <v>0</v>
      </c>
      <c r="N19" s="50">
        <v>5101</v>
      </c>
      <c r="O19" s="1">
        <v>255</v>
      </c>
      <c r="Q19" s="52"/>
      <c r="V19" s="607" t="s">
        <v>46</v>
      </c>
      <c r="W19" s="607"/>
      <c r="X19" s="597">
        <f>IF('3971'!K$84=1,'3971'!G19,0)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4">
        <f t="shared" si="2"/>
        <v>0</v>
      </c>
      <c r="H20" s="47"/>
      <c r="I20" s="55">
        <f>I19</f>
        <v>5.1040000000000001</v>
      </c>
      <c r="J20" s="55"/>
      <c r="K20" s="434">
        <f t="shared" si="3"/>
        <v>0</v>
      </c>
      <c r="L20" s="260">
        <f t="shared" si="4"/>
        <v>0</v>
      </c>
      <c r="N20" s="50">
        <v>5102</v>
      </c>
      <c r="O20" s="52">
        <v>255</v>
      </c>
      <c r="Q20" s="52"/>
      <c r="V20" s="607" t="s">
        <v>48</v>
      </c>
      <c r="W20" s="607"/>
      <c r="X20" s="597">
        <f>IF('3971'!K$84=1,'3971'!G20,0)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4">
        <f t="shared" si="2"/>
        <v>0</v>
      </c>
      <c r="H21" s="47"/>
      <c r="I21" s="55">
        <f>I20</f>
        <v>5.1040000000000001</v>
      </c>
      <c r="J21" s="55"/>
      <c r="K21" s="434">
        <f t="shared" si="3"/>
        <v>0</v>
      </c>
      <c r="L21" s="260">
        <f t="shared" si="4"/>
        <v>0</v>
      </c>
      <c r="N21" s="50">
        <v>5103</v>
      </c>
      <c r="O21" s="52">
        <v>255</v>
      </c>
      <c r="Q21" s="52"/>
      <c r="V21" s="607" t="s">
        <v>50</v>
      </c>
      <c r="W21" s="607"/>
      <c r="X21" s="597">
        <f>IF('3971'!K$84=1,'3971'!G21,0)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4">
        <f t="shared" si="2"/>
        <v>0</v>
      </c>
      <c r="H22" s="47"/>
      <c r="I22" s="55">
        <v>1.147</v>
      </c>
      <c r="J22" s="55"/>
      <c r="K22" s="434">
        <f t="shared" si="3"/>
        <v>0</v>
      </c>
      <c r="L22" s="260">
        <f t="shared" si="4"/>
        <v>0</v>
      </c>
      <c r="N22" s="50">
        <v>5101</v>
      </c>
      <c r="O22" s="51">
        <v>130</v>
      </c>
      <c r="Q22" s="52"/>
      <c r="V22" s="607" t="s">
        <v>52</v>
      </c>
      <c r="W22" s="607"/>
      <c r="X22" s="597">
        <f>IF('3971'!K$84=1,'3971'!G22,0)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4">
        <f t="shared" si="2"/>
        <v>0</v>
      </c>
      <c r="H23" s="47"/>
      <c r="I23" s="55">
        <f>I22</f>
        <v>1.147</v>
      </c>
      <c r="J23" s="55"/>
      <c r="K23" s="434">
        <f t="shared" si="3"/>
        <v>0</v>
      </c>
      <c r="L23" s="260">
        <f t="shared" si="4"/>
        <v>0</v>
      </c>
      <c r="N23" s="50">
        <v>5102</v>
      </c>
      <c r="O23" s="51">
        <v>130</v>
      </c>
      <c r="Q23" s="52"/>
      <c r="V23" s="607" t="s">
        <v>54</v>
      </c>
      <c r="W23" s="607"/>
      <c r="X23" s="597">
        <f>IF('3971'!K$84=1,'3971'!G23,0)</f>
        <v>0</v>
      </c>
      <c r="Y23" s="597"/>
      <c r="Z23" s="608">
        <v>1</v>
      </c>
      <c r="AA23" s="608"/>
      <c r="AB23" s="459">
        <f t="shared" si="0"/>
        <v>0</v>
      </c>
      <c r="AC23" s="460">
        <f t="shared" si="1"/>
        <v>0</v>
      </c>
      <c r="AD23" s="449"/>
    </row>
    <row r="24" spans="1:30" ht="16.2" x14ac:dyDescent="0.35">
      <c r="A24" s="1" t="s">
        <v>55</v>
      </c>
      <c r="B24" s="14" t="s">
        <v>56</v>
      </c>
      <c r="C24" s="14"/>
      <c r="D24" s="330">
        <v>8.66</v>
      </c>
      <c r="E24" s="330">
        <v>7.9</v>
      </c>
      <c r="F24" s="251">
        <v>0</v>
      </c>
      <c r="G24" s="324">
        <f t="shared" si="2"/>
        <v>16.560000000000002</v>
      </c>
      <c r="H24" s="47"/>
      <c r="I24" s="55">
        <f>I23</f>
        <v>1.147</v>
      </c>
      <c r="J24" s="55"/>
      <c r="K24" s="434">
        <f t="shared" si="3"/>
        <v>18.994299999999999</v>
      </c>
      <c r="L24" s="260">
        <f t="shared" si="4"/>
        <v>78801.487729418994</v>
      </c>
      <c r="N24" s="50">
        <v>5103</v>
      </c>
      <c r="O24" s="51">
        <v>130</v>
      </c>
      <c r="Q24" s="52"/>
      <c r="V24" s="607" t="s">
        <v>56</v>
      </c>
      <c r="W24" s="607"/>
      <c r="X24" s="597">
        <f>IF('3971'!K$84=1,'3971'!G24,0)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6">
        <f t="shared" si="2"/>
        <v>0</v>
      </c>
      <c r="H25" s="47"/>
      <c r="I25" s="55">
        <v>1.004</v>
      </c>
      <c r="J25" s="55"/>
      <c r="K25" s="434">
        <f t="shared" si="3"/>
        <v>0</v>
      </c>
      <c r="L25" s="260">
        <f t="shared" si="4"/>
        <v>0</v>
      </c>
      <c r="N25" s="50">
        <v>5310</v>
      </c>
      <c r="O25" s="51">
        <v>300</v>
      </c>
      <c r="Q25" s="52"/>
      <c r="V25" s="607" t="s">
        <v>58</v>
      </c>
      <c r="W25" s="607"/>
      <c r="X25" s="597">
        <f>IF('3971'!K$84=1,'3971'!G25,0)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274.04000000000002</v>
      </c>
      <c r="E26" s="438">
        <f t="shared" si="5"/>
        <v>267.2</v>
      </c>
      <c r="F26" s="438"/>
      <c r="G26" s="438">
        <f>SUM(G10:G25)</f>
        <v>541.24</v>
      </c>
      <c r="H26" s="60"/>
      <c r="I26" s="60"/>
      <c r="J26" s="60"/>
      <c r="K26" s="440">
        <f>SUM(K10:K25)</f>
        <v>545.77300000000002</v>
      </c>
      <c r="L26" s="264">
        <f>SUM(L10:L25)</f>
        <v>2264243.7132480899</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f>50.1-3.47-0.5</f>
        <v>46.13</v>
      </c>
      <c r="E34" s="330">
        <v>41.24</v>
      </c>
      <c r="F34" s="325">
        <v>0</v>
      </c>
      <c r="G34" s="327">
        <f t="shared" si="6"/>
        <v>87.37</v>
      </c>
      <c r="H34" s="72"/>
      <c r="I34" s="81" t="s">
        <v>75</v>
      </c>
      <c r="J34" s="50">
        <v>251</v>
      </c>
      <c r="K34" s="435">
        <v>835</v>
      </c>
      <c r="L34" s="260">
        <f t="shared" si="8"/>
        <v>72953.95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3.47</v>
      </c>
      <c r="E35" s="330">
        <v>2.91</v>
      </c>
      <c r="F35" s="325">
        <v>0</v>
      </c>
      <c r="G35" s="327">
        <f t="shared" si="6"/>
        <v>6.3800000000000008</v>
      </c>
      <c r="H35" s="72"/>
      <c r="I35" s="81" t="s">
        <v>75</v>
      </c>
      <c r="J35" s="50">
        <v>252</v>
      </c>
      <c r="K35" s="435">
        <v>3168</v>
      </c>
      <c r="L35" s="260">
        <f t="shared" si="8"/>
        <v>20211.840000000004</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0.5</v>
      </c>
      <c r="E36" s="330">
        <v>0.96</v>
      </c>
      <c r="F36" s="325">
        <v>0</v>
      </c>
      <c r="G36" s="327">
        <f t="shared" si="6"/>
        <v>1.46</v>
      </c>
      <c r="H36" s="72"/>
      <c r="I36" s="81" t="s">
        <v>75</v>
      </c>
      <c r="J36" s="50">
        <v>253</v>
      </c>
      <c r="K36" s="435">
        <v>6685</v>
      </c>
      <c r="L36" s="247">
        <f t="shared" si="8"/>
        <v>9760.1</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50.1</v>
      </c>
      <c r="E37" s="438">
        <f t="shared" si="10"/>
        <v>45.110000000000007</v>
      </c>
      <c r="F37" s="438"/>
      <c r="G37" s="438">
        <f>SUM(G28:G36)</f>
        <v>95.21</v>
      </c>
      <c r="H37" s="60"/>
      <c r="I37" s="14" t="s">
        <v>79</v>
      </c>
      <c r="J37" s="14"/>
      <c r="K37" s="58"/>
      <c r="L37" s="247">
        <f>SUM(L28:L36)</f>
        <v>102925.89000000001</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102294.36</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2469463.9632480899</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545.77300000000002</v>
      </c>
      <c r="D49" s="107"/>
      <c r="E49" s="107"/>
      <c r="F49" s="107"/>
      <c r="G49" s="108">
        <f>K7</f>
        <v>1.0289999999999999</v>
      </c>
      <c r="H49" s="108"/>
      <c r="I49" s="109">
        <v>901.09</v>
      </c>
      <c r="J49" s="110" t="s">
        <v>94</v>
      </c>
      <c r="K49" s="111">
        <f>ROUND(C49*G49*I49,0)</f>
        <v>506053</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545.77300000000002</v>
      </c>
      <c r="D50" s="129"/>
      <c r="E50" s="130"/>
      <c r="F50" s="130"/>
      <c r="G50" s="131" t="s">
        <v>96</v>
      </c>
      <c r="H50" s="131"/>
      <c r="I50" s="131"/>
      <c r="J50" s="131"/>
      <c r="K50" s="131"/>
      <c r="L50" s="260">
        <f>IF(B2=75,0,K49+K48+K47)</f>
        <v>506053</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545.77300000000002</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2.709E-3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541.24</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2.9499999999999999E-3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2.709E-3</v>
      </c>
      <c r="L59" s="260">
        <f>SUM(I59*K59)</f>
        <v>11470.954383</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2.709E-3</v>
      </c>
      <c r="L67" s="260">
        <f>SUM(I67*K67)</f>
        <v>291992.17376700003</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2.9499999999999999E-3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2.709E-3</v>
      </c>
      <c r="L70" s="260">
        <f t="shared" si="11"/>
        <v>-19129.313636999999</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2.709E-3</v>
      </c>
      <c r="L71" s="260">
        <f t="shared" si="11"/>
        <v>1875.527388</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2.9499999999999999E-3</v>
      </c>
      <c r="L72" s="260">
        <f t="shared" si="11"/>
        <v>41918.420299999998</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299</v>
      </c>
      <c r="AA74" s="499" t="s">
        <v>128</v>
      </c>
      <c r="AB74" s="500">
        <f>+K75</f>
        <v>365</v>
      </c>
      <c r="AC74" s="460">
        <f>ROUND(AB74*Z74,0)</f>
        <v>109135</v>
      </c>
      <c r="AD74" s="449"/>
    </row>
    <row r="75" spans="1:30" ht="19.5" customHeight="1" x14ac:dyDescent="0.3">
      <c r="A75" s="1" t="s">
        <v>129</v>
      </c>
      <c r="B75" s="154" t="s">
        <v>126</v>
      </c>
      <c r="C75" s="155" t="s">
        <v>127</v>
      </c>
      <c r="D75" s="154">
        <v>248</v>
      </c>
      <c r="E75" s="154">
        <v>350</v>
      </c>
      <c r="F75" s="154">
        <v>0</v>
      </c>
      <c r="G75" s="156">
        <f>IF($B$154&lt;8,D75,E75)</f>
        <v>350</v>
      </c>
      <c r="H75" s="157"/>
      <c r="I75" s="158">
        <f>AVERAGE(G75,D75)</f>
        <v>299</v>
      </c>
      <c r="J75" s="159" t="s">
        <v>128</v>
      </c>
      <c r="K75" s="160">
        <v>365</v>
      </c>
      <c r="L75" s="260">
        <f t="shared" ref="L75:L78" si="12">SUM(I75*K75)</f>
        <v>109135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2.9499999999999999E-3</v>
      </c>
      <c r="L77" s="260">
        <f t="shared" si="12"/>
        <v>5076.3806500000001</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2.709E-3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109135</v>
      </c>
      <c r="AD81" s="507"/>
    </row>
    <row r="82" spans="1:30" ht="22.5" customHeight="1" thickTop="1" x14ac:dyDescent="0.3">
      <c r="B82" s="14" t="s">
        <v>138</v>
      </c>
      <c r="C82" s="14"/>
      <c r="D82" s="14"/>
      <c r="E82" s="14"/>
      <c r="F82" s="14"/>
      <c r="G82" s="14"/>
      <c r="H82" s="14"/>
      <c r="I82" s="14"/>
      <c r="J82" s="14"/>
      <c r="K82" s="14"/>
      <c r="L82" s="446">
        <f>SUM(L44:L81)</f>
        <v>3417856.1060990896</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'3971'!AC81</f>
        <v>109135</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3417856.1060990896</v>
      </c>
      <c r="L86" s="247">
        <f>IF(G26=0,0,IF(G26&gt;250,-(((250/G26)*K86)*IF(M86="H",0.02,0.05)),IF(M86="H",-0.02*K86,-0.05*K86)))</f>
        <v>-78935.77955479754</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3338920.3265442923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-2795701.24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543219.08654429205</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271609.53999999998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91957.025750156958</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353</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354</v>
      </c>
      <c r="C123" s="195" t="s">
        <v>197</v>
      </c>
    </row>
    <row r="124" spans="2:3" hidden="1" x14ac:dyDescent="0.3">
      <c r="B124" s="437" t="s">
        <v>563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41808.602951388901</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353</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354</v>
      </c>
      <c r="C164" s="209" t="s">
        <v>242</v>
      </c>
      <c r="D164" s="205"/>
    </row>
    <row r="165" spans="1:4" hidden="1" x14ac:dyDescent="0.3">
      <c r="A165" s="204" t="s">
        <v>243</v>
      </c>
      <c r="B165" s="208" t="s">
        <v>355</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41808.602951388901</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7" priority="2" stopIfTrue="1" operator="lessThan">
      <formula>0</formula>
    </cfRule>
  </conditionalFormatting>
  <conditionalFormatting sqref="A141:A172">
    <cfRule type="cellIs" dxfId="1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9"/>
  <sheetViews>
    <sheetView showGridLines="0" zoomScaleNormal="100" workbookViewId="0">
      <selection activeCell="F14" sqref="F14"/>
    </sheetView>
  </sheetViews>
  <sheetFormatPr defaultColWidth="9.33203125" defaultRowHeight="13.8" x14ac:dyDescent="0.25"/>
  <cols>
    <col min="1" max="1" width="4" style="412" customWidth="1"/>
    <col min="2" max="2" width="9.33203125" style="418" customWidth="1"/>
    <col min="3" max="11" width="9.33203125" style="412" customWidth="1"/>
    <col min="12" max="12" width="9.33203125" style="415" customWidth="1"/>
    <col min="13" max="16" width="9.33203125" style="412" customWidth="1"/>
    <col min="17" max="18" width="9.33203125" style="416" customWidth="1"/>
    <col min="19" max="21" width="9.33203125" style="412" customWidth="1"/>
    <col min="22" max="22" width="9.33203125" style="425" customWidth="1"/>
    <col min="23" max="23" width="9.33203125" style="412"/>
    <col min="24" max="25" width="9.33203125" style="412" customWidth="1"/>
    <col min="26" max="16384" width="9.33203125" style="412"/>
  </cols>
  <sheetData>
    <row r="1" spans="1:25" x14ac:dyDescent="0.25">
      <c r="A1" s="412" t="s">
        <v>142</v>
      </c>
      <c r="B1" s="412"/>
      <c r="R1" s="412"/>
      <c r="V1" s="412"/>
      <c r="Y1" s="417"/>
    </row>
    <row r="2" spans="1:25" x14ac:dyDescent="0.25">
      <c r="B2" s="412"/>
      <c r="R2" s="412"/>
      <c r="V2" s="412"/>
      <c r="Y2" s="417"/>
    </row>
    <row r="3" spans="1:25" s="413" customFormat="1" x14ac:dyDescent="0.25">
      <c r="A3" s="413" t="s">
        <v>19</v>
      </c>
      <c r="B3" s="426" t="s">
        <v>503</v>
      </c>
    </row>
    <row r="4" spans="1:25" s="413" customFormat="1" x14ac:dyDescent="0.25">
      <c r="B4" s="426"/>
    </row>
    <row r="5" spans="1:25" s="413" customFormat="1" x14ac:dyDescent="0.25">
      <c r="A5" s="413" t="s">
        <v>20</v>
      </c>
      <c r="B5" s="413" t="s">
        <v>504</v>
      </c>
      <c r="L5" s="427"/>
      <c r="Q5" s="428"/>
      <c r="R5" s="428"/>
      <c r="V5" s="429"/>
    </row>
    <row r="6" spans="1:25" s="413" customFormat="1" x14ac:dyDescent="0.25">
      <c r="L6" s="427"/>
      <c r="Q6" s="428"/>
      <c r="R6" s="428"/>
      <c r="V6" s="429"/>
    </row>
    <row r="7" spans="1:25" s="413" customFormat="1" x14ac:dyDescent="0.25">
      <c r="A7" s="413" t="s">
        <v>21</v>
      </c>
      <c r="B7" s="413" t="s">
        <v>505</v>
      </c>
      <c r="L7" s="427"/>
      <c r="Q7" s="428"/>
      <c r="R7" s="428"/>
    </row>
    <row r="8" spans="1:25" s="413" customFormat="1" x14ac:dyDescent="0.25">
      <c r="L8" s="427"/>
      <c r="Q8" s="428"/>
      <c r="R8" s="428"/>
    </row>
    <row r="9" spans="1:25" s="413" customFormat="1" x14ac:dyDescent="0.25">
      <c r="A9" s="413" t="s">
        <v>22</v>
      </c>
      <c r="B9" s="413" t="s">
        <v>512</v>
      </c>
      <c r="K9" s="427"/>
      <c r="L9" s="430"/>
      <c r="M9" s="430"/>
      <c r="N9" s="430"/>
      <c r="O9" s="430"/>
      <c r="Q9" s="428"/>
      <c r="R9" s="428"/>
      <c r="V9" s="429"/>
    </row>
    <row r="10" spans="1:25" s="413" customFormat="1" x14ac:dyDescent="0.25">
      <c r="B10" s="413" t="s">
        <v>513</v>
      </c>
      <c r="K10" s="427"/>
      <c r="L10" s="430"/>
      <c r="M10" s="430"/>
      <c r="N10" s="430"/>
      <c r="O10" s="430"/>
      <c r="Q10" s="428"/>
      <c r="R10" s="428"/>
      <c r="V10" s="429"/>
    </row>
    <row r="11" spans="1:25" s="413" customFormat="1" x14ac:dyDescent="0.25">
      <c r="B11" s="431" t="s">
        <v>514</v>
      </c>
      <c r="K11" s="427"/>
      <c r="L11" s="430"/>
      <c r="M11" s="430"/>
      <c r="N11" s="430"/>
      <c r="O11" s="430"/>
      <c r="Q11" s="428"/>
      <c r="R11" s="428"/>
      <c r="V11" s="429"/>
    </row>
    <row r="12" spans="1:25" s="413" customFormat="1" x14ac:dyDescent="0.25">
      <c r="K12" s="427"/>
      <c r="L12" s="430"/>
      <c r="M12" s="430"/>
      <c r="N12" s="430"/>
      <c r="O12" s="430"/>
      <c r="Q12" s="428"/>
      <c r="R12" s="428"/>
      <c r="V12" s="429"/>
    </row>
    <row r="13" spans="1:25" s="413" customFormat="1" x14ac:dyDescent="0.25">
      <c r="A13" s="413" t="s">
        <v>23</v>
      </c>
      <c r="B13" s="413" t="s">
        <v>515</v>
      </c>
      <c r="K13" s="427"/>
      <c r="L13" s="430"/>
      <c r="M13" s="430"/>
      <c r="N13" s="430"/>
      <c r="O13" s="430"/>
      <c r="Q13" s="428"/>
      <c r="R13" s="428"/>
      <c r="V13" s="429"/>
    </row>
    <row r="14" spans="1:25" s="413" customFormat="1" x14ac:dyDescent="0.25">
      <c r="B14" s="414" t="s">
        <v>516</v>
      </c>
      <c r="C14" s="414"/>
      <c r="D14" s="414"/>
      <c r="E14" s="414"/>
      <c r="F14" s="414"/>
      <c r="G14" s="414"/>
      <c r="H14" s="414"/>
      <c r="I14" s="414"/>
      <c r="K14" s="427"/>
      <c r="L14" s="430"/>
      <c r="M14" s="430"/>
      <c r="N14" s="430"/>
      <c r="O14" s="430"/>
      <c r="Q14" s="428"/>
      <c r="R14" s="428"/>
      <c r="V14" s="429"/>
    </row>
    <row r="15" spans="1:25" s="413" customFormat="1" x14ac:dyDescent="0.25">
      <c r="B15" s="414"/>
      <c r="C15" s="414"/>
      <c r="D15" s="414"/>
      <c r="E15" s="414"/>
      <c r="F15" s="414"/>
      <c r="G15" s="414"/>
      <c r="H15" s="414"/>
      <c r="I15" s="414"/>
      <c r="K15" s="427"/>
      <c r="L15" s="430"/>
      <c r="M15" s="430"/>
      <c r="N15" s="430"/>
      <c r="O15" s="430"/>
      <c r="Q15" s="428"/>
      <c r="R15" s="428"/>
      <c r="V15" s="429"/>
    </row>
    <row r="16" spans="1:25" s="413" customFormat="1" x14ac:dyDescent="0.25">
      <c r="A16" s="413" t="s">
        <v>134</v>
      </c>
      <c r="B16" s="431" t="s">
        <v>510</v>
      </c>
      <c r="J16" s="432"/>
      <c r="L16" s="427"/>
      <c r="Q16" s="428"/>
      <c r="R16" s="428"/>
    </row>
    <row r="17" spans="1:22" s="413" customFormat="1" x14ac:dyDescent="0.25">
      <c r="J17" s="432"/>
      <c r="L17" s="427"/>
      <c r="Q17" s="428"/>
      <c r="R17" s="428"/>
    </row>
    <row r="18" spans="1:22" s="413" customFormat="1" x14ac:dyDescent="0.25">
      <c r="A18" s="413" t="s">
        <v>136</v>
      </c>
      <c r="B18" s="413" t="s">
        <v>511</v>
      </c>
      <c r="L18" s="427"/>
      <c r="Q18" s="428"/>
      <c r="R18" s="428"/>
    </row>
    <row r="19" spans="1:22" s="413" customFormat="1" x14ac:dyDescent="0.25">
      <c r="L19" s="427"/>
      <c r="Q19" s="428"/>
      <c r="R19" s="428"/>
    </row>
    <row r="20" spans="1:22" s="413" customFormat="1" x14ac:dyDescent="0.25">
      <c r="A20" s="413" t="s">
        <v>140</v>
      </c>
      <c r="B20" s="413" t="s">
        <v>517</v>
      </c>
      <c r="L20" s="427"/>
      <c r="Q20" s="428"/>
      <c r="R20" s="428"/>
    </row>
    <row r="21" spans="1:22" s="413" customFormat="1" x14ac:dyDescent="0.25">
      <c r="B21" s="413" t="s">
        <v>518</v>
      </c>
      <c r="L21" s="427"/>
      <c r="Q21" s="428"/>
      <c r="R21" s="428"/>
    </row>
    <row r="22" spans="1:22" s="413" customFormat="1" x14ac:dyDescent="0.25">
      <c r="B22" s="414"/>
      <c r="C22" s="414"/>
      <c r="D22" s="414"/>
      <c r="E22" s="414"/>
      <c r="F22" s="414"/>
      <c r="G22" s="414"/>
      <c r="H22" s="414"/>
      <c r="I22" s="414"/>
      <c r="L22" s="427"/>
      <c r="Q22" s="428"/>
      <c r="R22" s="428"/>
    </row>
    <row r="23" spans="1:22" s="413" customFormat="1" x14ac:dyDescent="0.25">
      <c r="A23" s="413" t="s">
        <v>502</v>
      </c>
      <c r="B23" s="413" t="s">
        <v>519</v>
      </c>
      <c r="L23" s="427"/>
      <c r="Q23" s="428"/>
      <c r="R23" s="428"/>
    </row>
    <row r="24" spans="1:22" s="413" customFormat="1" x14ac:dyDescent="0.25">
      <c r="B24" s="414" t="s">
        <v>520</v>
      </c>
      <c r="C24" s="414"/>
      <c r="D24" s="414"/>
      <c r="E24" s="414"/>
      <c r="F24" s="414"/>
      <c r="G24" s="414"/>
      <c r="H24" s="414"/>
      <c r="I24" s="414"/>
      <c r="L24" s="427"/>
      <c r="Q24" s="428"/>
      <c r="R24" s="428"/>
    </row>
    <row r="25" spans="1:22" s="413" customFormat="1" x14ac:dyDescent="0.25">
      <c r="B25" s="431" t="s">
        <v>521</v>
      </c>
      <c r="C25" s="414"/>
      <c r="D25" s="414"/>
      <c r="E25" s="414"/>
      <c r="F25" s="414"/>
      <c r="G25" s="414"/>
      <c r="H25" s="414"/>
      <c r="I25" s="414"/>
      <c r="L25" s="427"/>
      <c r="Q25" s="428"/>
      <c r="R25" s="428"/>
    </row>
    <row r="26" spans="1:22" x14ac:dyDescent="0.25">
      <c r="C26" s="418"/>
      <c r="D26" s="418"/>
      <c r="E26" s="418"/>
      <c r="F26" s="418"/>
      <c r="G26" s="418"/>
      <c r="H26" s="418"/>
      <c r="I26" s="418"/>
      <c r="V26" s="412"/>
    </row>
    <row r="27" spans="1:22" x14ac:dyDescent="0.25">
      <c r="A27" s="420" t="s">
        <v>522</v>
      </c>
      <c r="B27" s="420"/>
      <c r="C27" s="420"/>
      <c r="D27" s="420"/>
      <c r="E27" s="420"/>
      <c r="F27" s="420"/>
      <c r="G27" s="420"/>
      <c r="H27" s="420"/>
      <c r="I27" s="422"/>
      <c r="J27" s="420"/>
      <c r="K27" s="420"/>
      <c r="V27" s="412"/>
    </row>
    <row r="28" spans="1:22" x14ac:dyDescent="0.25">
      <c r="A28" s="421" t="s">
        <v>523</v>
      </c>
      <c r="B28" s="422"/>
      <c r="C28" s="422"/>
      <c r="D28" s="422"/>
      <c r="E28" s="422"/>
      <c r="F28" s="422"/>
      <c r="G28" s="422"/>
      <c r="H28" s="422"/>
      <c r="I28" s="422"/>
      <c r="J28" s="420"/>
      <c r="K28" s="420"/>
      <c r="V28" s="412"/>
    </row>
    <row r="29" spans="1:22" x14ac:dyDescent="0.25">
      <c r="A29" s="421" t="s">
        <v>524</v>
      </c>
      <c r="B29" s="422"/>
      <c r="C29" s="422"/>
      <c r="D29" s="422"/>
      <c r="E29" s="422"/>
      <c r="F29" s="422"/>
      <c r="G29" s="422"/>
      <c r="H29" s="422"/>
      <c r="I29" s="422"/>
      <c r="J29" s="420"/>
      <c r="K29" s="420"/>
      <c r="V29" s="412"/>
    </row>
    <row r="30" spans="1:22" x14ac:dyDescent="0.25">
      <c r="A30" s="421" t="s">
        <v>525</v>
      </c>
      <c r="B30" s="422"/>
      <c r="C30" s="422"/>
      <c r="D30" s="422"/>
      <c r="E30" s="422"/>
      <c r="F30" s="422"/>
      <c r="G30" s="422"/>
      <c r="H30" s="422"/>
      <c r="I30" s="422"/>
      <c r="J30" s="420"/>
      <c r="K30" s="420"/>
      <c r="V30" s="412"/>
    </row>
    <row r="31" spans="1:22" x14ac:dyDescent="0.25">
      <c r="C31" s="418"/>
      <c r="D31" s="418"/>
      <c r="E31" s="418"/>
      <c r="F31" s="418"/>
      <c r="G31" s="418"/>
      <c r="H31" s="418"/>
      <c r="I31" s="418"/>
      <c r="V31" s="412"/>
    </row>
    <row r="32" spans="1:22" ht="12.75" customHeight="1" x14ac:dyDescent="0.25">
      <c r="A32" s="420" t="s">
        <v>526</v>
      </c>
      <c r="B32" s="420"/>
      <c r="C32" s="420"/>
      <c r="D32" s="420"/>
      <c r="E32" s="420"/>
      <c r="F32" s="420"/>
      <c r="G32" s="420"/>
      <c r="H32" s="420"/>
      <c r="I32" s="422"/>
      <c r="J32" s="420"/>
      <c r="K32" s="420"/>
      <c r="V32" s="412"/>
    </row>
    <row r="33" spans="1:22" x14ac:dyDescent="0.25">
      <c r="A33" s="421" t="s">
        <v>527</v>
      </c>
      <c r="B33" s="422"/>
      <c r="C33" s="422"/>
      <c r="D33" s="422"/>
      <c r="E33" s="422"/>
      <c r="F33" s="422"/>
      <c r="G33" s="422"/>
      <c r="H33" s="422"/>
      <c r="I33" s="422"/>
      <c r="J33" s="420"/>
      <c r="K33" s="420"/>
      <c r="V33" s="412"/>
    </row>
    <row r="34" spans="1:22" x14ac:dyDescent="0.25">
      <c r="A34" s="420" t="s">
        <v>528</v>
      </c>
      <c r="B34" s="422"/>
      <c r="C34" s="422"/>
      <c r="D34" s="422"/>
      <c r="E34" s="422"/>
      <c r="F34" s="422"/>
      <c r="G34" s="422"/>
      <c r="H34" s="422"/>
      <c r="I34" s="422"/>
      <c r="J34" s="420"/>
      <c r="K34" s="420"/>
      <c r="V34" s="412"/>
    </row>
    <row r="35" spans="1:22" x14ac:dyDescent="0.25">
      <c r="A35" s="421" t="s">
        <v>529</v>
      </c>
      <c r="B35" s="422"/>
      <c r="C35" s="422"/>
      <c r="D35" s="422"/>
      <c r="E35" s="422"/>
      <c r="F35" s="422"/>
      <c r="G35" s="422"/>
      <c r="H35" s="422"/>
      <c r="I35" s="422"/>
      <c r="J35" s="420"/>
      <c r="K35" s="420"/>
      <c r="V35" s="412"/>
    </row>
    <row r="36" spans="1:22" x14ac:dyDescent="0.25">
      <c r="A36" s="420" t="s">
        <v>530</v>
      </c>
      <c r="B36" s="422"/>
      <c r="C36" s="422"/>
      <c r="D36" s="422"/>
      <c r="E36" s="422"/>
      <c r="F36" s="422"/>
      <c r="G36" s="422"/>
      <c r="H36" s="422"/>
      <c r="I36" s="422"/>
      <c r="J36" s="420"/>
      <c r="K36" s="420"/>
      <c r="V36" s="412"/>
    </row>
    <row r="37" spans="1:22" x14ac:dyDescent="0.25">
      <c r="C37" s="418"/>
      <c r="D37" s="418"/>
      <c r="E37" s="418"/>
      <c r="F37" s="418"/>
      <c r="G37" s="418"/>
      <c r="H37" s="418"/>
      <c r="I37" s="418"/>
      <c r="V37" s="412"/>
    </row>
    <row r="38" spans="1:22" x14ac:dyDescent="0.25">
      <c r="A38" s="420" t="s">
        <v>531</v>
      </c>
      <c r="C38" s="418"/>
      <c r="D38" s="418"/>
      <c r="E38" s="418"/>
      <c r="F38" s="418"/>
      <c r="G38" s="418"/>
      <c r="H38" s="418"/>
      <c r="I38" s="418"/>
      <c r="V38" s="412"/>
    </row>
    <row r="39" spans="1:22" x14ac:dyDescent="0.25">
      <c r="A39" s="420" t="s">
        <v>532</v>
      </c>
      <c r="B39" s="420"/>
      <c r="C39" s="420"/>
      <c r="D39" s="420"/>
      <c r="E39" s="420"/>
      <c r="F39" s="420"/>
      <c r="G39" s="420"/>
      <c r="H39" s="420"/>
      <c r="I39" s="420"/>
      <c r="J39" s="413"/>
      <c r="V39" s="412"/>
    </row>
    <row r="40" spans="1:22" x14ac:dyDescent="0.25">
      <c r="B40" s="420"/>
      <c r="C40" s="420"/>
      <c r="D40" s="420"/>
      <c r="E40" s="420"/>
      <c r="F40" s="420"/>
      <c r="G40" s="420"/>
      <c r="H40" s="420"/>
      <c r="I40" s="420"/>
      <c r="J40" s="413"/>
      <c r="V40" s="412"/>
    </row>
    <row r="41" spans="1:22" x14ac:dyDescent="0.25">
      <c r="A41" s="420" t="s">
        <v>419</v>
      </c>
      <c r="B41" s="420"/>
      <c r="C41" s="420"/>
      <c r="D41" s="420"/>
      <c r="E41" s="420"/>
      <c r="F41" s="420"/>
      <c r="G41" s="420"/>
      <c r="H41" s="420"/>
      <c r="I41" s="420"/>
      <c r="J41" s="413"/>
      <c r="V41" s="412"/>
    </row>
    <row r="42" spans="1:22" ht="12.75" customHeight="1" x14ac:dyDescent="0.25">
      <c r="B42" s="420"/>
      <c r="C42" s="420"/>
      <c r="D42" s="420"/>
      <c r="E42" s="420"/>
      <c r="F42" s="420"/>
      <c r="G42" s="420"/>
      <c r="H42" s="420"/>
      <c r="I42" s="420"/>
      <c r="J42" s="413"/>
      <c r="V42" s="412"/>
    </row>
    <row r="43" spans="1:22" ht="12.75" customHeight="1" x14ac:dyDescent="0.25">
      <c r="B43" s="420"/>
      <c r="C43" s="420"/>
      <c r="D43" s="420"/>
      <c r="E43" s="420"/>
      <c r="F43" s="420"/>
      <c r="G43" s="420"/>
      <c r="H43" s="420"/>
      <c r="I43" s="420"/>
      <c r="J43" s="413"/>
      <c r="V43" s="412"/>
    </row>
    <row r="44" spans="1:22" ht="12.75" customHeight="1" x14ac:dyDescent="0.25">
      <c r="B44" s="420"/>
      <c r="C44" s="420"/>
      <c r="D44" s="420"/>
      <c r="E44" s="420"/>
      <c r="F44" s="420"/>
      <c r="G44" s="420"/>
      <c r="H44" s="420"/>
      <c r="I44" s="420"/>
      <c r="J44" s="413"/>
      <c r="V44" s="412"/>
    </row>
    <row r="45" spans="1:22" ht="12.75" customHeight="1" x14ac:dyDescent="0.25">
      <c r="B45" s="420"/>
      <c r="C45" s="420"/>
      <c r="D45" s="420"/>
      <c r="E45" s="420"/>
      <c r="F45" s="420"/>
      <c r="G45" s="420"/>
      <c r="H45" s="420"/>
      <c r="I45" s="420"/>
      <c r="V45" s="412"/>
    </row>
    <row r="46" spans="1:22" ht="12.75" customHeight="1" x14ac:dyDescent="0.25">
      <c r="B46" s="420"/>
      <c r="C46" s="420"/>
      <c r="D46" s="420"/>
      <c r="E46" s="420"/>
      <c r="F46" s="420"/>
      <c r="G46" s="420"/>
      <c r="H46" s="420"/>
      <c r="I46" s="420"/>
      <c r="V46" s="412"/>
    </row>
    <row r="47" spans="1:22" ht="12.75" customHeight="1" x14ac:dyDescent="0.25">
      <c r="B47" s="420"/>
      <c r="C47" s="420"/>
      <c r="D47" s="420"/>
      <c r="E47" s="420"/>
      <c r="F47" s="420"/>
      <c r="G47" s="420"/>
      <c r="H47" s="420"/>
      <c r="I47" s="420"/>
      <c r="V47" s="412"/>
    </row>
    <row r="48" spans="1:22" x14ac:dyDescent="0.25">
      <c r="B48" s="420"/>
      <c r="C48" s="420"/>
      <c r="D48" s="420"/>
      <c r="E48" s="420"/>
      <c r="F48" s="420"/>
      <c r="G48" s="420"/>
      <c r="H48" s="420"/>
      <c r="I48" s="420"/>
      <c r="L48" s="412"/>
      <c r="V48" s="412"/>
    </row>
    <row r="49" spans="1:22" x14ac:dyDescent="0.25">
      <c r="B49" s="420"/>
      <c r="C49" s="420"/>
      <c r="D49" s="420"/>
      <c r="E49" s="420"/>
      <c r="F49" s="420"/>
      <c r="G49" s="420"/>
      <c r="H49" s="420"/>
      <c r="I49" s="420"/>
      <c r="K49" s="415"/>
      <c r="L49" s="412"/>
      <c r="P49" s="416"/>
      <c r="R49" s="412"/>
      <c r="V49" s="412"/>
    </row>
    <row r="50" spans="1:22" x14ac:dyDescent="0.25">
      <c r="B50" s="423"/>
      <c r="V50" s="412"/>
    </row>
    <row r="51" spans="1:22" x14ac:dyDescent="0.25">
      <c r="B51" s="423"/>
      <c r="V51" s="412"/>
    </row>
    <row r="52" spans="1:22" x14ac:dyDescent="0.25">
      <c r="B52" s="423"/>
      <c r="V52" s="412"/>
    </row>
    <row r="53" spans="1:22" x14ac:dyDescent="0.25">
      <c r="B53" s="423"/>
      <c r="C53" s="419"/>
      <c r="D53" s="419"/>
      <c r="E53" s="419"/>
      <c r="F53" s="419"/>
      <c r="G53" s="419"/>
      <c r="H53" s="419"/>
      <c r="I53" s="419"/>
      <c r="J53" s="419"/>
      <c r="K53" s="419"/>
      <c r="L53" s="419"/>
      <c r="M53" s="419"/>
      <c r="N53" s="419"/>
      <c r="O53" s="419"/>
      <c r="P53" s="419"/>
      <c r="Q53" s="424"/>
      <c r="R53" s="424"/>
      <c r="S53" s="419"/>
      <c r="T53" s="419"/>
      <c r="U53" s="419"/>
      <c r="V53" s="419"/>
    </row>
    <row r="54" spans="1:22" x14ac:dyDescent="0.25">
      <c r="A54" s="412" t="s">
        <v>142</v>
      </c>
      <c r="B54" s="412"/>
      <c r="V54" s="412"/>
    </row>
    <row r="55" spans="1:22" x14ac:dyDescent="0.25">
      <c r="A55" s="412" t="s">
        <v>506</v>
      </c>
      <c r="B55" s="412"/>
    </row>
    <row r="56" spans="1:22" x14ac:dyDescent="0.25">
      <c r="A56" s="412" t="s">
        <v>507</v>
      </c>
      <c r="B56" s="412"/>
    </row>
    <row r="57" spans="1:22" x14ac:dyDescent="0.25">
      <c r="A57" s="412" t="s">
        <v>508</v>
      </c>
      <c r="B57" s="412"/>
    </row>
    <row r="58" spans="1:22" ht="12.75" customHeight="1" x14ac:dyDescent="0.25">
      <c r="A58" s="412" t="s">
        <v>509</v>
      </c>
      <c r="B58" s="412"/>
    </row>
    <row r="59" spans="1:22" ht="12.75" customHeight="1" x14ac:dyDescent="0.25">
      <c r="A59" s="412" t="s">
        <v>411</v>
      </c>
      <c r="B59" s="412"/>
    </row>
    <row r="60" spans="1:22" x14ac:dyDescent="0.25">
      <c r="A60" s="412" t="s">
        <v>412</v>
      </c>
      <c r="B60" s="412"/>
    </row>
    <row r="61" spans="1:22" x14ac:dyDescent="0.25">
      <c r="A61" s="412" t="s">
        <v>413</v>
      </c>
      <c r="B61" s="412"/>
    </row>
    <row r="62" spans="1:22" ht="12.75" customHeight="1" x14ac:dyDescent="0.25">
      <c r="A62" s="413" t="s">
        <v>414</v>
      </c>
      <c r="B62" s="413"/>
      <c r="C62" s="413"/>
      <c r="D62" s="413"/>
      <c r="E62" s="413"/>
      <c r="F62" s="413"/>
      <c r="G62" s="413"/>
      <c r="H62" s="413"/>
    </row>
    <row r="63" spans="1:22" x14ac:dyDescent="0.25">
      <c r="A63" s="413"/>
      <c r="B63" s="413"/>
      <c r="C63" s="413"/>
      <c r="D63" s="413"/>
      <c r="E63" s="413"/>
      <c r="F63" s="413"/>
      <c r="G63" s="413"/>
      <c r="H63" s="413"/>
    </row>
    <row r="64" spans="1:22" ht="12.75" customHeight="1" x14ac:dyDescent="0.25">
      <c r="A64" s="433" t="s">
        <v>415</v>
      </c>
      <c r="B64" s="412"/>
    </row>
    <row r="65" spans="1:8" ht="13.5" customHeight="1" x14ac:dyDescent="0.25">
      <c r="A65" s="420" t="s">
        <v>416</v>
      </c>
      <c r="B65" s="420"/>
      <c r="C65" s="420"/>
      <c r="D65" s="420"/>
      <c r="E65" s="420"/>
      <c r="F65" s="420"/>
      <c r="G65" s="420"/>
      <c r="H65" s="420"/>
    </row>
    <row r="66" spans="1:8" ht="13.5" customHeight="1" x14ac:dyDescent="0.25">
      <c r="A66" s="420" t="s">
        <v>417</v>
      </c>
      <c r="B66" s="420"/>
      <c r="C66" s="420"/>
      <c r="D66" s="420"/>
      <c r="E66" s="420"/>
      <c r="F66" s="420"/>
      <c r="G66" s="420"/>
      <c r="H66" s="420"/>
    </row>
    <row r="67" spans="1:8" ht="13.5" customHeight="1" x14ac:dyDescent="0.25">
      <c r="A67" s="420" t="s">
        <v>418</v>
      </c>
      <c r="B67" s="420"/>
      <c r="C67" s="420"/>
      <c r="D67" s="420"/>
      <c r="E67" s="420"/>
      <c r="F67" s="420"/>
      <c r="G67" s="420"/>
      <c r="H67" s="420"/>
    </row>
    <row r="68" spans="1:8" x14ac:dyDescent="0.25">
      <c r="A68" s="420" t="s">
        <v>419</v>
      </c>
      <c r="B68" s="420"/>
      <c r="C68" s="420"/>
      <c r="D68" s="420"/>
      <c r="E68" s="420"/>
      <c r="F68" s="420"/>
      <c r="G68" s="420"/>
      <c r="H68" s="420"/>
    </row>
    <row r="69" spans="1:8" x14ac:dyDescent="0.25">
      <c r="B69" s="423"/>
    </row>
    <row r="70" spans="1:8" x14ac:dyDescent="0.25">
      <c r="B70" s="423"/>
    </row>
    <row r="71" spans="1:8" x14ac:dyDescent="0.25">
      <c r="B71" s="423"/>
    </row>
    <row r="72" spans="1:8" x14ac:dyDescent="0.25">
      <c r="B72" s="423"/>
    </row>
    <row r="73" spans="1:8" x14ac:dyDescent="0.25">
      <c r="B73" s="423"/>
    </row>
    <row r="74" spans="1:8" x14ac:dyDescent="0.25">
      <c r="B74" s="423"/>
    </row>
    <row r="75" spans="1:8" x14ac:dyDescent="0.25">
      <c r="B75" s="423"/>
    </row>
    <row r="76" spans="1:8" x14ac:dyDescent="0.25">
      <c r="B76" s="423"/>
    </row>
    <row r="77" spans="1:8" x14ac:dyDescent="0.25">
      <c r="B77" s="423"/>
    </row>
    <row r="78" spans="1:8" x14ac:dyDescent="0.25">
      <c r="B78" s="423"/>
    </row>
    <row r="79" spans="1:8" x14ac:dyDescent="0.25">
      <c r="B79" s="423"/>
    </row>
    <row r="80" spans="1:8" x14ac:dyDescent="0.25">
      <c r="B80" s="423"/>
    </row>
    <row r="81" spans="2:2" x14ac:dyDescent="0.25">
      <c r="B81" s="423"/>
    </row>
    <row r="82" spans="2:2" x14ac:dyDescent="0.25">
      <c r="B82" s="423"/>
    </row>
    <row r="83" spans="2:2" x14ac:dyDescent="0.25">
      <c r="B83" s="423"/>
    </row>
    <row r="84" spans="2:2" x14ac:dyDescent="0.25">
      <c r="B84" s="423"/>
    </row>
    <row r="85" spans="2:2" x14ac:dyDescent="0.25">
      <c r="B85" s="423"/>
    </row>
    <row r="86" spans="2:2" x14ac:dyDescent="0.25">
      <c r="B86" s="423"/>
    </row>
    <row r="87" spans="2:2" x14ac:dyDescent="0.25">
      <c r="B87" s="423"/>
    </row>
    <row r="88" spans="2:2" x14ac:dyDescent="0.25">
      <c r="B88" s="423"/>
    </row>
    <row r="89" spans="2:2" x14ac:dyDescent="0.25">
      <c r="B89" s="423"/>
    </row>
    <row r="90" spans="2:2" x14ac:dyDescent="0.25">
      <c r="B90" s="423"/>
    </row>
    <row r="91" spans="2:2" x14ac:dyDescent="0.25">
      <c r="B91" s="423"/>
    </row>
    <row r="92" spans="2:2" x14ac:dyDescent="0.25">
      <c r="B92" s="423"/>
    </row>
    <row r="93" spans="2:2" x14ac:dyDescent="0.25">
      <c r="B93" s="423"/>
    </row>
    <row r="94" spans="2:2" x14ac:dyDescent="0.25">
      <c r="B94" s="423"/>
    </row>
    <row r="95" spans="2:2" x14ac:dyDescent="0.25">
      <c r="B95" s="423"/>
    </row>
    <row r="96" spans="2:2" x14ac:dyDescent="0.25">
      <c r="B96" s="423"/>
    </row>
    <row r="97" spans="2:2" x14ac:dyDescent="0.25">
      <c r="B97" s="423"/>
    </row>
    <row r="98" spans="2:2" x14ac:dyDescent="0.25">
      <c r="B98" s="423"/>
    </row>
    <row r="99" spans="2:2" x14ac:dyDescent="0.25">
      <c r="B99" s="423"/>
    </row>
    <row r="100" spans="2:2" x14ac:dyDescent="0.25">
      <c r="B100" s="423"/>
    </row>
    <row r="101" spans="2:2" x14ac:dyDescent="0.25">
      <c r="B101" s="423"/>
    </row>
    <row r="102" spans="2:2" x14ac:dyDescent="0.25">
      <c r="B102" s="423"/>
    </row>
    <row r="103" spans="2:2" x14ac:dyDescent="0.25">
      <c r="B103" s="423"/>
    </row>
    <row r="104" spans="2:2" x14ac:dyDescent="0.25">
      <c r="B104" s="423"/>
    </row>
    <row r="105" spans="2:2" x14ac:dyDescent="0.25">
      <c r="B105" s="423"/>
    </row>
    <row r="106" spans="2:2" x14ac:dyDescent="0.25">
      <c r="B106" s="423"/>
    </row>
    <row r="107" spans="2:2" x14ac:dyDescent="0.25">
      <c r="B107" s="423"/>
    </row>
    <row r="108" spans="2:2" x14ac:dyDescent="0.25">
      <c r="B108" s="423"/>
    </row>
    <row r="109" spans="2:2" x14ac:dyDescent="0.25">
      <c r="B109" s="423"/>
    </row>
  </sheetData>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48" min="1" max="8"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'4000'!B2</f>
        <v>50</v>
      </c>
      <c r="W2" s="586" t="s">
        <v>4</v>
      </c>
      <c r="X2" s="587"/>
      <c r="Y2" s="588"/>
      <c r="Z2" s="588"/>
      <c r="AA2" s="588"/>
      <c r="AB2" s="588"/>
      <c r="AC2" s="588"/>
      <c r="AD2" s="449"/>
    </row>
    <row r="3" spans="1:30" ht="20.399999999999999" x14ac:dyDescent="0.35">
      <c r="B3" s="10" t="str">
        <f>"Revenue Estimate Worksheet: "&amp;B124</f>
        <v>Revenue Estimate Worksheet: Renaissance Charter School at Palms West - 4000</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'4000'!G7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170.31</v>
      </c>
      <c r="E10" s="328">
        <v>167.62</v>
      </c>
      <c r="F10" s="323">
        <v>0</v>
      </c>
      <c r="G10" s="326">
        <f>IF($B$154&lt;8,D10*2,D10+E10)</f>
        <v>337.93</v>
      </c>
      <c r="H10" s="47"/>
      <c r="I10" s="48">
        <v>1.1259999999999999</v>
      </c>
      <c r="J10" s="48"/>
      <c r="K10" s="434">
        <f>ROUND(G10*I10,4)</f>
        <v>380.50920000000002</v>
      </c>
      <c r="L10" s="260">
        <f>SUM(K10*$G$7)*($K$7)</f>
        <v>1578615.2190252361</v>
      </c>
      <c r="N10" s="50">
        <v>5101</v>
      </c>
      <c r="O10" s="51">
        <v>101</v>
      </c>
      <c r="Q10" s="52"/>
      <c r="V10" s="596" t="s">
        <v>25</v>
      </c>
      <c r="W10" s="596"/>
      <c r="X10" s="597">
        <f>IF('4000'!K$84=1,'4000'!G10,0)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25.54</v>
      </c>
      <c r="E11" s="330">
        <v>26.15</v>
      </c>
      <c r="F11" s="251">
        <v>0</v>
      </c>
      <c r="G11" s="327">
        <f t="shared" ref="G11:G25" si="2">IF($B$154&lt;8,D11*2,D11+E11)</f>
        <v>51.69</v>
      </c>
      <c r="H11" s="47"/>
      <c r="I11" s="55">
        <f>I10</f>
        <v>1.1259999999999999</v>
      </c>
      <c r="J11" s="55"/>
      <c r="K11" s="434">
        <f t="shared" ref="K11:K25" si="3">ROUND(G11*I11,4)</f>
        <v>58.2029</v>
      </c>
      <c r="L11" s="260">
        <f t="shared" ref="L11:L25" si="4">SUM(K11*$G$7)*($K$7)</f>
        <v>241465.86661085699</v>
      </c>
      <c r="M11" s="1" t="str">
        <f>IF(ROUND(G11,2)=ROUND(SUM(G28:G30),2)," ","CHECK 2. PK-3 Lines Below")</f>
        <v xml:space="preserve"> </v>
      </c>
      <c r="N11" s="50">
        <v>5101</v>
      </c>
      <c r="O11" s="56" t="s">
        <v>28</v>
      </c>
      <c r="Q11" s="52"/>
      <c r="V11" s="607" t="s">
        <v>27</v>
      </c>
      <c r="W11" s="607"/>
      <c r="X11" s="597">
        <f>IF('4000'!K$84=1,'4000'!G11,0)</f>
        <v>0</v>
      </c>
      <c r="Y11" s="597"/>
      <c r="Z11" s="608">
        <v>1</v>
      </c>
      <c r="AA11" s="608"/>
      <c r="AB11" s="459">
        <f t="shared" si="0"/>
        <v>0</v>
      </c>
      <c r="AC11" s="460">
        <f t="shared" si="1"/>
        <v>0</v>
      </c>
      <c r="AD11" s="449"/>
    </row>
    <row r="12" spans="1:30" x14ac:dyDescent="0.3">
      <c r="A12" s="1" t="s">
        <v>29</v>
      </c>
      <c r="B12" s="14" t="s">
        <v>30</v>
      </c>
      <c r="C12" s="14"/>
      <c r="D12" s="330">
        <v>135.47</v>
      </c>
      <c r="E12" s="330">
        <v>135.1</v>
      </c>
      <c r="F12" s="251">
        <v>0</v>
      </c>
      <c r="G12" s="327">
        <f t="shared" si="2"/>
        <v>270.57</v>
      </c>
      <c r="H12" s="47"/>
      <c r="I12" s="55">
        <v>1</v>
      </c>
      <c r="J12" s="55"/>
      <c r="K12" s="434">
        <f t="shared" si="3"/>
        <v>270.57</v>
      </c>
      <c r="L12" s="260">
        <f t="shared" si="4"/>
        <v>1122511.4131580999</v>
      </c>
      <c r="N12" s="50">
        <v>5102</v>
      </c>
      <c r="O12" s="51">
        <v>102</v>
      </c>
      <c r="Q12" s="52"/>
      <c r="V12" s="607" t="s">
        <v>30</v>
      </c>
      <c r="W12" s="607"/>
      <c r="X12" s="597">
        <f>IF('4000'!K$84=1,'4000'!G12,0)</f>
        <v>0</v>
      </c>
      <c r="Y12" s="597"/>
      <c r="Z12" s="608">
        <v>1</v>
      </c>
      <c r="AA12" s="608"/>
      <c r="AB12" s="459">
        <f t="shared" si="0"/>
        <v>0</v>
      </c>
      <c r="AC12" s="460">
        <f t="shared" si="1"/>
        <v>0</v>
      </c>
      <c r="AD12" s="449"/>
    </row>
    <row r="13" spans="1:30" x14ac:dyDescent="0.3">
      <c r="A13" s="1" t="s">
        <v>31</v>
      </c>
      <c r="B13" s="14" t="s">
        <v>32</v>
      </c>
      <c r="C13" s="14"/>
      <c r="D13" s="330">
        <v>29.69</v>
      </c>
      <c r="E13" s="330">
        <v>29.33</v>
      </c>
      <c r="F13" s="251">
        <v>0</v>
      </c>
      <c r="G13" s="327">
        <f t="shared" si="2"/>
        <v>59.019999999999996</v>
      </c>
      <c r="H13" s="47"/>
      <c r="I13" s="55">
        <f>I12</f>
        <v>1</v>
      </c>
      <c r="J13" s="55"/>
      <c r="K13" s="434">
        <f t="shared" si="3"/>
        <v>59.02</v>
      </c>
      <c r="L13" s="260">
        <f t="shared" si="4"/>
        <v>244855.76229660001</v>
      </c>
      <c r="M13" s="1" t="str">
        <f>IF(ROUND(G13,2)=ROUND(SUM(G31:G33),2)," ","CHECK 2. 4-8 Lines Below")</f>
        <v xml:space="preserve"> </v>
      </c>
      <c r="N13" s="50">
        <v>5102</v>
      </c>
      <c r="O13" s="56" t="s">
        <v>33</v>
      </c>
      <c r="Q13" s="52"/>
      <c r="V13" s="607" t="s">
        <v>32</v>
      </c>
      <c r="W13" s="607"/>
      <c r="X13" s="597">
        <f>IF('4000'!K$84=1,'4000'!G13,0)</f>
        <v>0</v>
      </c>
      <c r="Y13" s="597"/>
      <c r="Z13" s="608">
        <v>1</v>
      </c>
      <c r="AA13" s="608"/>
      <c r="AB13" s="459">
        <f t="shared" si="0"/>
        <v>0</v>
      </c>
      <c r="AC13" s="460">
        <f t="shared" si="1"/>
        <v>0</v>
      </c>
      <c r="AD13" s="449"/>
    </row>
    <row r="14" spans="1:30" x14ac:dyDescent="0.3">
      <c r="A14" s="1" t="s">
        <v>34</v>
      </c>
      <c r="B14" s="14" t="s">
        <v>35</v>
      </c>
      <c r="C14" s="14"/>
      <c r="D14" s="330">
        <v>0</v>
      </c>
      <c r="E14" s="330"/>
      <c r="F14" s="251">
        <v>0</v>
      </c>
      <c r="G14" s="327">
        <f t="shared" si="2"/>
        <v>0</v>
      </c>
      <c r="H14" s="47"/>
      <c r="I14" s="55">
        <v>1.004</v>
      </c>
      <c r="J14" s="55"/>
      <c r="K14" s="434">
        <f t="shared" si="3"/>
        <v>0</v>
      </c>
      <c r="L14" s="260">
        <f t="shared" si="4"/>
        <v>0</v>
      </c>
      <c r="N14" s="50">
        <v>5103</v>
      </c>
      <c r="O14" s="51">
        <v>103</v>
      </c>
      <c r="Q14" s="52"/>
      <c r="V14" s="607" t="s">
        <v>35</v>
      </c>
      <c r="W14" s="607"/>
      <c r="X14" s="597">
        <f>IF('4000'!K$84=1,'4000'!G14,0)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IF('4000'!K$84=1,'4000'!G15,0)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IF('4000'!K$84=1,'4000'!G16,0)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IF('4000'!K$84=1,'4000'!G17,0)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IF('4000'!K$84=1,'4000'!G18,0)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IF('4000'!K$84=1,'4000'!G19,0)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IF('4000'!K$84=1,'4000'!G20,0)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IF('4000'!K$84=1,'4000'!G21,0)</f>
        <v>0</v>
      </c>
      <c r="Y21" s="597"/>
      <c r="Z21" s="608">
        <v>1</v>
      </c>
      <c r="AA21" s="608"/>
      <c r="AB21" s="459">
        <f t="shared" si="0"/>
        <v>0</v>
      </c>
      <c r="AC21" s="460">
        <f t="shared" si="1"/>
        <v>0</v>
      </c>
      <c r="AD21" s="449"/>
    </row>
    <row r="22" spans="1:30" ht="16.2" x14ac:dyDescent="0.35">
      <c r="A22" s="1" t="s">
        <v>51</v>
      </c>
      <c r="B22" s="14" t="s">
        <v>52</v>
      </c>
      <c r="C22" s="14"/>
      <c r="D22" s="330">
        <v>4.9800000000000004</v>
      </c>
      <c r="E22" s="330">
        <f>1.2+3.01+0.4+0.8</f>
        <v>5.41</v>
      </c>
      <c r="F22" s="251">
        <v>0</v>
      </c>
      <c r="G22" s="327">
        <f t="shared" si="2"/>
        <v>10.39</v>
      </c>
      <c r="H22" s="47"/>
      <c r="I22" s="55">
        <v>1.147</v>
      </c>
      <c r="J22" s="55"/>
      <c r="K22" s="434">
        <f t="shared" si="3"/>
        <v>11.917299999999999</v>
      </c>
      <c r="L22" s="260">
        <f t="shared" si="4"/>
        <v>49441.199187008991</v>
      </c>
      <c r="N22" s="50">
        <v>5101</v>
      </c>
      <c r="O22" s="51">
        <v>130</v>
      </c>
      <c r="Q22" s="52"/>
      <c r="V22" s="607" t="s">
        <v>52</v>
      </c>
      <c r="W22" s="607"/>
      <c r="X22" s="597">
        <f>IF('4000'!K$84=1,'4000'!G22,0)</f>
        <v>0</v>
      </c>
      <c r="Y22" s="597"/>
      <c r="Z22" s="608">
        <v>1</v>
      </c>
      <c r="AA22" s="608"/>
      <c r="AB22" s="459">
        <f t="shared" si="0"/>
        <v>0</v>
      </c>
      <c r="AC22" s="460">
        <f t="shared" si="1"/>
        <v>0</v>
      </c>
      <c r="AD22" s="449"/>
    </row>
    <row r="23" spans="1:30" ht="16.2" x14ac:dyDescent="0.35">
      <c r="A23" s="1" t="s">
        <v>53</v>
      </c>
      <c r="B23" s="14" t="s">
        <v>54</v>
      </c>
      <c r="C23" s="14"/>
      <c r="D23" s="330">
        <v>3.32</v>
      </c>
      <c r="E23" s="330">
        <f>1.29+0.4+1.22+1.7</f>
        <v>4.6100000000000003</v>
      </c>
      <c r="F23" s="251">
        <v>0</v>
      </c>
      <c r="G23" s="327">
        <f t="shared" si="2"/>
        <v>7.93</v>
      </c>
      <c r="H23" s="47"/>
      <c r="I23" s="55">
        <f>I22</f>
        <v>1.147</v>
      </c>
      <c r="J23" s="55"/>
      <c r="K23" s="434">
        <f t="shared" si="3"/>
        <v>9.0957000000000008</v>
      </c>
      <c r="L23" s="260">
        <f t="shared" si="4"/>
        <v>37735.251730281001</v>
      </c>
      <c r="N23" s="50">
        <v>5102</v>
      </c>
      <c r="O23" s="51">
        <v>130</v>
      </c>
      <c r="Q23" s="52"/>
      <c r="V23" s="607" t="s">
        <v>54</v>
      </c>
      <c r="W23" s="607"/>
      <c r="X23" s="597">
        <f>IF('4000'!K$84=1,'4000'!G23,0)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IF('4000'!K$84=1,'4000'!G24,0)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IF('4000'!K$84=1,'4000'!G25,0)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369.31</v>
      </c>
      <c r="E26" s="438">
        <f t="shared" si="5"/>
        <v>368.22</v>
      </c>
      <c r="F26" s="438"/>
      <c r="G26" s="438">
        <f>SUM(G10:G25)</f>
        <v>737.53</v>
      </c>
      <c r="H26" s="60"/>
      <c r="I26" s="60"/>
      <c r="J26" s="60"/>
      <c r="K26" s="440">
        <f>SUM(K10:K25)</f>
        <v>789.31509999999992</v>
      </c>
      <c r="L26" s="264">
        <f>SUM(L10:L25)</f>
        <v>3274624.7120080828</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f>25.54-3.5</f>
        <v>22.04</v>
      </c>
      <c r="E28" s="330">
        <v>22.65</v>
      </c>
      <c r="F28" s="325">
        <v>0</v>
      </c>
      <c r="G28" s="327">
        <f t="shared" ref="G28:G36" si="6">IF($B$154&lt;8,D28*2,D28+E28)</f>
        <v>44.69</v>
      </c>
      <c r="H28" s="72"/>
      <c r="I28" s="73" t="s">
        <v>67</v>
      </c>
      <c r="J28" s="50">
        <v>251</v>
      </c>
      <c r="K28" s="435">
        <v>1047</v>
      </c>
      <c r="L28" s="260">
        <f>SUM(G28*K28)</f>
        <v>46790.43</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3.5</v>
      </c>
      <c r="E29" s="330">
        <v>3.5</v>
      </c>
      <c r="F29" s="325">
        <v>0</v>
      </c>
      <c r="G29" s="327">
        <f t="shared" si="6"/>
        <v>7</v>
      </c>
      <c r="H29" s="72"/>
      <c r="I29" s="50" t="s">
        <v>67</v>
      </c>
      <c r="J29" s="50">
        <v>252</v>
      </c>
      <c r="K29" s="435">
        <v>3380</v>
      </c>
      <c r="L29" s="260">
        <f t="shared" ref="L29:L36" si="8">SUM(G29*K29)</f>
        <v>23660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f>29.69-1.5</f>
        <v>28.19</v>
      </c>
      <c r="E31" s="330">
        <v>28.34</v>
      </c>
      <c r="F31" s="325">
        <v>0</v>
      </c>
      <c r="G31" s="327">
        <f t="shared" si="6"/>
        <v>56.53</v>
      </c>
      <c r="H31" s="72"/>
      <c r="I31" s="81" t="s">
        <v>71</v>
      </c>
      <c r="J31" s="50">
        <v>251</v>
      </c>
      <c r="K31" s="435">
        <v>1173</v>
      </c>
      <c r="L31" s="260">
        <f t="shared" si="8"/>
        <v>66309.69</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1.5</v>
      </c>
      <c r="E32" s="330">
        <v>0.99</v>
      </c>
      <c r="F32" s="325">
        <v>0</v>
      </c>
      <c r="G32" s="327">
        <f t="shared" si="6"/>
        <v>2.4900000000000002</v>
      </c>
      <c r="H32" s="72"/>
      <c r="I32" s="81" t="s">
        <v>71</v>
      </c>
      <c r="J32" s="50">
        <v>252</v>
      </c>
      <c r="K32" s="435">
        <v>3506</v>
      </c>
      <c r="L32" s="260">
        <f t="shared" si="8"/>
        <v>8729.94</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55.230000000000004</v>
      </c>
      <c r="E37" s="438">
        <f t="shared" si="10"/>
        <v>55.48</v>
      </c>
      <c r="F37" s="438"/>
      <c r="G37" s="438">
        <f>SUM(G28:G36)</f>
        <v>110.71</v>
      </c>
      <c r="H37" s="60"/>
      <c r="I37" s="14" t="s">
        <v>79</v>
      </c>
      <c r="J37" s="14"/>
      <c r="K37" s="58"/>
      <c r="L37" s="247">
        <f>SUM(L28:L36)</f>
        <v>145490.06</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139393.16999999998</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3559507.9420080828</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450.62940000000003</v>
      </c>
      <c r="D47" s="107"/>
      <c r="E47" s="107"/>
      <c r="F47" s="107"/>
      <c r="G47" s="108">
        <f>K7</f>
        <v>1.0289999999999999</v>
      </c>
      <c r="H47" s="108"/>
      <c r="I47" s="109">
        <v>1317.85</v>
      </c>
      <c r="J47" s="110" t="s">
        <v>94</v>
      </c>
      <c r="K47" s="436">
        <f>ROUND(C47*G47*I47,0)</f>
        <v>611084</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338.6857</v>
      </c>
      <c r="D48" s="107"/>
      <c r="E48" s="107"/>
      <c r="F48" s="107"/>
      <c r="G48" s="108">
        <f>K7</f>
        <v>1.0289999999999999</v>
      </c>
      <c r="H48" s="108"/>
      <c r="I48" s="109">
        <v>898.92</v>
      </c>
      <c r="J48" s="110" t="s">
        <v>94</v>
      </c>
      <c r="K48" s="436">
        <f>ROUND(C48*G48*I48,0)</f>
        <v>313280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789.31510000000003</v>
      </c>
      <c r="D50" s="129"/>
      <c r="E50" s="130"/>
      <c r="F50" s="130"/>
      <c r="G50" s="131" t="s">
        <v>96</v>
      </c>
      <c r="H50" s="131"/>
      <c r="I50" s="131"/>
      <c r="J50" s="131"/>
      <c r="K50" s="131"/>
      <c r="L50" s="260">
        <f>IF(B2=75,0,K49+K48+K47)</f>
        <v>924364</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789.31509999999992</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3.9179999999999996E-3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737.53</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4.0200000000000001E-3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3.9179999999999996E-3</v>
      </c>
      <c r="L59" s="260">
        <f>SUM(I59*K59)</f>
        <v>16590.328265999997</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3.9179999999999996E-3</v>
      </c>
      <c r="L67" s="260">
        <f>SUM(I67*K67)</f>
        <v>422305.40303399996</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4.0200000000000001E-3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3.9179999999999996E-3</v>
      </c>
      <c r="L70" s="260">
        <f t="shared" si="11"/>
        <v>-27666.537773999997</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3.9179999999999996E-3</v>
      </c>
      <c r="L71" s="260">
        <f t="shared" si="11"/>
        <v>2712.5567759999999</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4.0200000000000001E-3</v>
      </c>
      <c r="L72" s="260">
        <f t="shared" si="11"/>
        <v>57122.72868</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15.5</v>
      </c>
      <c r="AA74" s="499" t="s">
        <v>128</v>
      </c>
      <c r="AB74" s="500">
        <f>+K75</f>
        <v>365</v>
      </c>
      <c r="AC74" s="460">
        <f>ROUND(AB74*Z74,0)</f>
        <v>5658</v>
      </c>
      <c r="AD74" s="449"/>
    </row>
    <row r="75" spans="1:30" ht="19.5" customHeight="1" x14ac:dyDescent="0.3">
      <c r="A75" s="1" t="s">
        <v>129</v>
      </c>
      <c r="B75" s="154" t="s">
        <v>126</v>
      </c>
      <c r="C75" s="155" t="s">
        <v>127</v>
      </c>
      <c r="D75" s="154">
        <v>30</v>
      </c>
      <c r="E75" s="154">
        <v>1</v>
      </c>
      <c r="F75" s="154">
        <v>0</v>
      </c>
      <c r="G75" s="156">
        <f>IF($B$154&lt;8,D75,E75)</f>
        <v>1</v>
      </c>
      <c r="H75" s="157"/>
      <c r="I75" s="158">
        <f>AVERAGE(G75,D75)</f>
        <v>15.5</v>
      </c>
      <c r="J75" s="159" t="s">
        <v>128</v>
      </c>
      <c r="K75" s="160">
        <v>365</v>
      </c>
      <c r="L75" s="260">
        <f t="shared" ref="L75:L78" si="12">SUM(I75*K75)</f>
        <v>5657.5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4.0200000000000001E-3</v>
      </c>
      <c r="L77" s="260">
        <f t="shared" si="12"/>
        <v>6917.6441400000003</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3.9179999999999996E-3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5658</v>
      </c>
      <c r="AD81" s="507"/>
    </row>
    <row r="82" spans="1:30" ht="22.5" customHeight="1" thickTop="1" x14ac:dyDescent="0.3">
      <c r="B82" s="14" t="s">
        <v>138</v>
      </c>
      <c r="C82" s="14"/>
      <c r="D82" s="14"/>
      <c r="E82" s="14"/>
      <c r="F82" s="14"/>
      <c r="G82" s="14"/>
      <c r="H82" s="14"/>
      <c r="I82" s="14"/>
      <c r="J82" s="14"/>
      <c r="K82" s="14"/>
      <c r="L82" s="446">
        <f>SUM(L44:L81)</f>
        <v>4967511.5651300829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'4000'!AC81</f>
        <v>5658</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4967511.5651300829</v>
      </c>
      <c r="L86" s="247">
        <f>IF(G26=0,0,IF(G26&gt;250,-(((250/G26)*K86)*IF(M86="H",0.02,0.05)),IF(M86="H",-0.02*K86,-0.05*K86)))</f>
        <v>-84191.68652682066</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4883319.8786032619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-4010810.02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872509.85860326188</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436254.93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164183.8917296835</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356</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357</v>
      </c>
      <c r="C123" s="195" t="s">
        <v>197</v>
      </c>
    </row>
    <row r="124" spans="2:3" hidden="1" x14ac:dyDescent="0.3">
      <c r="B124" s="437" t="s">
        <v>564</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41808.602974537003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356</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357</v>
      </c>
      <c r="C164" s="209" t="s">
        <v>242</v>
      </c>
      <c r="D164" s="205"/>
    </row>
    <row r="165" spans="1:4" hidden="1" x14ac:dyDescent="0.3">
      <c r="A165" s="204" t="s">
        <v>243</v>
      </c>
      <c r="B165" s="208" t="s">
        <v>358</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41808.602974537003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5" priority="2" stopIfTrue="1" operator="lessThan">
      <formula>0</formula>
    </cfRule>
  </conditionalFormatting>
  <conditionalFormatting sqref="A141:A172">
    <cfRule type="cellIs" dxfId="1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D177"/>
  <sheetViews>
    <sheetView showGridLines="0" topLeftCell="B2" zoomScale="80" zoomScaleNormal="8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9"/>
      <c r="N2" s="3"/>
      <c r="O2" s="1"/>
      <c r="V2" s="448">
        <f>'4001'!B2</f>
        <v>50</v>
      </c>
      <c r="W2" s="586" t="s">
        <v>4</v>
      </c>
      <c r="X2" s="587"/>
      <c r="Y2" s="588"/>
      <c r="Z2" s="588"/>
      <c r="AA2" s="588"/>
      <c r="AB2" s="588"/>
      <c r="AC2" s="588"/>
      <c r="AD2" s="449"/>
    </row>
    <row r="3" spans="1:30" ht="20.399999999999999" x14ac:dyDescent="0.35">
      <c r="B3" s="10" t="str">
        <f>"Revenue Estimate Worksheet: "&amp;B124</f>
        <v>Revenue Estimate Worksheet: Renaissance Charter School at Wellington - 4001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'4001'!G7</f>
        <v>4031.77</v>
      </c>
      <c r="Y7" s="601"/>
      <c r="Z7" s="602" t="s">
        <v>11</v>
      </c>
      <c r="AA7" s="602"/>
      <c r="AB7" s="603">
        <f>+K7</f>
        <v>1.0289999999999999</v>
      </c>
      <c r="AC7" s="603"/>
      <c r="AD7" s="449"/>
    </row>
    <row r="8" spans="1:30" ht="51" customHeight="1" x14ac:dyDescent="0.3">
      <c r="B8" s="28" t="s">
        <v>12</v>
      </c>
      <c r="C8" s="28"/>
      <c r="D8" s="245" t="s">
        <v>464</v>
      </c>
      <c r="E8" s="30"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112.16</v>
      </c>
      <c r="E10" s="328">
        <v>103.49</v>
      </c>
      <c r="F10" s="323"/>
      <c r="G10" s="326">
        <f>IF($B$154&lt;8,D10*2,D10+E10)</f>
        <v>215.64999999999998</v>
      </c>
      <c r="H10" s="47"/>
      <c r="I10" s="48">
        <v>1.1259999999999999</v>
      </c>
      <c r="J10" s="48"/>
      <c r="K10" s="434">
        <f>ROUND(G10*I10,4)</f>
        <v>242.8219</v>
      </c>
      <c r="L10" s="260">
        <f>SUM(K10*$G$7)*($K$7)</f>
        <v>1007393.1112641268</v>
      </c>
      <c r="N10" s="50">
        <v>5101</v>
      </c>
      <c r="O10" s="51">
        <v>101</v>
      </c>
      <c r="Q10" s="52"/>
      <c r="V10" s="596" t="s">
        <v>25</v>
      </c>
      <c r="W10" s="596"/>
      <c r="X10" s="597">
        <f>IF('4001'!K$84=1,'4001'!G10,0)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11.13</v>
      </c>
      <c r="E11" s="330">
        <v>12.01</v>
      </c>
      <c r="F11" s="251"/>
      <c r="G11" s="327">
        <f t="shared" ref="G11:G25" si="2">IF($B$154&lt;8,D11*2,D11+E11)</f>
        <v>23.14</v>
      </c>
      <c r="H11" s="47"/>
      <c r="I11" s="55">
        <f>I10</f>
        <v>1.1259999999999999</v>
      </c>
      <c r="J11" s="55"/>
      <c r="K11" s="434">
        <f t="shared" ref="K11:K25" si="3">ROUND(G11*I11,4)</f>
        <v>26.055599999999998</v>
      </c>
      <c r="L11" s="260">
        <f t="shared" ref="L11:L25" si="4">SUM(K11*$G$7)*($K$7)</f>
        <v>108096.64181794798</v>
      </c>
      <c r="M11" s="1" t="str">
        <f>IF(ROUND(G11,2)=ROUND(SUM(G28:G30),2)," ","CHECK 2. PK-3 Lines Below")</f>
        <v xml:space="preserve"> </v>
      </c>
      <c r="N11" s="50">
        <v>5101</v>
      </c>
      <c r="O11" s="56" t="s">
        <v>28</v>
      </c>
      <c r="Q11" s="52"/>
      <c r="V11" s="607" t="s">
        <v>27</v>
      </c>
      <c r="W11" s="607"/>
      <c r="X11" s="597">
        <f>IF('4001'!K$84=1,'4001'!G11,0)</f>
        <v>0</v>
      </c>
      <c r="Y11" s="597"/>
      <c r="Z11" s="608">
        <v>1</v>
      </c>
      <c r="AA11" s="608"/>
      <c r="AB11" s="459">
        <f t="shared" si="0"/>
        <v>0</v>
      </c>
      <c r="AC11" s="460">
        <f t="shared" si="1"/>
        <v>0</v>
      </c>
      <c r="AD11" s="449"/>
    </row>
    <row r="12" spans="1:30" x14ac:dyDescent="0.3">
      <c r="A12" s="1" t="s">
        <v>29</v>
      </c>
      <c r="B12" s="14" t="s">
        <v>30</v>
      </c>
      <c r="C12" s="14"/>
      <c r="D12" s="330">
        <v>59.16</v>
      </c>
      <c r="E12" s="330">
        <v>53.65</v>
      </c>
      <c r="F12" s="251"/>
      <c r="G12" s="327">
        <f t="shared" si="2"/>
        <v>112.81</v>
      </c>
      <c r="H12" s="47"/>
      <c r="I12" s="55">
        <v>1</v>
      </c>
      <c r="J12" s="55"/>
      <c r="K12" s="434">
        <f t="shared" si="3"/>
        <v>112.81</v>
      </c>
      <c r="L12" s="260">
        <f t="shared" si="4"/>
        <v>468013.86893729999</v>
      </c>
      <c r="N12" s="50">
        <v>5102</v>
      </c>
      <c r="O12" s="51">
        <v>102</v>
      </c>
      <c r="Q12" s="52"/>
      <c r="V12" s="607" t="s">
        <v>30</v>
      </c>
      <c r="W12" s="607"/>
      <c r="X12" s="597">
        <f>IF('4001'!K$84=1,'4001'!G12,0)</f>
        <v>0</v>
      </c>
      <c r="Y12" s="597"/>
      <c r="Z12" s="608">
        <v>1</v>
      </c>
      <c r="AA12" s="608"/>
      <c r="AB12" s="459">
        <f t="shared" si="0"/>
        <v>0</v>
      </c>
      <c r="AC12" s="460">
        <f t="shared" si="1"/>
        <v>0</v>
      </c>
      <c r="AD12" s="449"/>
    </row>
    <row r="13" spans="1:30" x14ac:dyDescent="0.3">
      <c r="A13" s="1" t="s">
        <v>31</v>
      </c>
      <c r="B13" s="14" t="s">
        <v>32</v>
      </c>
      <c r="C13" s="14"/>
      <c r="D13" s="330">
        <v>8.7799999999999994</v>
      </c>
      <c r="E13" s="330">
        <v>5</v>
      </c>
      <c r="F13" s="251"/>
      <c r="G13" s="327">
        <f t="shared" si="2"/>
        <v>13.78</v>
      </c>
      <c r="H13" s="47"/>
      <c r="I13" s="55">
        <f>I12</f>
        <v>1</v>
      </c>
      <c r="J13" s="55"/>
      <c r="K13" s="434">
        <f t="shared" si="3"/>
        <v>13.78</v>
      </c>
      <c r="L13" s="260">
        <f t="shared" si="4"/>
        <v>57168.966527399993</v>
      </c>
      <c r="M13" s="1" t="str">
        <f>IF(ROUND(G13,2)=ROUND(SUM(G31:G33),2)," ","CHECK 2. 4-8 Lines Below")</f>
        <v xml:space="preserve"> </v>
      </c>
      <c r="N13" s="50">
        <v>5102</v>
      </c>
      <c r="O13" s="56" t="s">
        <v>33</v>
      </c>
      <c r="Q13" s="52"/>
      <c r="V13" s="607" t="s">
        <v>32</v>
      </c>
      <c r="W13" s="607"/>
      <c r="X13" s="597">
        <f>IF('4001'!K$84=1,'4001'!G13,0)</f>
        <v>0</v>
      </c>
      <c r="Y13" s="597"/>
      <c r="Z13" s="608">
        <v>1</v>
      </c>
      <c r="AA13" s="608"/>
      <c r="AB13" s="459">
        <f t="shared" si="0"/>
        <v>0</v>
      </c>
      <c r="AC13" s="460">
        <f t="shared" si="1"/>
        <v>0</v>
      </c>
      <c r="AD13" s="449"/>
    </row>
    <row r="14" spans="1:30" x14ac:dyDescent="0.3">
      <c r="A14" s="1" t="s">
        <v>34</v>
      </c>
      <c r="B14" s="14" t="s">
        <v>35</v>
      </c>
      <c r="C14" s="14"/>
      <c r="D14" s="330">
        <v>0</v>
      </c>
      <c r="E14" s="330">
        <v>0</v>
      </c>
      <c r="F14" s="251"/>
      <c r="G14" s="327">
        <f t="shared" si="2"/>
        <v>0</v>
      </c>
      <c r="H14" s="47"/>
      <c r="I14" s="55">
        <v>1.004</v>
      </c>
      <c r="J14" s="55"/>
      <c r="K14" s="434">
        <f t="shared" si="3"/>
        <v>0</v>
      </c>
      <c r="L14" s="260">
        <f t="shared" si="4"/>
        <v>0</v>
      </c>
      <c r="N14" s="50">
        <v>5103</v>
      </c>
      <c r="O14" s="51">
        <v>103</v>
      </c>
      <c r="Q14" s="52"/>
      <c r="V14" s="607" t="s">
        <v>35</v>
      </c>
      <c r="W14" s="607"/>
      <c r="X14" s="597">
        <f>IF('4001'!K$84=1,'4001'!G14,0)</f>
        <v>0</v>
      </c>
      <c r="Y14" s="597"/>
      <c r="Z14" s="608">
        <v>1</v>
      </c>
      <c r="AA14" s="608"/>
      <c r="AB14" s="459">
        <f t="shared" si="0"/>
        <v>0</v>
      </c>
      <c r="AC14" s="460">
        <f t="shared" si="1"/>
        <v>0</v>
      </c>
      <c r="AD14" s="449"/>
    </row>
    <row r="15" spans="1:30" x14ac:dyDescent="0.3">
      <c r="A15" s="1" t="s">
        <v>36</v>
      </c>
      <c r="B15" s="14" t="s">
        <v>37</v>
      </c>
      <c r="C15" s="14"/>
      <c r="D15" s="330">
        <v>0</v>
      </c>
      <c r="E15" s="330">
        <v>0</v>
      </c>
      <c r="F15" s="251"/>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IF('4001'!K$84=1,'4001'!G15,0)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c r="G16" s="327">
        <f t="shared" si="2"/>
        <v>0</v>
      </c>
      <c r="H16" s="47"/>
      <c r="I16" s="55">
        <v>3.548</v>
      </c>
      <c r="J16" s="55"/>
      <c r="K16" s="434">
        <f t="shared" si="3"/>
        <v>0</v>
      </c>
      <c r="L16" s="260">
        <f t="shared" si="4"/>
        <v>0</v>
      </c>
      <c r="N16" s="50">
        <v>5101</v>
      </c>
      <c r="O16" s="1">
        <v>254</v>
      </c>
      <c r="Q16" s="52"/>
      <c r="V16" s="607" t="s">
        <v>40</v>
      </c>
      <c r="W16" s="607"/>
      <c r="X16" s="597">
        <f>IF('4001'!K$84=1,'4001'!G16,0)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c r="G17" s="327">
        <f t="shared" si="2"/>
        <v>0</v>
      </c>
      <c r="H17" s="47"/>
      <c r="I17" s="55">
        <f>I16</f>
        <v>3.548</v>
      </c>
      <c r="J17" s="55"/>
      <c r="K17" s="434">
        <f t="shared" si="3"/>
        <v>0</v>
      </c>
      <c r="L17" s="260">
        <f t="shared" si="4"/>
        <v>0</v>
      </c>
      <c r="N17" s="50">
        <v>5102</v>
      </c>
      <c r="O17" s="52">
        <v>254</v>
      </c>
      <c r="Q17" s="52"/>
      <c r="V17" s="607" t="s">
        <v>42</v>
      </c>
      <c r="W17" s="607"/>
      <c r="X17" s="597">
        <f>IF('4001'!K$84=1,'4001'!G17,0)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c r="G18" s="327">
        <f t="shared" si="2"/>
        <v>0</v>
      </c>
      <c r="H18" s="47"/>
      <c r="I18" s="55">
        <f>I17</f>
        <v>3.548</v>
      </c>
      <c r="J18" s="55"/>
      <c r="K18" s="434">
        <f t="shared" si="3"/>
        <v>0</v>
      </c>
      <c r="L18" s="260">
        <f t="shared" si="4"/>
        <v>0</v>
      </c>
      <c r="N18" s="50">
        <v>5103</v>
      </c>
      <c r="O18" s="52">
        <v>254</v>
      </c>
      <c r="Q18" s="52"/>
      <c r="V18" s="607" t="s">
        <v>44</v>
      </c>
      <c r="W18" s="607"/>
      <c r="X18" s="597">
        <f>IF('4001'!K$84=1,'4001'!G18,0)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c r="G19" s="327">
        <f t="shared" si="2"/>
        <v>0</v>
      </c>
      <c r="H19" s="47"/>
      <c r="I19" s="55">
        <v>5.1040000000000001</v>
      </c>
      <c r="J19" s="55"/>
      <c r="K19" s="434">
        <f t="shared" si="3"/>
        <v>0</v>
      </c>
      <c r="L19" s="260">
        <f t="shared" si="4"/>
        <v>0</v>
      </c>
      <c r="N19" s="50">
        <v>5101</v>
      </c>
      <c r="O19" s="1">
        <v>255</v>
      </c>
      <c r="Q19" s="52"/>
      <c r="V19" s="607" t="s">
        <v>46</v>
      </c>
      <c r="W19" s="607"/>
      <c r="X19" s="597">
        <f>IF('4001'!K$84=1,'4001'!G19,0)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c r="G20" s="327">
        <f t="shared" si="2"/>
        <v>0</v>
      </c>
      <c r="H20" s="47"/>
      <c r="I20" s="55">
        <f>I19</f>
        <v>5.1040000000000001</v>
      </c>
      <c r="J20" s="55"/>
      <c r="K20" s="434">
        <f t="shared" si="3"/>
        <v>0</v>
      </c>
      <c r="L20" s="260">
        <f t="shared" si="4"/>
        <v>0</v>
      </c>
      <c r="N20" s="50">
        <v>5102</v>
      </c>
      <c r="O20" s="52">
        <v>255</v>
      </c>
      <c r="Q20" s="52"/>
      <c r="V20" s="607" t="s">
        <v>48</v>
      </c>
      <c r="W20" s="607"/>
      <c r="X20" s="597">
        <f>IF('4001'!K$84=1,'4001'!G20,0)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c r="G21" s="327">
        <f t="shared" si="2"/>
        <v>0</v>
      </c>
      <c r="H21" s="47"/>
      <c r="I21" s="55">
        <f>I20</f>
        <v>5.1040000000000001</v>
      </c>
      <c r="J21" s="55"/>
      <c r="K21" s="434">
        <f t="shared" si="3"/>
        <v>0</v>
      </c>
      <c r="L21" s="260">
        <f t="shared" si="4"/>
        <v>0</v>
      </c>
      <c r="N21" s="50">
        <v>5103</v>
      </c>
      <c r="O21" s="52">
        <v>255</v>
      </c>
      <c r="Q21" s="52"/>
      <c r="V21" s="607" t="s">
        <v>50</v>
      </c>
      <c r="W21" s="607"/>
      <c r="X21" s="597">
        <f>IF('4001'!K$84=1,'4001'!G21,0)</f>
        <v>0</v>
      </c>
      <c r="Y21" s="597"/>
      <c r="Z21" s="608">
        <v>1</v>
      </c>
      <c r="AA21" s="608"/>
      <c r="AB21" s="459">
        <f t="shared" si="0"/>
        <v>0</v>
      </c>
      <c r="AC21" s="460">
        <f t="shared" si="1"/>
        <v>0</v>
      </c>
      <c r="AD21" s="449"/>
    </row>
    <row r="22" spans="1:30" ht="16.2" x14ac:dyDescent="0.35">
      <c r="A22" s="1" t="s">
        <v>51</v>
      </c>
      <c r="B22" s="14" t="s">
        <v>52</v>
      </c>
      <c r="C22" s="14"/>
      <c r="D22" s="330">
        <v>6.73</v>
      </c>
      <c r="E22" s="330">
        <f>1.66+2.08+0.83+0.92</f>
        <v>5.49</v>
      </c>
      <c r="F22" s="251"/>
      <c r="G22" s="327">
        <f t="shared" si="2"/>
        <v>12.22</v>
      </c>
      <c r="H22" s="47"/>
      <c r="I22" s="55">
        <v>1.147</v>
      </c>
      <c r="J22" s="55"/>
      <c r="K22" s="434">
        <f t="shared" si="3"/>
        <v>14.016299999999999</v>
      </c>
      <c r="L22" s="260">
        <f t="shared" si="4"/>
        <v>58149.302288678999</v>
      </c>
      <c r="N22" s="50">
        <v>5101</v>
      </c>
      <c r="O22" s="51">
        <v>130</v>
      </c>
      <c r="Q22" s="52"/>
      <c r="V22" s="607" t="s">
        <v>52</v>
      </c>
      <c r="W22" s="607"/>
      <c r="X22" s="597">
        <f>IF('4001'!K$84=1,'4001'!G22,0)</f>
        <v>0</v>
      </c>
      <c r="Y22" s="597"/>
      <c r="Z22" s="608">
        <v>1</v>
      </c>
      <c r="AA22" s="608"/>
      <c r="AB22" s="459">
        <f t="shared" si="0"/>
        <v>0</v>
      </c>
      <c r="AC22" s="460">
        <f t="shared" si="1"/>
        <v>0</v>
      </c>
      <c r="AD22" s="449"/>
    </row>
    <row r="23" spans="1:30" ht="16.2" x14ac:dyDescent="0.35">
      <c r="A23" s="1" t="s">
        <v>53</v>
      </c>
      <c r="B23" s="14" t="s">
        <v>54</v>
      </c>
      <c r="C23" s="14"/>
      <c r="D23" s="330">
        <v>3.35</v>
      </c>
      <c r="E23" s="330">
        <f>0.83+1.23+0.39</f>
        <v>2.4500000000000002</v>
      </c>
      <c r="F23" s="251"/>
      <c r="G23" s="327">
        <f t="shared" si="2"/>
        <v>5.8000000000000007</v>
      </c>
      <c r="H23" s="47"/>
      <c r="I23" s="55">
        <f>I22</f>
        <v>1.147</v>
      </c>
      <c r="J23" s="55"/>
      <c r="K23" s="434">
        <f t="shared" si="3"/>
        <v>6.6525999999999996</v>
      </c>
      <c r="L23" s="260">
        <f t="shared" si="4"/>
        <v>27599.583941957997</v>
      </c>
      <c r="N23" s="50">
        <v>5102</v>
      </c>
      <c r="O23" s="51">
        <v>130</v>
      </c>
      <c r="Q23" s="52"/>
      <c r="V23" s="607" t="s">
        <v>54</v>
      </c>
      <c r="W23" s="607"/>
      <c r="X23" s="597">
        <f>IF('4001'!K$84=1,'4001'!G23,0)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c r="G24" s="327">
        <f t="shared" si="2"/>
        <v>0</v>
      </c>
      <c r="H24" s="47"/>
      <c r="I24" s="55">
        <f>I23</f>
        <v>1.147</v>
      </c>
      <c r="J24" s="55"/>
      <c r="K24" s="434">
        <f t="shared" si="3"/>
        <v>0</v>
      </c>
      <c r="L24" s="260">
        <f t="shared" si="4"/>
        <v>0</v>
      </c>
      <c r="N24" s="50">
        <v>5103</v>
      </c>
      <c r="O24" s="51">
        <v>130</v>
      </c>
      <c r="Q24" s="52"/>
      <c r="V24" s="607" t="s">
        <v>56</v>
      </c>
      <c r="W24" s="607"/>
      <c r="X24" s="597">
        <f>IF('4001'!K$84=1,'4001'!G24,0)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c r="G25" s="327">
        <f t="shared" si="2"/>
        <v>0</v>
      </c>
      <c r="H25" s="47"/>
      <c r="I25" s="55">
        <v>1.004</v>
      </c>
      <c r="J25" s="55"/>
      <c r="K25" s="434">
        <f t="shared" si="3"/>
        <v>0</v>
      </c>
      <c r="L25" s="260">
        <f t="shared" si="4"/>
        <v>0</v>
      </c>
      <c r="N25" s="50">
        <v>5310</v>
      </c>
      <c r="O25" s="51">
        <v>300</v>
      </c>
      <c r="Q25" s="52"/>
      <c r="V25" s="607" t="s">
        <v>58</v>
      </c>
      <c r="W25" s="607"/>
      <c r="X25" s="597">
        <f>IF('4001'!K$84=1,'4001'!G25,0)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201.30999999999997</v>
      </c>
      <c r="E26" s="438">
        <f t="shared" si="5"/>
        <v>182.09</v>
      </c>
      <c r="F26" s="438"/>
      <c r="G26" s="438">
        <f>SUM(G10:G25)</f>
        <v>383.4</v>
      </c>
      <c r="H26" s="60"/>
      <c r="I26" s="60"/>
      <c r="J26" s="60"/>
      <c r="K26" s="440">
        <f>SUM(K10:K25)</f>
        <v>416.13639999999998</v>
      </c>
      <c r="L26" s="264">
        <f>SUM(L10:L25)</f>
        <v>1726421.4747774119</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2" t="s">
        <v>464</v>
      </c>
      <c r="E27" s="442"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f>11.13-1.5</f>
        <v>9.6300000000000008</v>
      </c>
      <c r="E28" s="330">
        <v>11.02</v>
      </c>
      <c r="F28" s="325"/>
      <c r="G28" s="327">
        <f t="shared" ref="G28:G36" si="6">IF($B$154&lt;8,D28*2,D28+E28)</f>
        <v>20.65</v>
      </c>
      <c r="H28" s="72"/>
      <c r="I28" s="73" t="s">
        <v>67</v>
      </c>
      <c r="J28" s="50">
        <v>251</v>
      </c>
      <c r="K28" s="435">
        <v>1047</v>
      </c>
      <c r="L28" s="260">
        <f>SUM(G28*K28)</f>
        <v>21620.55</v>
      </c>
      <c r="N28" s="13">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1.5</v>
      </c>
      <c r="E29" s="330">
        <v>0.99</v>
      </c>
      <c r="F29" s="325"/>
      <c r="G29" s="327">
        <f t="shared" si="6"/>
        <v>2.4900000000000002</v>
      </c>
      <c r="H29" s="72"/>
      <c r="I29" s="50" t="s">
        <v>67</v>
      </c>
      <c r="J29" s="50">
        <v>252</v>
      </c>
      <c r="K29" s="435">
        <v>3380</v>
      </c>
      <c r="L29" s="260">
        <f t="shared" ref="L29:L36" si="8">SUM(G29*K29)</f>
        <v>8416.2000000000007</v>
      </c>
      <c r="N29" s="13">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c r="G30" s="327">
        <f t="shared" si="6"/>
        <v>0</v>
      </c>
      <c r="H30" s="72"/>
      <c r="I30" s="50" t="s">
        <v>67</v>
      </c>
      <c r="J30" s="50">
        <v>253</v>
      </c>
      <c r="K30" s="435">
        <v>6896</v>
      </c>
      <c r="L30" s="260">
        <f t="shared" si="8"/>
        <v>0</v>
      </c>
      <c r="N30" s="13">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8.2799999999999994</v>
      </c>
      <c r="E31" s="330">
        <v>5</v>
      </c>
      <c r="F31" s="325"/>
      <c r="G31" s="327">
        <f t="shared" si="6"/>
        <v>13.28</v>
      </c>
      <c r="H31" s="72"/>
      <c r="I31" s="81" t="s">
        <v>71</v>
      </c>
      <c r="J31" s="50">
        <v>251</v>
      </c>
      <c r="K31" s="435">
        <v>1173</v>
      </c>
      <c r="L31" s="260">
        <f t="shared" si="8"/>
        <v>15577.439999999999</v>
      </c>
      <c r="N31" s="13">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0.5</v>
      </c>
      <c r="E32" s="330">
        <v>0</v>
      </c>
      <c r="F32" s="325"/>
      <c r="G32" s="327">
        <f t="shared" si="6"/>
        <v>0.5</v>
      </c>
      <c r="H32" s="72"/>
      <c r="I32" s="81" t="s">
        <v>71</v>
      </c>
      <c r="J32" s="50">
        <v>252</v>
      </c>
      <c r="K32" s="435">
        <v>3506</v>
      </c>
      <c r="L32" s="260">
        <f t="shared" si="8"/>
        <v>1753</v>
      </c>
      <c r="N32" s="13">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c r="G33" s="327">
        <f t="shared" si="6"/>
        <v>0</v>
      </c>
      <c r="H33" s="72"/>
      <c r="I33" s="81" t="s">
        <v>71</v>
      </c>
      <c r="J33" s="50">
        <v>253</v>
      </c>
      <c r="K33" s="435">
        <v>7023</v>
      </c>
      <c r="L33" s="260">
        <f t="shared" si="8"/>
        <v>0</v>
      </c>
      <c r="N33" s="13">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c r="G34" s="327">
        <f t="shared" si="6"/>
        <v>0</v>
      </c>
      <c r="H34" s="72"/>
      <c r="I34" s="81" t="s">
        <v>75</v>
      </c>
      <c r="J34" s="50">
        <v>251</v>
      </c>
      <c r="K34" s="435">
        <v>835</v>
      </c>
      <c r="L34" s="260">
        <f t="shared" si="8"/>
        <v>0</v>
      </c>
      <c r="N34" s="13">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c r="G35" s="327">
        <f t="shared" si="6"/>
        <v>0</v>
      </c>
      <c r="H35" s="72"/>
      <c r="I35" s="81" t="s">
        <v>75</v>
      </c>
      <c r="J35" s="50">
        <v>252</v>
      </c>
      <c r="K35" s="435">
        <v>3168</v>
      </c>
      <c r="L35" s="260">
        <f t="shared" si="8"/>
        <v>0</v>
      </c>
      <c r="N35" s="13">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c r="G36" s="327">
        <f t="shared" si="6"/>
        <v>0</v>
      </c>
      <c r="H36" s="72"/>
      <c r="I36" s="81" t="s">
        <v>75</v>
      </c>
      <c r="J36" s="50">
        <v>253</v>
      </c>
      <c r="K36" s="435">
        <v>6685</v>
      </c>
      <c r="L36" s="247">
        <f t="shared" si="8"/>
        <v>0</v>
      </c>
      <c r="N36" s="13">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19.91</v>
      </c>
      <c r="E37" s="438">
        <f t="shared" si="10"/>
        <v>17.009999999999998</v>
      </c>
      <c r="F37" s="438"/>
      <c r="G37" s="438">
        <f>SUM(G28:G36)</f>
        <v>36.92</v>
      </c>
      <c r="H37" s="60"/>
      <c r="I37" s="14" t="s">
        <v>79</v>
      </c>
      <c r="J37" s="14"/>
      <c r="K37" s="58"/>
      <c r="L37" s="247">
        <f>SUM(L28:L36)</f>
        <v>47367.19</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72462.599999999991</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1846251.2647774119</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282.8938</v>
      </c>
      <c r="D47" s="107"/>
      <c r="E47" s="107"/>
      <c r="F47" s="107"/>
      <c r="G47" s="108">
        <f>K7</f>
        <v>1.0289999999999999</v>
      </c>
      <c r="H47" s="108"/>
      <c r="I47" s="109">
        <v>1317.85</v>
      </c>
      <c r="J47" s="110" t="s">
        <v>94</v>
      </c>
      <c r="K47" s="436">
        <f>ROUND(C47*G47*I47,0)</f>
        <v>383623</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133.24260000000001</v>
      </c>
      <c r="D48" s="107"/>
      <c r="E48" s="107"/>
      <c r="F48" s="107"/>
      <c r="G48" s="108">
        <f>K7</f>
        <v>1.0289999999999999</v>
      </c>
      <c r="H48" s="108"/>
      <c r="I48" s="109">
        <v>898.92</v>
      </c>
      <c r="J48" s="110" t="s">
        <v>94</v>
      </c>
      <c r="K48" s="436">
        <f>ROUND(C48*G48*I48,0)</f>
        <v>123248</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416.13639999999998</v>
      </c>
      <c r="D50" s="129"/>
      <c r="E50" s="130"/>
      <c r="F50" s="130"/>
      <c r="G50" s="131" t="s">
        <v>96</v>
      </c>
      <c r="H50" s="131"/>
      <c r="I50" s="131"/>
      <c r="J50" s="131"/>
      <c r="K50" s="131"/>
      <c r="L50" s="260">
        <f>IF(B2=75,0,K49+K48+K47)</f>
        <v>506871</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416.13639999999998</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2.0660000000000001E-3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383.4</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2.0899999999999998E-3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2.0660000000000001E-3</v>
      </c>
      <c r="L59" s="260">
        <f>SUM(I59*K59)</f>
        <v>8748.2435420000002</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22</v>
      </c>
      <c r="I67" s="111">
        <v>107785963</v>
      </c>
      <c r="J67" s="144" t="s">
        <v>108</v>
      </c>
      <c r="K67" s="145">
        <f>K54</f>
        <v>2.0660000000000001E-3</v>
      </c>
      <c r="L67" s="260">
        <f>SUM(I67*K67)</f>
        <v>222685.79955800003</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2.0899999999999998E-3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2.0660000000000001E-3</v>
      </c>
      <c r="L70" s="260">
        <f t="shared" si="11"/>
        <v>-14588.837938000001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2.0660000000000001E-3</v>
      </c>
      <c r="L71" s="260">
        <f t="shared" si="11"/>
        <v>1430.3579120000002</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2.0899999999999998E-3</v>
      </c>
      <c r="L72" s="260">
        <f t="shared" si="11"/>
        <v>29698.135059999997</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23</v>
      </c>
      <c r="I74" s="18"/>
      <c r="J74" s="143"/>
      <c r="K74" s="18"/>
      <c r="L74" s="260"/>
      <c r="O74" s="1"/>
      <c r="V74" s="644" t="s">
        <v>126</v>
      </c>
      <c r="W74" s="644"/>
      <c r="X74" s="496" t="s">
        <v>127</v>
      </c>
      <c r="Y74" s="497"/>
      <c r="Z74" s="498">
        <f>+I75</f>
        <v>4</v>
      </c>
      <c r="AA74" s="499" t="s">
        <v>128</v>
      </c>
      <c r="AB74" s="500">
        <f>+K75</f>
        <v>365</v>
      </c>
      <c r="AC74" s="460">
        <f>ROUND(AB74*Z74,0)</f>
        <v>1460</v>
      </c>
      <c r="AD74" s="449"/>
    </row>
    <row r="75" spans="1:30" ht="19.5" customHeight="1" x14ac:dyDescent="0.3">
      <c r="A75" s="1" t="s">
        <v>129</v>
      </c>
      <c r="B75" s="154" t="s">
        <v>126</v>
      </c>
      <c r="C75" s="155" t="s">
        <v>127</v>
      </c>
      <c r="D75" s="154">
        <v>4</v>
      </c>
      <c r="E75" s="154">
        <v>0</v>
      </c>
      <c r="F75" s="154"/>
      <c r="G75" s="156">
        <f>IF(E75=0,D75,E75)</f>
        <v>4</v>
      </c>
      <c r="H75" s="157"/>
      <c r="I75" s="158">
        <f>AVERAGE(G75,D75)</f>
        <v>4</v>
      </c>
      <c r="J75" s="159" t="s">
        <v>128</v>
      </c>
      <c r="K75" s="160">
        <v>365</v>
      </c>
      <c r="L75" s="260">
        <f t="shared" ref="L75:L78" si="12">SUM(I75*K75)</f>
        <v>1460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2.0899999999999998E-3</v>
      </c>
      <c r="L77" s="260">
        <f t="shared" si="12"/>
        <v>3596.4866299999999</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2.0660000000000001E-3</v>
      </c>
      <c r="L78" s="260">
        <f t="shared" si="12"/>
        <v>0</v>
      </c>
      <c r="O78" s="1"/>
      <c r="V78" s="629" t="str">
        <f t="shared" ref="V78:V79"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f t="shared" si="13"/>
        <v>0</v>
      </c>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1460</v>
      </c>
      <c r="AD81" s="507"/>
    </row>
    <row r="82" spans="1:30" ht="22.5" customHeight="1" thickTop="1" x14ac:dyDescent="0.3">
      <c r="B82" s="14" t="s">
        <v>138</v>
      </c>
      <c r="C82" s="14"/>
      <c r="D82" s="14"/>
      <c r="E82" s="14"/>
      <c r="F82" s="14"/>
      <c r="G82" s="14"/>
      <c r="H82" s="14"/>
      <c r="I82" s="14"/>
      <c r="J82" s="14"/>
      <c r="K82" s="14"/>
      <c r="L82" s="446">
        <f>SUM(L44:L81)</f>
        <v>2606152.4495414118</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'4001'!AC81</f>
        <v>1460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13" t="s">
        <v>146</v>
      </c>
      <c r="C86" s="14"/>
      <c r="D86" s="14"/>
      <c r="E86" s="14"/>
      <c r="F86" s="14"/>
      <c r="G86" s="14"/>
      <c r="H86" s="14"/>
      <c r="I86" s="14"/>
      <c r="J86" s="182" t="s">
        <v>147</v>
      </c>
      <c r="K86" s="183">
        <f>IF(K84=1,L84,L82)</f>
        <v>2606152.4495414118</v>
      </c>
      <c r="L86" s="247">
        <f>IF(G26=0,0,IF(G26&gt;250,-(((250/G26)*K86)*IF(M86="H",0.02,0.05)),IF(M86="H",-0.02*K86,-0.05*K86)))</f>
        <v>-84968.454927667335</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13" t="s">
        <v>149</v>
      </c>
      <c r="C87" s="14"/>
      <c r="D87" s="14"/>
      <c r="E87" s="14"/>
      <c r="F87" s="14"/>
      <c r="G87" s="14"/>
      <c r="H87" s="14"/>
      <c r="I87" s="14"/>
      <c r="J87" s="14"/>
      <c r="K87" s="184"/>
      <c r="L87" s="260">
        <f>L82+L86</f>
        <v>2521183.9946137443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247">
        <v>-2178446.87</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342737.12461374421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171368.56</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45339.167549403268</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565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13">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'4002'!B2</f>
        <v>50</v>
      </c>
      <c r="W2" s="586" t="s">
        <v>4</v>
      </c>
      <c r="X2" s="587"/>
      <c r="Y2" s="588"/>
      <c r="Z2" s="588"/>
      <c r="AA2" s="588"/>
      <c r="AB2" s="588"/>
      <c r="AC2" s="588"/>
      <c r="AD2" s="449"/>
    </row>
    <row r="3" spans="1:30" ht="20.399999999999999" x14ac:dyDescent="0.35">
      <c r="B3" s="10" t="str">
        <f>"Revenue Estimate Worksheet: "&amp;B124</f>
        <v>Revenue Estimate Worksheet: Renaissance Charter School at Summit - 4002</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'4002'!G7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147.31</v>
      </c>
      <c r="E10" s="328">
        <v>155.09</v>
      </c>
      <c r="F10" s="323">
        <v>0</v>
      </c>
      <c r="G10" s="326">
        <f>IF($B$154&lt;8,D10*2,D10+E10)</f>
        <v>302.39999999999998</v>
      </c>
      <c r="H10" s="47"/>
      <c r="I10" s="48">
        <v>1.1259999999999999</v>
      </c>
      <c r="J10" s="48"/>
      <c r="K10" s="434">
        <f>ROUND(G10*I10,4)</f>
        <v>340.50240000000002</v>
      </c>
      <c r="L10" s="260">
        <f>SUM(K10*$G$7)*($K$7)</f>
        <v>1412639.3547241918</v>
      </c>
      <c r="N10" s="50">
        <v>5101</v>
      </c>
      <c r="O10" s="51">
        <v>101</v>
      </c>
      <c r="Q10" s="52"/>
      <c r="V10" s="596" t="s">
        <v>25</v>
      </c>
      <c r="W10" s="596"/>
      <c r="X10" s="597">
        <f>IF('4002'!K$84=1,'4002'!G10,0)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18.14</v>
      </c>
      <c r="E11" s="330">
        <v>19.829999999999998</v>
      </c>
      <c r="F11" s="251">
        <v>0</v>
      </c>
      <c r="G11" s="327">
        <f t="shared" ref="G11:G25" si="2">IF($B$154&lt;8,D11*2,D11+E11)</f>
        <v>37.97</v>
      </c>
      <c r="H11" s="47"/>
      <c r="I11" s="55">
        <f>I10</f>
        <v>1.1259999999999999</v>
      </c>
      <c r="J11" s="55"/>
      <c r="K11" s="434">
        <f t="shared" ref="K11:K25" si="3">ROUND(G11*I11,4)</f>
        <v>42.754199999999997</v>
      </c>
      <c r="L11" s="260">
        <f t="shared" ref="L11:L25" si="4">SUM(K11*$G$7)*($K$7)</f>
        <v>177373.97886108598</v>
      </c>
      <c r="M11" s="1" t="str">
        <f>IF(ROUND(G11,2)=ROUND(SUM(G28:G30),2)," ","CHECK 2. PK-3 Lines Below")</f>
        <v xml:space="preserve"> </v>
      </c>
      <c r="N11" s="50">
        <v>5101</v>
      </c>
      <c r="O11" s="56" t="s">
        <v>28</v>
      </c>
      <c r="Q11" s="52"/>
      <c r="V11" s="607" t="s">
        <v>27</v>
      </c>
      <c r="W11" s="607"/>
      <c r="X11" s="597">
        <f>IF('4002'!K$84=1,'4002'!G11,0)</f>
        <v>0</v>
      </c>
      <c r="Y11" s="597"/>
      <c r="Z11" s="608">
        <v>1</v>
      </c>
      <c r="AA11" s="608"/>
      <c r="AB11" s="459">
        <f t="shared" si="0"/>
        <v>0</v>
      </c>
      <c r="AC11" s="460">
        <f t="shared" si="1"/>
        <v>0</v>
      </c>
      <c r="AD11" s="449"/>
    </row>
    <row r="12" spans="1:30" x14ac:dyDescent="0.3">
      <c r="A12" s="1" t="s">
        <v>29</v>
      </c>
      <c r="B12" s="14" t="s">
        <v>30</v>
      </c>
      <c r="C12" s="14"/>
      <c r="D12" s="330">
        <v>136.94999999999999</v>
      </c>
      <c r="E12" s="330">
        <v>149.65</v>
      </c>
      <c r="F12" s="251">
        <v>0</v>
      </c>
      <c r="G12" s="327">
        <f t="shared" si="2"/>
        <v>286.60000000000002</v>
      </c>
      <c r="H12" s="47"/>
      <c r="I12" s="55">
        <v>1</v>
      </c>
      <c r="J12" s="55"/>
      <c r="K12" s="434">
        <f t="shared" si="3"/>
        <v>286.60000000000002</v>
      </c>
      <c r="L12" s="260">
        <f t="shared" si="4"/>
        <v>1189014.935178</v>
      </c>
      <c r="N12" s="50">
        <v>5102</v>
      </c>
      <c r="O12" s="51">
        <v>102</v>
      </c>
      <c r="Q12" s="52"/>
      <c r="V12" s="607" t="s">
        <v>30</v>
      </c>
      <c r="W12" s="607"/>
      <c r="X12" s="597">
        <f>IF('4002'!K$84=1,'4002'!G12,0)</f>
        <v>0</v>
      </c>
      <c r="Y12" s="597"/>
      <c r="Z12" s="608">
        <v>1</v>
      </c>
      <c r="AA12" s="608"/>
      <c r="AB12" s="459">
        <f t="shared" si="0"/>
        <v>0</v>
      </c>
      <c r="AC12" s="460">
        <f t="shared" si="1"/>
        <v>0</v>
      </c>
      <c r="AD12" s="449"/>
    </row>
    <row r="13" spans="1:30" x14ac:dyDescent="0.3">
      <c r="A13" s="1" t="s">
        <v>31</v>
      </c>
      <c r="B13" s="14" t="s">
        <v>32</v>
      </c>
      <c r="C13" s="14"/>
      <c r="D13" s="330">
        <v>27.89</v>
      </c>
      <c r="E13" s="330">
        <v>25.36</v>
      </c>
      <c r="F13" s="251">
        <v>0</v>
      </c>
      <c r="G13" s="327">
        <f t="shared" si="2"/>
        <v>53.25</v>
      </c>
      <c r="H13" s="47"/>
      <c r="I13" s="55">
        <f>I12</f>
        <v>1</v>
      </c>
      <c r="J13" s="55"/>
      <c r="K13" s="434">
        <f t="shared" si="3"/>
        <v>53.25</v>
      </c>
      <c r="L13" s="260">
        <f t="shared" si="4"/>
        <v>220917.81332249998</v>
      </c>
      <c r="M13" s="1" t="str">
        <f>IF(ROUND(G13,2)=ROUND(SUM(G31:G33),2)," ","CHECK 2. 4-8 Lines Below")</f>
        <v xml:space="preserve"> </v>
      </c>
      <c r="N13" s="50">
        <v>5102</v>
      </c>
      <c r="O13" s="56" t="s">
        <v>33</v>
      </c>
      <c r="Q13" s="52"/>
      <c r="V13" s="607" t="s">
        <v>32</v>
      </c>
      <c r="W13" s="607"/>
      <c r="X13" s="597">
        <f>IF('4002'!K$84=1,'4002'!G13,0)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IF('4002'!K$84=1,'4002'!G14,0)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IF('4002'!K$84=1,'4002'!G15,0)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IF('4002'!K$84=1,'4002'!G16,0)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IF('4002'!K$84=1,'4002'!G17,0)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IF('4002'!K$84=1,'4002'!G18,0)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IF('4002'!K$84=1,'4002'!G19,0)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IF('4002'!K$84=1,'4002'!G20,0)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IF('4002'!K$84=1,'4002'!G21,0)</f>
        <v>0</v>
      </c>
      <c r="Y21" s="597"/>
      <c r="Z21" s="608">
        <v>1</v>
      </c>
      <c r="AA21" s="608"/>
      <c r="AB21" s="459">
        <f t="shared" si="0"/>
        <v>0</v>
      </c>
      <c r="AC21" s="460">
        <f t="shared" si="1"/>
        <v>0</v>
      </c>
      <c r="AD21" s="449"/>
    </row>
    <row r="22" spans="1:30" ht="16.2" x14ac:dyDescent="0.35">
      <c r="A22" s="1" t="s">
        <v>51</v>
      </c>
      <c r="B22" s="14" t="s">
        <v>52</v>
      </c>
      <c r="C22" s="14"/>
      <c r="D22" s="330">
        <v>46.36</v>
      </c>
      <c r="E22" s="330">
        <f>15.69+12.02+11.2+7.35</f>
        <v>46.26</v>
      </c>
      <c r="F22" s="251">
        <v>0</v>
      </c>
      <c r="G22" s="327">
        <f t="shared" si="2"/>
        <v>92.62</v>
      </c>
      <c r="H22" s="47"/>
      <c r="I22" s="55">
        <v>1.147</v>
      </c>
      <c r="J22" s="55"/>
      <c r="K22" s="434">
        <f t="shared" si="3"/>
        <v>106.2351</v>
      </c>
      <c r="L22" s="260">
        <f t="shared" si="4"/>
        <v>440736.63831168303</v>
      </c>
      <c r="N22" s="50">
        <v>5101</v>
      </c>
      <c r="O22" s="51">
        <v>130</v>
      </c>
      <c r="Q22" s="52"/>
      <c r="V22" s="607" t="s">
        <v>52</v>
      </c>
      <c r="W22" s="607"/>
      <c r="X22" s="597">
        <f>IF('4002'!K$84=1,'4002'!G22,0)</f>
        <v>0</v>
      </c>
      <c r="Y22" s="597"/>
      <c r="Z22" s="608">
        <v>1</v>
      </c>
      <c r="AA22" s="608"/>
      <c r="AB22" s="459">
        <f t="shared" si="0"/>
        <v>0</v>
      </c>
      <c r="AC22" s="460">
        <f t="shared" si="1"/>
        <v>0</v>
      </c>
      <c r="AD22" s="449"/>
    </row>
    <row r="23" spans="1:30" ht="16.2" x14ac:dyDescent="0.35">
      <c r="A23" s="1" t="s">
        <v>53</v>
      </c>
      <c r="B23" s="14" t="s">
        <v>54</v>
      </c>
      <c r="C23" s="14"/>
      <c r="D23" s="330">
        <v>14.35</v>
      </c>
      <c r="E23" s="330">
        <f>3.32+6.05+1.76+1.4</f>
        <v>12.53</v>
      </c>
      <c r="F23" s="251">
        <v>0</v>
      </c>
      <c r="G23" s="327">
        <f t="shared" si="2"/>
        <v>26.88</v>
      </c>
      <c r="H23" s="47"/>
      <c r="I23" s="55">
        <f>I22</f>
        <v>1.147</v>
      </c>
      <c r="J23" s="55"/>
      <c r="K23" s="434">
        <f t="shared" si="3"/>
        <v>30.831399999999999</v>
      </c>
      <c r="L23" s="260">
        <f t="shared" si="4"/>
        <v>127909.96187176197</v>
      </c>
      <c r="N23" s="50">
        <v>5102</v>
      </c>
      <c r="O23" s="51">
        <v>130</v>
      </c>
      <c r="Q23" s="52"/>
      <c r="V23" s="607" t="s">
        <v>54</v>
      </c>
      <c r="W23" s="607"/>
      <c r="X23" s="597">
        <f>IF('4002'!K$84=1,'4002'!G23,0)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IF('4002'!K$84=1,'4002'!G24,0)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IF('4002'!K$84=1,'4002'!G25,0)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391</v>
      </c>
      <c r="E26" s="438">
        <f t="shared" si="5"/>
        <v>408.72</v>
      </c>
      <c r="F26" s="438"/>
      <c r="G26" s="438">
        <f>SUM(G10:G25)</f>
        <v>799.72</v>
      </c>
      <c r="H26" s="60"/>
      <c r="I26" s="60"/>
      <c r="J26" s="60"/>
      <c r="K26" s="440">
        <f>SUM(K10:K25)</f>
        <v>860.17310000000009</v>
      </c>
      <c r="L26" s="264">
        <f>SUM(L10:L25)</f>
        <v>3568592.6822692226</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f>18.14-0.5</f>
        <v>17.64</v>
      </c>
      <c r="E28" s="330">
        <v>18.79</v>
      </c>
      <c r="F28" s="325">
        <v>0</v>
      </c>
      <c r="G28" s="327">
        <f t="shared" ref="G28:G36" si="6">IF($B$154&lt;8,D28*2,D28+E28)</f>
        <v>36.43</v>
      </c>
      <c r="H28" s="72"/>
      <c r="I28" s="73" t="s">
        <v>67</v>
      </c>
      <c r="J28" s="50">
        <v>251</v>
      </c>
      <c r="K28" s="435">
        <v>1047</v>
      </c>
      <c r="L28" s="260">
        <f>SUM(G28*K28)</f>
        <v>38142.21</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0.54</v>
      </c>
      <c r="F29" s="325">
        <v>0</v>
      </c>
      <c r="G29" s="327">
        <f t="shared" si="6"/>
        <v>0.54</v>
      </c>
      <c r="H29" s="72"/>
      <c r="I29" s="50" t="s">
        <v>67</v>
      </c>
      <c r="J29" s="50">
        <v>252</v>
      </c>
      <c r="K29" s="435">
        <v>3380</v>
      </c>
      <c r="L29" s="260">
        <f t="shared" ref="L29:L36" si="8">SUM(G29*K29)</f>
        <v>1825.2</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0.5</v>
      </c>
      <c r="E30" s="330">
        <v>0.5</v>
      </c>
      <c r="F30" s="325">
        <v>0</v>
      </c>
      <c r="G30" s="327">
        <f t="shared" si="6"/>
        <v>1</v>
      </c>
      <c r="H30" s="72"/>
      <c r="I30" s="50" t="s">
        <v>67</v>
      </c>
      <c r="J30" s="50">
        <v>253</v>
      </c>
      <c r="K30" s="435">
        <v>6896</v>
      </c>
      <c r="L30" s="260">
        <f t="shared" si="8"/>
        <v>6896</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f>27.89-1.5-0.5</f>
        <v>25.89</v>
      </c>
      <c r="E31" s="330">
        <v>24.25</v>
      </c>
      <c r="F31" s="325">
        <v>0</v>
      </c>
      <c r="G31" s="327">
        <f t="shared" si="6"/>
        <v>50.14</v>
      </c>
      <c r="H31" s="72"/>
      <c r="I31" s="81" t="s">
        <v>71</v>
      </c>
      <c r="J31" s="50">
        <v>251</v>
      </c>
      <c r="K31" s="435">
        <v>1173</v>
      </c>
      <c r="L31" s="260">
        <f t="shared" si="8"/>
        <v>58814.22</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1.5</v>
      </c>
      <c r="E32" s="330">
        <v>1.1100000000000001</v>
      </c>
      <c r="F32" s="325">
        <v>0</v>
      </c>
      <c r="G32" s="327">
        <f t="shared" si="6"/>
        <v>2.6100000000000003</v>
      </c>
      <c r="H32" s="72"/>
      <c r="I32" s="81" t="s">
        <v>71</v>
      </c>
      <c r="J32" s="50">
        <v>252</v>
      </c>
      <c r="K32" s="435">
        <v>3506</v>
      </c>
      <c r="L32" s="260">
        <f t="shared" si="8"/>
        <v>9150.6600000000017</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0.5</v>
      </c>
      <c r="E33" s="330">
        <v>0</v>
      </c>
      <c r="F33" s="325">
        <v>0</v>
      </c>
      <c r="G33" s="327">
        <f t="shared" si="6"/>
        <v>0.5</v>
      </c>
      <c r="H33" s="72"/>
      <c r="I33" s="81" t="s">
        <v>71</v>
      </c>
      <c r="J33" s="50">
        <v>253</v>
      </c>
      <c r="K33" s="435">
        <v>7023</v>
      </c>
      <c r="L33" s="260">
        <f t="shared" si="8"/>
        <v>3511.5</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46.03</v>
      </c>
      <c r="E37" s="438">
        <f t="shared" si="10"/>
        <v>45.19</v>
      </c>
      <c r="F37" s="438"/>
      <c r="G37" s="438">
        <f>SUM(G28:G36)</f>
        <v>91.22</v>
      </c>
      <c r="H37" s="60"/>
      <c r="I37" s="14" t="s">
        <v>79</v>
      </c>
      <c r="J37" s="14"/>
      <c r="K37" s="58"/>
      <c r="L37" s="247">
        <f>SUM(L28:L36)</f>
        <v>118339.79000000001</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151147.08000000002</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3838079.5522692227</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489.49170000000004</v>
      </c>
      <c r="D47" s="107"/>
      <c r="E47" s="107"/>
      <c r="F47" s="107"/>
      <c r="G47" s="108">
        <f>K7</f>
        <v>1.0289999999999999</v>
      </c>
      <c r="H47" s="108"/>
      <c r="I47" s="109">
        <v>1317.85</v>
      </c>
      <c r="J47" s="110" t="s">
        <v>94</v>
      </c>
      <c r="K47" s="436">
        <f>ROUND(C47*G47*I47,0)</f>
        <v>663784</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370.6814</v>
      </c>
      <c r="D48" s="107"/>
      <c r="E48" s="107"/>
      <c r="F48" s="107"/>
      <c r="G48" s="108">
        <f>K7</f>
        <v>1.0289999999999999</v>
      </c>
      <c r="H48" s="108"/>
      <c r="I48" s="109">
        <v>898.92</v>
      </c>
      <c r="J48" s="110" t="s">
        <v>94</v>
      </c>
      <c r="K48" s="436">
        <f>ROUND(C48*G48*I48,0)</f>
        <v>342876</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860.17309999999998</v>
      </c>
      <c r="D50" s="129"/>
      <c r="E50" s="130"/>
      <c r="F50" s="130"/>
      <c r="G50" s="131" t="s">
        <v>96</v>
      </c>
      <c r="H50" s="131"/>
      <c r="I50" s="131"/>
      <c r="J50" s="131"/>
      <c r="K50" s="131"/>
      <c r="L50" s="260">
        <f>IF(B2=75,0,K49+K48+K47)</f>
        <v>1006660</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860.17310000000009</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4.2700000000000004E-3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799.72</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4.359E-3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4.2700000000000004E-3</v>
      </c>
      <c r="L59" s="260">
        <f>SUM(I59*K59)</f>
        <v>18080.832490000001</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4.2700000000000004E-3</v>
      </c>
      <c r="L67" s="260">
        <f>SUM(I67*K67)</f>
        <v>460246.06201000005</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4.359E-3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4.2700000000000004E-3</v>
      </c>
      <c r="L70" s="260">
        <f t="shared" si="11"/>
        <v>-30152.148110000002</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4.2700000000000004E-3</v>
      </c>
      <c r="L71" s="260">
        <f t="shared" si="11"/>
        <v>2956.2576400000003</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4.359E-3</v>
      </c>
      <c r="L72" s="260">
        <f t="shared" si="11"/>
        <v>61939.794606000003</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12.5</v>
      </c>
      <c r="AA74" s="499" t="s">
        <v>128</v>
      </c>
      <c r="AB74" s="500">
        <f>+K75</f>
        <v>365</v>
      </c>
      <c r="AC74" s="460">
        <f>ROUND(AB74*Z74,0)</f>
        <v>4563</v>
      </c>
      <c r="AD74" s="449"/>
    </row>
    <row r="75" spans="1:30" ht="19.5" customHeight="1" x14ac:dyDescent="0.3">
      <c r="A75" s="1" t="s">
        <v>129</v>
      </c>
      <c r="B75" s="154" t="s">
        <v>126</v>
      </c>
      <c r="C75" s="155" t="s">
        <v>127</v>
      </c>
      <c r="D75" s="154">
        <v>24</v>
      </c>
      <c r="E75" s="154">
        <v>1</v>
      </c>
      <c r="F75" s="154">
        <v>0</v>
      </c>
      <c r="G75" s="156">
        <f>IF($B$154&lt;8,D75,E75)</f>
        <v>1</v>
      </c>
      <c r="H75" s="157"/>
      <c r="I75" s="158">
        <f>AVERAGE(G75,D75)</f>
        <v>12.5</v>
      </c>
      <c r="J75" s="159" t="s">
        <v>128</v>
      </c>
      <c r="K75" s="160">
        <v>365</v>
      </c>
      <c r="L75" s="260">
        <f t="shared" ref="L75:L78" si="12">SUM(I75*K75)</f>
        <v>4562.5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4.359E-3</v>
      </c>
      <c r="L77" s="260">
        <f t="shared" si="12"/>
        <v>7500.9977129999997</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4.2700000000000004E-3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4563</v>
      </c>
      <c r="AD81" s="507"/>
    </row>
    <row r="82" spans="1:30" ht="22.5" customHeight="1" thickTop="1" x14ac:dyDescent="0.3">
      <c r="B82" s="14" t="s">
        <v>138</v>
      </c>
      <c r="C82" s="14"/>
      <c r="D82" s="14"/>
      <c r="E82" s="14"/>
      <c r="F82" s="14"/>
      <c r="G82" s="14"/>
      <c r="H82" s="14"/>
      <c r="I82" s="14"/>
      <c r="J82" s="14"/>
      <c r="K82" s="14"/>
      <c r="L82" s="446">
        <f>SUM(L44:L81)</f>
        <v>5369873.8486182224</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'4002'!AC81</f>
        <v>4563</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5369873.8486182224</v>
      </c>
      <c r="L86" s="247">
        <f>IF(G26=0,0,IF(G26&gt;250,-(((250/G26)*K86)*IF(M86="H",0.02,0.05)),IF(M86="H",-0.02*K86,-0.05*K86)))</f>
        <v>-83933.655664142178</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5285940.1929540802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-4208753.5199999996</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1077186.6729540806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538593.34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184560.03676676896</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359</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360</v>
      </c>
      <c r="C123" s="195" t="s">
        <v>197</v>
      </c>
    </row>
    <row r="124" spans="2:3" hidden="1" x14ac:dyDescent="0.3">
      <c r="B124" s="437" t="s">
        <v>566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41808.602986111102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359</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360</v>
      </c>
      <c r="C164" s="209" t="s">
        <v>242</v>
      </c>
      <c r="D164" s="205"/>
    </row>
    <row r="165" spans="1:4" hidden="1" x14ac:dyDescent="0.3">
      <c r="A165" s="204" t="s">
        <v>243</v>
      </c>
      <c r="B165" s="208" t="s">
        <v>361</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41808.602986111102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3" priority="2" stopIfTrue="1" operator="lessThan">
      <formula>0</formula>
    </cfRule>
  </conditionalFormatting>
  <conditionalFormatting sqref="A141:A172">
    <cfRule type="cellIs" dxfId="1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'4010'!B2</f>
        <v>50</v>
      </c>
      <c r="W2" s="586" t="s">
        <v>4</v>
      </c>
      <c r="X2" s="587"/>
      <c r="Y2" s="588"/>
      <c r="Z2" s="588"/>
      <c r="AA2" s="588"/>
      <c r="AB2" s="588"/>
      <c r="AC2" s="588"/>
      <c r="AD2" s="449"/>
    </row>
    <row r="3" spans="1:30" ht="20.399999999999999" x14ac:dyDescent="0.35">
      <c r="B3" s="10" t="str">
        <f>"Revenue Estimate Worksheet: "&amp;B124</f>
        <v>Revenue Estimate Worksheet: Belle Glade Excel Charter School - 4010</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'4010'!G7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51.07</v>
      </c>
      <c r="E10" s="328">
        <v>46.76</v>
      </c>
      <c r="F10" s="323">
        <v>0</v>
      </c>
      <c r="G10" s="326">
        <f>IF($B$154&lt;8,D10*2,D10+E10)</f>
        <v>97.83</v>
      </c>
      <c r="H10" s="47"/>
      <c r="I10" s="48">
        <v>1.1259999999999999</v>
      </c>
      <c r="J10" s="48"/>
      <c r="K10" s="434">
        <f>ROUND(G10*I10,4)</f>
        <v>110.1566</v>
      </c>
      <c r="L10" s="260">
        <f>SUM(K10*$G$7)*($K$7)</f>
        <v>457005.73136227799</v>
      </c>
      <c r="N10" s="50">
        <v>5101</v>
      </c>
      <c r="O10" s="51">
        <v>101</v>
      </c>
      <c r="Q10" s="52"/>
      <c r="V10" s="596" t="s">
        <v>25</v>
      </c>
      <c r="W10" s="596"/>
      <c r="X10" s="597">
        <f>IF('4010'!K$84=1,'4010'!G10,0)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2</v>
      </c>
      <c r="E11" s="330">
        <v>4.5</v>
      </c>
      <c r="F11" s="251">
        <v>0</v>
      </c>
      <c r="G11" s="327">
        <f t="shared" ref="G11:G25" si="2">IF($B$154&lt;8,D11*2,D11+E11)</f>
        <v>6.5</v>
      </c>
      <c r="H11" s="47"/>
      <c r="I11" s="55">
        <f>I10</f>
        <v>1.1259999999999999</v>
      </c>
      <c r="J11" s="55"/>
      <c r="K11" s="434">
        <f t="shared" ref="K11:K25" si="3">ROUND(G11*I11,4)</f>
        <v>7.319</v>
      </c>
      <c r="L11" s="260">
        <f t="shared" ref="L11:L25" si="4">SUM(K11*$G$7)*($K$7)</f>
        <v>30364.271844269999</v>
      </c>
      <c r="M11" s="1" t="str">
        <f>IF(ROUND(G11,2)=ROUND(SUM(G28:G30),2)," ","CHECK 2. PK-3 Lines Below")</f>
        <v xml:space="preserve"> </v>
      </c>
      <c r="N11" s="50">
        <v>5101</v>
      </c>
      <c r="O11" s="56" t="s">
        <v>28</v>
      </c>
      <c r="Q11" s="52"/>
      <c r="V11" s="607" t="s">
        <v>27</v>
      </c>
      <c r="W11" s="607"/>
      <c r="X11" s="597">
        <f>IF('4010'!K$84=1,'4010'!G11,0)</f>
        <v>0</v>
      </c>
      <c r="Y11" s="597"/>
      <c r="Z11" s="608">
        <v>1</v>
      </c>
      <c r="AA11" s="608"/>
      <c r="AB11" s="459">
        <f t="shared" si="0"/>
        <v>0</v>
      </c>
      <c r="AC11" s="460">
        <f t="shared" si="1"/>
        <v>0</v>
      </c>
      <c r="AD11" s="449"/>
    </row>
    <row r="12" spans="1:30" x14ac:dyDescent="0.3">
      <c r="A12" s="1" t="s">
        <v>29</v>
      </c>
      <c r="B12" s="14" t="s">
        <v>30</v>
      </c>
      <c r="C12" s="14"/>
      <c r="D12" s="330">
        <v>3.47</v>
      </c>
      <c r="E12" s="330">
        <v>3</v>
      </c>
      <c r="F12" s="251">
        <v>0</v>
      </c>
      <c r="G12" s="327">
        <f t="shared" si="2"/>
        <v>6.4700000000000006</v>
      </c>
      <c r="H12" s="47"/>
      <c r="I12" s="55">
        <v>1</v>
      </c>
      <c r="J12" s="55"/>
      <c r="K12" s="434">
        <f t="shared" si="3"/>
        <v>6.47</v>
      </c>
      <c r="L12" s="260">
        <f t="shared" si="4"/>
        <v>26842.032905099997</v>
      </c>
      <c r="N12" s="50">
        <v>5102</v>
      </c>
      <c r="O12" s="51">
        <v>102</v>
      </c>
      <c r="Q12" s="52"/>
      <c r="V12" s="607" t="s">
        <v>30</v>
      </c>
      <c r="W12" s="607"/>
      <c r="X12" s="597">
        <f>IF('4010'!K$84=1,'4010'!G12,0)</f>
        <v>0</v>
      </c>
      <c r="Y12" s="597"/>
      <c r="Z12" s="608">
        <v>1</v>
      </c>
      <c r="AA12" s="608"/>
      <c r="AB12" s="459">
        <f t="shared" si="0"/>
        <v>0</v>
      </c>
      <c r="AC12" s="460">
        <f t="shared" si="1"/>
        <v>0</v>
      </c>
      <c r="AD12" s="449"/>
    </row>
    <row r="13" spans="1:30" x14ac:dyDescent="0.3">
      <c r="A13" s="1" t="s">
        <v>31</v>
      </c>
      <c r="B13" s="14" t="s">
        <v>32</v>
      </c>
      <c r="C13" s="14"/>
      <c r="D13" s="330">
        <v>1</v>
      </c>
      <c r="E13" s="330">
        <v>1</v>
      </c>
      <c r="F13" s="251">
        <v>0</v>
      </c>
      <c r="G13" s="327">
        <f t="shared" si="2"/>
        <v>2</v>
      </c>
      <c r="H13" s="47"/>
      <c r="I13" s="55">
        <f>I12</f>
        <v>1</v>
      </c>
      <c r="J13" s="55"/>
      <c r="K13" s="434">
        <f t="shared" si="3"/>
        <v>2</v>
      </c>
      <c r="L13" s="260">
        <f t="shared" si="4"/>
        <v>8297.3826599999993</v>
      </c>
      <c r="M13" s="1" t="str">
        <f>IF(ROUND(G13,2)=ROUND(SUM(G31:G33),2)," ","CHECK 2. 4-8 Lines Below")</f>
        <v xml:space="preserve"> </v>
      </c>
      <c r="N13" s="50">
        <v>5102</v>
      </c>
      <c r="O13" s="56" t="s">
        <v>33</v>
      </c>
      <c r="Q13" s="52"/>
      <c r="V13" s="607" t="s">
        <v>32</v>
      </c>
      <c r="W13" s="607"/>
      <c r="X13" s="597">
        <f>IF('4010'!K$84=1,'4010'!G13,0)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IF('4010'!K$84=1,'4010'!G14,0)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IF('4010'!K$84=1,'4010'!G15,0)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IF('4010'!K$84=1,'4010'!G16,0)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IF('4010'!K$84=1,'4010'!G17,0)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IF('4010'!K$84=1,'4010'!G18,0)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IF('4010'!K$84=1,'4010'!G19,0)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IF('4010'!K$84=1,'4010'!G20,0)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IF('4010'!K$84=1,'4010'!G21,0)</f>
        <v>0</v>
      </c>
      <c r="Y21" s="597"/>
      <c r="Z21" s="608">
        <v>1</v>
      </c>
      <c r="AA21" s="608"/>
      <c r="AB21" s="459">
        <f t="shared" si="0"/>
        <v>0</v>
      </c>
      <c r="AC21" s="460">
        <f t="shared" si="1"/>
        <v>0</v>
      </c>
      <c r="AD21" s="449"/>
    </row>
    <row r="22" spans="1:30" ht="16.2" x14ac:dyDescent="0.35">
      <c r="A22" s="1" t="s">
        <v>51</v>
      </c>
      <c r="B22" s="14" t="s">
        <v>52</v>
      </c>
      <c r="C22" s="14"/>
      <c r="D22" s="330">
        <v>4.0999999999999996</v>
      </c>
      <c r="E22" s="330">
        <v>4.0999999999999996</v>
      </c>
      <c r="F22" s="251">
        <v>0</v>
      </c>
      <c r="G22" s="327">
        <f t="shared" si="2"/>
        <v>8.1999999999999993</v>
      </c>
      <c r="H22" s="47"/>
      <c r="I22" s="55">
        <v>1.147</v>
      </c>
      <c r="J22" s="55"/>
      <c r="K22" s="434">
        <f t="shared" si="3"/>
        <v>9.4054000000000002</v>
      </c>
      <c r="L22" s="260">
        <f t="shared" si="4"/>
        <v>39020.101435181998</v>
      </c>
      <c r="N22" s="50">
        <v>5101</v>
      </c>
      <c r="O22" s="51">
        <v>130</v>
      </c>
      <c r="Q22" s="52"/>
      <c r="V22" s="607" t="s">
        <v>52</v>
      </c>
      <c r="W22" s="607"/>
      <c r="X22" s="597">
        <f>IF('4010'!K$84=1,'4010'!G22,0)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IF('4010'!K$84=1,'4010'!G23,0)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IF('4010'!K$84=1,'4010'!G24,0)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IF('4010'!K$84=1,'4010'!G25,0)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61.64</v>
      </c>
      <c r="E26" s="438">
        <f t="shared" si="5"/>
        <v>59.36</v>
      </c>
      <c r="F26" s="438"/>
      <c r="G26" s="438">
        <f>SUM(G10:G25)</f>
        <v>121</v>
      </c>
      <c r="H26" s="60"/>
      <c r="I26" s="60"/>
      <c r="J26" s="60"/>
      <c r="K26" s="440">
        <f>SUM(K10:K25)</f>
        <v>135.351</v>
      </c>
      <c r="L26" s="264">
        <f>SUM(L10:L25)</f>
        <v>561529.52020683</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1</v>
      </c>
      <c r="E28" s="330">
        <v>3</v>
      </c>
      <c r="F28" s="325">
        <v>0</v>
      </c>
      <c r="G28" s="327">
        <f t="shared" ref="G28:G36" si="6">IF($B$154&lt;8,D28*2,D28+E28)</f>
        <v>4</v>
      </c>
      <c r="H28" s="72"/>
      <c r="I28" s="73" t="s">
        <v>67</v>
      </c>
      <c r="J28" s="50">
        <v>251</v>
      </c>
      <c r="K28" s="435">
        <v>1047</v>
      </c>
      <c r="L28" s="260">
        <f>SUM(G28*K28)</f>
        <v>4188</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1</v>
      </c>
      <c r="E29" s="330">
        <v>1.5</v>
      </c>
      <c r="F29" s="325">
        <v>0</v>
      </c>
      <c r="G29" s="327">
        <f t="shared" si="6"/>
        <v>2.5</v>
      </c>
      <c r="H29" s="72"/>
      <c r="I29" s="50" t="s">
        <v>67</v>
      </c>
      <c r="J29" s="50">
        <v>252</v>
      </c>
      <c r="K29" s="435">
        <v>3380</v>
      </c>
      <c r="L29" s="260">
        <f t="shared" ref="L29:L36" si="8">SUM(G29*K29)</f>
        <v>8450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1</v>
      </c>
      <c r="E31" s="330">
        <v>1</v>
      </c>
      <c r="F31" s="325">
        <v>0</v>
      </c>
      <c r="G31" s="327">
        <f t="shared" si="6"/>
        <v>2</v>
      </c>
      <c r="H31" s="72"/>
      <c r="I31" s="81" t="s">
        <v>71</v>
      </c>
      <c r="J31" s="50">
        <v>251</v>
      </c>
      <c r="K31" s="435">
        <v>1173</v>
      </c>
      <c r="L31" s="260">
        <f t="shared" si="8"/>
        <v>2346</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v>
      </c>
      <c r="E37" s="438">
        <f t="shared" si="10"/>
        <v>5.5</v>
      </c>
      <c r="F37" s="438"/>
      <c r="G37" s="438">
        <f>SUM(G28:G36)</f>
        <v>8.5</v>
      </c>
      <c r="H37" s="60"/>
      <c r="I37" s="14" t="s">
        <v>79</v>
      </c>
      <c r="J37" s="14"/>
      <c r="K37" s="58"/>
      <c r="L37" s="247">
        <f>SUM(L28:L36)</f>
        <v>14984</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22869</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599382.52020683</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126.881</v>
      </c>
      <c r="D47" s="107"/>
      <c r="E47" s="107"/>
      <c r="F47" s="107"/>
      <c r="G47" s="108">
        <f>K7</f>
        <v>1.0289999999999999</v>
      </c>
      <c r="H47" s="108"/>
      <c r="I47" s="109">
        <v>1317.85</v>
      </c>
      <c r="J47" s="110" t="s">
        <v>94</v>
      </c>
      <c r="K47" s="436">
        <f>ROUND(C47*G47*I47,0)</f>
        <v>172059</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8.4699999999999989</v>
      </c>
      <c r="D48" s="107"/>
      <c r="E48" s="107"/>
      <c r="F48" s="107"/>
      <c r="G48" s="108">
        <f>K7</f>
        <v>1.0289999999999999</v>
      </c>
      <c r="H48" s="108"/>
      <c r="I48" s="109">
        <v>898.92</v>
      </c>
      <c r="J48" s="110" t="s">
        <v>94</v>
      </c>
      <c r="K48" s="436">
        <f>ROUND(C48*G48*I48,0)</f>
        <v>7835</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135.351</v>
      </c>
      <c r="D50" s="129"/>
      <c r="E50" s="130"/>
      <c r="F50" s="130"/>
      <c r="G50" s="131" t="s">
        <v>96</v>
      </c>
      <c r="H50" s="131"/>
      <c r="I50" s="131"/>
      <c r="J50" s="131"/>
      <c r="K50" s="131"/>
      <c r="L50" s="260">
        <f>IF(B2=75,0,K49+K48+K47)</f>
        <v>179894</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135.351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6.7199999999999996E-4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121</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6.6E-4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6.7199999999999996E-4</v>
      </c>
      <c r="L59" s="260">
        <f>SUM(I59*K59)</f>
        <v>2845.5080639999996</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6.7199999999999996E-4</v>
      </c>
      <c r="L67" s="260">
        <f>SUM(I67*K67)</f>
        <v>72432.167135999989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6.6E-4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6.7199999999999996E-4</v>
      </c>
      <c r="L70" s="260">
        <f t="shared" si="11"/>
        <v>-4745.2560960000001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6.7199999999999996E-4</v>
      </c>
      <c r="L71" s="260">
        <f t="shared" si="11"/>
        <v>465.24710399999998</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6.6E-4</v>
      </c>
      <c r="L72" s="260">
        <f t="shared" si="11"/>
        <v>9378.35844</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27.5</v>
      </c>
      <c r="AA74" s="499" t="s">
        <v>128</v>
      </c>
      <c r="AB74" s="500">
        <f>+K75</f>
        <v>365</v>
      </c>
      <c r="AC74" s="460">
        <f>ROUND(AB74*Z74,0)</f>
        <v>10038</v>
      </c>
      <c r="AD74" s="449"/>
    </row>
    <row r="75" spans="1:30" ht="19.5" customHeight="1" x14ac:dyDescent="0.3">
      <c r="A75" s="1" t="s">
        <v>129</v>
      </c>
      <c r="B75" s="154" t="s">
        <v>126</v>
      </c>
      <c r="C75" s="155" t="s">
        <v>127</v>
      </c>
      <c r="D75" s="154">
        <v>27</v>
      </c>
      <c r="E75" s="154">
        <v>28</v>
      </c>
      <c r="F75" s="154">
        <v>0</v>
      </c>
      <c r="G75" s="156">
        <f>IF($B$154&lt;8,D75,E75)</f>
        <v>28</v>
      </c>
      <c r="H75" s="157"/>
      <c r="I75" s="158">
        <f>AVERAGE(G75,D75)</f>
        <v>27.5</v>
      </c>
      <c r="J75" s="159" t="s">
        <v>128</v>
      </c>
      <c r="K75" s="160">
        <v>365</v>
      </c>
      <c r="L75" s="260">
        <f t="shared" ref="L75:L78" si="12">SUM(I75*K75)</f>
        <v>10037.5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6.6E-4</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6.7199999999999996E-4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10038</v>
      </c>
      <c r="AD81" s="507"/>
    </row>
    <row r="82" spans="1:30" ht="22.5" customHeight="1" thickTop="1" x14ac:dyDescent="0.3">
      <c r="B82" s="14" t="s">
        <v>138</v>
      </c>
      <c r="C82" s="14"/>
      <c r="D82" s="14"/>
      <c r="E82" s="14"/>
      <c r="F82" s="14"/>
      <c r="G82" s="14"/>
      <c r="H82" s="14"/>
      <c r="I82" s="14"/>
      <c r="J82" s="14"/>
      <c r="K82" s="14"/>
      <c r="L82" s="446">
        <f>SUM(L44:L81)</f>
        <v>869690.04485483002</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'4010'!AC81</f>
        <v>10038</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869690.04485483002</v>
      </c>
      <c r="L86" s="247">
        <f>IF(G26=0,0,IF(G26&gt;250,-(((250/G26)*K86)*IF(M86="H",0.02,0.05)),IF(M86="H",-0.02*K86,-0.05*K86)))</f>
        <v>-43484.502242741502</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826205.54261208849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-677509.02</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148696.52261208848</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74348.259999999995</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362</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363</v>
      </c>
      <c r="C123" s="195" t="s">
        <v>197</v>
      </c>
    </row>
    <row r="124" spans="2:3" hidden="1" x14ac:dyDescent="0.3">
      <c r="B124" s="437" t="s">
        <v>567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41808.603009259299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362</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363</v>
      </c>
      <c r="C164" s="209" t="s">
        <v>242</v>
      </c>
      <c r="D164" s="205"/>
    </row>
    <row r="165" spans="1:4" hidden="1" x14ac:dyDescent="0.3">
      <c r="A165" s="204" t="s">
        <v>243</v>
      </c>
      <c r="B165" s="208" t="s">
        <v>364</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41808.603009259299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1" priority="2" stopIfTrue="1" operator="lessThan">
      <formula>0</formula>
    </cfRule>
  </conditionalFormatting>
  <conditionalFormatting sqref="A141:A172">
    <cfRule type="cellIs" dxfId="1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'4012'!B2</f>
        <v>50</v>
      </c>
      <c r="W2" s="586" t="s">
        <v>4</v>
      </c>
      <c r="X2" s="587"/>
      <c r="Y2" s="588"/>
      <c r="Z2" s="588"/>
      <c r="AA2" s="588"/>
      <c r="AB2" s="588"/>
      <c r="AC2" s="588"/>
      <c r="AD2" s="449"/>
    </row>
    <row r="3" spans="1:30" ht="20.399999999999999" x14ac:dyDescent="0.35">
      <c r="B3" s="10" t="str">
        <f>"Revenue Estimate Worksheet: "&amp;B124</f>
        <v>Revenue Estimate Worksheet: Somerset Academy Canyons Middle School - 4012</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'4012'!G7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IF('4012'!K$84=1,'4012'!G10,0)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IF('4012'!K$84=1,'4012'!G11,0)</f>
        <v>0</v>
      </c>
      <c r="Y11" s="597"/>
      <c r="Z11" s="608">
        <v>1</v>
      </c>
      <c r="AA11" s="608"/>
      <c r="AB11" s="459">
        <f t="shared" si="0"/>
        <v>0</v>
      </c>
      <c r="AC11" s="460">
        <f t="shared" si="1"/>
        <v>0</v>
      </c>
      <c r="AD11" s="449"/>
    </row>
    <row r="12" spans="1:30" x14ac:dyDescent="0.3">
      <c r="A12" s="1" t="s">
        <v>29</v>
      </c>
      <c r="B12" s="14" t="s">
        <v>30</v>
      </c>
      <c r="C12" s="14"/>
      <c r="D12" s="330">
        <v>335.11</v>
      </c>
      <c r="E12" s="330">
        <v>335.17</v>
      </c>
      <c r="F12" s="251">
        <v>0</v>
      </c>
      <c r="G12" s="327">
        <f t="shared" si="2"/>
        <v>670.28</v>
      </c>
      <c r="H12" s="47"/>
      <c r="I12" s="55">
        <v>1</v>
      </c>
      <c r="J12" s="55"/>
      <c r="K12" s="434">
        <f t="shared" si="3"/>
        <v>670.28</v>
      </c>
      <c r="L12" s="260">
        <f t="shared" si="4"/>
        <v>2780784.8246723996</v>
      </c>
      <c r="N12" s="50">
        <v>5102</v>
      </c>
      <c r="O12" s="51">
        <v>102</v>
      </c>
      <c r="Q12" s="52"/>
      <c r="V12" s="607" t="s">
        <v>30</v>
      </c>
      <c r="W12" s="607"/>
      <c r="X12" s="597">
        <f>IF('4012'!K$84=1,'4012'!G12,0)</f>
        <v>0</v>
      </c>
      <c r="Y12" s="597"/>
      <c r="Z12" s="608">
        <v>1</v>
      </c>
      <c r="AA12" s="608"/>
      <c r="AB12" s="459">
        <f t="shared" si="0"/>
        <v>0</v>
      </c>
      <c r="AC12" s="460">
        <f t="shared" si="1"/>
        <v>0</v>
      </c>
      <c r="AD12" s="449"/>
    </row>
    <row r="13" spans="1:30" x14ac:dyDescent="0.3">
      <c r="A13" s="1" t="s">
        <v>31</v>
      </c>
      <c r="B13" s="14" t="s">
        <v>32</v>
      </c>
      <c r="C13" s="14"/>
      <c r="D13" s="330">
        <v>35.69</v>
      </c>
      <c r="E13" s="330">
        <v>36.76</v>
      </c>
      <c r="F13" s="251">
        <v>0</v>
      </c>
      <c r="G13" s="327">
        <f t="shared" si="2"/>
        <v>72.449999999999989</v>
      </c>
      <c r="H13" s="47"/>
      <c r="I13" s="55">
        <f>I12</f>
        <v>1</v>
      </c>
      <c r="J13" s="55"/>
      <c r="K13" s="434">
        <f t="shared" si="3"/>
        <v>72.45</v>
      </c>
      <c r="L13" s="260">
        <f t="shared" si="4"/>
        <v>300572.68685849995</v>
      </c>
      <c r="M13" s="1" t="str">
        <f>IF(ROUND(G13,2)=ROUND(SUM(G31:G33),2)," ","CHECK 2. 4-8 Lines Below")</f>
        <v xml:space="preserve"> </v>
      </c>
      <c r="N13" s="50">
        <v>5102</v>
      </c>
      <c r="O13" s="56" t="s">
        <v>33</v>
      </c>
      <c r="Q13" s="52"/>
      <c r="V13" s="607" t="s">
        <v>32</v>
      </c>
      <c r="W13" s="607"/>
      <c r="X13" s="597">
        <f>IF('4012'!K$84=1,'4012'!G13,0)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IF('4012'!K$84=1,'4012'!G14,0)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IF('4012'!K$84=1,'4012'!G15,0)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IF('4012'!K$84=1,'4012'!G16,0)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IF('4012'!K$84=1,'4012'!G17,0)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IF('4012'!K$84=1,'4012'!G18,0)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IF('4012'!K$84=1,'4012'!G19,0)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IF('4012'!K$84=1,'4012'!G20,0)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IF('4012'!K$84=1,'4012'!G21,0)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IF('4012'!K$84=1,'4012'!G22,0)</f>
        <v>0</v>
      </c>
      <c r="Y22" s="597"/>
      <c r="Z22" s="608">
        <v>1</v>
      </c>
      <c r="AA22" s="608"/>
      <c r="AB22" s="459">
        <f t="shared" si="0"/>
        <v>0</v>
      </c>
      <c r="AC22" s="460">
        <f t="shared" si="1"/>
        <v>0</v>
      </c>
      <c r="AD22" s="449"/>
    </row>
    <row r="23" spans="1:30" ht="16.2" x14ac:dyDescent="0.35">
      <c r="A23" s="1" t="s">
        <v>53</v>
      </c>
      <c r="B23" s="14" t="s">
        <v>54</v>
      </c>
      <c r="C23" s="14"/>
      <c r="D23" s="330">
        <v>1.37</v>
      </c>
      <c r="E23" s="330">
        <v>1.79</v>
      </c>
      <c r="F23" s="251">
        <v>0</v>
      </c>
      <c r="G23" s="327">
        <f t="shared" si="2"/>
        <v>3.16</v>
      </c>
      <c r="H23" s="47"/>
      <c r="I23" s="55">
        <f>I22</f>
        <v>1.147</v>
      </c>
      <c r="J23" s="55"/>
      <c r="K23" s="434">
        <f t="shared" si="3"/>
        <v>3.6244999999999998</v>
      </c>
      <c r="L23" s="260">
        <f t="shared" si="4"/>
        <v>15036.931725584998</v>
      </c>
      <c r="N23" s="50">
        <v>5102</v>
      </c>
      <c r="O23" s="51">
        <v>130</v>
      </c>
      <c r="Q23" s="52"/>
      <c r="V23" s="607" t="s">
        <v>54</v>
      </c>
      <c r="W23" s="607"/>
      <c r="X23" s="597">
        <f>IF('4012'!K$84=1,'4012'!G23,0)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IF('4012'!K$84=1,'4012'!G24,0)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IF('4012'!K$84=1,'4012'!G25,0)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372.17</v>
      </c>
      <c r="E26" s="438">
        <f t="shared" si="5"/>
        <v>373.72</v>
      </c>
      <c r="F26" s="438"/>
      <c r="G26" s="438">
        <f>SUM(G10:G25)</f>
        <v>745.89</v>
      </c>
      <c r="H26" s="60"/>
      <c r="I26" s="60"/>
      <c r="J26" s="60"/>
      <c r="K26" s="440">
        <f>SUM(K10:K25)</f>
        <v>746.35450000000003</v>
      </c>
      <c r="L26" s="264">
        <f>SUM(L10:L25)</f>
        <v>3096394.4432564843</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f>35.69-5</f>
        <v>30.689999999999998</v>
      </c>
      <c r="E31" s="330">
        <v>31.75</v>
      </c>
      <c r="F31" s="325">
        <v>0</v>
      </c>
      <c r="G31" s="327">
        <f t="shared" si="6"/>
        <v>62.44</v>
      </c>
      <c r="H31" s="72"/>
      <c r="I31" s="81" t="s">
        <v>71</v>
      </c>
      <c r="J31" s="50">
        <v>251</v>
      </c>
      <c r="K31" s="435">
        <v>1173</v>
      </c>
      <c r="L31" s="260">
        <f t="shared" si="8"/>
        <v>73242.12</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5</v>
      </c>
      <c r="E32" s="330">
        <v>4.5199999999999996</v>
      </c>
      <c r="F32" s="325">
        <v>0</v>
      </c>
      <c r="G32" s="327">
        <f t="shared" si="6"/>
        <v>9.52</v>
      </c>
      <c r="H32" s="72"/>
      <c r="I32" s="81" t="s">
        <v>71</v>
      </c>
      <c r="J32" s="50">
        <v>252</v>
      </c>
      <c r="K32" s="435">
        <v>3506</v>
      </c>
      <c r="L32" s="260">
        <f t="shared" si="8"/>
        <v>33377.119999999995</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0.49</v>
      </c>
      <c r="F33" s="325">
        <v>0</v>
      </c>
      <c r="G33" s="327">
        <f t="shared" si="6"/>
        <v>0.49</v>
      </c>
      <c r="H33" s="72"/>
      <c r="I33" s="81" t="s">
        <v>71</v>
      </c>
      <c r="J33" s="50">
        <v>253</v>
      </c>
      <c r="K33" s="435">
        <v>7023</v>
      </c>
      <c r="L33" s="260">
        <f t="shared" si="8"/>
        <v>3441.27</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35.69</v>
      </c>
      <c r="E37" s="438">
        <f t="shared" si="10"/>
        <v>36.76</v>
      </c>
      <c r="F37" s="438"/>
      <c r="G37" s="438">
        <f>SUM(G28:G36)</f>
        <v>72.449999999999989</v>
      </c>
      <c r="H37" s="60"/>
      <c r="I37" s="14" t="s">
        <v>79</v>
      </c>
      <c r="J37" s="14"/>
      <c r="K37" s="58"/>
      <c r="L37" s="247">
        <f>SUM(L28:L36)</f>
        <v>110060.51</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140973.21</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3347428.1632564841</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746.35450000000003</v>
      </c>
      <c r="D48" s="107"/>
      <c r="E48" s="107"/>
      <c r="F48" s="107"/>
      <c r="G48" s="108">
        <f>K7</f>
        <v>1.0289999999999999</v>
      </c>
      <c r="H48" s="108"/>
      <c r="I48" s="109">
        <v>898.92</v>
      </c>
      <c r="J48" s="110" t="s">
        <v>94</v>
      </c>
      <c r="K48" s="436">
        <f>ROUND(C48*G48*I48,0)</f>
        <v>690369</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746.35450000000003</v>
      </c>
      <c r="D50" s="129"/>
      <c r="E50" s="130"/>
      <c r="F50" s="130"/>
      <c r="G50" s="131" t="s">
        <v>96</v>
      </c>
      <c r="H50" s="131"/>
      <c r="I50" s="131"/>
      <c r="J50" s="131"/>
      <c r="K50" s="131"/>
      <c r="L50" s="260">
        <f>IF(B2=75,0,K49+K48+K47)</f>
        <v>690369</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746.35450000000003</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3.705E-3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745.89</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4.0660000000000002E-3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3.705E-3</v>
      </c>
      <c r="L59" s="260">
        <f>SUM(I59*K59)</f>
        <v>15688.403834999999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3.705E-3</v>
      </c>
      <c r="L67" s="260">
        <f>SUM(I67*K67)</f>
        <v>399346.99291500001</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4.0660000000000002E-3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3.705E-3</v>
      </c>
      <c r="L70" s="260">
        <f t="shared" si="11"/>
        <v>-26162.461065</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3.705E-3</v>
      </c>
      <c r="L71" s="260">
        <f t="shared" si="11"/>
        <v>2565.09006</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4.0660000000000002E-3</v>
      </c>
      <c r="L72" s="260">
        <f t="shared" si="11"/>
        <v>57776.371844000001</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2</v>
      </c>
      <c r="AA74" s="499" t="s">
        <v>128</v>
      </c>
      <c r="AB74" s="500">
        <f>+K75</f>
        <v>365</v>
      </c>
      <c r="AC74" s="460">
        <f>ROUND(AB74*Z74,0)</f>
        <v>730</v>
      </c>
      <c r="AD74" s="449"/>
    </row>
    <row r="75" spans="1:30" ht="19.5" customHeight="1" x14ac:dyDescent="0.3">
      <c r="A75" s="1" t="s">
        <v>129</v>
      </c>
      <c r="B75" s="154" t="s">
        <v>126</v>
      </c>
      <c r="C75" s="155" t="s">
        <v>127</v>
      </c>
      <c r="D75" s="154">
        <v>1</v>
      </c>
      <c r="E75" s="154">
        <v>3</v>
      </c>
      <c r="F75" s="154">
        <v>0</v>
      </c>
      <c r="G75" s="156">
        <f>IF($B$154&lt;8,D75,E75)</f>
        <v>3</v>
      </c>
      <c r="H75" s="157"/>
      <c r="I75" s="158">
        <f>AVERAGE(G75,D75)</f>
        <v>2</v>
      </c>
      <c r="J75" s="159" t="s">
        <v>128</v>
      </c>
      <c r="K75" s="160">
        <v>365</v>
      </c>
      <c r="L75" s="260">
        <f t="shared" ref="L75:L78" si="12">SUM(I75*K75)</f>
        <v>730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4.0660000000000002E-3</v>
      </c>
      <c r="L77" s="260">
        <f t="shared" si="12"/>
        <v>6996.801262</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3.705E-3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730</v>
      </c>
      <c r="AD81" s="507"/>
    </row>
    <row r="82" spans="1:30" ht="22.5" customHeight="1" thickTop="1" x14ac:dyDescent="0.3">
      <c r="B82" s="14" t="s">
        <v>138</v>
      </c>
      <c r="C82" s="14"/>
      <c r="D82" s="14"/>
      <c r="E82" s="14"/>
      <c r="F82" s="14"/>
      <c r="G82" s="14"/>
      <c r="H82" s="14"/>
      <c r="I82" s="14"/>
      <c r="J82" s="14"/>
      <c r="K82" s="14"/>
      <c r="L82" s="446">
        <f>SUM(L44:L81)</f>
        <v>4494738.3621074846</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'4012'!AC81</f>
        <v>730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4494738.3621074846</v>
      </c>
      <c r="L86" s="247">
        <f>IF(G26=0,0,IF(G26&gt;250,-(((250/G26)*K86)*IF(M86="H",0.02,0.05)),IF(M86="H",-0.02*K86,-0.05*K86)))</f>
        <v>-75325.087514705345</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4419413.2745927796</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-3488967.81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930445.46459277952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465222.73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149411.83059066889</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365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366</v>
      </c>
      <c r="C123" s="195" t="s">
        <v>197</v>
      </c>
    </row>
    <row r="124" spans="2:3" hidden="1" x14ac:dyDescent="0.3">
      <c r="B124" s="437" t="s">
        <v>568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2.31481462833472E-5</v>
      </c>
      <c r="C135" s="201"/>
    </row>
    <row r="136" spans="1:5" hidden="1" x14ac:dyDescent="0.3">
      <c r="B136" s="202">
        <f>NvsEndTime</f>
        <v>41808.603055555599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365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366</v>
      </c>
      <c r="C164" s="209" t="s">
        <v>242</v>
      </c>
      <c r="D164" s="205"/>
    </row>
    <row r="165" spans="1:4" hidden="1" x14ac:dyDescent="0.3">
      <c r="A165" s="204" t="s">
        <v>243</v>
      </c>
      <c r="B165" s="208" t="s">
        <v>367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2.31481462833472E-5</v>
      </c>
      <c r="D176" s="205"/>
    </row>
    <row r="177" spans="2:5" hidden="1" x14ac:dyDescent="0.3">
      <c r="B177" s="204" t="s">
        <v>258</v>
      </c>
      <c r="C177" s="212">
        <f>NvsEndTime</f>
        <v>41808.603055555599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9" priority="2" stopIfTrue="1" operator="lessThan">
      <formula>0</formula>
    </cfRule>
  </conditionalFormatting>
  <conditionalFormatting sqref="A141:A172">
    <cfRule type="cellIs" dxfId="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'4013'!B2</f>
        <v>50</v>
      </c>
      <c r="W2" s="586" t="s">
        <v>4</v>
      </c>
      <c r="X2" s="587"/>
      <c r="Y2" s="588"/>
      <c r="Z2" s="588"/>
      <c r="AA2" s="588"/>
      <c r="AB2" s="588"/>
      <c r="AC2" s="588"/>
      <c r="AD2" s="449"/>
    </row>
    <row r="3" spans="1:30" ht="20.399999999999999" x14ac:dyDescent="0.35">
      <c r="B3" s="10" t="str">
        <f>"Revenue Estimate Worksheet: "&amp;B124</f>
        <v>Revenue Estimate Worksheet: Somerset Academy Canyons High School - 4013</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'4013'!G7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IF('4013'!K$84=1,'4013'!G10,0)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IF('4013'!K$84=1,'4013'!G11,0)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IF('4013'!K$84=1,'4013'!G12,0)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IF('4013'!K$84=1,'4013'!G13,0)</f>
        <v>0</v>
      </c>
      <c r="Y13" s="597"/>
      <c r="Z13" s="608">
        <v>1</v>
      </c>
      <c r="AA13" s="608"/>
      <c r="AB13" s="459">
        <f t="shared" si="0"/>
        <v>0</v>
      </c>
      <c r="AC13" s="460">
        <f t="shared" si="1"/>
        <v>0</v>
      </c>
      <c r="AD13" s="449"/>
    </row>
    <row r="14" spans="1:30" x14ac:dyDescent="0.3">
      <c r="A14" s="1" t="s">
        <v>34</v>
      </c>
      <c r="B14" s="14" t="s">
        <v>35</v>
      </c>
      <c r="C14" s="14"/>
      <c r="D14" s="330">
        <v>97.51</v>
      </c>
      <c r="E14" s="330">
        <v>93.82</v>
      </c>
      <c r="F14" s="251">
        <v>0</v>
      </c>
      <c r="G14" s="327">
        <f t="shared" si="2"/>
        <v>191.32999999999998</v>
      </c>
      <c r="H14" s="47"/>
      <c r="I14" s="55">
        <v>1.004</v>
      </c>
      <c r="J14" s="55"/>
      <c r="K14" s="434">
        <f t="shared" si="3"/>
        <v>192.09530000000001</v>
      </c>
      <c r="L14" s="260">
        <f t="shared" si="4"/>
        <v>796944.10564374889</v>
      </c>
      <c r="N14" s="50">
        <v>5103</v>
      </c>
      <c r="O14" s="51">
        <v>103</v>
      </c>
      <c r="Q14" s="52"/>
      <c r="V14" s="607" t="s">
        <v>35</v>
      </c>
      <c r="W14" s="607"/>
      <c r="X14" s="597">
        <f>IF('4013'!K$84=1,'4013'!G14,0)</f>
        <v>0</v>
      </c>
      <c r="Y14" s="597"/>
      <c r="Z14" s="608">
        <v>1</v>
      </c>
      <c r="AA14" s="608"/>
      <c r="AB14" s="459">
        <f t="shared" si="0"/>
        <v>0</v>
      </c>
      <c r="AC14" s="460">
        <f t="shared" si="1"/>
        <v>0</v>
      </c>
      <c r="AD14" s="449"/>
    </row>
    <row r="15" spans="1:30" x14ac:dyDescent="0.3">
      <c r="A15" s="1" t="s">
        <v>36</v>
      </c>
      <c r="B15" s="14" t="s">
        <v>37</v>
      </c>
      <c r="C15" s="14"/>
      <c r="D15" s="330">
        <v>17.03</v>
      </c>
      <c r="E15" s="330">
        <v>16.010000000000002</v>
      </c>
      <c r="F15" s="251">
        <v>0</v>
      </c>
      <c r="G15" s="327">
        <f t="shared" si="2"/>
        <v>33.040000000000006</v>
      </c>
      <c r="H15" s="47"/>
      <c r="I15" s="55">
        <f>I14</f>
        <v>1.004</v>
      </c>
      <c r="J15" s="55"/>
      <c r="K15" s="434">
        <f t="shared" si="3"/>
        <v>33.172199999999997</v>
      </c>
      <c r="L15" s="260">
        <f t="shared" si="4"/>
        <v>137621.21853702597</v>
      </c>
      <c r="M15" s="1" t="str">
        <f>IF(ROUND(G15,2)=ROUND(SUM(G34:G36),2)," ","CHECK 2. 9-12 Lines Below")</f>
        <v xml:space="preserve"> </v>
      </c>
      <c r="N15" s="50">
        <v>5103</v>
      </c>
      <c r="O15" s="56" t="s">
        <v>38</v>
      </c>
      <c r="Q15" s="52"/>
      <c r="V15" s="607" t="s">
        <v>37</v>
      </c>
      <c r="W15" s="607"/>
      <c r="X15" s="597">
        <f>IF('4013'!K$84=1,'4013'!G15,0)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IF('4013'!K$84=1,'4013'!G16,0)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IF('4013'!K$84=1,'4013'!G17,0)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IF('4013'!K$84=1,'4013'!G18,0)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IF('4013'!K$84=1,'4013'!G19,0)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IF('4013'!K$84=1,'4013'!G20,0)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IF('4013'!K$84=1,'4013'!G21,0)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IF('4013'!K$84=1,'4013'!G22,0)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IF('4013'!K$84=1,'4013'!G23,0)</f>
        <v>0</v>
      </c>
      <c r="Y23" s="597"/>
      <c r="Z23" s="608">
        <v>1</v>
      </c>
      <c r="AA23" s="608"/>
      <c r="AB23" s="459">
        <f t="shared" si="0"/>
        <v>0</v>
      </c>
      <c r="AC23" s="460">
        <f t="shared" si="1"/>
        <v>0</v>
      </c>
      <c r="AD23" s="449"/>
    </row>
    <row r="24" spans="1:30" ht="16.2" x14ac:dyDescent="0.35">
      <c r="A24" s="1" t="s">
        <v>55</v>
      </c>
      <c r="B24" s="14" t="s">
        <v>56</v>
      </c>
      <c r="C24" s="14"/>
      <c r="D24" s="330">
        <v>2.27</v>
      </c>
      <c r="E24" s="330">
        <v>1.66</v>
      </c>
      <c r="F24" s="251">
        <v>0</v>
      </c>
      <c r="G24" s="327">
        <f t="shared" si="2"/>
        <v>3.9299999999999997</v>
      </c>
      <c r="H24" s="47"/>
      <c r="I24" s="55">
        <f>I23</f>
        <v>1.147</v>
      </c>
      <c r="J24" s="55"/>
      <c r="K24" s="434">
        <f t="shared" si="3"/>
        <v>4.5076999999999998</v>
      </c>
      <c r="L24" s="260">
        <f t="shared" si="4"/>
        <v>18701.055908241</v>
      </c>
      <c r="N24" s="50">
        <v>5103</v>
      </c>
      <c r="O24" s="51">
        <v>130</v>
      </c>
      <c r="Q24" s="52"/>
      <c r="V24" s="607" t="s">
        <v>56</v>
      </c>
      <c r="W24" s="607"/>
      <c r="X24" s="597">
        <f>IF('4013'!K$84=1,'4013'!G24,0)</f>
        <v>0</v>
      </c>
      <c r="Y24" s="597"/>
      <c r="Z24" s="608">
        <v>1</v>
      </c>
      <c r="AA24" s="608"/>
      <c r="AB24" s="459">
        <f t="shared" si="0"/>
        <v>0</v>
      </c>
      <c r="AC24" s="460">
        <f t="shared" si="1"/>
        <v>0</v>
      </c>
      <c r="AD24" s="449"/>
    </row>
    <row r="25" spans="1:30" ht="16.8" thickBot="1" x14ac:dyDescent="0.4">
      <c r="A25" s="1" t="s">
        <v>57</v>
      </c>
      <c r="B25" s="14" t="s">
        <v>58</v>
      </c>
      <c r="C25" s="14"/>
      <c r="D25" s="330">
        <v>9.7200000000000006</v>
      </c>
      <c r="E25" s="330">
        <v>9.06</v>
      </c>
      <c r="F25" s="251">
        <v>0</v>
      </c>
      <c r="G25" s="327">
        <f t="shared" si="2"/>
        <v>18.78</v>
      </c>
      <c r="H25" s="47"/>
      <c r="I25" s="55">
        <v>1.004</v>
      </c>
      <c r="J25" s="55"/>
      <c r="K25" s="434">
        <f t="shared" si="3"/>
        <v>18.8551</v>
      </c>
      <c r="L25" s="260">
        <f t="shared" si="4"/>
        <v>78223.98989628299</v>
      </c>
      <c r="N25" s="50">
        <v>5310</v>
      </c>
      <c r="O25" s="51">
        <v>300</v>
      </c>
      <c r="Q25" s="52"/>
      <c r="V25" s="607" t="s">
        <v>58</v>
      </c>
      <c r="W25" s="607"/>
      <c r="X25" s="597">
        <f>IF('4013'!K$84=1,'4013'!G25,0)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126.53</v>
      </c>
      <c r="E26" s="438">
        <f t="shared" si="5"/>
        <v>120.55</v>
      </c>
      <c r="F26" s="438"/>
      <c r="G26" s="438">
        <f>SUM(G10:G25)</f>
        <v>247.08</v>
      </c>
      <c r="H26" s="60"/>
      <c r="I26" s="60"/>
      <c r="J26" s="60"/>
      <c r="K26" s="440">
        <f>SUM(K10:K25)</f>
        <v>248.63030000000001</v>
      </c>
      <c r="L26" s="264">
        <f>SUM(L10:L25)</f>
        <v>1031490.3699852988</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f>17.03-0.5</f>
        <v>16.53</v>
      </c>
      <c r="E34" s="330">
        <v>15.51</v>
      </c>
      <c r="F34" s="325">
        <v>0</v>
      </c>
      <c r="G34" s="327">
        <f t="shared" si="6"/>
        <v>32.04</v>
      </c>
      <c r="H34" s="72"/>
      <c r="I34" s="81" t="s">
        <v>75</v>
      </c>
      <c r="J34" s="50">
        <v>251</v>
      </c>
      <c r="K34" s="435">
        <v>835</v>
      </c>
      <c r="L34" s="260">
        <f t="shared" si="8"/>
        <v>26753.399999999998</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0.5</v>
      </c>
      <c r="E35" s="330">
        <v>0.5</v>
      </c>
      <c r="F35" s="325">
        <v>0</v>
      </c>
      <c r="G35" s="327">
        <f t="shared" si="6"/>
        <v>1</v>
      </c>
      <c r="H35" s="72"/>
      <c r="I35" s="81" t="s">
        <v>75</v>
      </c>
      <c r="J35" s="50">
        <v>252</v>
      </c>
      <c r="K35" s="435">
        <v>3168</v>
      </c>
      <c r="L35" s="260">
        <f t="shared" si="8"/>
        <v>3168</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17.03</v>
      </c>
      <c r="E37" s="438">
        <f t="shared" si="10"/>
        <v>16.009999999999998</v>
      </c>
      <c r="F37" s="438"/>
      <c r="G37" s="438">
        <f>SUM(G28:G36)</f>
        <v>33.04</v>
      </c>
      <c r="H37" s="60"/>
      <c r="I37" s="14" t="s">
        <v>79</v>
      </c>
      <c r="J37" s="14"/>
      <c r="K37" s="58"/>
      <c r="L37" s="247">
        <f>SUM(L28:L36)</f>
        <v>29921.399999999998</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46698.12</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1108109.889985299</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248.63030000000001</v>
      </c>
      <c r="D49" s="107"/>
      <c r="E49" s="107"/>
      <c r="F49" s="107"/>
      <c r="G49" s="108">
        <f>K7</f>
        <v>1.0289999999999999</v>
      </c>
      <c r="H49" s="108"/>
      <c r="I49" s="109">
        <v>901.09</v>
      </c>
      <c r="J49" s="110" t="s">
        <v>94</v>
      </c>
      <c r="K49" s="111">
        <f>ROUND(C49*G49*I49,0)</f>
        <v>230535</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248.63030000000001</v>
      </c>
      <c r="D50" s="129"/>
      <c r="E50" s="130"/>
      <c r="F50" s="130"/>
      <c r="G50" s="131" t="s">
        <v>96</v>
      </c>
      <c r="H50" s="131"/>
      <c r="I50" s="131"/>
      <c r="J50" s="131"/>
      <c r="K50" s="131"/>
      <c r="L50" s="260">
        <f>IF(B2=75,0,K49+K48+K47)</f>
        <v>230535</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248.63030000000001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1.2340000000000001E-3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247.08</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1.3470000000000001E-3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1.2340000000000001E-3</v>
      </c>
      <c r="L59" s="260">
        <f>SUM(I59*K59)</f>
        <v>5225.2335579999999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1.2340000000000001E-3</v>
      </c>
      <c r="L67" s="260">
        <f>SUM(I67*K67)</f>
        <v>133007.87834200001</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1.3470000000000001E-3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1.2340000000000001E-3</v>
      </c>
      <c r="L70" s="260">
        <f t="shared" si="11"/>
        <v>-8713.7589619999999</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1.2340000000000001E-3</v>
      </c>
      <c r="L71" s="260">
        <f t="shared" si="11"/>
        <v>854.33768800000007</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1.3470000000000001E-3</v>
      </c>
      <c r="L72" s="260">
        <f t="shared" si="11"/>
        <v>19140.376998</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2</v>
      </c>
      <c r="AA74" s="499" t="s">
        <v>128</v>
      </c>
      <c r="AB74" s="500">
        <f>+K75</f>
        <v>365</v>
      </c>
      <c r="AC74" s="460">
        <f>ROUND(AB74*Z74,0)</f>
        <v>730</v>
      </c>
      <c r="AD74" s="449"/>
    </row>
    <row r="75" spans="1:30" ht="19.5" customHeight="1" x14ac:dyDescent="0.3">
      <c r="A75" s="1" t="s">
        <v>129</v>
      </c>
      <c r="B75" s="154" t="s">
        <v>126</v>
      </c>
      <c r="C75" s="155" t="s">
        <v>127</v>
      </c>
      <c r="D75" s="154">
        <v>1</v>
      </c>
      <c r="E75" s="154">
        <v>3</v>
      </c>
      <c r="F75" s="154">
        <v>0</v>
      </c>
      <c r="G75" s="156">
        <f>IF($B$154&lt;8,D75,E75)</f>
        <v>3</v>
      </c>
      <c r="H75" s="157"/>
      <c r="I75" s="158">
        <f>AVERAGE(G75,D75)</f>
        <v>2</v>
      </c>
      <c r="J75" s="159" t="s">
        <v>128</v>
      </c>
      <c r="K75" s="160">
        <v>365</v>
      </c>
      <c r="L75" s="260">
        <f t="shared" ref="L75:L78" si="12">SUM(I75*K75)</f>
        <v>730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1.3470000000000001E-3</v>
      </c>
      <c r="L77" s="260">
        <f t="shared" si="12"/>
        <v>2317.9270290000004</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1.2340000000000001E-3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730</v>
      </c>
      <c r="AD81" s="507"/>
    </row>
    <row r="82" spans="1:30" ht="22.5" customHeight="1" thickTop="1" x14ac:dyDescent="0.3">
      <c r="B82" s="14" t="s">
        <v>138</v>
      </c>
      <c r="C82" s="14"/>
      <c r="D82" s="14"/>
      <c r="E82" s="14"/>
      <c r="F82" s="14"/>
      <c r="G82" s="14"/>
      <c r="H82" s="14"/>
      <c r="I82" s="14"/>
      <c r="J82" s="14"/>
      <c r="K82" s="14"/>
      <c r="L82" s="446">
        <f>SUM(L44:L81)</f>
        <v>1491206.884638299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'4013'!AC81</f>
        <v>730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1491206.884638299</v>
      </c>
      <c r="L86" s="247">
        <f>IF(G26=0,0,IF(G26&gt;250,-(((250/G26)*K86)*IF(M86="H",0.02,0.05)),IF(M86="H",-0.02*K86,-0.05*K86)))</f>
        <v>-74560.344231914947</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1416646.540406384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-1078295.3600000001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338351.18040638394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169175.59</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368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369</v>
      </c>
      <c r="C123" s="195" t="s">
        <v>197</v>
      </c>
    </row>
    <row r="124" spans="2:3" hidden="1" x14ac:dyDescent="0.3">
      <c r="B124" s="437" t="s">
        <v>569</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41808.603067129603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368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369</v>
      </c>
      <c r="C164" s="209" t="s">
        <v>242</v>
      </c>
      <c r="D164" s="205"/>
    </row>
    <row r="165" spans="1:4" hidden="1" x14ac:dyDescent="0.3">
      <c r="A165" s="204" t="s">
        <v>243</v>
      </c>
      <c r="B165" s="208" t="s">
        <v>370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41808.603067129603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 priority="2" stopIfTrue="1" operator="lessThan">
      <formula>0</formula>
    </cfRule>
  </conditionalFormatting>
  <conditionalFormatting sqref="A141:A172">
    <cfRule type="cellIs" dxfId="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'4020'!B2</f>
        <v>50</v>
      </c>
      <c r="W2" s="586" t="s">
        <v>4</v>
      </c>
      <c r="X2" s="587"/>
      <c r="Y2" s="588"/>
      <c r="Z2" s="588"/>
      <c r="AA2" s="588"/>
      <c r="AB2" s="588"/>
      <c r="AC2" s="588"/>
      <c r="AD2" s="449"/>
    </row>
    <row r="3" spans="1:30" ht="20.399999999999999" x14ac:dyDescent="0.35">
      <c r="B3" s="10" t="str">
        <f>"Revenue Estimate Worksheet: "&amp;B124</f>
        <v>Revenue Estimate Worksheet: Franklin Academy Boynton Beach - 4020 (B)</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'4020'!G7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249.02</v>
      </c>
      <c r="E10" s="328">
        <v>239.85</v>
      </c>
      <c r="F10" s="323">
        <v>0</v>
      </c>
      <c r="G10" s="326">
        <f>IF($B$154&lt;8,D10*2,D10+E10)</f>
        <v>488.87</v>
      </c>
      <c r="H10" s="47"/>
      <c r="I10" s="48">
        <v>1.1259999999999999</v>
      </c>
      <c r="J10" s="48"/>
      <c r="K10" s="434">
        <f>ROUND(G10*I10,4)</f>
        <v>550.46759999999995</v>
      </c>
      <c r="L10" s="260">
        <f>SUM(K10*$G$7)*($K$7)</f>
        <v>2283720.1595659074</v>
      </c>
      <c r="N10" s="50">
        <v>5101</v>
      </c>
      <c r="O10" s="51">
        <v>101</v>
      </c>
      <c r="Q10" s="52"/>
      <c r="V10" s="596" t="s">
        <v>25</v>
      </c>
      <c r="W10" s="596"/>
      <c r="X10" s="597">
        <f>IF('4020'!K$84=1,'4020'!G10,0)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38.22</v>
      </c>
      <c r="E11" s="330">
        <v>42.62</v>
      </c>
      <c r="F11" s="251">
        <v>0</v>
      </c>
      <c r="G11" s="327">
        <f t="shared" ref="G11:G25" si="2">IF($B$154&lt;8,D11*2,D11+E11)</f>
        <v>80.84</v>
      </c>
      <c r="H11" s="47"/>
      <c r="I11" s="55">
        <f>I10</f>
        <v>1.1259999999999999</v>
      </c>
      <c r="J11" s="55"/>
      <c r="K11" s="434">
        <f t="shared" ref="K11:K25" si="3">ROUND(G11*I11,4)</f>
        <v>91.025800000000004</v>
      </c>
      <c r="L11" s="260">
        <f t="shared" ref="L11:L25" si="4">SUM(K11*$G$7)*($K$7)</f>
        <v>377637.94726631395</v>
      </c>
      <c r="M11" s="1" t="str">
        <f>IF(ROUND(G11,2)=ROUND(SUM(G28:G30),2)," ","CHECK 2. PK-3 Lines Below")</f>
        <v xml:space="preserve"> </v>
      </c>
      <c r="N11" s="50">
        <v>5101</v>
      </c>
      <c r="O11" s="56" t="s">
        <v>28</v>
      </c>
      <c r="Q11" s="52"/>
      <c r="V11" s="607" t="s">
        <v>27</v>
      </c>
      <c r="W11" s="607"/>
      <c r="X11" s="597">
        <f>IF('4020'!K$84=1,'4020'!G11,0)</f>
        <v>0</v>
      </c>
      <c r="Y11" s="597"/>
      <c r="Z11" s="608">
        <v>1</v>
      </c>
      <c r="AA11" s="608"/>
      <c r="AB11" s="459">
        <f t="shared" si="0"/>
        <v>0</v>
      </c>
      <c r="AC11" s="460">
        <f t="shared" si="1"/>
        <v>0</v>
      </c>
      <c r="AD11" s="449"/>
    </row>
    <row r="12" spans="1:30" x14ac:dyDescent="0.3">
      <c r="A12" s="1" t="s">
        <v>29</v>
      </c>
      <c r="B12" s="14" t="s">
        <v>30</v>
      </c>
      <c r="C12" s="14"/>
      <c r="D12" s="330">
        <v>276.31</v>
      </c>
      <c r="E12" s="330">
        <v>276.08</v>
      </c>
      <c r="F12" s="251">
        <v>0</v>
      </c>
      <c r="G12" s="327">
        <f t="shared" si="2"/>
        <v>552.39</v>
      </c>
      <c r="H12" s="47"/>
      <c r="I12" s="55">
        <v>1</v>
      </c>
      <c r="J12" s="55"/>
      <c r="K12" s="434">
        <f t="shared" si="3"/>
        <v>552.39</v>
      </c>
      <c r="L12" s="260">
        <f t="shared" si="4"/>
        <v>2291695.6037786999</v>
      </c>
      <c r="N12" s="50">
        <v>5102</v>
      </c>
      <c r="O12" s="51">
        <v>102</v>
      </c>
      <c r="Q12" s="52"/>
      <c r="V12" s="607" t="s">
        <v>30</v>
      </c>
      <c r="W12" s="607"/>
      <c r="X12" s="597">
        <f>IF('4020'!K$84=1,'4020'!G12,0)</f>
        <v>0</v>
      </c>
      <c r="Y12" s="597"/>
      <c r="Z12" s="608">
        <v>1</v>
      </c>
      <c r="AA12" s="608"/>
      <c r="AB12" s="459">
        <f t="shared" si="0"/>
        <v>0</v>
      </c>
      <c r="AC12" s="460">
        <f t="shared" si="1"/>
        <v>0</v>
      </c>
      <c r="AD12" s="449"/>
    </row>
    <row r="13" spans="1:30" x14ac:dyDescent="0.3">
      <c r="A13" s="1" t="s">
        <v>31</v>
      </c>
      <c r="B13" s="14" t="s">
        <v>32</v>
      </c>
      <c r="C13" s="14"/>
      <c r="D13" s="330">
        <v>54.65</v>
      </c>
      <c r="E13" s="330">
        <v>52.26</v>
      </c>
      <c r="F13" s="251">
        <v>0</v>
      </c>
      <c r="G13" s="327">
        <f t="shared" si="2"/>
        <v>106.91</v>
      </c>
      <c r="H13" s="47"/>
      <c r="I13" s="55">
        <f>I12</f>
        <v>1</v>
      </c>
      <c r="J13" s="55"/>
      <c r="K13" s="434">
        <f t="shared" si="3"/>
        <v>106.91</v>
      </c>
      <c r="L13" s="260">
        <f t="shared" si="4"/>
        <v>443536.59009029996</v>
      </c>
      <c r="M13" s="1" t="str">
        <f>IF(ROUND(G13,2)=ROUND(SUM(G31:G33),2)," ","CHECK 2. 4-8 Lines Below")</f>
        <v xml:space="preserve"> </v>
      </c>
      <c r="N13" s="50">
        <v>5102</v>
      </c>
      <c r="O13" s="56" t="s">
        <v>33</v>
      </c>
      <c r="Q13" s="52"/>
      <c r="V13" s="607" t="s">
        <v>32</v>
      </c>
      <c r="W13" s="607"/>
      <c r="X13" s="597">
        <f>IF('4020'!K$84=1,'4020'!G13,0)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IF('4020'!K$84=1,'4020'!G14,0)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IF('4020'!K$84=1,'4020'!G15,0)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IF('4020'!K$84=1,'4020'!G16,0)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IF('4020'!K$84=1,'4020'!G17,0)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IF('4020'!K$84=1,'4020'!G18,0)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IF('4020'!K$84=1,'4020'!G19,0)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IF('4020'!K$84=1,'4020'!G20,0)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IF('4020'!K$84=1,'4020'!G21,0)</f>
        <v>0</v>
      </c>
      <c r="Y21" s="597"/>
      <c r="Z21" s="608">
        <v>1</v>
      </c>
      <c r="AA21" s="608"/>
      <c r="AB21" s="459">
        <f t="shared" si="0"/>
        <v>0</v>
      </c>
      <c r="AC21" s="460">
        <f t="shared" si="1"/>
        <v>0</v>
      </c>
      <c r="AD21" s="449"/>
    </row>
    <row r="22" spans="1:30" ht="16.2" x14ac:dyDescent="0.35">
      <c r="A22" s="1" t="s">
        <v>51</v>
      </c>
      <c r="B22" s="14" t="s">
        <v>52</v>
      </c>
      <c r="C22" s="14"/>
      <c r="D22" s="330">
        <v>14.49</v>
      </c>
      <c r="E22" s="330">
        <f>2.54+6.01+4.7+2.15</f>
        <v>15.4</v>
      </c>
      <c r="F22" s="251">
        <v>0</v>
      </c>
      <c r="G22" s="327">
        <f t="shared" si="2"/>
        <v>29.89</v>
      </c>
      <c r="H22" s="47"/>
      <c r="I22" s="55">
        <v>1.147</v>
      </c>
      <c r="J22" s="55"/>
      <c r="K22" s="434">
        <f t="shared" si="3"/>
        <v>34.283799999999999</v>
      </c>
      <c r="L22" s="260">
        <f t="shared" si="4"/>
        <v>142232.90381945396</v>
      </c>
      <c r="N22" s="50">
        <v>5101</v>
      </c>
      <c r="O22" s="51">
        <v>130</v>
      </c>
      <c r="Q22" s="52"/>
      <c r="V22" s="607" t="s">
        <v>52</v>
      </c>
      <c r="W22" s="607"/>
      <c r="X22" s="597">
        <f>IF('4020'!K$84=1,'4020'!G22,0)</f>
        <v>0</v>
      </c>
      <c r="Y22" s="597"/>
      <c r="Z22" s="608">
        <v>1</v>
      </c>
      <c r="AA22" s="608"/>
      <c r="AB22" s="459">
        <f t="shared" si="0"/>
        <v>0</v>
      </c>
      <c r="AC22" s="460">
        <f t="shared" si="1"/>
        <v>0</v>
      </c>
      <c r="AD22" s="449"/>
    </row>
    <row r="23" spans="1:30" ht="16.2" x14ac:dyDescent="0.35">
      <c r="A23" s="1" t="s">
        <v>53</v>
      </c>
      <c r="B23" s="14" t="s">
        <v>54</v>
      </c>
      <c r="C23" s="14"/>
      <c r="D23" s="330">
        <v>4.66</v>
      </c>
      <c r="E23" s="330">
        <f>1.28+2.14+0.41+0.44+0.5</f>
        <v>4.7700000000000005</v>
      </c>
      <c r="F23" s="251">
        <v>0</v>
      </c>
      <c r="G23" s="327">
        <f t="shared" si="2"/>
        <v>9.43</v>
      </c>
      <c r="H23" s="47"/>
      <c r="I23" s="55">
        <f>I22</f>
        <v>1.147</v>
      </c>
      <c r="J23" s="55"/>
      <c r="K23" s="434">
        <f t="shared" si="3"/>
        <v>10.8162</v>
      </c>
      <c r="L23" s="260">
        <f t="shared" si="4"/>
        <v>44873.075163545996</v>
      </c>
      <c r="N23" s="50">
        <v>5102</v>
      </c>
      <c r="O23" s="51">
        <v>130</v>
      </c>
      <c r="Q23" s="52"/>
      <c r="V23" s="607" t="s">
        <v>54</v>
      </c>
      <c r="W23" s="607"/>
      <c r="X23" s="597">
        <f>IF('4020'!K$84=1,'4020'!G23,0)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IF('4020'!K$84=1,'4020'!G24,0)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IF('4020'!K$84=1,'4020'!G25,0)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637.34999999999991</v>
      </c>
      <c r="E26" s="438">
        <f t="shared" si="5"/>
        <v>630.9799999999999</v>
      </c>
      <c r="F26" s="438"/>
      <c r="G26" s="438">
        <f>SUM(G10:G25)</f>
        <v>1268.3300000000002</v>
      </c>
      <c r="H26" s="60"/>
      <c r="I26" s="60"/>
      <c r="J26" s="60"/>
      <c r="K26" s="440">
        <f>SUM(K10:K25)</f>
        <v>1345.8933999999999</v>
      </c>
      <c r="L26" s="264">
        <f>SUM(L10:L25)</f>
        <v>5583696.2796842204</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f>38.22-0.5</f>
        <v>37.72</v>
      </c>
      <c r="E28" s="330">
        <v>41.63</v>
      </c>
      <c r="F28" s="325">
        <v>0</v>
      </c>
      <c r="G28" s="327">
        <f t="shared" ref="G28:G36" si="6">IF($B$154&lt;8,D28*2,D28+E28)</f>
        <v>79.349999999999994</v>
      </c>
      <c r="H28" s="72"/>
      <c r="I28" s="73" t="s">
        <v>67</v>
      </c>
      <c r="J28" s="50">
        <v>251</v>
      </c>
      <c r="K28" s="435">
        <v>1047</v>
      </c>
      <c r="L28" s="260">
        <f>SUM(G28*K28)</f>
        <v>83079.45</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0.5</v>
      </c>
      <c r="E29" s="330">
        <v>0.99</v>
      </c>
      <c r="F29" s="325">
        <v>0</v>
      </c>
      <c r="G29" s="327">
        <f t="shared" si="6"/>
        <v>1.49</v>
      </c>
      <c r="H29" s="72"/>
      <c r="I29" s="50" t="s">
        <v>67</v>
      </c>
      <c r="J29" s="50">
        <v>252</v>
      </c>
      <c r="K29" s="435">
        <v>3380</v>
      </c>
      <c r="L29" s="260">
        <f t="shared" ref="L29:L36" si="8">SUM(G29*K29)</f>
        <v>5036.2</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f>54.65-3.5-0.5</f>
        <v>50.65</v>
      </c>
      <c r="E31" s="330">
        <v>48.28</v>
      </c>
      <c r="F31" s="325">
        <v>0</v>
      </c>
      <c r="G31" s="327">
        <f t="shared" si="6"/>
        <v>98.93</v>
      </c>
      <c r="H31" s="72"/>
      <c r="I31" s="81" t="s">
        <v>71</v>
      </c>
      <c r="J31" s="50">
        <v>251</v>
      </c>
      <c r="K31" s="435">
        <v>1173</v>
      </c>
      <c r="L31" s="260">
        <f t="shared" si="8"/>
        <v>116044.89000000001</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3.5</v>
      </c>
      <c r="E32" s="330">
        <v>3.49</v>
      </c>
      <c r="F32" s="325">
        <v>0</v>
      </c>
      <c r="G32" s="327">
        <f t="shared" si="6"/>
        <v>6.99</v>
      </c>
      <c r="H32" s="72"/>
      <c r="I32" s="81" t="s">
        <v>71</v>
      </c>
      <c r="J32" s="50">
        <v>252</v>
      </c>
      <c r="K32" s="435">
        <v>3506</v>
      </c>
      <c r="L32" s="260">
        <f t="shared" si="8"/>
        <v>24506.940000000002</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0.5</v>
      </c>
      <c r="E33" s="330">
        <v>0.49</v>
      </c>
      <c r="F33" s="325">
        <v>0</v>
      </c>
      <c r="G33" s="327">
        <f t="shared" si="6"/>
        <v>0.99</v>
      </c>
      <c r="H33" s="72"/>
      <c r="I33" s="81" t="s">
        <v>71</v>
      </c>
      <c r="J33" s="50">
        <v>253</v>
      </c>
      <c r="K33" s="435">
        <v>7023</v>
      </c>
      <c r="L33" s="260">
        <f t="shared" si="8"/>
        <v>6952.7699999999995</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92.87</v>
      </c>
      <c r="E37" s="438">
        <f t="shared" si="10"/>
        <v>94.88</v>
      </c>
      <c r="F37" s="438"/>
      <c r="G37" s="438">
        <f>SUM(G28:G36)</f>
        <v>187.75</v>
      </c>
      <c r="H37" s="60"/>
      <c r="I37" s="14" t="s">
        <v>79</v>
      </c>
      <c r="J37" s="14"/>
      <c r="K37" s="58"/>
      <c r="L37" s="247">
        <f>SUM(L28:L36)</f>
        <v>235620.25</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239714.37000000002</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6059030.8996842206</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675.77719999999999</v>
      </c>
      <c r="D47" s="107"/>
      <c r="E47" s="107"/>
      <c r="F47" s="107"/>
      <c r="G47" s="108">
        <f>K7</f>
        <v>1.0289999999999999</v>
      </c>
      <c r="H47" s="108"/>
      <c r="I47" s="109">
        <v>1317.85</v>
      </c>
      <c r="J47" s="110" t="s">
        <v>94</v>
      </c>
      <c r="K47" s="436">
        <f>ROUND(C47*G47*I47,0)</f>
        <v>916400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670.11619999999994</v>
      </c>
      <c r="D48" s="107"/>
      <c r="E48" s="107"/>
      <c r="F48" s="107"/>
      <c r="G48" s="108">
        <f>K7</f>
        <v>1.0289999999999999</v>
      </c>
      <c r="H48" s="108"/>
      <c r="I48" s="109">
        <v>898.92</v>
      </c>
      <c r="J48" s="110" t="s">
        <v>94</v>
      </c>
      <c r="K48" s="436">
        <f>ROUND(C48*G48*I48,0)</f>
        <v>619850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1345.8933999999999</v>
      </c>
      <c r="D50" s="129"/>
      <c r="E50" s="130"/>
      <c r="F50" s="130"/>
      <c r="G50" s="131" t="s">
        <v>96</v>
      </c>
      <c r="H50" s="131"/>
      <c r="I50" s="131"/>
      <c r="J50" s="131"/>
      <c r="K50" s="131"/>
      <c r="L50" s="260">
        <f>IF(B2=75,0,K49+K48+K47)</f>
        <v>1536250</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1345.8933999999999</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6.6810000000000003E-3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1268.3300000000002</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6.914E-3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6.6810000000000003E-3</v>
      </c>
      <c r="L59" s="260">
        <f>SUM(I59*K59)</f>
        <v>28289.939547000002</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6.6810000000000003E-3</v>
      </c>
      <c r="L67" s="260">
        <f>SUM(I67*K67)</f>
        <v>720118.01880299998</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6.914E-3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6.6810000000000003E-3</v>
      </c>
      <c r="L70" s="260">
        <f t="shared" si="11"/>
        <v>-47177.166633000001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6.6810000000000003E-3</v>
      </c>
      <c r="L71" s="260">
        <f t="shared" si="11"/>
        <v>4625.4700920000005</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6.914E-3</v>
      </c>
      <c r="L72" s="260">
        <f t="shared" si="11"/>
        <v>98245.409476000001</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352</v>
      </c>
      <c r="AA74" s="499" t="s">
        <v>128</v>
      </c>
      <c r="AB74" s="500">
        <f>+K75</f>
        <v>365</v>
      </c>
      <c r="AC74" s="460">
        <f>ROUND(AB74*Z74,0)</f>
        <v>128480</v>
      </c>
      <c r="AD74" s="449"/>
    </row>
    <row r="75" spans="1:30" ht="19.5" customHeight="1" x14ac:dyDescent="0.3">
      <c r="A75" s="1" t="s">
        <v>129</v>
      </c>
      <c r="B75" s="154" t="s">
        <v>126</v>
      </c>
      <c r="C75" s="155" t="s">
        <v>127</v>
      </c>
      <c r="D75" s="154">
        <v>364</v>
      </c>
      <c r="E75" s="154">
        <v>340</v>
      </c>
      <c r="F75" s="154">
        <v>0</v>
      </c>
      <c r="G75" s="156">
        <f>IF($B$154&lt;8,D75,E75)</f>
        <v>340</v>
      </c>
      <c r="H75" s="157"/>
      <c r="I75" s="158">
        <f>AVERAGE(G75,D75)</f>
        <v>352</v>
      </c>
      <c r="J75" s="159" t="s">
        <v>128</v>
      </c>
      <c r="K75" s="160">
        <v>365</v>
      </c>
      <c r="L75" s="260">
        <f t="shared" ref="L75:L78" si="12">SUM(I75*K75)</f>
        <v>128480</v>
      </c>
      <c r="M75" s="240">
        <f>I75/G26</f>
        <v>0.27753029574322136</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6.914E-3</v>
      </c>
      <c r="L77" s="260">
        <f t="shared" si="12"/>
        <v>11897.659598</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6.6810000000000003E-3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128480</v>
      </c>
      <c r="AD81" s="507"/>
    </row>
    <row r="82" spans="1:30" ht="22.5" customHeight="1" thickTop="1" x14ac:dyDescent="0.3">
      <c r="B82" s="14" t="s">
        <v>138</v>
      </c>
      <c r="C82" s="14"/>
      <c r="D82" s="14"/>
      <c r="E82" s="14"/>
      <c r="F82" s="14"/>
      <c r="G82" s="14"/>
      <c r="H82" s="14"/>
      <c r="I82" s="14"/>
      <c r="J82" s="14"/>
      <c r="K82" s="14"/>
      <c r="L82" s="446">
        <f>SUM(L44:L81)</f>
        <v>8539760.2305672225</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'4020'!AC81</f>
        <v>128480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8539760.2305672225</v>
      </c>
      <c r="L86" s="247">
        <f>IF(G26=0,0,IF(G26&gt;250,-(((250/G26)*K86)*IF(M86="H",0.02,0.05)),IF(M86="H",-0.02*K86,-0.05*K86)))</f>
        <v>-84163.429771502895</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8455596.800795719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-7024186.1900000004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1431410.6107957186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715705.31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342824.58175685821</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371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372</v>
      </c>
      <c r="C123" s="195" t="s">
        <v>197</v>
      </c>
    </row>
    <row r="124" spans="2:3" hidden="1" x14ac:dyDescent="0.3">
      <c r="B124" s="437" t="s">
        <v>571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41808.6030902778</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371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372</v>
      </c>
      <c r="C164" s="209" t="s">
        <v>242</v>
      </c>
      <c r="D164" s="205"/>
    </row>
    <row r="165" spans="1:4" hidden="1" x14ac:dyDescent="0.3">
      <c r="A165" s="204" t="s">
        <v>243</v>
      </c>
      <c r="B165" s="208" t="s">
        <v>373</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41808.6030902778</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5" priority="2" stopIfTrue="1" operator="lessThan">
      <formula>0</formula>
    </cfRule>
  </conditionalFormatting>
  <conditionalFormatting sqref="A141:A172">
    <cfRule type="cellIs" dxfId="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D177"/>
  <sheetViews>
    <sheetView showGridLines="0" topLeftCell="B2" zoomScale="80" zoomScaleNormal="8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3.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9"/>
      <c r="M2" s="1" t="s">
        <v>380</v>
      </c>
      <c r="N2" s="3"/>
      <c r="O2" s="1"/>
      <c r="V2" s="448">
        <f>'4021'!B2</f>
        <v>50</v>
      </c>
      <c r="W2" s="586" t="s">
        <v>4</v>
      </c>
      <c r="X2" s="587"/>
      <c r="Y2" s="588"/>
      <c r="Z2" s="588"/>
      <c r="AA2" s="588"/>
      <c r="AB2" s="588"/>
      <c r="AC2" s="588"/>
      <c r="AD2" s="449"/>
    </row>
    <row r="3" spans="1:30" ht="20.399999999999999" x14ac:dyDescent="0.35">
      <c r="B3" s="10" t="str">
        <f>"Revenue Estimate Worksheet: "&amp;B124</f>
        <v>Revenue Estimate Worksheet: Franklin Academy Palm Beach Gardens - 4021 (C)</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'4021'!G7</f>
        <v>4031.77</v>
      </c>
      <c r="Y7" s="601"/>
      <c r="Z7" s="602" t="s">
        <v>11</v>
      </c>
      <c r="AA7" s="602"/>
      <c r="AB7" s="603">
        <f>+K7</f>
        <v>1.0289999999999999</v>
      </c>
      <c r="AC7" s="603"/>
      <c r="AD7" s="449"/>
    </row>
    <row r="8" spans="1:30" ht="51" customHeight="1" x14ac:dyDescent="0.3">
      <c r="B8" s="28" t="s">
        <v>12</v>
      </c>
      <c r="C8" s="28"/>
      <c r="D8" s="245" t="s">
        <v>464</v>
      </c>
      <c r="E8" s="30"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168.07</v>
      </c>
      <c r="E10" s="328">
        <v>184.13</v>
      </c>
      <c r="F10" s="323"/>
      <c r="G10" s="326">
        <f>IF($B$154&lt;8,D10*2,D10+E10)</f>
        <v>352.2</v>
      </c>
      <c r="H10" s="47"/>
      <c r="I10" s="48">
        <v>1.1259999999999999</v>
      </c>
      <c r="J10" s="48"/>
      <c r="K10" s="434">
        <f>ROUND(G10*I10,4)</f>
        <v>396.5772</v>
      </c>
      <c r="L10" s="260">
        <f>SUM(K10*$G$7)*($K$7)</f>
        <v>1645276.3913156758</v>
      </c>
      <c r="N10" s="50">
        <v>5101</v>
      </c>
      <c r="O10" s="51">
        <v>101</v>
      </c>
      <c r="Q10" s="52"/>
      <c r="V10" s="596" t="s">
        <v>25</v>
      </c>
      <c r="W10" s="596"/>
      <c r="X10" s="597">
        <f>IF('4021'!K$84=1,'4021'!G10,0)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23.36</v>
      </c>
      <c r="E11" s="330">
        <v>30.72</v>
      </c>
      <c r="F11" s="251"/>
      <c r="G11" s="327">
        <f t="shared" ref="G11:G25" si="2">IF($B$154&lt;8,D11*2,D11+E11)</f>
        <v>54.08</v>
      </c>
      <c r="H11" s="47"/>
      <c r="I11" s="55">
        <f>I10</f>
        <v>1.1259999999999999</v>
      </c>
      <c r="J11" s="55"/>
      <c r="K11" s="434">
        <f t="shared" ref="K11:K25" si="3">ROUND(G11*I11,4)</f>
        <v>60.894100000000002</v>
      </c>
      <c r="L11" s="260">
        <f t="shared" ref="L11:L25" si="4">SUM(K11*$G$7)*($K$7)</f>
        <v>252630.82471815299</v>
      </c>
      <c r="M11" s="1" t="str">
        <f>IF(ROUND(G11,2)=ROUND(SUM(G28:G30),2)," ","CHECK 2. PK-3 Lines Below")</f>
        <v xml:space="preserve"> </v>
      </c>
      <c r="N11" s="50">
        <v>5101</v>
      </c>
      <c r="O11" s="56" t="s">
        <v>28</v>
      </c>
      <c r="Q11" s="52"/>
      <c r="V11" s="607" t="s">
        <v>27</v>
      </c>
      <c r="W11" s="607"/>
      <c r="X11" s="597">
        <f>IF('4021'!K$84=1,'4021'!G11,0)</f>
        <v>0</v>
      </c>
      <c r="Y11" s="597"/>
      <c r="Z11" s="608">
        <v>1</v>
      </c>
      <c r="AA11" s="608"/>
      <c r="AB11" s="459">
        <f t="shared" si="0"/>
        <v>0</v>
      </c>
      <c r="AC11" s="460">
        <f t="shared" si="1"/>
        <v>0</v>
      </c>
      <c r="AD11" s="449"/>
    </row>
    <row r="12" spans="1:30" x14ac:dyDescent="0.3">
      <c r="A12" s="1" t="s">
        <v>29</v>
      </c>
      <c r="B12" s="14" t="s">
        <v>30</v>
      </c>
      <c r="C12" s="14"/>
      <c r="D12" s="330">
        <v>93.82</v>
      </c>
      <c r="E12" s="330">
        <v>101.13</v>
      </c>
      <c r="F12" s="251"/>
      <c r="G12" s="327">
        <f t="shared" si="2"/>
        <v>194.95</v>
      </c>
      <c r="H12" s="47"/>
      <c r="I12" s="55">
        <v>1</v>
      </c>
      <c r="J12" s="55"/>
      <c r="K12" s="434">
        <f t="shared" si="3"/>
        <v>194.95</v>
      </c>
      <c r="L12" s="260">
        <f t="shared" si="4"/>
        <v>808787.37478349986</v>
      </c>
      <c r="N12" s="50">
        <v>5102</v>
      </c>
      <c r="O12" s="51">
        <v>102</v>
      </c>
      <c r="Q12" s="52"/>
      <c r="V12" s="607" t="s">
        <v>30</v>
      </c>
      <c r="W12" s="607"/>
      <c r="X12" s="597">
        <f>IF('4021'!K$84=1,'4021'!G12,0)</f>
        <v>0</v>
      </c>
      <c r="Y12" s="597"/>
      <c r="Z12" s="608">
        <v>1</v>
      </c>
      <c r="AA12" s="608"/>
      <c r="AB12" s="459">
        <f t="shared" si="0"/>
        <v>0</v>
      </c>
      <c r="AC12" s="460">
        <f t="shared" si="1"/>
        <v>0</v>
      </c>
      <c r="AD12" s="449"/>
    </row>
    <row r="13" spans="1:30" x14ac:dyDescent="0.3">
      <c r="A13" s="1" t="s">
        <v>31</v>
      </c>
      <c r="B13" s="14" t="s">
        <v>32</v>
      </c>
      <c r="C13" s="14"/>
      <c r="D13" s="330">
        <v>23.36</v>
      </c>
      <c r="E13" s="330">
        <v>24.84</v>
      </c>
      <c r="F13" s="251"/>
      <c r="G13" s="327">
        <f t="shared" si="2"/>
        <v>48.2</v>
      </c>
      <c r="H13" s="47"/>
      <c r="I13" s="55">
        <f>I12</f>
        <v>1</v>
      </c>
      <c r="J13" s="55"/>
      <c r="K13" s="434">
        <f t="shared" si="3"/>
        <v>48.2</v>
      </c>
      <c r="L13" s="260">
        <f t="shared" si="4"/>
        <v>199966.92210599998</v>
      </c>
      <c r="M13" s="1" t="str">
        <f>IF(ROUND(G13,2)=ROUND(SUM(G31:G33),2)," ","CHECK 2. 4-8 Lines Below")</f>
        <v xml:space="preserve"> </v>
      </c>
      <c r="N13" s="50">
        <v>5102</v>
      </c>
      <c r="O13" s="56" t="s">
        <v>33</v>
      </c>
      <c r="Q13" s="52"/>
      <c r="V13" s="607" t="s">
        <v>32</v>
      </c>
      <c r="W13" s="607"/>
      <c r="X13" s="597">
        <f>IF('4021'!K$84=1,'4021'!G13,0)</f>
        <v>0</v>
      </c>
      <c r="Y13" s="597"/>
      <c r="Z13" s="608">
        <v>1</v>
      </c>
      <c r="AA13" s="608"/>
      <c r="AB13" s="459">
        <f t="shared" si="0"/>
        <v>0</v>
      </c>
      <c r="AC13" s="460">
        <f t="shared" si="1"/>
        <v>0</v>
      </c>
      <c r="AD13" s="449"/>
    </row>
    <row r="14" spans="1:30" x14ac:dyDescent="0.3">
      <c r="A14" s="1" t="s">
        <v>34</v>
      </c>
      <c r="B14" s="14" t="s">
        <v>35</v>
      </c>
      <c r="C14" s="14"/>
      <c r="D14" s="330">
        <v>0</v>
      </c>
      <c r="E14" s="330">
        <v>0</v>
      </c>
      <c r="F14" s="251"/>
      <c r="G14" s="327">
        <f t="shared" si="2"/>
        <v>0</v>
      </c>
      <c r="H14" s="47"/>
      <c r="I14" s="55">
        <v>1.004</v>
      </c>
      <c r="J14" s="55"/>
      <c r="K14" s="434">
        <f t="shared" si="3"/>
        <v>0</v>
      </c>
      <c r="L14" s="260">
        <f t="shared" si="4"/>
        <v>0</v>
      </c>
      <c r="N14" s="50">
        <v>5103</v>
      </c>
      <c r="O14" s="51">
        <v>103</v>
      </c>
      <c r="Q14" s="52"/>
      <c r="V14" s="607" t="s">
        <v>35</v>
      </c>
      <c r="W14" s="607"/>
      <c r="X14" s="597">
        <f>IF('4021'!K$84=1,'4021'!G14,0)</f>
        <v>0</v>
      </c>
      <c r="Y14" s="597"/>
      <c r="Z14" s="608">
        <v>1</v>
      </c>
      <c r="AA14" s="608"/>
      <c r="AB14" s="459">
        <f t="shared" si="0"/>
        <v>0</v>
      </c>
      <c r="AC14" s="460">
        <f t="shared" si="1"/>
        <v>0</v>
      </c>
      <c r="AD14" s="449"/>
    </row>
    <row r="15" spans="1:30" x14ac:dyDescent="0.3">
      <c r="A15" s="1" t="s">
        <v>36</v>
      </c>
      <c r="B15" s="14" t="s">
        <v>37</v>
      </c>
      <c r="C15" s="14"/>
      <c r="D15" s="330">
        <v>0</v>
      </c>
      <c r="E15" s="330">
        <v>0</v>
      </c>
      <c r="F15" s="251"/>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IF('4021'!K$84=1,'4021'!G15,0)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c r="G16" s="327">
        <f t="shared" si="2"/>
        <v>0</v>
      </c>
      <c r="H16" s="47"/>
      <c r="I16" s="55">
        <v>3.548</v>
      </c>
      <c r="J16" s="55"/>
      <c r="K16" s="434">
        <f t="shared" si="3"/>
        <v>0</v>
      </c>
      <c r="L16" s="260">
        <f t="shared" si="4"/>
        <v>0</v>
      </c>
      <c r="N16" s="50">
        <v>5101</v>
      </c>
      <c r="O16" s="1">
        <v>254</v>
      </c>
      <c r="Q16" s="52"/>
      <c r="V16" s="607" t="s">
        <v>40</v>
      </c>
      <c r="W16" s="607"/>
      <c r="X16" s="597">
        <f>IF('4021'!K$84=1,'4021'!G16,0)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c r="G17" s="327">
        <f t="shared" si="2"/>
        <v>0</v>
      </c>
      <c r="H17" s="47"/>
      <c r="I17" s="55">
        <f>I16</f>
        <v>3.548</v>
      </c>
      <c r="J17" s="55"/>
      <c r="K17" s="434">
        <f t="shared" si="3"/>
        <v>0</v>
      </c>
      <c r="L17" s="260">
        <f t="shared" si="4"/>
        <v>0</v>
      </c>
      <c r="N17" s="50">
        <v>5102</v>
      </c>
      <c r="O17" s="52">
        <v>254</v>
      </c>
      <c r="Q17" s="52"/>
      <c r="V17" s="607" t="s">
        <v>42</v>
      </c>
      <c r="W17" s="607"/>
      <c r="X17" s="597">
        <f>IF('4021'!K$84=1,'4021'!G17,0)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c r="G18" s="327">
        <f t="shared" si="2"/>
        <v>0</v>
      </c>
      <c r="H18" s="47"/>
      <c r="I18" s="55">
        <f>I17</f>
        <v>3.548</v>
      </c>
      <c r="J18" s="55"/>
      <c r="K18" s="434">
        <f t="shared" si="3"/>
        <v>0</v>
      </c>
      <c r="L18" s="260">
        <f t="shared" si="4"/>
        <v>0</v>
      </c>
      <c r="N18" s="50">
        <v>5103</v>
      </c>
      <c r="O18" s="52">
        <v>254</v>
      </c>
      <c r="Q18" s="52"/>
      <c r="V18" s="607" t="s">
        <v>44</v>
      </c>
      <c r="W18" s="607"/>
      <c r="X18" s="597">
        <f>IF('4021'!K$84=1,'4021'!G18,0)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c r="G19" s="327">
        <f t="shared" si="2"/>
        <v>0</v>
      </c>
      <c r="H19" s="47"/>
      <c r="I19" s="55">
        <v>5.1040000000000001</v>
      </c>
      <c r="J19" s="55"/>
      <c r="K19" s="434">
        <f t="shared" si="3"/>
        <v>0</v>
      </c>
      <c r="L19" s="260">
        <f t="shared" si="4"/>
        <v>0</v>
      </c>
      <c r="N19" s="50">
        <v>5101</v>
      </c>
      <c r="O19" s="1">
        <v>255</v>
      </c>
      <c r="Q19" s="52"/>
      <c r="V19" s="607" t="s">
        <v>46</v>
      </c>
      <c r="W19" s="607"/>
      <c r="X19" s="597">
        <f>IF('4021'!K$84=1,'4021'!G19,0)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c r="G20" s="327">
        <f t="shared" si="2"/>
        <v>0</v>
      </c>
      <c r="H20" s="47"/>
      <c r="I20" s="55">
        <f>I19</f>
        <v>5.1040000000000001</v>
      </c>
      <c r="J20" s="55"/>
      <c r="K20" s="434">
        <f t="shared" si="3"/>
        <v>0</v>
      </c>
      <c r="L20" s="260">
        <f t="shared" si="4"/>
        <v>0</v>
      </c>
      <c r="N20" s="50">
        <v>5102</v>
      </c>
      <c r="O20" s="52">
        <v>255</v>
      </c>
      <c r="Q20" s="52"/>
      <c r="V20" s="607" t="s">
        <v>48</v>
      </c>
      <c r="W20" s="607"/>
      <c r="X20" s="597">
        <f>IF('4021'!K$84=1,'4021'!G20,0)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c r="G21" s="327">
        <f t="shared" si="2"/>
        <v>0</v>
      </c>
      <c r="H21" s="47"/>
      <c r="I21" s="55">
        <f>I20</f>
        <v>5.1040000000000001</v>
      </c>
      <c r="J21" s="55"/>
      <c r="K21" s="434">
        <f t="shared" si="3"/>
        <v>0</v>
      </c>
      <c r="L21" s="260">
        <f t="shared" si="4"/>
        <v>0</v>
      </c>
      <c r="N21" s="50">
        <v>5103</v>
      </c>
      <c r="O21" s="52">
        <v>255</v>
      </c>
      <c r="Q21" s="52"/>
      <c r="V21" s="607" t="s">
        <v>50</v>
      </c>
      <c r="W21" s="607"/>
      <c r="X21" s="597">
        <f>IF('4021'!K$84=1,'4021'!G21,0)</f>
        <v>0</v>
      </c>
      <c r="Y21" s="597"/>
      <c r="Z21" s="608">
        <v>1</v>
      </c>
      <c r="AA21" s="608"/>
      <c r="AB21" s="459">
        <f t="shared" si="0"/>
        <v>0</v>
      </c>
      <c r="AC21" s="460">
        <f t="shared" si="1"/>
        <v>0</v>
      </c>
      <c r="AD21" s="449"/>
    </row>
    <row r="22" spans="1:30" ht="16.2" x14ac:dyDescent="0.35">
      <c r="A22" s="1" t="s">
        <v>51</v>
      </c>
      <c r="B22" s="14" t="s">
        <v>52</v>
      </c>
      <c r="C22" s="14"/>
      <c r="D22" s="330">
        <v>5.46</v>
      </c>
      <c r="E22" s="330">
        <f>2.34+2.38+0.81+1.21</f>
        <v>6.7399999999999993</v>
      </c>
      <c r="F22" s="251"/>
      <c r="G22" s="327">
        <f t="shared" si="2"/>
        <v>12.2</v>
      </c>
      <c r="H22" s="47"/>
      <c r="I22" s="55">
        <v>1.147</v>
      </c>
      <c r="J22" s="55"/>
      <c r="K22" s="434">
        <f t="shared" si="3"/>
        <v>13.993399999999999</v>
      </c>
      <c r="L22" s="260">
        <f t="shared" si="4"/>
        <v>58054.297257221995</v>
      </c>
      <c r="N22" s="50">
        <v>5101</v>
      </c>
      <c r="O22" s="51">
        <v>130</v>
      </c>
      <c r="Q22" s="52"/>
      <c r="V22" s="607" t="s">
        <v>52</v>
      </c>
      <c r="W22" s="607"/>
      <c r="X22" s="597">
        <f>IF('4021'!K$84=1,'4021'!G22,0)</f>
        <v>0</v>
      </c>
      <c r="Y22" s="597"/>
      <c r="Z22" s="608">
        <v>1</v>
      </c>
      <c r="AA22" s="608"/>
      <c r="AB22" s="459">
        <f t="shared" si="0"/>
        <v>0</v>
      </c>
      <c r="AC22" s="460">
        <f t="shared" si="1"/>
        <v>0</v>
      </c>
      <c r="AD22" s="449"/>
    </row>
    <row r="23" spans="1:30" ht="16.2" x14ac:dyDescent="0.35">
      <c r="A23" s="1" t="s">
        <v>53</v>
      </c>
      <c r="B23" s="14" t="s">
        <v>54</v>
      </c>
      <c r="C23" s="14"/>
      <c r="D23" s="330">
        <v>2.73</v>
      </c>
      <c r="E23" s="330">
        <f>0.81+3.59</f>
        <v>4.4000000000000004</v>
      </c>
      <c r="F23" s="251"/>
      <c r="G23" s="327">
        <f t="shared" si="2"/>
        <v>7.1300000000000008</v>
      </c>
      <c r="H23" s="47"/>
      <c r="I23" s="55">
        <f>I22</f>
        <v>1.147</v>
      </c>
      <c r="J23" s="55"/>
      <c r="K23" s="434">
        <f t="shared" si="3"/>
        <v>8.1781000000000006</v>
      </c>
      <c r="L23" s="260">
        <f t="shared" si="4"/>
        <v>33928.412565872997</v>
      </c>
      <c r="N23" s="50">
        <v>5102</v>
      </c>
      <c r="O23" s="51">
        <v>130</v>
      </c>
      <c r="Q23" s="52"/>
      <c r="V23" s="607" t="s">
        <v>54</v>
      </c>
      <c r="W23" s="607"/>
      <c r="X23" s="597">
        <f>IF('4021'!K$84=1,'4021'!G23,0)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c r="G24" s="327">
        <f t="shared" si="2"/>
        <v>0</v>
      </c>
      <c r="H24" s="47"/>
      <c r="I24" s="55">
        <f>I23</f>
        <v>1.147</v>
      </c>
      <c r="J24" s="55"/>
      <c r="K24" s="434">
        <f t="shared" si="3"/>
        <v>0</v>
      </c>
      <c r="L24" s="260">
        <f t="shared" si="4"/>
        <v>0</v>
      </c>
      <c r="N24" s="50">
        <v>5103</v>
      </c>
      <c r="O24" s="51">
        <v>130</v>
      </c>
      <c r="Q24" s="52"/>
      <c r="V24" s="607" t="s">
        <v>56</v>
      </c>
      <c r="W24" s="607"/>
      <c r="X24" s="597">
        <f>IF('4021'!K$84=1,'4021'!G24,0)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c r="G25" s="327">
        <f t="shared" si="2"/>
        <v>0</v>
      </c>
      <c r="H25" s="47"/>
      <c r="I25" s="55">
        <v>1.004</v>
      </c>
      <c r="J25" s="55"/>
      <c r="K25" s="434">
        <f t="shared" si="3"/>
        <v>0</v>
      </c>
      <c r="L25" s="260">
        <f t="shared" si="4"/>
        <v>0</v>
      </c>
      <c r="N25" s="50">
        <v>5310</v>
      </c>
      <c r="O25" s="51">
        <v>300</v>
      </c>
      <c r="Q25" s="52"/>
      <c r="V25" s="607" t="s">
        <v>58</v>
      </c>
      <c r="W25" s="607"/>
      <c r="X25" s="597">
        <f>IF('4021'!K$84=1,'4021'!G25,0)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316.8</v>
      </c>
      <c r="E26" s="438">
        <f t="shared" si="5"/>
        <v>351.96</v>
      </c>
      <c r="F26" s="438"/>
      <c r="G26" s="438">
        <f>SUM(G10:G25)</f>
        <v>668.7600000000001</v>
      </c>
      <c r="H26" s="60"/>
      <c r="I26" s="60"/>
      <c r="J26" s="60"/>
      <c r="K26" s="440">
        <f>SUM(K10:K25)</f>
        <v>722.79279999999994</v>
      </c>
      <c r="L26" s="264">
        <f>SUM(L10:L25)</f>
        <v>2998644.2227464234</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2" t="s">
        <v>464</v>
      </c>
      <c r="E27" s="442"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20.36</v>
      </c>
      <c r="E28" s="330">
        <v>27.68</v>
      </c>
      <c r="F28" s="325"/>
      <c r="G28" s="327">
        <f t="shared" ref="G28:G36" si="6">IF($B$154&lt;8,D28*2,D28+E28)</f>
        <v>48.04</v>
      </c>
      <c r="H28" s="72"/>
      <c r="I28" s="73" t="s">
        <v>67</v>
      </c>
      <c r="J28" s="50">
        <v>251</v>
      </c>
      <c r="K28" s="435">
        <v>1047</v>
      </c>
      <c r="L28" s="260">
        <f>SUM(G28*K28)</f>
        <v>50297.88</v>
      </c>
      <c r="N28" s="13">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3</v>
      </c>
      <c r="E29" s="330">
        <v>3.04</v>
      </c>
      <c r="F29" s="325"/>
      <c r="G29" s="327">
        <f t="shared" si="6"/>
        <v>6.04</v>
      </c>
      <c r="H29" s="72"/>
      <c r="I29" s="50" t="s">
        <v>67</v>
      </c>
      <c r="J29" s="50">
        <v>252</v>
      </c>
      <c r="K29" s="435">
        <v>3380</v>
      </c>
      <c r="L29" s="260">
        <f t="shared" ref="L29:L36" si="8">SUM(G29*K29)</f>
        <v>20415.2</v>
      </c>
      <c r="N29" s="13">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c r="G30" s="327">
        <f t="shared" si="6"/>
        <v>0</v>
      </c>
      <c r="H30" s="72"/>
      <c r="I30" s="50" t="s">
        <v>67</v>
      </c>
      <c r="J30" s="50">
        <v>253</v>
      </c>
      <c r="K30" s="435">
        <v>6896</v>
      </c>
      <c r="L30" s="260">
        <f t="shared" si="8"/>
        <v>0</v>
      </c>
      <c r="N30" s="13">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f>23.36-1.5</f>
        <v>21.86</v>
      </c>
      <c r="E31" s="330">
        <v>22.63</v>
      </c>
      <c r="F31" s="325"/>
      <c r="G31" s="327">
        <f t="shared" si="6"/>
        <v>44.489999999999995</v>
      </c>
      <c r="H31" s="72"/>
      <c r="I31" s="81" t="s">
        <v>71</v>
      </c>
      <c r="J31" s="50">
        <v>251</v>
      </c>
      <c r="K31" s="435">
        <v>1173</v>
      </c>
      <c r="L31" s="260">
        <f t="shared" si="8"/>
        <v>52186.77</v>
      </c>
      <c r="N31" s="13">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1.5</v>
      </c>
      <c r="E32" s="330">
        <v>2.21</v>
      </c>
      <c r="F32" s="325"/>
      <c r="G32" s="327">
        <f t="shared" si="6"/>
        <v>3.71</v>
      </c>
      <c r="H32" s="72"/>
      <c r="I32" s="81" t="s">
        <v>71</v>
      </c>
      <c r="J32" s="50">
        <v>252</v>
      </c>
      <c r="K32" s="435">
        <v>3506</v>
      </c>
      <c r="L32" s="260">
        <f t="shared" si="8"/>
        <v>13007.26</v>
      </c>
      <c r="N32" s="13">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c r="G33" s="327">
        <f t="shared" si="6"/>
        <v>0</v>
      </c>
      <c r="H33" s="72"/>
      <c r="I33" s="81" t="s">
        <v>71</v>
      </c>
      <c r="J33" s="50">
        <v>253</v>
      </c>
      <c r="K33" s="435">
        <v>7023</v>
      </c>
      <c r="L33" s="260">
        <f t="shared" si="8"/>
        <v>0</v>
      </c>
      <c r="N33" s="13">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c r="G34" s="327">
        <f t="shared" si="6"/>
        <v>0</v>
      </c>
      <c r="H34" s="72"/>
      <c r="I34" s="81" t="s">
        <v>75</v>
      </c>
      <c r="J34" s="50">
        <v>251</v>
      </c>
      <c r="K34" s="435">
        <v>835</v>
      </c>
      <c r="L34" s="260">
        <f t="shared" si="8"/>
        <v>0</v>
      </c>
      <c r="N34" s="13">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c r="G35" s="327">
        <f t="shared" si="6"/>
        <v>0</v>
      </c>
      <c r="H35" s="72"/>
      <c r="I35" s="81" t="s">
        <v>75</v>
      </c>
      <c r="J35" s="50">
        <v>252</v>
      </c>
      <c r="K35" s="435">
        <v>3168</v>
      </c>
      <c r="L35" s="260">
        <f t="shared" si="8"/>
        <v>0</v>
      </c>
      <c r="N35" s="13">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c r="G36" s="327">
        <f t="shared" si="6"/>
        <v>0</v>
      </c>
      <c r="H36" s="72"/>
      <c r="I36" s="81" t="s">
        <v>75</v>
      </c>
      <c r="J36" s="50">
        <v>253</v>
      </c>
      <c r="K36" s="435">
        <v>6685</v>
      </c>
      <c r="L36" s="247">
        <f t="shared" si="8"/>
        <v>0</v>
      </c>
      <c r="N36" s="13">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46.72</v>
      </c>
      <c r="E37" s="438">
        <f t="shared" si="10"/>
        <v>55.559999999999995</v>
      </c>
      <c r="F37" s="438"/>
      <c r="G37" s="438">
        <f>SUM(G28:G36)</f>
        <v>102.27999999999999</v>
      </c>
      <c r="H37" s="60"/>
      <c r="I37" s="14" t="s">
        <v>79</v>
      </c>
      <c r="J37" s="14"/>
      <c r="K37" s="58"/>
      <c r="L37" s="247">
        <f>SUM(L28:L36)</f>
        <v>135907.11000000002</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126395.64000000001</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3260946.9727464234</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471.46469999999999</v>
      </c>
      <c r="D47" s="107"/>
      <c r="E47" s="107"/>
      <c r="F47" s="107"/>
      <c r="G47" s="108">
        <f>K7</f>
        <v>1.0289999999999999</v>
      </c>
      <c r="H47" s="108"/>
      <c r="I47" s="109">
        <v>1317.85</v>
      </c>
      <c r="J47" s="110" t="s">
        <v>94</v>
      </c>
      <c r="K47" s="436">
        <f>ROUND(C47*G47*I47,0)</f>
        <v>639338</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251.32809999999998</v>
      </c>
      <c r="D48" s="107"/>
      <c r="E48" s="107"/>
      <c r="F48" s="107"/>
      <c r="G48" s="108">
        <f>K7</f>
        <v>1.0289999999999999</v>
      </c>
      <c r="H48" s="108"/>
      <c r="I48" s="109">
        <v>898.92</v>
      </c>
      <c r="J48" s="110" t="s">
        <v>94</v>
      </c>
      <c r="K48" s="436">
        <f>ROUND(C48*G48*I48,0)</f>
        <v>232476</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722.79279999999994</v>
      </c>
      <c r="D50" s="129"/>
      <c r="E50" s="130"/>
      <c r="F50" s="130"/>
      <c r="G50" s="131" t="s">
        <v>96</v>
      </c>
      <c r="H50" s="131"/>
      <c r="I50" s="131"/>
      <c r="J50" s="131"/>
      <c r="K50" s="131"/>
      <c r="L50" s="260">
        <f>IF(B2=75,0,K49+K48+K47)</f>
        <v>871814</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722.79279999999994</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3.588E-3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668.7600000000001</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3.6459999999999999E-3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3.588E-3</v>
      </c>
      <c r="L59" s="260">
        <f>SUM(I59*K59)</f>
        <v>15192.980556</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22</v>
      </c>
      <c r="I67" s="111">
        <v>107785963</v>
      </c>
      <c r="J67" s="144" t="s">
        <v>108</v>
      </c>
      <c r="K67" s="145">
        <f>K54</f>
        <v>3.588E-3</v>
      </c>
      <c r="L67" s="260">
        <f>SUM(I67*K67)</f>
        <v>386736.03524400003</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3.6459999999999999E-3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3.588E-3</v>
      </c>
      <c r="L70" s="260">
        <f t="shared" si="11"/>
        <v>-25336.278084000001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3.588E-3</v>
      </c>
      <c r="L71" s="260">
        <f t="shared" si="11"/>
        <v>2484.0872159999999</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3.6459999999999999E-3</v>
      </c>
      <c r="L72" s="260">
        <f t="shared" si="11"/>
        <v>51808.325563999999</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23</v>
      </c>
      <c r="I74" s="18"/>
      <c r="J74" s="143"/>
      <c r="K74" s="18"/>
      <c r="L74" s="260"/>
      <c r="O74" s="1"/>
      <c r="V74" s="644" t="s">
        <v>126</v>
      </c>
      <c r="W74" s="644"/>
      <c r="X74" s="496" t="s">
        <v>127</v>
      </c>
      <c r="Y74" s="497"/>
      <c r="Z74" s="498">
        <f>+I75</f>
        <v>99.5</v>
      </c>
      <c r="AA74" s="499" t="s">
        <v>128</v>
      </c>
      <c r="AB74" s="500">
        <f>+K75</f>
        <v>365</v>
      </c>
      <c r="AC74" s="460">
        <f>ROUND(AB74*Z74,0)</f>
        <v>36318</v>
      </c>
      <c r="AD74" s="449"/>
    </row>
    <row r="75" spans="1:30" ht="19.5" customHeight="1" x14ac:dyDescent="0.3">
      <c r="A75" s="1" t="s">
        <v>129</v>
      </c>
      <c r="B75" s="154" t="s">
        <v>126</v>
      </c>
      <c r="C75" s="155" t="s">
        <v>127</v>
      </c>
      <c r="D75" s="154">
        <v>105</v>
      </c>
      <c r="E75" s="154">
        <v>94</v>
      </c>
      <c r="F75" s="154"/>
      <c r="G75" s="156">
        <f>IF(E75=0,D75,E75)</f>
        <v>94</v>
      </c>
      <c r="H75" s="157"/>
      <c r="I75" s="158">
        <f>AVERAGE(G75,D75)</f>
        <v>99.5</v>
      </c>
      <c r="J75" s="159" t="s">
        <v>128</v>
      </c>
      <c r="K75" s="160">
        <v>365</v>
      </c>
      <c r="L75" s="260">
        <f t="shared" ref="L75:L78" si="12">SUM(I75*K75)</f>
        <v>36317.5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3.6459999999999999E-3</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3.588E-3</v>
      </c>
      <c r="L78" s="260">
        <f t="shared" si="12"/>
        <v>0</v>
      </c>
      <c r="O78" s="1"/>
      <c r="V78" s="629" t="str">
        <f t="shared" ref="V78:V79"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f t="shared" si="13"/>
        <v>0</v>
      </c>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36318</v>
      </c>
      <c r="AD81" s="507"/>
    </row>
    <row r="82" spans="1:30" ht="22.5" customHeight="1" thickTop="1" x14ac:dyDescent="0.3">
      <c r="B82" s="14" t="s">
        <v>138</v>
      </c>
      <c r="C82" s="14"/>
      <c r="D82" s="14"/>
      <c r="E82" s="14"/>
      <c r="F82" s="14"/>
      <c r="G82" s="14"/>
      <c r="H82" s="14"/>
      <c r="I82" s="14"/>
      <c r="J82" s="14"/>
      <c r="K82" s="14"/>
      <c r="L82" s="446">
        <f>SUM(L44:L81)</f>
        <v>4599963.6232424239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'4021'!AC81</f>
        <v>36318</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13" t="s">
        <v>146</v>
      </c>
      <c r="C86" s="14"/>
      <c r="D86" s="14"/>
      <c r="E86" s="14"/>
      <c r="F86" s="14"/>
      <c r="G86" s="14"/>
      <c r="H86" s="14"/>
      <c r="I86" s="14"/>
      <c r="J86" s="182" t="s">
        <v>147</v>
      </c>
      <c r="K86" s="183">
        <f>IF(K84=1,L84,L82)</f>
        <v>4599963.6232424239</v>
      </c>
      <c r="L86" s="247">
        <f>IF(G26=0,0,IF(G26&gt;250,-(((250/G26)*K86)*IF(M86="H",0.02,0.05)),IF(M86="H",-0.02*K86,-0.05*K86)))</f>
        <v>-85979.342799405305</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13" t="s">
        <v>149</v>
      </c>
      <c r="C87" s="14"/>
      <c r="D87" s="14"/>
      <c r="E87" s="14"/>
      <c r="F87" s="14"/>
      <c r="G87" s="14"/>
      <c r="H87" s="14"/>
      <c r="I87" s="14"/>
      <c r="J87" s="14"/>
      <c r="K87" s="184"/>
      <c r="L87" s="260">
        <f>L82+L86</f>
        <v>4513984.2804430183</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247">
        <v>-3510026.67</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1003957.6104430184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501978.81</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144018.83836271591</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437" t="s">
        <v>570</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13">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'4037'!B2</f>
        <v>50</v>
      </c>
      <c r="W2" s="586" t="s">
        <v>4</v>
      </c>
      <c r="X2" s="587"/>
      <c r="Y2" s="588"/>
      <c r="Z2" s="588"/>
      <c r="AA2" s="588"/>
      <c r="AB2" s="588"/>
      <c r="AC2" s="588"/>
      <c r="AD2" s="449"/>
    </row>
    <row r="3" spans="1:30" ht="20.399999999999999" x14ac:dyDescent="0.35">
      <c r="B3" s="10" t="str">
        <f>"Revenue Estimate Worksheet: "&amp;B124</f>
        <v>Revenue Estimate Worksheet: Learning Path Academy - 4037</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'4037'!G7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8.44</v>
      </c>
      <c r="E10" s="328">
        <v>9.4600000000000009</v>
      </c>
      <c r="F10" s="323">
        <v>0</v>
      </c>
      <c r="G10" s="326">
        <f>IF($B$154&lt;8,D10*2,D10+E10)</f>
        <v>17.899999999999999</v>
      </c>
      <c r="H10" s="47"/>
      <c r="I10" s="48">
        <v>1.1259999999999999</v>
      </c>
      <c r="J10" s="48"/>
      <c r="K10" s="434">
        <f>ROUND(G10*I10,4)</f>
        <v>20.1554</v>
      </c>
      <c r="L10" s="260">
        <f>SUM(K10*$G$7)*($K$7)</f>
        <v>83618.533232681992</v>
      </c>
      <c r="N10" s="50">
        <v>5101</v>
      </c>
      <c r="O10" s="51">
        <v>101</v>
      </c>
      <c r="Q10" s="52"/>
      <c r="V10" s="596" t="s">
        <v>25</v>
      </c>
      <c r="W10" s="596"/>
      <c r="X10" s="597">
        <f>IF('4037'!K$84=1,'4037'!G10,0)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48.36</v>
      </c>
      <c r="E11" s="330">
        <v>51.93</v>
      </c>
      <c r="F11" s="251">
        <v>0</v>
      </c>
      <c r="G11" s="327">
        <f t="shared" ref="G11:G25" si="2">IF($B$154&lt;8,D11*2,D11+E11)</f>
        <v>100.28999999999999</v>
      </c>
      <c r="H11" s="47"/>
      <c r="I11" s="55">
        <f>I10</f>
        <v>1.1259999999999999</v>
      </c>
      <c r="J11" s="55"/>
      <c r="K11" s="434">
        <f t="shared" ref="K11:K25" si="3">ROUND(G11*I11,4)</f>
        <v>112.9265</v>
      </c>
      <c r="L11" s="260">
        <f t="shared" ref="L11:L25" si="4">SUM(K11*$G$7)*($K$7)</f>
        <v>468497.19147724501</v>
      </c>
      <c r="M11" s="1" t="str">
        <f>IF(ROUND(G11,2)=ROUND(SUM(G28:G30),2)," ","CHECK 2. PK-3 Lines Below")</f>
        <v xml:space="preserve"> </v>
      </c>
      <c r="N11" s="50">
        <v>5101</v>
      </c>
      <c r="O11" s="56" t="s">
        <v>28</v>
      </c>
      <c r="Q11" s="52"/>
      <c r="V11" s="607" t="s">
        <v>27</v>
      </c>
      <c r="W11" s="607"/>
      <c r="X11" s="597">
        <f>IF('4037'!K$84=1,'4037'!G11,0)</f>
        <v>0</v>
      </c>
      <c r="Y11" s="597"/>
      <c r="Z11" s="608">
        <v>1</v>
      </c>
      <c r="AA11" s="608"/>
      <c r="AB11" s="459">
        <f t="shared" si="0"/>
        <v>0</v>
      </c>
      <c r="AC11" s="460">
        <f t="shared" si="1"/>
        <v>0</v>
      </c>
      <c r="AD11" s="449"/>
    </row>
    <row r="12" spans="1:30" x14ac:dyDescent="0.3">
      <c r="A12" s="1" t="s">
        <v>29</v>
      </c>
      <c r="B12" s="14" t="s">
        <v>30</v>
      </c>
      <c r="C12" s="14"/>
      <c r="D12" s="330">
        <v>4.62</v>
      </c>
      <c r="E12" s="330">
        <v>5.1100000000000003</v>
      </c>
      <c r="F12" s="251">
        <v>0</v>
      </c>
      <c r="G12" s="327">
        <f t="shared" si="2"/>
        <v>9.73</v>
      </c>
      <c r="H12" s="47"/>
      <c r="I12" s="55">
        <v>1</v>
      </c>
      <c r="J12" s="55"/>
      <c r="K12" s="434">
        <f t="shared" si="3"/>
        <v>9.73</v>
      </c>
      <c r="L12" s="260">
        <f t="shared" si="4"/>
        <v>40366.766640899994</v>
      </c>
      <c r="N12" s="50">
        <v>5102</v>
      </c>
      <c r="O12" s="51">
        <v>102</v>
      </c>
      <c r="Q12" s="52"/>
      <c r="V12" s="607" t="s">
        <v>30</v>
      </c>
      <c r="W12" s="607"/>
      <c r="X12" s="597">
        <f>IF('4037'!K$84=1,'4037'!G12,0)</f>
        <v>0</v>
      </c>
      <c r="Y12" s="597"/>
      <c r="Z12" s="608">
        <v>1</v>
      </c>
      <c r="AA12" s="608"/>
      <c r="AB12" s="459">
        <f t="shared" si="0"/>
        <v>0</v>
      </c>
      <c r="AC12" s="460">
        <f t="shared" si="1"/>
        <v>0</v>
      </c>
      <c r="AD12" s="449"/>
    </row>
    <row r="13" spans="1:30" x14ac:dyDescent="0.3">
      <c r="A13" s="1" t="s">
        <v>31</v>
      </c>
      <c r="B13" s="14" t="s">
        <v>32</v>
      </c>
      <c r="C13" s="14"/>
      <c r="D13" s="330">
        <v>3</v>
      </c>
      <c r="E13" s="330">
        <v>3.5</v>
      </c>
      <c r="F13" s="251">
        <v>0</v>
      </c>
      <c r="G13" s="327">
        <f t="shared" si="2"/>
        <v>6.5</v>
      </c>
      <c r="H13" s="47"/>
      <c r="I13" s="55">
        <f>I12</f>
        <v>1</v>
      </c>
      <c r="J13" s="55"/>
      <c r="K13" s="434">
        <f t="shared" si="3"/>
        <v>6.5</v>
      </c>
      <c r="L13" s="260">
        <f t="shared" si="4"/>
        <v>26966.493644999999</v>
      </c>
      <c r="M13" s="1" t="str">
        <f>IF(ROUND(G13,2)=ROUND(SUM(G31:G33),2)," ","CHECK 2. 4-8 Lines Below")</f>
        <v xml:space="preserve"> </v>
      </c>
      <c r="N13" s="50">
        <v>5102</v>
      </c>
      <c r="O13" s="56" t="s">
        <v>33</v>
      </c>
      <c r="Q13" s="52"/>
      <c r="V13" s="607" t="s">
        <v>32</v>
      </c>
      <c r="W13" s="607"/>
      <c r="X13" s="597">
        <f>IF('4037'!K$84=1,'4037'!G13,0)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IF('4037'!K$84=1,'4037'!G14,0)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IF('4037'!K$84=1,'4037'!G15,0)</f>
        <v>0</v>
      </c>
      <c r="Y15" s="597"/>
      <c r="Z15" s="608">
        <v>1</v>
      </c>
      <c r="AA15" s="608"/>
      <c r="AB15" s="459">
        <f t="shared" si="0"/>
        <v>0</v>
      </c>
      <c r="AC15" s="461">
        <f t="shared" si="1"/>
        <v>0</v>
      </c>
      <c r="AD15" s="449"/>
    </row>
    <row r="16" spans="1:30" ht="16.2" x14ac:dyDescent="0.35">
      <c r="A16" s="1" t="s">
        <v>39</v>
      </c>
      <c r="B16" s="14" t="s">
        <v>40</v>
      </c>
      <c r="C16" s="14"/>
      <c r="D16" s="330">
        <v>0.5</v>
      </c>
      <c r="E16" s="330">
        <v>0</v>
      </c>
      <c r="F16" s="251">
        <v>0</v>
      </c>
      <c r="G16" s="327">
        <f t="shared" si="2"/>
        <v>0.5</v>
      </c>
      <c r="H16" s="47"/>
      <c r="I16" s="55">
        <v>3.548</v>
      </c>
      <c r="J16" s="55"/>
      <c r="K16" s="434">
        <f t="shared" si="3"/>
        <v>1.774</v>
      </c>
      <c r="L16" s="260">
        <f t="shared" si="4"/>
        <v>7359.7784194199994</v>
      </c>
      <c r="N16" s="50">
        <v>5101</v>
      </c>
      <c r="O16" s="1">
        <v>254</v>
      </c>
      <c r="Q16" s="52"/>
      <c r="V16" s="607" t="s">
        <v>40</v>
      </c>
      <c r="W16" s="607"/>
      <c r="X16" s="597">
        <f>IF('4037'!K$84=1,'4037'!G16,0)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IF('4037'!K$84=1,'4037'!G17,0)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IF('4037'!K$84=1,'4037'!G18,0)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IF('4037'!K$84=1,'4037'!G19,0)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IF('4037'!K$84=1,'4037'!G20,0)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IF('4037'!K$84=1,'4037'!G21,0)</f>
        <v>0</v>
      </c>
      <c r="Y21" s="597"/>
      <c r="Z21" s="608">
        <v>1</v>
      </c>
      <c r="AA21" s="608"/>
      <c r="AB21" s="459">
        <f t="shared" si="0"/>
        <v>0</v>
      </c>
      <c r="AC21" s="460">
        <f t="shared" si="1"/>
        <v>0</v>
      </c>
      <c r="AD21" s="449"/>
    </row>
    <row r="22" spans="1:30" ht="16.2" x14ac:dyDescent="0.35">
      <c r="A22" s="1" t="s">
        <v>51</v>
      </c>
      <c r="B22" s="14" t="s">
        <v>52</v>
      </c>
      <c r="C22" s="14"/>
      <c r="D22" s="330">
        <v>10.06</v>
      </c>
      <c r="E22" s="330">
        <f>2.74+2.28+3.21+1.83</f>
        <v>10.06</v>
      </c>
      <c r="F22" s="251">
        <v>0</v>
      </c>
      <c r="G22" s="327">
        <f t="shared" si="2"/>
        <v>20.12</v>
      </c>
      <c r="H22" s="47"/>
      <c r="I22" s="55">
        <v>1.147</v>
      </c>
      <c r="J22" s="55"/>
      <c r="K22" s="434">
        <f t="shared" si="3"/>
        <v>23.0776</v>
      </c>
      <c r="L22" s="260">
        <f t="shared" si="4"/>
        <v>95741.839037207988</v>
      </c>
      <c r="N22" s="50">
        <v>5101</v>
      </c>
      <c r="O22" s="51">
        <v>130</v>
      </c>
      <c r="Q22" s="52"/>
      <c r="V22" s="607" t="s">
        <v>52</v>
      </c>
      <c r="W22" s="607"/>
      <c r="X22" s="597">
        <f>IF('4037'!K$84=1,'4037'!G22,0)</f>
        <v>0</v>
      </c>
      <c r="Y22" s="597"/>
      <c r="Z22" s="608">
        <v>1</v>
      </c>
      <c r="AA22" s="608"/>
      <c r="AB22" s="459">
        <f t="shared" si="0"/>
        <v>0</v>
      </c>
      <c r="AC22" s="460">
        <f t="shared" si="1"/>
        <v>0</v>
      </c>
      <c r="AD22" s="449"/>
    </row>
    <row r="23" spans="1:30" ht="16.2" x14ac:dyDescent="0.35">
      <c r="A23" s="1" t="s">
        <v>53</v>
      </c>
      <c r="B23" s="14" t="s">
        <v>54</v>
      </c>
      <c r="C23" s="14"/>
      <c r="D23" s="330">
        <v>1.38</v>
      </c>
      <c r="E23" s="330">
        <f>0.46+0.92</f>
        <v>1.3800000000000001</v>
      </c>
      <c r="F23" s="251">
        <v>0</v>
      </c>
      <c r="G23" s="327">
        <f t="shared" si="2"/>
        <v>2.76</v>
      </c>
      <c r="H23" s="47"/>
      <c r="I23" s="55">
        <f>I22</f>
        <v>1.147</v>
      </c>
      <c r="J23" s="55"/>
      <c r="K23" s="434">
        <f t="shared" si="3"/>
        <v>3.1657000000000002</v>
      </c>
      <c r="L23" s="260">
        <f t="shared" si="4"/>
        <v>13133.512143381</v>
      </c>
      <c r="N23" s="50">
        <v>5102</v>
      </c>
      <c r="O23" s="51">
        <v>130</v>
      </c>
      <c r="Q23" s="52"/>
      <c r="V23" s="607" t="s">
        <v>54</v>
      </c>
      <c r="W23" s="607"/>
      <c r="X23" s="597">
        <f>IF('4037'!K$84=1,'4037'!G23,0)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IF('4037'!K$84=1,'4037'!G24,0)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IF('4037'!K$84=1,'4037'!G25,0)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76.359999999999985</v>
      </c>
      <c r="E26" s="438">
        <f t="shared" si="5"/>
        <v>81.44</v>
      </c>
      <c r="F26" s="438"/>
      <c r="G26" s="438">
        <f>SUM(G10:G25)</f>
        <v>157.80000000000001</v>
      </c>
      <c r="H26" s="60"/>
      <c r="I26" s="60"/>
      <c r="J26" s="60"/>
      <c r="K26" s="440">
        <f>SUM(K10:K25)</f>
        <v>177.32919999999999</v>
      </c>
      <c r="L26" s="264">
        <f>SUM(L10:L25)</f>
        <v>735684.11459583614</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f>48.36-17.5-8</f>
        <v>22.86</v>
      </c>
      <c r="E28" s="330">
        <v>27.83</v>
      </c>
      <c r="F28" s="325">
        <v>0</v>
      </c>
      <c r="G28" s="327">
        <f t="shared" ref="G28:G36" si="6">IF($B$154&lt;8,D28*2,D28+E28)</f>
        <v>50.69</v>
      </c>
      <c r="H28" s="72"/>
      <c r="I28" s="73" t="s">
        <v>67</v>
      </c>
      <c r="J28" s="50">
        <v>251</v>
      </c>
      <c r="K28" s="435">
        <v>1047</v>
      </c>
      <c r="L28" s="260">
        <f>SUM(G28*K28)</f>
        <v>53072.43</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17.5</v>
      </c>
      <c r="E29" s="330">
        <v>16.36</v>
      </c>
      <c r="F29" s="325">
        <v>0</v>
      </c>
      <c r="G29" s="327">
        <f t="shared" si="6"/>
        <v>33.86</v>
      </c>
      <c r="H29" s="72"/>
      <c r="I29" s="50" t="s">
        <v>67</v>
      </c>
      <c r="J29" s="50">
        <v>252</v>
      </c>
      <c r="K29" s="435">
        <v>3380</v>
      </c>
      <c r="L29" s="260">
        <f t="shared" ref="L29:L36" si="8">SUM(G29*K29)</f>
        <v>114446.8</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8</v>
      </c>
      <c r="E30" s="330">
        <v>7.74</v>
      </c>
      <c r="F30" s="325">
        <v>0</v>
      </c>
      <c r="G30" s="327">
        <f t="shared" si="6"/>
        <v>15.74</v>
      </c>
      <c r="H30" s="72"/>
      <c r="I30" s="50" t="s">
        <v>67</v>
      </c>
      <c r="J30" s="50">
        <v>253</v>
      </c>
      <c r="K30" s="435">
        <v>6896</v>
      </c>
      <c r="L30" s="260">
        <f t="shared" si="8"/>
        <v>108543.04000000001</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3</v>
      </c>
      <c r="E31" s="330">
        <v>3.5</v>
      </c>
      <c r="F31" s="325">
        <v>0</v>
      </c>
      <c r="G31" s="327">
        <f t="shared" si="6"/>
        <v>6.5</v>
      </c>
      <c r="H31" s="72"/>
      <c r="I31" s="81" t="s">
        <v>71</v>
      </c>
      <c r="J31" s="50">
        <v>251</v>
      </c>
      <c r="K31" s="435">
        <v>1173</v>
      </c>
      <c r="L31" s="260">
        <f t="shared" si="8"/>
        <v>7624.5</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51.36</v>
      </c>
      <c r="E37" s="438">
        <f t="shared" si="10"/>
        <v>55.43</v>
      </c>
      <c r="F37" s="438"/>
      <c r="G37" s="438">
        <f>SUM(G28:G36)</f>
        <v>106.78999999999999</v>
      </c>
      <c r="H37" s="60"/>
      <c r="I37" s="14" t="s">
        <v>79</v>
      </c>
      <c r="J37" s="14"/>
      <c r="K37" s="58"/>
      <c r="L37" s="247">
        <f>SUM(L28:L36)</f>
        <v>283686.77</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29824.2</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1049195.0845958362</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157.93350000000001</v>
      </c>
      <c r="D47" s="107"/>
      <c r="E47" s="107"/>
      <c r="F47" s="107"/>
      <c r="G47" s="108">
        <f>K7</f>
        <v>1.0289999999999999</v>
      </c>
      <c r="H47" s="108"/>
      <c r="I47" s="109">
        <v>1317.85</v>
      </c>
      <c r="J47" s="110" t="s">
        <v>94</v>
      </c>
      <c r="K47" s="436">
        <f>ROUND(C47*G47*I47,0)</f>
        <v>214169</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19.395700000000001</v>
      </c>
      <c r="D48" s="107"/>
      <c r="E48" s="107"/>
      <c r="F48" s="107"/>
      <c r="G48" s="108">
        <f>K7</f>
        <v>1.0289999999999999</v>
      </c>
      <c r="H48" s="108"/>
      <c r="I48" s="109">
        <v>898.92</v>
      </c>
      <c r="J48" s="110" t="s">
        <v>94</v>
      </c>
      <c r="K48" s="436">
        <f>ROUND(C48*G48*I48,0)</f>
        <v>17941</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177.32920000000001</v>
      </c>
      <c r="D50" s="129"/>
      <c r="E50" s="130"/>
      <c r="F50" s="130"/>
      <c r="G50" s="131" t="s">
        <v>96</v>
      </c>
      <c r="H50" s="131"/>
      <c r="I50" s="131"/>
      <c r="J50" s="131"/>
      <c r="K50" s="131"/>
      <c r="L50" s="260">
        <f>IF(B2=75,0,K49+K48+K47)</f>
        <v>232110</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177.32919999999999</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8.8000000000000003E-4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157.80000000000001</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8.5999999999999998E-4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8.8000000000000003E-4</v>
      </c>
      <c r="L59" s="260">
        <f>SUM(I59*K59)</f>
        <v>3726.2605600000002</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8.8000000000000003E-4</v>
      </c>
      <c r="L67" s="260">
        <f>SUM(I67*K67)</f>
        <v>94851.647440000001</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8.5999999999999998E-4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8.8000000000000003E-4</v>
      </c>
      <c r="L70" s="260">
        <f t="shared" si="11"/>
        <v>-6214.0258400000002</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8.8000000000000003E-4</v>
      </c>
      <c r="L71" s="260">
        <f t="shared" si="11"/>
        <v>609.25216</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8.5999999999999998E-4</v>
      </c>
      <c r="L72" s="260">
        <f t="shared" si="11"/>
        <v>12220.285239999999</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94.5</v>
      </c>
      <c r="AA74" s="499" t="s">
        <v>128</v>
      </c>
      <c r="AB74" s="500">
        <f>+K75</f>
        <v>365</v>
      </c>
      <c r="AC74" s="460">
        <f>ROUND(AB74*Z74,0)</f>
        <v>34493</v>
      </c>
      <c r="AD74" s="449"/>
    </row>
    <row r="75" spans="1:30" ht="19.5" customHeight="1" x14ac:dyDescent="0.3">
      <c r="A75" s="1" t="s">
        <v>129</v>
      </c>
      <c r="B75" s="154" t="s">
        <v>126</v>
      </c>
      <c r="C75" s="155" t="s">
        <v>127</v>
      </c>
      <c r="D75" s="154">
        <v>78</v>
      </c>
      <c r="E75" s="154">
        <v>111</v>
      </c>
      <c r="F75" s="154">
        <v>0</v>
      </c>
      <c r="G75" s="156">
        <f>IF($B$154&lt;8,D75,E75)</f>
        <v>111</v>
      </c>
      <c r="H75" s="157"/>
      <c r="I75" s="158">
        <f>AVERAGE(G75,D75)</f>
        <v>94.5</v>
      </c>
      <c r="J75" s="159" t="s">
        <v>128</v>
      </c>
      <c r="K75" s="160">
        <v>365</v>
      </c>
      <c r="L75" s="260">
        <f t="shared" ref="L75:L78" si="12">SUM(I75*K75)</f>
        <v>34492.5</v>
      </c>
      <c r="N75" s="1">
        <v>7802</v>
      </c>
      <c r="O75" s="1">
        <v>0</v>
      </c>
      <c r="V75" s="644" t="s">
        <v>126</v>
      </c>
      <c r="W75" s="644"/>
      <c r="X75" s="496" t="s">
        <v>130</v>
      </c>
      <c r="Y75" s="501"/>
      <c r="Z75" s="502">
        <f>+I76</f>
        <v>21.5</v>
      </c>
      <c r="AA75" s="499" t="s">
        <v>128</v>
      </c>
      <c r="AB75" s="503">
        <f>+K76</f>
        <v>1367</v>
      </c>
      <c r="AC75" s="460">
        <f>ROUND(AB75*Z75,0)</f>
        <v>29391</v>
      </c>
      <c r="AD75" s="449"/>
    </row>
    <row r="76" spans="1:30" ht="19.5" customHeight="1" x14ac:dyDescent="0.3">
      <c r="A76" s="1" t="s">
        <v>131</v>
      </c>
      <c r="B76" s="154" t="s">
        <v>126</v>
      </c>
      <c r="C76" s="155" t="s">
        <v>130</v>
      </c>
      <c r="D76" s="154">
        <v>18</v>
      </c>
      <c r="E76" s="154">
        <v>25</v>
      </c>
      <c r="F76" s="154">
        <v>0</v>
      </c>
      <c r="G76" s="156">
        <f>IF($B$154&lt;8,D76,E76)</f>
        <v>25</v>
      </c>
      <c r="H76" s="157"/>
      <c r="I76" s="158">
        <f>AVERAGE(G76,D76)</f>
        <v>21.5</v>
      </c>
      <c r="J76" s="159" t="s">
        <v>128</v>
      </c>
      <c r="K76" s="164">
        <v>1367</v>
      </c>
      <c r="L76" s="260">
        <f t="shared" si="12"/>
        <v>29390.5</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8.5999999999999998E-4</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8.8000000000000003E-4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63884</v>
      </c>
      <c r="AD81" s="507"/>
    </row>
    <row r="82" spans="1:30" ht="22.5" customHeight="1" thickTop="1" x14ac:dyDescent="0.3">
      <c r="B82" s="14" t="s">
        <v>138</v>
      </c>
      <c r="C82" s="14"/>
      <c r="D82" s="14"/>
      <c r="E82" s="14"/>
      <c r="F82" s="14"/>
      <c r="G82" s="14"/>
      <c r="H82" s="14"/>
      <c r="I82" s="14"/>
      <c r="J82" s="14"/>
      <c r="K82" s="14"/>
      <c r="L82" s="446">
        <f>SUM(L44:L81)</f>
        <v>1450381.5041558363</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'4037'!AC81</f>
        <v>63884</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1450381.5041558363</v>
      </c>
      <c r="L86" s="247">
        <f>IF(G26=0,0,IF(G26&gt;250,-(((250/G26)*K86)*IF(M86="H",0.02,0.05)),IF(M86="H",-0.02*K86,-0.05*K86)))</f>
        <v>-72519.075207791815</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1377862.4289480445</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-1090281.01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287581.41894804453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143790.71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374</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375</v>
      </c>
      <c r="C123" s="195" t="s">
        <v>197</v>
      </c>
    </row>
    <row r="124" spans="2:3" hidden="1" x14ac:dyDescent="0.3">
      <c r="B124" s="437" t="s">
        <v>572</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41808.603101851899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374</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375</v>
      </c>
      <c r="C164" s="209" t="s">
        <v>242</v>
      </c>
      <c r="D164" s="205"/>
    </row>
    <row r="165" spans="1:4" hidden="1" x14ac:dyDescent="0.3">
      <c r="A165" s="204" t="s">
        <v>243</v>
      </c>
      <c r="B165" s="208" t="s">
        <v>376</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41808.603101851899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3" priority="2" stopIfTrue="1" operator="lessThan">
      <formula>0</formula>
    </cfRule>
  </conditionalFormatting>
  <conditionalFormatting sqref="A141:A172">
    <cfRule type="cellIs" dxfId="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C179"/>
  <sheetViews>
    <sheetView topLeftCell="A17" zoomScale="80" zoomScaleNormal="80" workbookViewId="0">
      <selection activeCell="E16" sqref="E16"/>
    </sheetView>
  </sheetViews>
  <sheetFormatPr defaultColWidth="8.6640625" defaultRowHeight="14.4" x14ac:dyDescent="0.3"/>
  <cols>
    <col min="1" max="1" width="11.44140625" style="215" customWidth="1"/>
    <col min="2" max="2" width="40.5546875" style="215" bestFit="1" customWidth="1"/>
    <col min="3" max="3" width="17.44140625" style="215" customWidth="1"/>
    <col min="4" max="4" width="11.44140625" style="215" customWidth="1"/>
    <col min="5" max="5" width="14.33203125" style="215" customWidth="1"/>
    <col min="6" max="6" width="15.6640625" style="215" customWidth="1"/>
    <col min="7" max="7" width="12" style="215" customWidth="1"/>
    <col min="8" max="8" width="13.44140625" style="215" customWidth="1"/>
    <col min="9" max="9" width="14.109375" style="215" customWidth="1"/>
    <col min="10" max="10" width="8.6640625" style="215"/>
    <col min="11" max="11" width="14.88671875" style="215" customWidth="1"/>
    <col min="12" max="12" width="8.6640625" style="246"/>
    <col min="13" max="28" width="8.6640625" style="215"/>
    <col min="29" max="29" width="9.6640625" style="215" customWidth="1"/>
    <col min="30" max="30" width="10" style="215" customWidth="1"/>
    <col min="31" max="256" width="8.6640625" style="215"/>
    <col min="257" max="257" width="11.44140625" style="215" customWidth="1"/>
    <col min="258" max="258" width="40.5546875" style="215" bestFit="1" customWidth="1"/>
    <col min="259" max="259" width="17.44140625" style="215" customWidth="1"/>
    <col min="260" max="260" width="11.44140625" style="215" customWidth="1"/>
    <col min="261" max="261" width="14.33203125" style="215" customWidth="1"/>
    <col min="262" max="262" width="15.6640625" style="215" customWidth="1"/>
    <col min="263" max="263" width="12" style="215" customWidth="1"/>
    <col min="264" max="264" width="13.44140625" style="215" customWidth="1"/>
    <col min="265" max="512" width="8.6640625" style="215"/>
    <col min="513" max="513" width="11.44140625" style="215" customWidth="1"/>
    <col min="514" max="514" width="40.5546875" style="215" bestFit="1" customWidth="1"/>
    <col min="515" max="515" width="17.44140625" style="215" customWidth="1"/>
    <col min="516" max="516" width="11.44140625" style="215" customWidth="1"/>
    <col min="517" max="517" width="14.33203125" style="215" customWidth="1"/>
    <col min="518" max="518" width="15.6640625" style="215" customWidth="1"/>
    <col min="519" max="519" width="12" style="215" customWidth="1"/>
    <col min="520" max="520" width="13.44140625" style="215" customWidth="1"/>
    <col min="521" max="768" width="8.6640625" style="215"/>
    <col min="769" max="769" width="11.44140625" style="215" customWidth="1"/>
    <col min="770" max="770" width="40.5546875" style="215" bestFit="1" customWidth="1"/>
    <col min="771" max="771" width="17.44140625" style="215" customWidth="1"/>
    <col min="772" max="772" width="11.44140625" style="215" customWidth="1"/>
    <col min="773" max="773" width="14.33203125" style="215" customWidth="1"/>
    <col min="774" max="774" width="15.6640625" style="215" customWidth="1"/>
    <col min="775" max="775" width="12" style="215" customWidth="1"/>
    <col min="776" max="776" width="13.44140625" style="215" customWidth="1"/>
    <col min="777" max="1024" width="8.6640625" style="215"/>
    <col min="1025" max="1025" width="11.44140625" style="215" customWidth="1"/>
    <col min="1026" max="1026" width="40.5546875" style="215" bestFit="1" customWidth="1"/>
    <col min="1027" max="1027" width="17.44140625" style="215" customWidth="1"/>
    <col min="1028" max="1028" width="11.44140625" style="215" customWidth="1"/>
    <col min="1029" max="1029" width="14.33203125" style="215" customWidth="1"/>
    <col min="1030" max="1030" width="15.6640625" style="215" customWidth="1"/>
    <col min="1031" max="1031" width="12" style="215" customWidth="1"/>
    <col min="1032" max="1032" width="13.44140625" style="215" customWidth="1"/>
    <col min="1033" max="1280" width="8.6640625" style="215"/>
    <col min="1281" max="1281" width="11.44140625" style="215" customWidth="1"/>
    <col min="1282" max="1282" width="40.5546875" style="215" bestFit="1" customWidth="1"/>
    <col min="1283" max="1283" width="17.44140625" style="215" customWidth="1"/>
    <col min="1284" max="1284" width="11.44140625" style="215" customWidth="1"/>
    <col min="1285" max="1285" width="14.33203125" style="215" customWidth="1"/>
    <col min="1286" max="1286" width="15.6640625" style="215" customWidth="1"/>
    <col min="1287" max="1287" width="12" style="215" customWidth="1"/>
    <col min="1288" max="1288" width="13.44140625" style="215" customWidth="1"/>
    <col min="1289" max="1536" width="8.6640625" style="215"/>
    <col min="1537" max="1537" width="11.44140625" style="215" customWidth="1"/>
    <col min="1538" max="1538" width="40.5546875" style="215" bestFit="1" customWidth="1"/>
    <col min="1539" max="1539" width="17.44140625" style="215" customWidth="1"/>
    <col min="1540" max="1540" width="11.44140625" style="215" customWidth="1"/>
    <col min="1541" max="1541" width="14.33203125" style="215" customWidth="1"/>
    <col min="1542" max="1542" width="15.6640625" style="215" customWidth="1"/>
    <col min="1543" max="1543" width="12" style="215" customWidth="1"/>
    <col min="1544" max="1544" width="13.44140625" style="215" customWidth="1"/>
    <col min="1545" max="1792" width="8.6640625" style="215"/>
    <col min="1793" max="1793" width="11.44140625" style="215" customWidth="1"/>
    <col min="1794" max="1794" width="40.5546875" style="215" bestFit="1" customWidth="1"/>
    <col min="1795" max="1795" width="17.44140625" style="215" customWidth="1"/>
    <col min="1796" max="1796" width="11.44140625" style="215" customWidth="1"/>
    <col min="1797" max="1797" width="14.33203125" style="215" customWidth="1"/>
    <col min="1798" max="1798" width="15.6640625" style="215" customWidth="1"/>
    <col min="1799" max="1799" width="12" style="215" customWidth="1"/>
    <col min="1800" max="1800" width="13.44140625" style="215" customWidth="1"/>
    <col min="1801" max="2048" width="8.6640625" style="215"/>
    <col min="2049" max="2049" width="11.44140625" style="215" customWidth="1"/>
    <col min="2050" max="2050" width="40.5546875" style="215" bestFit="1" customWidth="1"/>
    <col min="2051" max="2051" width="17.44140625" style="215" customWidth="1"/>
    <col min="2052" max="2052" width="11.44140625" style="215" customWidth="1"/>
    <col min="2053" max="2053" width="14.33203125" style="215" customWidth="1"/>
    <col min="2054" max="2054" width="15.6640625" style="215" customWidth="1"/>
    <col min="2055" max="2055" width="12" style="215" customWidth="1"/>
    <col min="2056" max="2056" width="13.44140625" style="215" customWidth="1"/>
    <col min="2057" max="2304" width="8.6640625" style="215"/>
    <col min="2305" max="2305" width="11.44140625" style="215" customWidth="1"/>
    <col min="2306" max="2306" width="40.5546875" style="215" bestFit="1" customWidth="1"/>
    <col min="2307" max="2307" width="17.44140625" style="215" customWidth="1"/>
    <col min="2308" max="2308" width="11.44140625" style="215" customWidth="1"/>
    <col min="2309" max="2309" width="14.33203125" style="215" customWidth="1"/>
    <col min="2310" max="2310" width="15.6640625" style="215" customWidth="1"/>
    <col min="2311" max="2311" width="12" style="215" customWidth="1"/>
    <col min="2312" max="2312" width="13.44140625" style="215" customWidth="1"/>
    <col min="2313" max="2560" width="8.6640625" style="215"/>
    <col min="2561" max="2561" width="11.44140625" style="215" customWidth="1"/>
    <col min="2562" max="2562" width="40.5546875" style="215" bestFit="1" customWidth="1"/>
    <col min="2563" max="2563" width="17.44140625" style="215" customWidth="1"/>
    <col min="2564" max="2564" width="11.44140625" style="215" customWidth="1"/>
    <col min="2565" max="2565" width="14.33203125" style="215" customWidth="1"/>
    <col min="2566" max="2566" width="15.6640625" style="215" customWidth="1"/>
    <col min="2567" max="2567" width="12" style="215" customWidth="1"/>
    <col min="2568" max="2568" width="13.44140625" style="215" customWidth="1"/>
    <col min="2569" max="2816" width="8.6640625" style="215"/>
    <col min="2817" max="2817" width="11.44140625" style="215" customWidth="1"/>
    <col min="2818" max="2818" width="40.5546875" style="215" bestFit="1" customWidth="1"/>
    <col min="2819" max="2819" width="17.44140625" style="215" customWidth="1"/>
    <col min="2820" max="2820" width="11.44140625" style="215" customWidth="1"/>
    <col min="2821" max="2821" width="14.33203125" style="215" customWidth="1"/>
    <col min="2822" max="2822" width="15.6640625" style="215" customWidth="1"/>
    <col min="2823" max="2823" width="12" style="215" customWidth="1"/>
    <col min="2824" max="2824" width="13.44140625" style="215" customWidth="1"/>
    <col min="2825" max="3072" width="8.6640625" style="215"/>
    <col min="3073" max="3073" width="11.44140625" style="215" customWidth="1"/>
    <col min="3074" max="3074" width="40.5546875" style="215" bestFit="1" customWidth="1"/>
    <col min="3075" max="3075" width="17.44140625" style="215" customWidth="1"/>
    <col min="3076" max="3076" width="11.44140625" style="215" customWidth="1"/>
    <col min="3077" max="3077" width="14.33203125" style="215" customWidth="1"/>
    <col min="3078" max="3078" width="15.6640625" style="215" customWidth="1"/>
    <col min="3079" max="3079" width="12" style="215" customWidth="1"/>
    <col min="3080" max="3080" width="13.44140625" style="215" customWidth="1"/>
    <col min="3081" max="3328" width="8.6640625" style="215"/>
    <col min="3329" max="3329" width="11.44140625" style="215" customWidth="1"/>
    <col min="3330" max="3330" width="40.5546875" style="215" bestFit="1" customWidth="1"/>
    <col min="3331" max="3331" width="17.44140625" style="215" customWidth="1"/>
    <col min="3332" max="3332" width="11.44140625" style="215" customWidth="1"/>
    <col min="3333" max="3333" width="14.33203125" style="215" customWidth="1"/>
    <col min="3334" max="3334" width="15.6640625" style="215" customWidth="1"/>
    <col min="3335" max="3335" width="12" style="215" customWidth="1"/>
    <col min="3336" max="3336" width="13.44140625" style="215" customWidth="1"/>
    <col min="3337" max="3584" width="8.6640625" style="215"/>
    <col min="3585" max="3585" width="11.44140625" style="215" customWidth="1"/>
    <col min="3586" max="3586" width="40.5546875" style="215" bestFit="1" customWidth="1"/>
    <col min="3587" max="3587" width="17.44140625" style="215" customWidth="1"/>
    <col min="3588" max="3588" width="11.44140625" style="215" customWidth="1"/>
    <col min="3589" max="3589" width="14.33203125" style="215" customWidth="1"/>
    <col min="3590" max="3590" width="15.6640625" style="215" customWidth="1"/>
    <col min="3591" max="3591" width="12" style="215" customWidth="1"/>
    <col min="3592" max="3592" width="13.44140625" style="215" customWidth="1"/>
    <col min="3593" max="3840" width="8.6640625" style="215"/>
    <col min="3841" max="3841" width="11.44140625" style="215" customWidth="1"/>
    <col min="3842" max="3842" width="40.5546875" style="215" bestFit="1" customWidth="1"/>
    <col min="3843" max="3843" width="17.44140625" style="215" customWidth="1"/>
    <col min="3844" max="3844" width="11.44140625" style="215" customWidth="1"/>
    <col min="3845" max="3845" width="14.33203125" style="215" customWidth="1"/>
    <col min="3846" max="3846" width="15.6640625" style="215" customWidth="1"/>
    <col min="3847" max="3847" width="12" style="215" customWidth="1"/>
    <col min="3848" max="3848" width="13.44140625" style="215" customWidth="1"/>
    <col min="3849" max="4096" width="8.6640625" style="215"/>
    <col min="4097" max="4097" width="11.44140625" style="215" customWidth="1"/>
    <col min="4098" max="4098" width="40.5546875" style="215" bestFit="1" customWidth="1"/>
    <col min="4099" max="4099" width="17.44140625" style="215" customWidth="1"/>
    <col min="4100" max="4100" width="11.44140625" style="215" customWidth="1"/>
    <col min="4101" max="4101" width="14.33203125" style="215" customWidth="1"/>
    <col min="4102" max="4102" width="15.6640625" style="215" customWidth="1"/>
    <col min="4103" max="4103" width="12" style="215" customWidth="1"/>
    <col min="4104" max="4104" width="13.44140625" style="215" customWidth="1"/>
    <col min="4105" max="4352" width="8.6640625" style="215"/>
    <col min="4353" max="4353" width="11.44140625" style="215" customWidth="1"/>
    <col min="4354" max="4354" width="40.5546875" style="215" bestFit="1" customWidth="1"/>
    <col min="4355" max="4355" width="17.44140625" style="215" customWidth="1"/>
    <col min="4356" max="4356" width="11.44140625" style="215" customWidth="1"/>
    <col min="4357" max="4357" width="14.33203125" style="215" customWidth="1"/>
    <col min="4358" max="4358" width="15.6640625" style="215" customWidth="1"/>
    <col min="4359" max="4359" width="12" style="215" customWidth="1"/>
    <col min="4360" max="4360" width="13.44140625" style="215" customWidth="1"/>
    <col min="4361" max="4608" width="8.6640625" style="215"/>
    <col min="4609" max="4609" width="11.44140625" style="215" customWidth="1"/>
    <col min="4610" max="4610" width="40.5546875" style="215" bestFit="1" customWidth="1"/>
    <col min="4611" max="4611" width="17.44140625" style="215" customWidth="1"/>
    <col min="4612" max="4612" width="11.44140625" style="215" customWidth="1"/>
    <col min="4613" max="4613" width="14.33203125" style="215" customWidth="1"/>
    <col min="4614" max="4614" width="15.6640625" style="215" customWidth="1"/>
    <col min="4615" max="4615" width="12" style="215" customWidth="1"/>
    <col min="4616" max="4616" width="13.44140625" style="215" customWidth="1"/>
    <col min="4617" max="4864" width="8.6640625" style="215"/>
    <col min="4865" max="4865" width="11.44140625" style="215" customWidth="1"/>
    <col min="4866" max="4866" width="40.5546875" style="215" bestFit="1" customWidth="1"/>
    <col min="4867" max="4867" width="17.44140625" style="215" customWidth="1"/>
    <col min="4868" max="4868" width="11.44140625" style="215" customWidth="1"/>
    <col min="4869" max="4869" width="14.33203125" style="215" customWidth="1"/>
    <col min="4870" max="4870" width="15.6640625" style="215" customWidth="1"/>
    <col min="4871" max="4871" width="12" style="215" customWidth="1"/>
    <col min="4872" max="4872" width="13.44140625" style="215" customWidth="1"/>
    <col min="4873" max="5120" width="8.6640625" style="215"/>
    <col min="5121" max="5121" width="11.44140625" style="215" customWidth="1"/>
    <col min="5122" max="5122" width="40.5546875" style="215" bestFit="1" customWidth="1"/>
    <col min="5123" max="5123" width="17.44140625" style="215" customWidth="1"/>
    <col min="5124" max="5124" width="11.44140625" style="215" customWidth="1"/>
    <col min="5125" max="5125" width="14.33203125" style="215" customWidth="1"/>
    <col min="5126" max="5126" width="15.6640625" style="215" customWidth="1"/>
    <col min="5127" max="5127" width="12" style="215" customWidth="1"/>
    <col min="5128" max="5128" width="13.44140625" style="215" customWidth="1"/>
    <col min="5129" max="5376" width="8.6640625" style="215"/>
    <col min="5377" max="5377" width="11.44140625" style="215" customWidth="1"/>
    <col min="5378" max="5378" width="40.5546875" style="215" bestFit="1" customWidth="1"/>
    <col min="5379" max="5379" width="17.44140625" style="215" customWidth="1"/>
    <col min="5380" max="5380" width="11.44140625" style="215" customWidth="1"/>
    <col min="5381" max="5381" width="14.33203125" style="215" customWidth="1"/>
    <col min="5382" max="5382" width="15.6640625" style="215" customWidth="1"/>
    <col min="5383" max="5383" width="12" style="215" customWidth="1"/>
    <col min="5384" max="5384" width="13.44140625" style="215" customWidth="1"/>
    <col min="5385" max="5632" width="8.6640625" style="215"/>
    <col min="5633" max="5633" width="11.44140625" style="215" customWidth="1"/>
    <col min="5634" max="5634" width="40.5546875" style="215" bestFit="1" customWidth="1"/>
    <col min="5635" max="5635" width="17.44140625" style="215" customWidth="1"/>
    <col min="5636" max="5636" width="11.44140625" style="215" customWidth="1"/>
    <col min="5637" max="5637" width="14.33203125" style="215" customWidth="1"/>
    <col min="5638" max="5638" width="15.6640625" style="215" customWidth="1"/>
    <col min="5639" max="5639" width="12" style="215" customWidth="1"/>
    <col min="5640" max="5640" width="13.44140625" style="215" customWidth="1"/>
    <col min="5641" max="5888" width="8.6640625" style="215"/>
    <col min="5889" max="5889" width="11.44140625" style="215" customWidth="1"/>
    <col min="5890" max="5890" width="40.5546875" style="215" bestFit="1" customWidth="1"/>
    <col min="5891" max="5891" width="17.44140625" style="215" customWidth="1"/>
    <col min="5892" max="5892" width="11.44140625" style="215" customWidth="1"/>
    <col min="5893" max="5893" width="14.33203125" style="215" customWidth="1"/>
    <col min="5894" max="5894" width="15.6640625" style="215" customWidth="1"/>
    <col min="5895" max="5895" width="12" style="215" customWidth="1"/>
    <col min="5896" max="5896" width="13.44140625" style="215" customWidth="1"/>
    <col min="5897" max="6144" width="8.6640625" style="215"/>
    <col min="6145" max="6145" width="11.44140625" style="215" customWidth="1"/>
    <col min="6146" max="6146" width="40.5546875" style="215" bestFit="1" customWidth="1"/>
    <col min="6147" max="6147" width="17.44140625" style="215" customWidth="1"/>
    <col min="6148" max="6148" width="11.44140625" style="215" customWidth="1"/>
    <col min="6149" max="6149" width="14.33203125" style="215" customWidth="1"/>
    <col min="6150" max="6150" width="15.6640625" style="215" customWidth="1"/>
    <col min="6151" max="6151" width="12" style="215" customWidth="1"/>
    <col min="6152" max="6152" width="13.44140625" style="215" customWidth="1"/>
    <col min="6153" max="6400" width="8.6640625" style="215"/>
    <col min="6401" max="6401" width="11.44140625" style="215" customWidth="1"/>
    <col min="6402" max="6402" width="40.5546875" style="215" bestFit="1" customWidth="1"/>
    <col min="6403" max="6403" width="17.44140625" style="215" customWidth="1"/>
    <col min="6404" max="6404" width="11.44140625" style="215" customWidth="1"/>
    <col min="6405" max="6405" width="14.33203125" style="215" customWidth="1"/>
    <col min="6406" max="6406" width="15.6640625" style="215" customWidth="1"/>
    <col min="6407" max="6407" width="12" style="215" customWidth="1"/>
    <col min="6408" max="6408" width="13.44140625" style="215" customWidth="1"/>
    <col min="6409" max="6656" width="8.6640625" style="215"/>
    <col min="6657" max="6657" width="11.44140625" style="215" customWidth="1"/>
    <col min="6658" max="6658" width="40.5546875" style="215" bestFit="1" customWidth="1"/>
    <col min="6659" max="6659" width="17.44140625" style="215" customWidth="1"/>
    <col min="6660" max="6660" width="11.44140625" style="215" customWidth="1"/>
    <col min="6661" max="6661" width="14.33203125" style="215" customWidth="1"/>
    <col min="6662" max="6662" width="15.6640625" style="215" customWidth="1"/>
    <col min="6663" max="6663" width="12" style="215" customWidth="1"/>
    <col min="6664" max="6664" width="13.44140625" style="215" customWidth="1"/>
    <col min="6665" max="6912" width="8.6640625" style="215"/>
    <col min="6913" max="6913" width="11.44140625" style="215" customWidth="1"/>
    <col min="6914" max="6914" width="40.5546875" style="215" bestFit="1" customWidth="1"/>
    <col min="6915" max="6915" width="17.44140625" style="215" customWidth="1"/>
    <col min="6916" max="6916" width="11.44140625" style="215" customWidth="1"/>
    <col min="6917" max="6917" width="14.33203125" style="215" customWidth="1"/>
    <col min="6918" max="6918" width="15.6640625" style="215" customWidth="1"/>
    <col min="6919" max="6919" width="12" style="215" customWidth="1"/>
    <col min="6920" max="6920" width="13.44140625" style="215" customWidth="1"/>
    <col min="6921" max="7168" width="8.6640625" style="215"/>
    <col min="7169" max="7169" width="11.44140625" style="215" customWidth="1"/>
    <col min="7170" max="7170" width="40.5546875" style="215" bestFit="1" customWidth="1"/>
    <col min="7171" max="7171" width="17.44140625" style="215" customWidth="1"/>
    <col min="7172" max="7172" width="11.44140625" style="215" customWidth="1"/>
    <col min="7173" max="7173" width="14.33203125" style="215" customWidth="1"/>
    <col min="7174" max="7174" width="15.6640625" style="215" customWidth="1"/>
    <col min="7175" max="7175" width="12" style="215" customWidth="1"/>
    <col min="7176" max="7176" width="13.44140625" style="215" customWidth="1"/>
    <col min="7177" max="7424" width="8.6640625" style="215"/>
    <col min="7425" max="7425" width="11.44140625" style="215" customWidth="1"/>
    <col min="7426" max="7426" width="40.5546875" style="215" bestFit="1" customWidth="1"/>
    <col min="7427" max="7427" width="17.44140625" style="215" customWidth="1"/>
    <col min="7428" max="7428" width="11.44140625" style="215" customWidth="1"/>
    <col min="7429" max="7429" width="14.33203125" style="215" customWidth="1"/>
    <col min="7430" max="7430" width="15.6640625" style="215" customWidth="1"/>
    <col min="7431" max="7431" width="12" style="215" customWidth="1"/>
    <col min="7432" max="7432" width="13.44140625" style="215" customWidth="1"/>
    <col min="7433" max="7680" width="8.6640625" style="215"/>
    <col min="7681" max="7681" width="11.44140625" style="215" customWidth="1"/>
    <col min="7682" max="7682" width="40.5546875" style="215" bestFit="1" customWidth="1"/>
    <col min="7683" max="7683" width="17.44140625" style="215" customWidth="1"/>
    <col min="7684" max="7684" width="11.44140625" style="215" customWidth="1"/>
    <col min="7685" max="7685" width="14.33203125" style="215" customWidth="1"/>
    <col min="7686" max="7686" width="15.6640625" style="215" customWidth="1"/>
    <col min="7687" max="7687" width="12" style="215" customWidth="1"/>
    <col min="7688" max="7688" width="13.44140625" style="215" customWidth="1"/>
    <col min="7689" max="7936" width="8.6640625" style="215"/>
    <col min="7937" max="7937" width="11.44140625" style="215" customWidth="1"/>
    <col min="7938" max="7938" width="40.5546875" style="215" bestFit="1" customWidth="1"/>
    <col min="7939" max="7939" width="17.44140625" style="215" customWidth="1"/>
    <col min="7940" max="7940" width="11.44140625" style="215" customWidth="1"/>
    <col min="7941" max="7941" width="14.33203125" style="215" customWidth="1"/>
    <col min="7942" max="7942" width="15.6640625" style="215" customWidth="1"/>
    <col min="7943" max="7943" width="12" style="215" customWidth="1"/>
    <col min="7944" max="7944" width="13.44140625" style="215" customWidth="1"/>
    <col min="7945" max="8192" width="8.6640625" style="215"/>
    <col min="8193" max="8193" width="11.44140625" style="215" customWidth="1"/>
    <col min="8194" max="8194" width="40.5546875" style="215" bestFit="1" customWidth="1"/>
    <col min="8195" max="8195" width="17.44140625" style="215" customWidth="1"/>
    <col min="8196" max="8196" width="11.44140625" style="215" customWidth="1"/>
    <col min="8197" max="8197" width="14.33203125" style="215" customWidth="1"/>
    <col min="8198" max="8198" width="15.6640625" style="215" customWidth="1"/>
    <col min="8199" max="8199" width="12" style="215" customWidth="1"/>
    <col min="8200" max="8200" width="13.44140625" style="215" customWidth="1"/>
    <col min="8201" max="8448" width="8.6640625" style="215"/>
    <col min="8449" max="8449" width="11.44140625" style="215" customWidth="1"/>
    <col min="8450" max="8450" width="40.5546875" style="215" bestFit="1" customWidth="1"/>
    <col min="8451" max="8451" width="17.44140625" style="215" customWidth="1"/>
    <col min="8452" max="8452" width="11.44140625" style="215" customWidth="1"/>
    <col min="8453" max="8453" width="14.33203125" style="215" customWidth="1"/>
    <col min="8454" max="8454" width="15.6640625" style="215" customWidth="1"/>
    <col min="8455" max="8455" width="12" style="215" customWidth="1"/>
    <col min="8456" max="8456" width="13.44140625" style="215" customWidth="1"/>
    <col min="8457" max="8704" width="8.6640625" style="215"/>
    <col min="8705" max="8705" width="11.44140625" style="215" customWidth="1"/>
    <col min="8706" max="8706" width="40.5546875" style="215" bestFit="1" customWidth="1"/>
    <col min="8707" max="8707" width="17.44140625" style="215" customWidth="1"/>
    <col min="8708" max="8708" width="11.44140625" style="215" customWidth="1"/>
    <col min="8709" max="8709" width="14.33203125" style="215" customWidth="1"/>
    <col min="8710" max="8710" width="15.6640625" style="215" customWidth="1"/>
    <col min="8711" max="8711" width="12" style="215" customWidth="1"/>
    <col min="8712" max="8712" width="13.44140625" style="215" customWidth="1"/>
    <col min="8713" max="8960" width="8.6640625" style="215"/>
    <col min="8961" max="8961" width="11.44140625" style="215" customWidth="1"/>
    <col min="8962" max="8962" width="40.5546875" style="215" bestFit="1" customWidth="1"/>
    <col min="8963" max="8963" width="17.44140625" style="215" customWidth="1"/>
    <col min="8964" max="8964" width="11.44140625" style="215" customWidth="1"/>
    <col min="8965" max="8965" width="14.33203125" style="215" customWidth="1"/>
    <col min="8966" max="8966" width="15.6640625" style="215" customWidth="1"/>
    <col min="8967" max="8967" width="12" style="215" customWidth="1"/>
    <col min="8968" max="8968" width="13.44140625" style="215" customWidth="1"/>
    <col min="8969" max="9216" width="8.6640625" style="215"/>
    <col min="9217" max="9217" width="11.44140625" style="215" customWidth="1"/>
    <col min="9218" max="9218" width="40.5546875" style="215" bestFit="1" customWidth="1"/>
    <col min="9219" max="9219" width="17.44140625" style="215" customWidth="1"/>
    <col min="9220" max="9220" width="11.44140625" style="215" customWidth="1"/>
    <col min="9221" max="9221" width="14.33203125" style="215" customWidth="1"/>
    <col min="9222" max="9222" width="15.6640625" style="215" customWidth="1"/>
    <col min="9223" max="9223" width="12" style="215" customWidth="1"/>
    <col min="9224" max="9224" width="13.44140625" style="215" customWidth="1"/>
    <col min="9225" max="9472" width="8.6640625" style="215"/>
    <col min="9473" max="9473" width="11.44140625" style="215" customWidth="1"/>
    <col min="9474" max="9474" width="40.5546875" style="215" bestFit="1" customWidth="1"/>
    <col min="9475" max="9475" width="17.44140625" style="215" customWidth="1"/>
    <col min="9476" max="9476" width="11.44140625" style="215" customWidth="1"/>
    <col min="9477" max="9477" width="14.33203125" style="215" customWidth="1"/>
    <col min="9478" max="9478" width="15.6640625" style="215" customWidth="1"/>
    <col min="9479" max="9479" width="12" style="215" customWidth="1"/>
    <col min="9480" max="9480" width="13.44140625" style="215" customWidth="1"/>
    <col min="9481" max="9728" width="8.6640625" style="215"/>
    <col min="9729" max="9729" width="11.44140625" style="215" customWidth="1"/>
    <col min="9730" max="9730" width="40.5546875" style="215" bestFit="1" customWidth="1"/>
    <col min="9731" max="9731" width="17.44140625" style="215" customWidth="1"/>
    <col min="9732" max="9732" width="11.44140625" style="215" customWidth="1"/>
    <col min="9733" max="9733" width="14.33203125" style="215" customWidth="1"/>
    <col min="9734" max="9734" width="15.6640625" style="215" customWidth="1"/>
    <col min="9735" max="9735" width="12" style="215" customWidth="1"/>
    <col min="9736" max="9736" width="13.44140625" style="215" customWidth="1"/>
    <col min="9737" max="9984" width="8.6640625" style="215"/>
    <col min="9985" max="9985" width="11.44140625" style="215" customWidth="1"/>
    <col min="9986" max="9986" width="40.5546875" style="215" bestFit="1" customWidth="1"/>
    <col min="9987" max="9987" width="17.44140625" style="215" customWidth="1"/>
    <col min="9988" max="9988" width="11.44140625" style="215" customWidth="1"/>
    <col min="9989" max="9989" width="14.33203125" style="215" customWidth="1"/>
    <col min="9990" max="9990" width="15.6640625" style="215" customWidth="1"/>
    <col min="9991" max="9991" width="12" style="215" customWidth="1"/>
    <col min="9992" max="9992" width="13.44140625" style="215" customWidth="1"/>
    <col min="9993" max="10240" width="8.6640625" style="215"/>
    <col min="10241" max="10241" width="11.44140625" style="215" customWidth="1"/>
    <col min="10242" max="10242" width="40.5546875" style="215" bestFit="1" customWidth="1"/>
    <col min="10243" max="10243" width="17.44140625" style="215" customWidth="1"/>
    <col min="10244" max="10244" width="11.44140625" style="215" customWidth="1"/>
    <col min="10245" max="10245" width="14.33203125" style="215" customWidth="1"/>
    <col min="10246" max="10246" width="15.6640625" style="215" customWidth="1"/>
    <col min="10247" max="10247" width="12" style="215" customWidth="1"/>
    <col min="10248" max="10248" width="13.44140625" style="215" customWidth="1"/>
    <col min="10249" max="10496" width="8.6640625" style="215"/>
    <col min="10497" max="10497" width="11.44140625" style="215" customWidth="1"/>
    <col min="10498" max="10498" width="40.5546875" style="215" bestFit="1" customWidth="1"/>
    <col min="10499" max="10499" width="17.44140625" style="215" customWidth="1"/>
    <col min="10500" max="10500" width="11.44140625" style="215" customWidth="1"/>
    <col min="10501" max="10501" width="14.33203125" style="215" customWidth="1"/>
    <col min="10502" max="10502" width="15.6640625" style="215" customWidth="1"/>
    <col min="10503" max="10503" width="12" style="215" customWidth="1"/>
    <col min="10504" max="10504" width="13.44140625" style="215" customWidth="1"/>
    <col min="10505" max="10752" width="8.6640625" style="215"/>
    <col min="10753" max="10753" width="11.44140625" style="215" customWidth="1"/>
    <col min="10754" max="10754" width="40.5546875" style="215" bestFit="1" customWidth="1"/>
    <col min="10755" max="10755" width="17.44140625" style="215" customWidth="1"/>
    <col min="10756" max="10756" width="11.44140625" style="215" customWidth="1"/>
    <col min="10757" max="10757" width="14.33203125" style="215" customWidth="1"/>
    <col min="10758" max="10758" width="15.6640625" style="215" customWidth="1"/>
    <col min="10759" max="10759" width="12" style="215" customWidth="1"/>
    <col min="10760" max="10760" width="13.44140625" style="215" customWidth="1"/>
    <col min="10761" max="11008" width="8.6640625" style="215"/>
    <col min="11009" max="11009" width="11.44140625" style="215" customWidth="1"/>
    <col min="11010" max="11010" width="40.5546875" style="215" bestFit="1" customWidth="1"/>
    <col min="11011" max="11011" width="17.44140625" style="215" customWidth="1"/>
    <col min="11012" max="11012" width="11.44140625" style="215" customWidth="1"/>
    <col min="11013" max="11013" width="14.33203125" style="215" customWidth="1"/>
    <col min="11014" max="11014" width="15.6640625" style="215" customWidth="1"/>
    <col min="11015" max="11015" width="12" style="215" customWidth="1"/>
    <col min="11016" max="11016" width="13.44140625" style="215" customWidth="1"/>
    <col min="11017" max="11264" width="8.6640625" style="215"/>
    <col min="11265" max="11265" width="11.44140625" style="215" customWidth="1"/>
    <col min="11266" max="11266" width="40.5546875" style="215" bestFit="1" customWidth="1"/>
    <col min="11267" max="11267" width="17.44140625" style="215" customWidth="1"/>
    <col min="11268" max="11268" width="11.44140625" style="215" customWidth="1"/>
    <col min="11269" max="11269" width="14.33203125" style="215" customWidth="1"/>
    <col min="11270" max="11270" width="15.6640625" style="215" customWidth="1"/>
    <col min="11271" max="11271" width="12" style="215" customWidth="1"/>
    <col min="11272" max="11272" width="13.44140625" style="215" customWidth="1"/>
    <col min="11273" max="11520" width="8.6640625" style="215"/>
    <col min="11521" max="11521" width="11.44140625" style="215" customWidth="1"/>
    <col min="11522" max="11522" width="40.5546875" style="215" bestFit="1" customWidth="1"/>
    <col min="11523" max="11523" width="17.44140625" style="215" customWidth="1"/>
    <col min="11524" max="11524" width="11.44140625" style="215" customWidth="1"/>
    <col min="11525" max="11525" width="14.33203125" style="215" customWidth="1"/>
    <col min="11526" max="11526" width="15.6640625" style="215" customWidth="1"/>
    <col min="11527" max="11527" width="12" style="215" customWidth="1"/>
    <col min="11528" max="11528" width="13.44140625" style="215" customWidth="1"/>
    <col min="11529" max="11776" width="8.6640625" style="215"/>
    <col min="11777" max="11777" width="11.44140625" style="215" customWidth="1"/>
    <col min="11778" max="11778" width="40.5546875" style="215" bestFit="1" customWidth="1"/>
    <col min="11779" max="11779" width="17.44140625" style="215" customWidth="1"/>
    <col min="11780" max="11780" width="11.44140625" style="215" customWidth="1"/>
    <col min="11781" max="11781" width="14.33203125" style="215" customWidth="1"/>
    <col min="11782" max="11782" width="15.6640625" style="215" customWidth="1"/>
    <col min="11783" max="11783" width="12" style="215" customWidth="1"/>
    <col min="11784" max="11784" width="13.44140625" style="215" customWidth="1"/>
    <col min="11785" max="12032" width="8.6640625" style="215"/>
    <col min="12033" max="12033" width="11.44140625" style="215" customWidth="1"/>
    <col min="12034" max="12034" width="40.5546875" style="215" bestFit="1" customWidth="1"/>
    <col min="12035" max="12035" width="17.44140625" style="215" customWidth="1"/>
    <col min="12036" max="12036" width="11.44140625" style="215" customWidth="1"/>
    <col min="12037" max="12037" width="14.33203125" style="215" customWidth="1"/>
    <col min="12038" max="12038" width="15.6640625" style="215" customWidth="1"/>
    <col min="12039" max="12039" width="12" style="215" customWidth="1"/>
    <col min="12040" max="12040" width="13.44140625" style="215" customWidth="1"/>
    <col min="12041" max="12288" width="8.6640625" style="215"/>
    <col min="12289" max="12289" width="11.44140625" style="215" customWidth="1"/>
    <col min="12290" max="12290" width="40.5546875" style="215" bestFit="1" customWidth="1"/>
    <col min="12291" max="12291" width="17.44140625" style="215" customWidth="1"/>
    <col min="12292" max="12292" width="11.44140625" style="215" customWidth="1"/>
    <col min="12293" max="12293" width="14.33203125" style="215" customWidth="1"/>
    <col min="12294" max="12294" width="15.6640625" style="215" customWidth="1"/>
    <col min="12295" max="12295" width="12" style="215" customWidth="1"/>
    <col min="12296" max="12296" width="13.44140625" style="215" customWidth="1"/>
    <col min="12297" max="12544" width="8.6640625" style="215"/>
    <col min="12545" max="12545" width="11.44140625" style="215" customWidth="1"/>
    <col min="12546" max="12546" width="40.5546875" style="215" bestFit="1" customWidth="1"/>
    <col min="12547" max="12547" width="17.44140625" style="215" customWidth="1"/>
    <col min="12548" max="12548" width="11.44140625" style="215" customWidth="1"/>
    <col min="12549" max="12549" width="14.33203125" style="215" customWidth="1"/>
    <col min="12550" max="12550" width="15.6640625" style="215" customWidth="1"/>
    <col min="12551" max="12551" width="12" style="215" customWidth="1"/>
    <col min="12552" max="12552" width="13.44140625" style="215" customWidth="1"/>
    <col min="12553" max="12800" width="8.6640625" style="215"/>
    <col min="12801" max="12801" width="11.44140625" style="215" customWidth="1"/>
    <col min="12802" max="12802" width="40.5546875" style="215" bestFit="1" customWidth="1"/>
    <col min="12803" max="12803" width="17.44140625" style="215" customWidth="1"/>
    <col min="12804" max="12804" width="11.44140625" style="215" customWidth="1"/>
    <col min="12805" max="12805" width="14.33203125" style="215" customWidth="1"/>
    <col min="12806" max="12806" width="15.6640625" style="215" customWidth="1"/>
    <col min="12807" max="12807" width="12" style="215" customWidth="1"/>
    <col min="12808" max="12808" width="13.44140625" style="215" customWidth="1"/>
    <col min="12809" max="13056" width="8.6640625" style="215"/>
    <col min="13057" max="13057" width="11.44140625" style="215" customWidth="1"/>
    <col min="13058" max="13058" width="40.5546875" style="215" bestFit="1" customWidth="1"/>
    <col min="13059" max="13059" width="17.44140625" style="215" customWidth="1"/>
    <col min="13060" max="13060" width="11.44140625" style="215" customWidth="1"/>
    <col min="13061" max="13061" width="14.33203125" style="215" customWidth="1"/>
    <col min="13062" max="13062" width="15.6640625" style="215" customWidth="1"/>
    <col min="13063" max="13063" width="12" style="215" customWidth="1"/>
    <col min="13064" max="13064" width="13.44140625" style="215" customWidth="1"/>
    <col min="13065" max="13312" width="8.6640625" style="215"/>
    <col min="13313" max="13313" width="11.44140625" style="215" customWidth="1"/>
    <col min="13314" max="13314" width="40.5546875" style="215" bestFit="1" customWidth="1"/>
    <col min="13315" max="13315" width="17.44140625" style="215" customWidth="1"/>
    <col min="13316" max="13316" width="11.44140625" style="215" customWidth="1"/>
    <col min="13317" max="13317" width="14.33203125" style="215" customWidth="1"/>
    <col min="13318" max="13318" width="15.6640625" style="215" customWidth="1"/>
    <col min="13319" max="13319" width="12" style="215" customWidth="1"/>
    <col min="13320" max="13320" width="13.44140625" style="215" customWidth="1"/>
    <col min="13321" max="13568" width="8.6640625" style="215"/>
    <col min="13569" max="13569" width="11.44140625" style="215" customWidth="1"/>
    <col min="13570" max="13570" width="40.5546875" style="215" bestFit="1" customWidth="1"/>
    <col min="13571" max="13571" width="17.44140625" style="215" customWidth="1"/>
    <col min="13572" max="13572" width="11.44140625" style="215" customWidth="1"/>
    <col min="13573" max="13573" width="14.33203125" style="215" customWidth="1"/>
    <col min="13574" max="13574" width="15.6640625" style="215" customWidth="1"/>
    <col min="13575" max="13575" width="12" style="215" customWidth="1"/>
    <col min="13576" max="13576" width="13.44140625" style="215" customWidth="1"/>
    <col min="13577" max="13824" width="8.6640625" style="215"/>
    <col min="13825" max="13825" width="11.44140625" style="215" customWidth="1"/>
    <col min="13826" max="13826" width="40.5546875" style="215" bestFit="1" customWidth="1"/>
    <col min="13827" max="13827" width="17.44140625" style="215" customWidth="1"/>
    <col min="13828" max="13828" width="11.44140625" style="215" customWidth="1"/>
    <col min="13829" max="13829" width="14.33203125" style="215" customWidth="1"/>
    <col min="13830" max="13830" width="15.6640625" style="215" customWidth="1"/>
    <col min="13831" max="13831" width="12" style="215" customWidth="1"/>
    <col min="13832" max="13832" width="13.44140625" style="215" customWidth="1"/>
    <col min="13833" max="14080" width="8.6640625" style="215"/>
    <col min="14081" max="14081" width="11.44140625" style="215" customWidth="1"/>
    <col min="14082" max="14082" width="40.5546875" style="215" bestFit="1" customWidth="1"/>
    <col min="14083" max="14083" width="17.44140625" style="215" customWidth="1"/>
    <col min="14084" max="14084" width="11.44140625" style="215" customWidth="1"/>
    <col min="14085" max="14085" width="14.33203125" style="215" customWidth="1"/>
    <col min="14086" max="14086" width="15.6640625" style="215" customWidth="1"/>
    <col min="14087" max="14087" width="12" style="215" customWidth="1"/>
    <col min="14088" max="14088" width="13.44140625" style="215" customWidth="1"/>
    <col min="14089" max="14336" width="8.6640625" style="215"/>
    <col min="14337" max="14337" width="11.44140625" style="215" customWidth="1"/>
    <col min="14338" max="14338" width="40.5546875" style="215" bestFit="1" customWidth="1"/>
    <col min="14339" max="14339" width="17.44140625" style="215" customWidth="1"/>
    <col min="14340" max="14340" width="11.44140625" style="215" customWidth="1"/>
    <col min="14341" max="14341" width="14.33203125" style="215" customWidth="1"/>
    <col min="14342" max="14342" width="15.6640625" style="215" customWidth="1"/>
    <col min="14343" max="14343" width="12" style="215" customWidth="1"/>
    <col min="14344" max="14344" width="13.44140625" style="215" customWidth="1"/>
    <col min="14345" max="14592" width="8.6640625" style="215"/>
    <col min="14593" max="14593" width="11.44140625" style="215" customWidth="1"/>
    <col min="14594" max="14594" width="40.5546875" style="215" bestFit="1" customWidth="1"/>
    <col min="14595" max="14595" width="17.44140625" style="215" customWidth="1"/>
    <col min="14596" max="14596" width="11.44140625" style="215" customWidth="1"/>
    <col min="14597" max="14597" width="14.33203125" style="215" customWidth="1"/>
    <col min="14598" max="14598" width="15.6640625" style="215" customWidth="1"/>
    <col min="14599" max="14599" width="12" style="215" customWidth="1"/>
    <col min="14600" max="14600" width="13.44140625" style="215" customWidth="1"/>
    <col min="14601" max="14848" width="8.6640625" style="215"/>
    <col min="14849" max="14849" width="11.44140625" style="215" customWidth="1"/>
    <col min="14850" max="14850" width="40.5546875" style="215" bestFit="1" customWidth="1"/>
    <col min="14851" max="14851" width="17.44140625" style="215" customWidth="1"/>
    <col min="14852" max="14852" width="11.44140625" style="215" customWidth="1"/>
    <col min="14853" max="14853" width="14.33203125" style="215" customWidth="1"/>
    <col min="14854" max="14854" width="15.6640625" style="215" customWidth="1"/>
    <col min="14855" max="14855" width="12" style="215" customWidth="1"/>
    <col min="14856" max="14856" width="13.44140625" style="215" customWidth="1"/>
    <col min="14857" max="15104" width="8.6640625" style="215"/>
    <col min="15105" max="15105" width="11.44140625" style="215" customWidth="1"/>
    <col min="15106" max="15106" width="40.5546875" style="215" bestFit="1" customWidth="1"/>
    <col min="15107" max="15107" width="17.44140625" style="215" customWidth="1"/>
    <col min="15108" max="15108" width="11.44140625" style="215" customWidth="1"/>
    <col min="15109" max="15109" width="14.33203125" style="215" customWidth="1"/>
    <col min="15110" max="15110" width="15.6640625" style="215" customWidth="1"/>
    <col min="15111" max="15111" width="12" style="215" customWidth="1"/>
    <col min="15112" max="15112" width="13.44140625" style="215" customWidth="1"/>
    <col min="15113" max="15360" width="8.6640625" style="215"/>
    <col min="15361" max="15361" width="11.44140625" style="215" customWidth="1"/>
    <col min="15362" max="15362" width="40.5546875" style="215" bestFit="1" customWidth="1"/>
    <col min="15363" max="15363" width="17.44140625" style="215" customWidth="1"/>
    <col min="15364" max="15364" width="11.44140625" style="215" customWidth="1"/>
    <col min="15365" max="15365" width="14.33203125" style="215" customWidth="1"/>
    <col min="15366" max="15366" width="15.6640625" style="215" customWidth="1"/>
    <col min="15367" max="15367" width="12" style="215" customWidth="1"/>
    <col min="15368" max="15368" width="13.44140625" style="215" customWidth="1"/>
    <col min="15369" max="15616" width="8.6640625" style="215"/>
    <col min="15617" max="15617" width="11.44140625" style="215" customWidth="1"/>
    <col min="15618" max="15618" width="40.5546875" style="215" bestFit="1" customWidth="1"/>
    <col min="15619" max="15619" width="17.44140625" style="215" customWidth="1"/>
    <col min="15620" max="15620" width="11.44140625" style="215" customWidth="1"/>
    <col min="15621" max="15621" width="14.33203125" style="215" customWidth="1"/>
    <col min="15622" max="15622" width="15.6640625" style="215" customWidth="1"/>
    <col min="15623" max="15623" width="12" style="215" customWidth="1"/>
    <col min="15624" max="15624" width="13.44140625" style="215" customWidth="1"/>
    <col min="15625" max="15872" width="8.6640625" style="215"/>
    <col min="15873" max="15873" width="11.44140625" style="215" customWidth="1"/>
    <col min="15874" max="15874" width="40.5546875" style="215" bestFit="1" customWidth="1"/>
    <col min="15875" max="15875" width="17.44140625" style="215" customWidth="1"/>
    <col min="15876" max="15876" width="11.44140625" style="215" customWidth="1"/>
    <col min="15877" max="15877" width="14.33203125" style="215" customWidth="1"/>
    <col min="15878" max="15878" width="15.6640625" style="215" customWidth="1"/>
    <col min="15879" max="15879" width="12" style="215" customWidth="1"/>
    <col min="15880" max="15880" width="13.44140625" style="215" customWidth="1"/>
    <col min="15881" max="16128" width="8.6640625" style="215"/>
    <col min="16129" max="16129" width="11.44140625" style="215" customWidth="1"/>
    <col min="16130" max="16130" width="40.5546875" style="215" bestFit="1" customWidth="1"/>
    <col min="16131" max="16131" width="17.44140625" style="215" customWidth="1"/>
    <col min="16132" max="16132" width="11.44140625" style="215" customWidth="1"/>
    <col min="16133" max="16133" width="14.33203125" style="215" customWidth="1"/>
    <col min="16134" max="16134" width="15.6640625" style="215" customWidth="1"/>
    <col min="16135" max="16135" width="12" style="215" customWidth="1"/>
    <col min="16136" max="16136" width="13.44140625" style="215" customWidth="1"/>
    <col min="16137" max="16384" width="8.6640625" style="215"/>
  </cols>
  <sheetData>
    <row r="1" spans="1:29" hidden="1" x14ac:dyDescent="0.3">
      <c r="B1" s="215" t="s">
        <v>384</v>
      </c>
    </row>
    <row r="2" spans="1:29" x14ac:dyDescent="0.3">
      <c r="B2" s="216"/>
      <c r="C2" s="217">
        <v>50</v>
      </c>
    </row>
    <row r="3" spans="1:29" ht="42" customHeight="1" x14ac:dyDescent="0.35">
      <c r="A3" s="511"/>
      <c r="B3" s="512" t="s">
        <v>573</v>
      </c>
      <c r="C3" s="511"/>
      <c r="D3" s="511"/>
      <c r="E3" s="218"/>
      <c r="F3" s="218"/>
      <c r="G3" s="218"/>
      <c r="H3" s="218"/>
    </row>
    <row r="4" spans="1:29" ht="15.6" x14ac:dyDescent="0.3">
      <c r="A4" s="647" t="s">
        <v>463</v>
      </c>
      <c r="B4" s="647"/>
      <c r="C4" s="647"/>
      <c r="D4" s="647"/>
      <c r="E4" s="270"/>
      <c r="F4" s="270"/>
      <c r="G4" s="270"/>
      <c r="H4" s="270"/>
    </row>
    <row r="6" spans="1:29" x14ac:dyDescent="0.3">
      <c r="B6" s="219" t="s">
        <v>385</v>
      </c>
      <c r="C6" s="220" t="s">
        <v>7</v>
      </c>
    </row>
    <row r="8" spans="1:29" x14ac:dyDescent="0.3">
      <c r="B8" s="221"/>
      <c r="C8" s="222" t="s">
        <v>386</v>
      </c>
      <c r="AC8" s="215" t="s">
        <v>469</v>
      </c>
    </row>
    <row r="9" spans="1:29" x14ac:dyDescent="0.3">
      <c r="B9" s="223" t="s">
        <v>387</v>
      </c>
      <c r="C9" s="224">
        <v>835703047</v>
      </c>
    </row>
    <row r="10" spans="1:29" x14ac:dyDescent="0.3">
      <c r="B10" s="223" t="s">
        <v>388</v>
      </c>
      <c r="C10" s="224">
        <v>0</v>
      </c>
    </row>
    <row r="11" spans="1:29" x14ac:dyDescent="0.3">
      <c r="B11" s="223" t="s">
        <v>389</v>
      </c>
      <c r="C11" s="224">
        <v>107785963</v>
      </c>
    </row>
    <row r="12" spans="1:29" x14ac:dyDescent="0.3">
      <c r="B12" s="223" t="s">
        <v>390</v>
      </c>
      <c r="C12" s="224">
        <v>0</v>
      </c>
    </row>
    <row r="13" spans="1:29" x14ac:dyDescent="0.3">
      <c r="B13" s="223" t="s">
        <v>391</v>
      </c>
      <c r="C13" s="224">
        <v>8565235</v>
      </c>
    </row>
    <row r="14" spans="1:29" x14ac:dyDescent="0.3">
      <c r="B14" s="223" t="s">
        <v>392</v>
      </c>
      <c r="C14" s="225">
        <v>14705403</v>
      </c>
      <c r="D14" s="226"/>
    </row>
    <row r="15" spans="1:29" ht="21.75" customHeight="1" x14ac:dyDescent="0.3">
      <c r="B15" s="227" t="s">
        <v>393</v>
      </c>
      <c r="C15" s="228">
        <f>SUM(C9:C14)</f>
        <v>966759648</v>
      </c>
    </row>
    <row r="16" spans="1:29" ht="21.75" customHeight="1" x14ac:dyDescent="0.3">
      <c r="B16" s="229" t="s">
        <v>394</v>
      </c>
      <c r="C16" s="241">
        <v>183446.91</v>
      </c>
    </row>
    <row r="17" spans="2:5" ht="21.75" customHeight="1" x14ac:dyDescent="0.3">
      <c r="B17" s="229" t="s">
        <v>395</v>
      </c>
      <c r="C17" s="230">
        <f>ROUND(C15/C16,2)</f>
        <v>5269.97</v>
      </c>
    </row>
    <row r="18" spans="2:5" ht="21.75" customHeight="1" x14ac:dyDescent="0.3">
      <c r="B18" s="229" t="s">
        <v>396</v>
      </c>
      <c r="C18" s="231">
        <f>IF(C17&gt;5230,0,5230-C17)</f>
        <v>0</v>
      </c>
    </row>
    <row r="19" spans="2:5" ht="21.75" customHeight="1" thickBot="1" x14ac:dyDescent="0.35">
      <c r="B19" s="229" t="s">
        <v>397</v>
      </c>
      <c r="C19" s="232">
        <f>C17+C18</f>
        <v>5269.97</v>
      </c>
    </row>
    <row r="20" spans="2:5" ht="15" thickTop="1" x14ac:dyDescent="0.3"/>
    <row r="21" spans="2:5" x14ac:dyDescent="0.3">
      <c r="B21" s="229" t="s">
        <v>398</v>
      </c>
      <c r="C21" s="233">
        <f>C19</f>
        <v>5269.97</v>
      </c>
    </row>
    <row r="22" spans="2:5" x14ac:dyDescent="0.3">
      <c r="B22" s="321" t="s">
        <v>481</v>
      </c>
      <c r="C22" s="334">
        <v>56.55</v>
      </c>
    </row>
    <row r="23" spans="2:5" x14ac:dyDescent="0.3">
      <c r="B23" s="321" t="s">
        <v>482</v>
      </c>
      <c r="C23" s="335">
        <v>52.35</v>
      </c>
    </row>
    <row r="24" spans="2:5" x14ac:dyDescent="0.3">
      <c r="B24" s="322" t="s">
        <v>483</v>
      </c>
      <c r="C24" s="235">
        <f>+C22+C23</f>
        <v>108.9</v>
      </c>
    </row>
    <row r="25" spans="2:5" x14ac:dyDescent="0.3">
      <c r="B25" s="234" t="s">
        <v>399</v>
      </c>
      <c r="C25" s="233">
        <f>C19*C24</f>
        <v>573899.73300000001</v>
      </c>
    </row>
    <row r="26" spans="2:5" x14ac:dyDescent="0.3">
      <c r="B26" s="234" t="s">
        <v>400</v>
      </c>
      <c r="C26" s="236">
        <v>0.7</v>
      </c>
      <c r="D26" s="275" t="s">
        <v>466</v>
      </c>
    </row>
    <row r="27" spans="2:5" x14ac:dyDescent="0.3">
      <c r="B27" s="234" t="s">
        <v>401</v>
      </c>
      <c r="C27" s="233">
        <f>C25*C26</f>
        <v>401729.81309999997</v>
      </c>
    </row>
    <row r="28" spans="2:5" x14ac:dyDescent="0.3">
      <c r="B28" s="234" t="s">
        <v>402</v>
      </c>
      <c r="C28" s="237">
        <f>-(C27*0.05)</f>
        <v>-20086.490655000001</v>
      </c>
    </row>
    <row r="29" spans="2:5" x14ac:dyDescent="0.3">
      <c r="B29" s="234" t="s">
        <v>149</v>
      </c>
      <c r="C29" s="233">
        <f>C27+C28</f>
        <v>381643.32244499994</v>
      </c>
    </row>
    <row r="30" spans="2:5" x14ac:dyDescent="0.3">
      <c r="E30" s="233"/>
    </row>
    <row r="31" spans="2:5" x14ac:dyDescent="0.3">
      <c r="B31" s="234" t="s">
        <v>151</v>
      </c>
      <c r="C31" s="238">
        <v>-304016.68</v>
      </c>
      <c r="E31" s="233"/>
    </row>
    <row r="32" spans="2:5" x14ac:dyDescent="0.3">
      <c r="B32" s="239" t="s">
        <v>152</v>
      </c>
      <c r="C32" s="233">
        <f>C29+C31</f>
        <v>77626.642444999947</v>
      </c>
    </row>
    <row r="33" spans="2:3" x14ac:dyDescent="0.3">
      <c r="B33" s="239" t="s">
        <v>153</v>
      </c>
      <c r="C33" s="215">
        <v>2</v>
      </c>
    </row>
    <row r="34" spans="2:3" ht="15" thickBot="1" x14ac:dyDescent="0.35">
      <c r="B34" s="239" t="s">
        <v>154</v>
      </c>
      <c r="C34" s="279">
        <f>C32/C33</f>
        <v>38813.321222499973</v>
      </c>
    </row>
    <row r="35" spans="2:3" ht="15" thickTop="1" x14ac:dyDescent="0.3"/>
    <row r="72" spans="9:28" x14ac:dyDescent="0.3">
      <c r="I72" s="268"/>
    </row>
    <row r="78" spans="9:28" x14ac:dyDescent="0.3">
      <c r="AB78" s="215">
        <f>AB59</f>
        <v>0</v>
      </c>
    </row>
    <row r="93" spans="12:12" x14ac:dyDescent="0.3">
      <c r="L93" s="268"/>
    </row>
    <row r="94" spans="12:12" x14ac:dyDescent="0.3">
      <c r="L94" s="276"/>
    </row>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41" hidden="1" x14ac:dyDescent="0.3"/>
    <row r="142" hidden="1" x14ac:dyDescent="0.3"/>
    <row r="143" hidden="1" x14ac:dyDescent="0.3"/>
    <row r="144" hidden="1" x14ac:dyDescent="0.3"/>
    <row r="145" spans="2:2" hidden="1" x14ac:dyDescent="0.3"/>
    <row r="146" spans="2:2" hidden="1" x14ac:dyDescent="0.3"/>
    <row r="147" spans="2:2" hidden="1" x14ac:dyDescent="0.3"/>
    <row r="148" spans="2:2" hidden="1" x14ac:dyDescent="0.3"/>
    <row r="149" spans="2:2" hidden="1" x14ac:dyDescent="0.3"/>
    <row r="150" spans="2:2" hidden="1" x14ac:dyDescent="0.3"/>
    <row r="151" spans="2:2" hidden="1" x14ac:dyDescent="0.3"/>
    <row r="152" spans="2:2" hidden="1" x14ac:dyDescent="0.3"/>
    <row r="153" spans="2:2" hidden="1" x14ac:dyDescent="0.3"/>
    <row r="154" spans="2:2" hidden="1" x14ac:dyDescent="0.3"/>
    <row r="155" spans="2:2" hidden="1" x14ac:dyDescent="0.3"/>
    <row r="156" spans="2:2" hidden="1" x14ac:dyDescent="0.3">
      <c r="B156" s="215">
        <v>11</v>
      </c>
    </row>
    <row r="157" spans="2:2" hidden="1" x14ac:dyDescent="0.3"/>
    <row r="158" spans="2:2" hidden="1" x14ac:dyDescent="0.3"/>
    <row r="159" spans="2:2" hidden="1" x14ac:dyDescent="0.3"/>
    <row r="160" spans="2:2"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sheetData>
  <mergeCells count="1">
    <mergeCell ref="A4:D4"/>
  </mergeCells>
  <printOptions horizontalCentered="1"/>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D180"/>
  <sheetViews>
    <sheetView showGridLines="0" topLeftCell="B2" zoomScale="80" zoomScaleNormal="80" workbookViewId="0">
      <selection activeCell="L92" sqref="L92"/>
    </sheetView>
  </sheetViews>
  <sheetFormatPr defaultColWidth="8.6640625" defaultRowHeight="15.6" x14ac:dyDescent="0.3"/>
  <cols>
    <col min="1" max="1" width="5.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4.88671875" style="1" customWidth="1"/>
    <col min="25" max="25" width="8.6640625" style="1"/>
    <col min="26" max="26" width="9.88671875" style="1" customWidth="1"/>
    <col min="27" max="27" width="8.6640625" style="1"/>
    <col min="28" max="28" width="14.88671875" style="1" customWidth="1"/>
    <col min="29" max="29" width="9.6640625" style="1" customWidth="1"/>
    <col min="30" max="30" width="10" style="1" customWidth="1"/>
    <col min="31" max="16384" width="8.6640625" style="1"/>
  </cols>
  <sheetData>
    <row r="1" spans="1:30" ht="43.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'0054'!B2</f>
        <v>50</v>
      </c>
      <c r="W2" s="586" t="s">
        <v>4</v>
      </c>
      <c r="X2" s="587"/>
      <c r="Y2" s="588"/>
      <c r="Z2" s="588"/>
      <c r="AA2" s="588"/>
      <c r="AB2" s="588"/>
      <c r="AC2" s="588"/>
      <c r="AD2" s="449"/>
    </row>
    <row r="3" spans="1:30" ht="20.399999999999999" x14ac:dyDescent="0.35">
      <c r="B3" s="10" t="str">
        <f>"Revenue Estimate Worksheet: "&amp;B124</f>
        <v>Revenue Estimate Worksheet: Boca Raton Charter School - 0054</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'0054'!G7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30.8</v>
      </c>
      <c r="E10" s="329">
        <v>32.270000000000003</v>
      </c>
      <c r="F10" s="323">
        <v>0</v>
      </c>
      <c r="G10" s="326">
        <f>IF($B$154&lt;8,D10*2,D10+E10)</f>
        <v>63.070000000000007</v>
      </c>
      <c r="H10" s="47"/>
      <c r="I10" s="48">
        <v>1.1259999999999999</v>
      </c>
      <c r="J10" s="48"/>
      <c r="K10" s="434">
        <f>ROUND(G10*I10,4)</f>
        <v>71.016800000000003</v>
      </c>
      <c r="L10" s="260">
        <f>SUM(K10*$G$7)*($K$7)</f>
        <v>294626.78244434396</v>
      </c>
      <c r="N10" s="50">
        <v>5101</v>
      </c>
      <c r="O10" s="51">
        <v>101</v>
      </c>
      <c r="Q10" s="52"/>
      <c r="V10" s="596" t="s">
        <v>25</v>
      </c>
      <c r="W10" s="596"/>
      <c r="X10" s="597">
        <f>IF('0054'!K$84=1,'0054'!G10,0)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1.5</v>
      </c>
      <c r="E11" s="331">
        <v>2</v>
      </c>
      <c r="F11" s="251">
        <v>0</v>
      </c>
      <c r="G11" s="327">
        <f t="shared" ref="G11:G25" si="2">IF($B$154&lt;8,D11*2,D11+E11)</f>
        <v>3.5</v>
      </c>
      <c r="H11" s="47"/>
      <c r="I11" s="55">
        <f>I10</f>
        <v>1.1259999999999999</v>
      </c>
      <c r="J11" s="55"/>
      <c r="K11" s="434">
        <f t="shared" ref="K11:K25" si="3">ROUND(G11*I11,4)</f>
        <v>3.9409999999999998</v>
      </c>
      <c r="L11" s="260">
        <f t="shared" ref="L11:L25" si="4">SUM(K11*$G$7)*($K$7)</f>
        <v>16349.992531529999</v>
      </c>
      <c r="M11" s="1" t="str">
        <f>IF(ROUND(G11,2)=ROUND(SUM(G28:G30),2)," ","CHECK 2. PK-3 Lines Below")</f>
        <v xml:space="preserve"> </v>
      </c>
      <c r="N11" s="50">
        <v>5101</v>
      </c>
      <c r="O11" s="56" t="s">
        <v>28</v>
      </c>
      <c r="Q11" s="52"/>
      <c r="V11" s="607" t="s">
        <v>27</v>
      </c>
      <c r="W11" s="607"/>
      <c r="X11" s="597">
        <f>IF('0054'!K$84=1,'0054'!G11,0)</f>
        <v>0</v>
      </c>
      <c r="Y11" s="597"/>
      <c r="Z11" s="608">
        <v>1</v>
      </c>
      <c r="AA11" s="608"/>
      <c r="AB11" s="459">
        <f t="shared" si="0"/>
        <v>0</v>
      </c>
      <c r="AC11" s="460">
        <f t="shared" si="1"/>
        <v>0</v>
      </c>
      <c r="AD11" s="449"/>
    </row>
    <row r="12" spans="1:30" x14ac:dyDescent="0.3">
      <c r="A12" s="1" t="s">
        <v>29</v>
      </c>
      <c r="B12" s="14" t="s">
        <v>30</v>
      </c>
      <c r="C12" s="14"/>
      <c r="D12" s="330">
        <v>12.59</v>
      </c>
      <c r="E12" s="331">
        <v>13.08</v>
      </c>
      <c r="F12" s="251">
        <v>0</v>
      </c>
      <c r="G12" s="327">
        <f t="shared" si="2"/>
        <v>25.67</v>
      </c>
      <c r="H12" s="47"/>
      <c r="I12" s="55">
        <v>1</v>
      </c>
      <c r="J12" s="55"/>
      <c r="K12" s="434">
        <f t="shared" si="3"/>
        <v>25.67</v>
      </c>
      <c r="L12" s="260">
        <f t="shared" si="4"/>
        <v>106496.9064411</v>
      </c>
      <c r="N12" s="50">
        <v>5102</v>
      </c>
      <c r="O12" s="51">
        <v>102</v>
      </c>
      <c r="Q12" s="52"/>
      <c r="V12" s="607" t="s">
        <v>30</v>
      </c>
      <c r="W12" s="607"/>
      <c r="X12" s="597">
        <f>IF('0054'!K$84=1,'0054'!G12,0)</f>
        <v>0</v>
      </c>
      <c r="Y12" s="597"/>
      <c r="Z12" s="608">
        <v>1</v>
      </c>
      <c r="AA12" s="608"/>
      <c r="AB12" s="459">
        <f t="shared" si="0"/>
        <v>0</v>
      </c>
      <c r="AC12" s="460">
        <f t="shared" si="1"/>
        <v>0</v>
      </c>
      <c r="AD12" s="449"/>
    </row>
    <row r="13" spans="1:30" x14ac:dyDescent="0.3">
      <c r="A13" s="1" t="s">
        <v>31</v>
      </c>
      <c r="B13" s="14" t="s">
        <v>32</v>
      </c>
      <c r="C13" s="14"/>
      <c r="D13" s="330">
        <v>2</v>
      </c>
      <c r="E13" s="331">
        <v>2</v>
      </c>
      <c r="F13" s="251">
        <v>0</v>
      </c>
      <c r="G13" s="327">
        <f t="shared" si="2"/>
        <v>4</v>
      </c>
      <c r="H13" s="47"/>
      <c r="I13" s="55">
        <f>I12</f>
        <v>1</v>
      </c>
      <c r="J13" s="55"/>
      <c r="K13" s="434">
        <f t="shared" si="3"/>
        <v>4</v>
      </c>
      <c r="L13" s="260">
        <f t="shared" si="4"/>
        <v>16594.765319999999</v>
      </c>
      <c r="M13" s="1" t="str">
        <f>IF(ROUND(G13,2)=ROUND(SUM(G31:G33),2)," ","CHECK 2. 4-8 Lines Below")</f>
        <v xml:space="preserve"> </v>
      </c>
      <c r="N13" s="50">
        <v>5102</v>
      </c>
      <c r="O13" s="56" t="s">
        <v>33</v>
      </c>
      <c r="Q13" s="52"/>
      <c r="V13" s="607" t="s">
        <v>32</v>
      </c>
      <c r="W13" s="607"/>
      <c r="X13" s="597">
        <f>IF('0054'!K$84=1,'0054'!G13,0)</f>
        <v>0</v>
      </c>
      <c r="Y13" s="597"/>
      <c r="Z13" s="608">
        <v>1</v>
      </c>
      <c r="AA13" s="608"/>
      <c r="AB13" s="459">
        <f t="shared" si="0"/>
        <v>0</v>
      </c>
      <c r="AC13" s="460">
        <f t="shared" si="1"/>
        <v>0</v>
      </c>
      <c r="AD13" s="449"/>
    </row>
    <row r="14" spans="1:30" x14ac:dyDescent="0.3">
      <c r="A14" s="1" t="s">
        <v>34</v>
      </c>
      <c r="B14" s="14" t="s">
        <v>35</v>
      </c>
      <c r="C14" s="14"/>
      <c r="D14" s="330">
        <v>0</v>
      </c>
      <c r="E14" s="331">
        <v>0</v>
      </c>
      <c r="F14" s="251">
        <v>0</v>
      </c>
      <c r="G14" s="327">
        <f t="shared" si="2"/>
        <v>0</v>
      </c>
      <c r="H14" s="47"/>
      <c r="I14" s="55">
        <v>1.004</v>
      </c>
      <c r="J14" s="55"/>
      <c r="K14" s="434">
        <f t="shared" si="3"/>
        <v>0</v>
      </c>
      <c r="L14" s="260">
        <f t="shared" si="4"/>
        <v>0</v>
      </c>
      <c r="N14" s="50">
        <v>5103</v>
      </c>
      <c r="O14" s="51">
        <v>103</v>
      </c>
      <c r="Q14" s="52"/>
      <c r="V14" s="607" t="s">
        <v>35</v>
      </c>
      <c r="W14" s="607"/>
      <c r="X14" s="597">
        <f>IF('0054'!K$84=1,'0054'!G14,0)</f>
        <v>0</v>
      </c>
      <c r="Y14" s="597"/>
      <c r="Z14" s="608">
        <v>1</v>
      </c>
      <c r="AA14" s="608"/>
      <c r="AB14" s="459">
        <f t="shared" si="0"/>
        <v>0</v>
      </c>
      <c r="AC14" s="460">
        <f t="shared" si="1"/>
        <v>0</v>
      </c>
      <c r="AD14" s="449"/>
    </row>
    <row r="15" spans="1:30" x14ac:dyDescent="0.3">
      <c r="A15" s="1" t="s">
        <v>36</v>
      </c>
      <c r="B15" s="14" t="s">
        <v>37</v>
      </c>
      <c r="C15" s="14"/>
      <c r="D15" s="330">
        <v>0</v>
      </c>
      <c r="E15" s="331">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IF('0054'!K$84=1,'0054'!G15,0)</f>
        <v>0</v>
      </c>
      <c r="Y15" s="597"/>
      <c r="Z15" s="608">
        <v>1</v>
      </c>
      <c r="AA15" s="608"/>
      <c r="AB15" s="459">
        <f t="shared" si="0"/>
        <v>0</v>
      </c>
      <c r="AC15" s="461">
        <f t="shared" si="1"/>
        <v>0</v>
      </c>
      <c r="AD15" s="449"/>
    </row>
    <row r="16" spans="1:30" ht="16.2" x14ac:dyDescent="0.35">
      <c r="A16" s="1" t="s">
        <v>39</v>
      </c>
      <c r="B16" s="14" t="s">
        <v>40</v>
      </c>
      <c r="C16" s="14"/>
      <c r="D16" s="330">
        <v>0</v>
      </c>
      <c r="E16" s="331">
        <v>0</v>
      </c>
      <c r="F16" s="251">
        <v>0</v>
      </c>
      <c r="G16" s="327">
        <f t="shared" si="2"/>
        <v>0</v>
      </c>
      <c r="H16" s="47"/>
      <c r="I16" s="55">
        <v>3.548</v>
      </c>
      <c r="J16" s="55"/>
      <c r="K16" s="434">
        <f t="shared" si="3"/>
        <v>0</v>
      </c>
      <c r="L16" s="260">
        <f t="shared" si="4"/>
        <v>0</v>
      </c>
      <c r="N16" s="50">
        <v>5101</v>
      </c>
      <c r="O16" s="1">
        <v>254</v>
      </c>
      <c r="Q16" s="52"/>
      <c r="V16" s="607" t="s">
        <v>40</v>
      </c>
      <c r="W16" s="607"/>
      <c r="X16" s="597">
        <f>IF('0054'!K$84=1,'0054'!G16,0)</f>
        <v>0</v>
      </c>
      <c r="Y16" s="597"/>
      <c r="Z16" s="608">
        <v>1</v>
      </c>
      <c r="AA16" s="608"/>
      <c r="AB16" s="459">
        <f t="shared" si="0"/>
        <v>0</v>
      </c>
      <c r="AC16" s="460">
        <f t="shared" si="1"/>
        <v>0</v>
      </c>
      <c r="AD16" s="449"/>
    </row>
    <row r="17" spans="1:30" ht="16.2" x14ac:dyDescent="0.35">
      <c r="A17" s="1" t="s">
        <v>41</v>
      </c>
      <c r="B17" s="14" t="s">
        <v>42</v>
      </c>
      <c r="C17" s="14"/>
      <c r="D17" s="330">
        <v>0</v>
      </c>
      <c r="E17" s="331">
        <v>0</v>
      </c>
      <c r="F17" s="251">
        <v>0</v>
      </c>
      <c r="G17" s="327">
        <f t="shared" si="2"/>
        <v>0</v>
      </c>
      <c r="H17" s="47"/>
      <c r="I17" s="55">
        <f>I16</f>
        <v>3.548</v>
      </c>
      <c r="J17" s="55"/>
      <c r="K17" s="434">
        <f t="shared" si="3"/>
        <v>0</v>
      </c>
      <c r="L17" s="260">
        <f t="shared" si="4"/>
        <v>0</v>
      </c>
      <c r="N17" s="50">
        <v>5102</v>
      </c>
      <c r="O17" s="52">
        <v>254</v>
      </c>
      <c r="Q17" s="52"/>
      <c r="V17" s="607" t="s">
        <v>42</v>
      </c>
      <c r="W17" s="607"/>
      <c r="X17" s="597">
        <f>IF('0054'!K$84=1,'0054'!G17,0)</f>
        <v>0</v>
      </c>
      <c r="Y17" s="597"/>
      <c r="Z17" s="608">
        <v>1</v>
      </c>
      <c r="AA17" s="608"/>
      <c r="AB17" s="459">
        <f t="shared" si="0"/>
        <v>0</v>
      </c>
      <c r="AC17" s="460">
        <f t="shared" si="1"/>
        <v>0</v>
      </c>
      <c r="AD17" s="449"/>
    </row>
    <row r="18" spans="1:30" ht="16.2" x14ac:dyDescent="0.35">
      <c r="A18" s="1" t="s">
        <v>43</v>
      </c>
      <c r="B18" s="14" t="s">
        <v>44</v>
      </c>
      <c r="C18" s="14"/>
      <c r="D18" s="330">
        <v>0</v>
      </c>
      <c r="E18" s="331">
        <v>0</v>
      </c>
      <c r="F18" s="251">
        <v>0</v>
      </c>
      <c r="G18" s="327">
        <f t="shared" si="2"/>
        <v>0</v>
      </c>
      <c r="H18" s="47"/>
      <c r="I18" s="55">
        <f>I17</f>
        <v>3.548</v>
      </c>
      <c r="J18" s="55"/>
      <c r="K18" s="434">
        <f t="shared" si="3"/>
        <v>0</v>
      </c>
      <c r="L18" s="260">
        <f t="shared" si="4"/>
        <v>0</v>
      </c>
      <c r="N18" s="50">
        <v>5103</v>
      </c>
      <c r="O18" s="52">
        <v>254</v>
      </c>
      <c r="Q18" s="52"/>
      <c r="V18" s="607" t="s">
        <v>44</v>
      </c>
      <c r="W18" s="607"/>
      <c r="X18" s="597">
        <f>IF('0054'!K$84=1,'0054'!G18,0)</f>
        <v>0</v>
      </c>
      <c r="Y18" s="597"/>
      <c r="Z18" s="608">
        <v>1</v>
      </c>
      <c r="AA18" s="608"/>
      <c r="AB18" s="459">
        <f t="shared" si="0"/>
        <v>0</v>
      </c>
      <c r="AC18" s="460">
        <f t="shared" si="1"/>
        <v>0</v>
      </c>
      <c r="AD18" s="449"/>
    </row>
    <row r="19" spans="1:30" ht="15" customHeight="1" x14ac:dyDescent="0.35">
      <c r="A19" s="1" t="s">
        <v>45</v>
      </c>
      <c r="B19" s="14" t="s">
        <v>46</v>
      </c>
      <c r="C19" s="14"/>
      <c r="D19" s="330">
        <v>0</v>
      </c>
      <c r="E19" s="331">
        <v>0</v>
      </c>
      <c r="F19" s="251">
        <v>0</v>
      </c>
      <c r="G19" s="327">
        <f t="shared" si="2"/>
        <v>0</v>
      </c>
      <c r="H19" s="47"/>
      <c r="I19" s="55">
        <v>5.1040000000000001</v>
      </c>
      <c r="J19" s="55"/>
      <c r="K19" s="434">
        <f t="shared" si="3"/>
        <v>0</v>
      </c>
      <c r="L19" s="260">
        <f t="shared" si="4"/>
        <v>0</v>
      </c>
      <c r="N19" s="50">
        <v>5101</v>
      </c>
      <c r="O19" s="1">
        <v>255</v>
      </c>
      <c r="Q19" s="52"/>
      <c r="V19" s="607" t="s">
        <v>46</v>
      </c>
      <c r="W19" s="607"/>
      <c r="X19" s="597">
        <f>IF('0054'!K$84=1,'0054'!G19,0)</f>
        <v>0</v>
      </c>
      <c r="Y19" s="597"/>
      <c r="Z19" s="608">
        <v>1</v>
      </c>
      <c r="AA19" s="608"/>
      <c r="AB19" s="459">
        <f t="shared" si="0"/>
        <v>0</v>
      </c>
      <c r="AC19" s="460">
        <f t="shared" si="1"/>
        <v>0</v>
      </c>
      <c r="AD19" s="449"/>
    </row>
    <row r="20" spans="1:30" ht="15" customHeight="1" x14ac:dyDescent="0.35">
      <c r="A20" s="1" t="s">
        <v>47</v>
      </c>
      <c r="B20" s="14" t="s">
        <v>48</v>
      </c>
      <c r="C20" s="14"/>
      <c r="D20" s="330">
        <v>0</v>
      </c>
      <c r="E20" s="331">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IF('0054'!K$84=1,'0054'!G20,0)</f>
        <v>0</v>
      </c>
      <c r="Y20" s="597"/>
      <c r="Z20" s="608">
        <v>1</v>
      </c>
      <c r="AA20" s="608"/>
      <c r="AB20" s="459">
        <f t="shared" si="0"/>
        <v>0</v>
      </c>
      <c r="AC20" s="460">
        <f t="shared" si="1"/>
        <v>0</v>
      </c>
      <c r="AD20" s="449"/>
    </row>
    <row r="21" spans="1:30" ht="15" customHeight="1" x14ac:dyDescent="0.35">
      <c r="A21" s="1" t="s">
        <v>49</v>
      </c>
      <c r="B21" s="14" t="s">
        <v>50</v>
      </c>
      <c r="C21" s="14"/>
      <c r="D21" s="330">
        <v>0</v>
      </c>
      <c r="E21" s="331">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IF('0054'!K$84=1,'0054'!G21,0)</f>
        <v>0</v>
      </c>
      <c r="Y21" s="597"/>
      <c r="Z21" s="608">
        <v>1</v>
      </c>
      <c r="AA21" s="608"/>
      <c r="AB21" s="459">
        <f t="shared" si="0"/>
        <v>0</v>
      </c>
      <c r="AC21" s="460">
        <f t="shared" si="1"/>
        <v>0</v>
      </c>
      <c r="AD21" s="449"/>
    </row>
    <row r="22" spans="1:30" ht="16.2" x14ac:dyDescent="0.35">
      <c r="A22" s="1" t="s">
        <v>51</v>
      </c>
      <c r="B22" s="14" t="s">
        <v>52</v>
      </c>
      <c r="C22" s="14"/>
      <c r="D22" s="330">
        <v>1.65</v>
      </c>
      <c r="E22" s="331">
        <f>0.42+0.84</f>
        <v>1.26</v>
      </c>
      <c r="F22" s="251">
        <v>0</v>
      </c>
      <c r="G22" s="327">
        <f t="shared" si="2"/>
        <v>2.91</v>
      </c>
      <c r="H22" s="47"/>
      <c r="I22" s="55">
        <v>1.147</v>
      </c>
      <c r="J22" s="55"/>
      <c r="K22" s="434">
        <f t="shared" si="3"/>
        <v>3.3378000000000001</v>
      </c>
      <c r="L22" s="260">
        <f t="shared" si="4"/>
        <v>13847.501921274001</v>
      </c>
      <c r="N22" s="50">
        <v>5101</v>
      </c>
      <c r="O22" s="51">
        <v>130</v>
      </c>
      <c r="Q22" s="52"/>
      <c r="V22" s="607" t="s">
        <v>52</v>
      </c>
      <c r="W22" s="607"/>
      <c r="X22" s="597">
        <f>IF('0054'!K$84=1,'0054'!G22,0)</f>
        <v>0</v>
      </c>
      <c r="Y22" s="597"/>
      <c r="Z22" s="608">
        <v>1</v>
      </c>
      <c r="AA22" s="608"/>
      <c r="AB22" s="459">
        <f t="shared" si="0"/>
        <v>0</v>
      </c>
      <c r="AC22" s="460">
        <f t="shared" si="1"/>
        <v>0</v>
      </c>
      <c r="AD22" s="449"/>
    </row>
    <row r="23" spans="1:30" ht="16.2" x14ac:dyDescent="0.35">
      <c r="A23" s="1" t="s">
        <v>53</v>
      </c>
      <c r="B23" s="14" t="s">
        <v>54</v>
      </c>
      <c r="C23" s="14"/>
      <c r="D23" s="330">
        <v>0.42</v>
      </c>
      <c r="E23" s="331">
        <v>0.42</v>
      </c>
      <c r="F23" s="251">
        <v>0</v>
      </c>
      <c r="G23" s="327">
        <f t="shared" si="2"/>
        <v>0.84</v>
      </c>
      <c r="H23" s="47"/>
      <c r="I23" s="55">
        <f>I22</f>
        <v>1.147</v>
      </c>
      <c r="J23" s="55"/>
      <c r="K23" s="434">
        <f t="shared" si="3"/>
        <v>0.96350000000000002</v>
      </c>
      <c r="L23" s="260">
        <f t="shared" si="4"/>
        <v>3997.2640964549996</v>
      </c>
      <c r="N23" s="50">
        <v>5102</v>
      </c>
      <c r="O23" s="51">
        <v>130</v>
      </c>
      <c r="Q23" s="52"/>
      <c r="V23" s="607" t="s">
        <v>54</v>
      </c>
      <c r="W23" s="607"/>
      <c r="X23" s="597">
        <f>IF('0054'!K$84=1,'0054'!G23,0)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IF('0054'!K$84=1,'0054'!G24,0)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IF('0054'!K$84=1,'0054'!G25,0)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48.96</v>
      </c>
      <c r="E26" s="438">
        <f t="shared" si="5"/>
        <v>51.03</v>
      </c>
      <c r="F26" s="438"/>
      <c r="G26" s="438">
        <f>SUM(G10:G25)</f>
        <v>99.990000000000009</v>
      </c>
      <c r="H26" s="60"/>
      <c r="I26" s="60"/>
      <c r="J26" s="60"/>
      <c r="K26" s="440">
        <f>SUM(K10:K25)</f>
        <v>108.92910000000001</v>
      </c>
      <c r="L26" s="264">
        <f>SUM(L10:L25)</f>
        <v>451913.21275470295</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1.5</v>
      </c>
      <c r="E28" s="330">
        <v>2</v>
      </c>
      <c r="F28" s="325">
        <v>0</v>
      </c>
      <c r="G28" s="327">
        <f t="shared" ref="G28:G36" si="6">IF($B$154&lt;8,D28*2,D28+E28)</f>
        <v>3.5</v>
      </c>
      <c r="H28" s="72"/>
      <c r="I28" s="73" t="s">
        <v>67</v>
      </c>
      <c r="J28" s="50">
        <v>251</v>
      </c>
      <c r="K28" s="435">
        <v>1047</v>
      </c>
      <c r="L28" s="260">
        <f>SUM(G28*K28)</f>
        <v>3664.5</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2</v>
      </c>
      <c r="E31" s="330">
        <v>2</v>
      </c>
      <c r="F31" s="325">
        <v>0</v>
      </c>
      <c r="G31" s="327">
        <f t="shared" si="6"/>
        <v>4</v>
      </c>
      <c r="H31" s="72"/>
      <c r="I31" s="81" t="s">
        <v>71</v>
      </c>
      <c r="J31" s="50">
        <v>251</v>
      </c>
      <c r="K31" s="435">
        <v>1173</v>
      </c>
      <c r="L31" s="260">
        <f t="shared" si="8"/>
        <v>4692</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3.5</v>
      </c>
      <c r="E37" s="438">
        <f t="shared" si="10"/>
        <v>4</v>
      </c>
      <c r="F37" s="438"/>
      <c r="G37" s="438">
        <f>SUM(G28:G36)</f>
        <v>7.5</v>
      </c>
      <c r="H37" s="60"/>
      <c r="I37" s="14" t="s">
        <v>79</v>
      </c>
      <c r="J37" s="14"/>
      <c r="K37" s="58"/>
      <c r="L37" s="247">
        <f>SUM(L28:L36)</f>
        <v>8356.5</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18898.11</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479167.82275470294</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78.295600000000007</v>
      </c>
      <c r="D47" s="107"/>
      <c r="E47" s="107"/>
      <c r="F47" s="107"/>
      <c r="G47" s="108">
        <f>K7</f>
        <v>1.0289999999999999</v>
      </c>
      <c r="H47" s="108"/>
      <c r="I47" s="109">
        <v>1317.85</v>
      </c>
      <c r="J47" s="110" t="s">
        <v>94</v>
      </c>
      <c r="K47" s="436">
        <f>ROUND(C47*G47*I47,0)</f>
        <v>106174</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30.633500000000002</v>
      </c>
      <c r="D48" s="107"/>
      <c r="E48" s="107"/>
      <c r="F48" s="107"/>
      <c r="G48" s="108">
        <f>K7</f>
        <v>1.0289999999999999</v>
      </c>
      <c r="H48" s="108"/>
      <c r="I48" s="109">
        <v>898.92</v>
      </c>
      <c r="J48" s="110" t="s">
        <v>94</v>
      </c>
      <c r="K48" s="436">
        <f>ROUND(C48*G48*I48,0)</f>
        <v>28336</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108.92910000000001</v>
      </c>
      <c r="D50" s="129"/>
      <c r="E50" s="130"/>
      <c r="F50" s="130"/>
      <c r="G50" s="131" t="s">
        <v>96</v>
      </c>
      <c r="H50" s="131"/>
      <c r="I50" s="131"/>
      <c r="J50" s="131"/>
      <c r="K50" s="131"/>
      <c r="L50" s="260">
        <f>IF(B2=75,0,K49+K48+K47)</f>
        <v>134510</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108.92910000000001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5.4100000000000003E-4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99.990000000000009</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5.4500000000000002E-4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5.4100000000000003E-4</v>
      </c>
      <c r="L59" s="260">
        <f>SUM(I59*K59)</f>
        <v>2290.803367</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5.4100000000000003E-4</v>
      </c>
      <c r="L67" s="260">
        <f>SUM(I67*K67)</f>
        <v>58312.205983</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5.4500000000000002E-4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5.4100000000000003E-4</v>
      </c>
      <c r="L70" s="260">
        <f t="shared" si="11"/>
        <v>-3820.2136130000004</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5.4100000000000003E-4</v>
      </c>
      <c r="L71" s="260">
        <f t="shared" si="11"/>
        <v>374.55161200000003</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5.4500000000000002E-4</v>
      </c>
      <c r="L72" s="260">
        <f t="shared" si="11"/>
        <v>7744.2505300000003</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5.4500000000000002E-4</v>
      </c>
      <c r="L77" s="260">
        <f t="shared" si="12"/>
        <v>937.83981500000004</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5.4100000000000003E-4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0</v>
      </c>
      <c r="AD81" s="507"/>
    </row>
    <row r="82" spans="1:30" ht="22.5" customHeight="1" thickTop="1" x14ac:dyDescent="0.3">
      <c r="B82" s="14" t="s">
        <v>138</v>
      </c>
      <c r="C82" s="14"/>
      <c r="D82" s="14"/>
      <c r="E82" s="14"/>
      <c r="F82" s="14"/>
      <c r="G82" s="14"/>
      <c r="H82" s="14"/>
      <c r="I82" s="14"/>
      <c r="J82" s="14"/>
      <c r="K82" s="14"/>
      <c r="L82" s="446">
        <f>SUM(L44:L81)</f>
        <v>679517.26044870284</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'0054'!AC81</f>
        <v>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679517.26044870284</v>
      </c>
      <c r="L86" s="247">
        <f>IF(G26=0,0,IF(G26&gt;250,-(((250/G26)*K86)*IF(M86="H",0.02,0.05)),IF(M86="H",-0.02*K86,-0.05*K86)))</f>
        <v>-33975.863022435144</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645541.39742626774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-536403.74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109137.65742626775</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7">
        <f>ROUND(L90/L91,2)</f>
        <v>54568.83</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437" t="s">
        <v>533</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2.31481462833472E-5</v>
      </c>
      <c r="C135" s="201"/>
    </row>
    <row r="136" spans="1:5" hidden="1" x14ac:dyDescent="0.3">
      <c r="B136" s="202">
        <f>NvsEndTime</f>
        <v>41808.6022800926</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171</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196</v>
      </c>
      <c r="C164" s="209" t="s">
        <v>242</v>
      </c>
      <c r="D164" s="205"/>
    </row>
    <row r="165" spans="1:4" hidden="1" x14ac:dyDescent="0.3">
      <c r="A165" s="204" t="s">
        <v>243</v>
      </c>
      <c r="B165" s="208" t="s">
        <v>198</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2.31481462833472E-5</v>
      </c>
      <c r="D176" s="205"/>
    </row>
    <row r="177" spans="2:5" hidden="1" x14ac:dyDescent="0.3">
      <c r="B177" s="204" t="s">
        <v>258</v>
      </c>
      <c r="C177" s="212">
        <f>NvsEndTime</f>
        <v>41808.6022800926</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3" priority="2" stopIfTrue="1" operator="lessThan">
      <formula>0</formula>
    </cfRule>
  </conditionalFormatting>
  <conditionalFormatting sqref="A141:A172">
    <cfRule type="cellIs" dxfId="82"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'4041'!B2</f>
        <v>50</v>
      </c>
      <c r="W2" s="586" t="s">
        <v>4</v>
      </c>
      <c r="X2" s="587"/>
      <c r="Y2" s="588"/>
      <c r="Z2" s="588"/>
      <c r="AA2" s="588"/>
      <c r="AB2" s="588"/>
      <c r="AC2" s="588"/>
      <c r="AD2" s="449"/>
    </row>
    <row r="3" spans="1:30" ht="20.399999999999999" x14ac:dyDescent="0.35">
      <c r="B3" s="10" t="str">
        <f>"Revenue Estimate Worksheet: "&amp;B124</f>
        <v>Revenue Estimate Worksheet: Somerset Academy Boca Middle School - 4041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'4041'!G7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IF('4041'!K$84=1,'4041'!G10,0)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IF('4041'!K$84=1,'4041'!G11,0)</f>
        <v>0</v>
      </c>
      <c r="Y11" s="597"/>
      <c r="Z11" s="608">
        <v>1</v>
      </c>
      <c r="AA11" s="608"/>
      <c r="AB11" s="459">
        <f t="shared" si="0"/>
        <v>0</v>
      </c>
      <c r="AC11" s="460">
        <f t="shared" si="1"/>
        <v>0</v>
      </c>
      <c r="AD11" s="449"/>
    </row>
    <row r="12" spans="1:30" x14ac:dyDescent="0.3">
      <c r="A12" s="1" t="s">
        <v>29</v>
      </c>
      <c r="B12" s="14" t="s">
        <v>30</v>
      </c>
      <c r="C12" s="14"/>
      <c r="D12" s="330">
        <v>16.309999999999999</v>
      </c>
      <c r="E12" s="330">
        <v>13.76</v>
      </c>
      <c r="F12" s="251">
        <v>0</v>
      </c>
      <c r="G12" s="327">
        <f t="shared" si="2"/>
        <v>30.07</v>
      </c>
      <c r="H12" s="47"/>
      <c r="I12" s="55">
        <v>1</v>
      </c>
      <c r="J12" s="55"/>
      <c r="K12" s="434">
        <f t="shared" si="3"/>
        <v>30.07</v>
      </c>
      <c r="L12" s="260">
        <f t="shared" si="4"/>
        <v>124751.14829309999</v>
      </c>
      <c r="N12" s="50">
        <v>5102</v>
      </c>
      <c r="O12" s="51">
        <v>102</v>
      </c>
      <c r="Q12" s="52"/>
      <c r="V12" s="607" t="s">
        <v>30</v>
      </c>
      <c r="W12" s="607"/>
      <c r="X12" s="597">
        <f>IF('4041'!K$84=1,'4041'!G12,0)</f>
        <v>0</v>
      </c>
      <c r="Y12" s="597"/>
      <c r="Z12" s="608">
        <v>1</v>
      </c>
      <c r="AA12" s="608"/>
      <c r="AB12" s="459">
        <f t="shared" si="0"/>
        <v>0</v>
      </c>
      <c r="AC12" s="460">
        <f t="shared" si="1"/>
        <v>0</v>
      </c>
      <c r="AD12" s="449"/>
    </row>
    <row r="13" spans="1:30" x14ac:dyDescent="0.3">
      <c r="A13" s="1" t="s">
        <v>31</v>
      </c>
      <c r="B13" s="14" t="s">
        <v>32</v>
      </c>
      <c r="C13" s="14"/>
      <c r="D13" s="330">
        <v>5.5</v>
      </c>
      <c r="E13" s="330">
        <v>5.82</v>
      </c>
      <c r="F13" s="251">
        <v>0</v>
      </c>
      <c r="G13" s="327">
        <f t="shared" si="2"/>
        <v>11.32</v>
      </c>
      <c r="H13" s="47"/>
      <c r="I13" s="55">
        <f>I12</f>
        <v>1</v>
      </c>
      <c r="J13" s="55"/>
      <c r="K13" s="434">
        <f t="shared" si="3"/>
        <v>11.32</v>
      </c>
      <c r="L13" s="260">
        <f t="shared" si="4"/>
        <v>46963.185855600001</v>
      </c>
      <c r="M13" s="1" t="str">
        <f>IF(ROUND(G13,2)=ROUND(SUM(G31:G33),2)," ","CHECK 2. 4-8 Lines Below")</f>
        <v xml:space="preserve"> </v>
      </c>
      <c r="N13" s="50">
        <v>5102</v>
      </c>
      <c r="O13" s="56" t="s">
        <v>33</v>
      </c>
      <c r="Q13" s="52"/>
      <c r="V13" s="607" t="s">
        <v>32</v>
      </c>
      <c r="W13" s="607"/>
      <c r="X13" s="597">
        <f>IF('4041'!K$84=1,'4041'!G13,0)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IF('4041'!K$84=1,'4041'!G14,0)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IF('4041'!K$84=1,'4041'!G15,0)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IF('4041'!K$84=1,'4041'!G16,0)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IF('4041'!K$84=1,'4041'!G17,0)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IF('4041'!K$84=1,'4041'!G18,0)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IF('4041'!K$84=1,'4041'!G19,0)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IF('4041'!K$84=1,'4041'!G20,0)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IF('4041'!K$84=1,'4041'!G21,0)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IF('4041'!K$84=1,'4041'!G22,0)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IF('4041'!K$84=1,'4041'!G23,0)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IF('4041'!K$84=1,'4041'!G24,0)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IF('4041'!K$84=1,'4041'!G25,0)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21.81</v>
      </c>
      <c r="E26" s="438">
        <f t="shared" si="5"/>
        <v>19.579999999999998</v>
      </c>
      <c r="F26" s="438"/>
      <c r="G26" s="438">
        <f>SUM(G10:G25)</f>
        <v>41.39</v>
      </c>
      <c r="H26" s="60"/>
      <c r="I26" s="60"/>
      <c r="J26" s="60"/>
      <c r="K26" s="440">
        <f>SUM(K10:K25)</f>
        <v>41.39</v>
      </c>
      <c r="L26" s="264">
        <f>SUM(L10:L25)</f>
        <v>171714.3341487</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5.5</v>
      </c>
      <c r="E31" s="330">
        <v>5.82</v>
      </c>
      <c r="F31" s="325">
        <v>0</v>
      </c>
      <c r="G31" s="327">
        <f t="shared" si="6"/>
        <v>11.32</v>
      </c>
      <c r="H31" s="72"/>
      <c r="I31" s="81" t="s">
        <v>71</v>
      </c>
      <c r="J31" s="50">
        <v>251</v>
      </c>
      <c r="K31" s="435">
        <v>1173</v>
      </c>
      <c r="L31" s="260">
        <f t="shared" si="8"/>
        <v>13278.36</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5.5</v>
      </c>
      <c r="E37" s="438">
        <f t="shared" si="10"/>
        <v>5.82</v>
      </c>
      <c r="F37" s="438"/>
      <c r="G37" s="438">
        <f>SUM(G28:G36)</f>
        <v>11.32</v>
      </c>
      <c r="H37" s="60"/>
      <c r="I37" s="14" t="s">
        <v>79</v>
      </c>
      <c r="J37" s="14"/>
      <c r="K37" s="58"/>
      <c r="L37" s="247">
        <f>SUM(L28:L36)</f>
        <v>13278.36</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7822.71</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192815.40414869998</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41.39</v>
      </c>
      <c r="D48" s="107"/>
      <c r="E48" s="107"/>
      <c r="F48" s="107"/>
      <c r="G48" s="108">
        <f>K7</f>
        <v>1.0289999999999999</v>
      </c>
      <c r="H48" s="108"/>
      <c r="I48" s="109">
        <v>898.92</v>
      </c>
      <c r="J48" s="110" t="s">
        <v>94</v>
      </c>
      <c r="K48" s="436">
        <f>ROUND(C48*G48*I48,0)</f>
        <v>38285</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41.39</v>
      </c>
      <c r="D50" s="129"/>
      <c r="E50" s="130"/>
      <c r="F50" s="130"/>
      <c r="G50" s="131" t="s">
        <v>96</v>
      </c>
      <c r="H50" s="131"/>
      <c r="I50" s="131"/>
      <c r="J50" s="131"/>
      <c r="K50" s="131"/>
      <c r="L50" s="260">
        <f>IF(B2=75,0,K49+K48+K47)</f>
        <v>38285</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41.39</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2.05E-4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41.39</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2.2599999999999999E-4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2.05E-4</v>
      </c>
      <c r="L59" s="260">
        <f>SUM(I59*K59)</f>
        <v>868.04933499999993</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2.05E-4</v>
      </c>
      <c r="L67" s="260">
        <f>SUM(I67*K67)</f>
        <v>22096.122414999998</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2.2599999999999999E-4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2.05E-4</v>
      </c>
      <c r="L70" s="260">
        <f t="shared" si="11"/>
        <v>-1447.5855649999999</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2.05E-4</v>
      </c>
      <c r="L71" s="260">
        <f t="shared" si="11"/>
        <v>141.92805999999999</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2.2599999999999999E-4</v>
      </c>
      <c r="L72" s="260">
        <f t="shared" si="11"/>
        <v>3211.3772839999997</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0</v>
      </c>
      <c r="AA74" s="499" t="s">
        <v>128</v>
      </c>
      <c r="AB74" s="500">
        <f>+K75</f>
        <v>365</v>
      </c>
      <c r="AC74" s="460">
        <f>ROUND(AB74*Z74,0)</f>
        <v>0</v>
      </c>
      <c r="AD74" s="449"/>
    </row>
    <row r="75" spans="1:30" ht="19.5" customHeight="1" x14ac:dyDescent="0.3">
      <c r="A75" s="1" t="s">
        <v>129</v>
      </c>
      <c r="B75" s="154" t="s">
        <v>126</v>
      </c>
      <c r="C75" s="155" t="s">
        <v>127</v>
      </c>
      <c r="D75" s="154">
        <v>0</v>
      </c>
      <c r="E75" s="154">
        <v>0</v>
      </c>
      <c r="F75" s="154">
        <v>0</v>
      </c>
      <c r="G75" s="156">
        <f>IF($B$154&lt;8,D75,E75)</f>
        <v>0</v>
      </c>
      <c r="H75" s="157"/>
      <c r="I75" s="158">
        <f>AVERAGE(G75,D75)</f>
        <v>0</v>
      </c>
      <c r="J75" s="159" t="s">
        <v>128</v>
      </c>
      <c r="K75" s="160">
        <v>365</v>
      </c>
      <c r="L75" s="260">
        <f t="shared" ref="L75:L78" si="12">SUM(I75*K75)</f>
        <v>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2.2599999999999999E-4</v>
      </c>
      <c r="L77" s="260">
        <f t="shared" si="12"/>
        <v>388.90238199999999</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2.05E-4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0</v>
      </c>
      <c r="AD81" s="507"/>
    </row>
    <row r="82" spans="1:30" ht="22.5" customHeight="1" thickTop="1" x14ac:dyDescent="0.3">
      <c r="B82" s="14" t="s">
        <v>138</v>
      </c>
      <c r="C82" s="14"/>
      <c r="D82" s="14"/>
      <c r="E82" s="14"/>
      <c r="F82" s="14"/>
      <c r="G82" s="14"/>
      <c r="H82" s="14"/>
      <c r="I82" s="14"/>
      <c r="J82" s="14"/>
      <c r="K82" s="14"/>
      <c r="L82" s="446">
        <f>SUM(L44:L81)</f>
        <v>256359.19805969996</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'4041'!AC81</f>
        <v>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256359.19805969996</v>
      </c>
      <c r="L86" s="247">
        <f>IF(G26=0,0,IF(G26&gt;250,-(((250/G26)*K86)*IF(M86="H",0.02,0.05)),IF(M86="H",-0.02*K86,-0.05*K86)))</f>
        <v>-12817.959902985</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243541.23815671497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v>52320</v>
      </c>
      <c r="E89" s="14">
        <v>14211</v>
      </c>
      <c r="F89" s="14">
        <v>0</v>
      </c>
      <c r="G89" s="14"/>
      <c r="H89" s="14"/>
      <c r="I89" s="14"/>
      <c r="J89" s="14"/>
      <c r="K89" s="184"/>
      <c r="L89" s="247">
        <v>-191238.08</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52303.158156714984</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26151.58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377</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378</v>
      </c>
      <c r="C123" s="195" t="s">
        <v>197</v>
      </c>
    </row>
    <row r="124" spans="2:3" hidden="1" x14ac:dyDescent="0.3">
      <c r="B124" s="437" t="s">
        <v>574</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2.31481462833472E-5</v>
      </c>
      <c r="C135" s="201"/>
    </row>
    <row r="136" spans="1:5" hidden="1" x14ac:dyDescent="0.3">
      <c r="B136" s="202">
        <f>NvsEndTime</f>
        <v>41808.603148148097</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377</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378</v>
      </c>
      <c r="C164" s="209" t="s">
        <v>242</v>
      </c>
      <c r="D164" s="205"/>
    </row>
    <row r="165" spans="1:4" hidden="1" x14ac:dyDescent="0.3">
      <c r="A165" s="204" t="s">
        <v>243</v>
      </c>
      <c r="B165" s="208" t="s">
        <v>379</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2.31481462833472E-5</v>
      </c>
      <c r="D176" s="205"/>
    </row>
    <row r="177" spans="2:5" hidden="1" x14ac:dyDescent="0.3">
      <c r="B177" s="204" t="s">
        <v>258</v>
      </c>
      <c r="C177" s="212">
        <f>NvsEndTime</f>
        <v>41808.603148148097</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1" priority="2" stopIfTrue="1" operator="lessThan">
      <formula>0</formula>
    </cfRule>
  </conditionalFormatting>
  <conditionalFormatting sqref="A141:A172">
    <cfRule type="cellIs" dxfId="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D177"/>
  <sheetViews>
    <sheetView showGridLines="0" topLeftCell="B2" zoomScale="80" zoomScaleNormal="8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9"/>
      <c r="N2" s="3"/>
      <c r="O2" s="1"/>
      <c r="V2" s="448">
        <f>'4050'!B2</f>
        <v>50</v>
      </c>
      <c r="W2" s="586" t="s">
        <v>4</v>
      </c>
      <c r="X2" s="587"/>
      <c r="Y2" s="588"/>
      <c r="Z2" s="588"/>
      <c r="AA2" s="588"/>
      <c r="AB2" s="588"/>
      <c r="AC2" s="588"/>
      <c r="AD2" s="449"/>
    </row>
    <row r="3" spans="1:30" ht="20.399999999999999" x14ac:dyDescent="0.35">
      <c r="B3" s="10" t="str">
        <f>"Revenue Estimate Worksheet: "&amp;B124</f>
        <v>Revenue Estimate Worksheet: Renaissance Charter School at Cypress - 4050</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'4050'!G7</f>
        <v>4031.77</v>
      </c>
      <c r="Y7" s="601"/>
      <c r="Z7" s="602" t="s">
        <v>11</v>
      </c>
      <c r="AA7" s="602"/>
      <c r="AB7" s="603">
        <f>+K7</f>
        <v>1.0289999999999999</v>
      </c>
      <c r="AC7" s="603"/>
      <c r="AD7" s="449"/>
    </row>
    <row r="8" spans="1:30" ht="51" customHeight="1" x14ac:dyDescent="0.3">
      <c r="B8" s="28" t="s">
        <v>12</v>
      </c>
      <c r="C8" s="28"/>
      <c r="D8" s="245" t="s">
        <v>464</v>
      </c>
      <c r="E8" s="30"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117.26</v>
      </c>
      <c r="E10" s="328">
        <v>116.63</v>
      </c>
      <c r="F10" s="323"/>
      <c r="G10" s="326">
        <f>IF($B$154&lt;8,D10*2,D10+E10)</f>
        <v>233.89</v>
      </c>
      <c r="H10" s="47"/>
      <c r="I10" s="48">
        <v>1.1259999999999999</v>
      </c>
      <c r="J10" s="48"/>
      <c r="K10" s="434">
        <f>ROUND(G10*I10,4)</f>
        <v>263.36009999999999</v>
      </c>
      <c r="L10" s="260">
        <f>SUM(K10*$G$7)*($K$7)</f>
        <v>1092599.7635379329</v>
      </c>
      <c r="N10" s="50">
        <v>5101</v>
      </c>
      <c r="O10" s="51">
        <v>101</v>
      </c>
      <c r="Q10" s="52"/>
      <c r="V10" s="596" t="s">
        <v>25</v>
      </c>
      <c r="W10" s="596"/>
      <c r="X10" s="597">
        <f>IF('4050'!K$84=1,'4050'!G10,0)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13.81</v>
      </c>
      <c r="E11" s="330">
        <v>13.54</v>
      </c>
      <c r="F11" s="251"/>
      <c r="G11" s="327">
        <f t="shared" ref="G11:G25" si="2">IF($B$154&lt;8,D11*2,D11+E11)</f>
        <v>27.35</v>
      </c>
      <c r="H11" s="47"/>
      <c r="I11" s="55">
        <f>I10</f>
        <v>1.1259999999999999</v>
      </c>
      <c r="J11" s="55"/>
      <c r="K11" s="434">
        <f t="shared" ref="K11:K25" si="3">ROUND(G11*I11,4)</f>
        <v>30.796099999999999</v>
      </c>
      <c r="L11" s="260">
        <f t="shared" ref="L11:L25" si="4">SUM(K11*$G$7)*($K$7)</f>
        <v>127763.51306781299</v>
      </c>
      <c r="M11" s="1" t="str">
        <f>IF(ROUND(G11,2)=ROUND(SUM(G28:G30),2)," ","CHECK 2. PK-3 Lines Below")</f>
        <v xml:space="preserve"> </v>
      </c>
      <c r="N11" s="50">
        <v>5101</v>
      </c>
      <c r="O11" s="56" t="s">
        <v>28</v>
      </c>
      <c r="Q11" s="52"/>
      <c r="V11" s="607" t="s">
        <v>27</v>
      </c>
      <c r="W11" s="607"/>
      <c r="X11" s="597">
        <f>IF('4050'!K$84=1,'4050'!G11,0)</f>
        <v>0</v>
      </c>
      <c r="Y11" s="597"/>
      <c r="Z11" s="608">
        <v>1</v>
      </c>
      <c r="AA11" s="608"/>
      <c r="AB11" s="459">
        <f t="shared" si="0"/>
        <v>0</v>
      </c>
      <c r="AC11" s="460">
        <f t="shared" si="1"/>
        <v>0</v>
      </c>
      <c r="AD11" s="449"/>
    </row>
    <row r="12" spans="1:30" x14ac:dyDescent="0.3">
      <c r="A12" s="1" t="s">
        <v>29</v>
      </c>
      <c r="B12" s="14" t="s">
        <v>30</v>
      </c>
      <c r="C12" s="14"/>
      <c r="D12" s="330">
        <v>65.5</v>
      </c>
      <c r="E12" s="330">
        <v>63.78</v>
      </c>
      <c r="F12" s="251"/>
      <c r="G12" s="327">
        <f t="shared" si="2"/>
        <v>129.28</v>
      </c>
      <c r="H12" s="47"/>
      <c r="I12" s="55">
        <v>1</v>
      </c>
      <c r="J12" s="55"/>
      <c r="K12" s="434">
        <f t="shared" si="3"/>
        <v>129.28</v>
      </c>
      <c r="L12" s="260">
        <f t="shared" si="4"/>
        <v>536342.81514239998</v>
      </c>
      <c r="N12" s="50">
        <v>5102</v>
      </c>
      <c r="O12" s="51">
        <v>102</v>
      </c>
      <c r="Q12" s="52"/>
      <c r="V12" s="607" t="s">
        <v>30</v>
      </c>
      <c r="W12" s="607"/>
      <c r="X12" s="597">
        <f>IF('4050'!K$84=1,'4050'!G12,0)</f>
        <v>0</v>
      </c>
      <c r="Y12" s="597"/>
      <c r="Z12" s="608">
        <v>1</v>
      </c>
      <c r="AA12" s="608"/>
      <c r="AB12" s="459">
        <f t="shared" si="0"/>
        <v>0</v>
      </c>
      <c r="AC12" s="460">
        <f t="shared" si="1"/>
        <v>0</v>
      </c>
      <c r="AD12" s="449"/>
    </row>
    <row r="13" spans="1:30" x14ac:dyDescent="0.3">
      <c r="A13" s="1" t="s">
        <v>31</v>
      </c>
      <c r="B13" s="14" t="s">
        <v>32</v>
      </c>
      <c r="C13" s="14"/>
      <c r="D13" s="330">
        <v>12.24</v>
      </c>
      <c r="E13" s="330">
        <v>7.99</v>
      </c>
      <c r="F13" s="251"/>
      <c r="G13" s="327">
        <f t="shared" si="2"/>
        <v>20.23</v>
      </c>
      <c r="H13" s="47"/>
      <c r="I13" s="55">
        <f>I12</f>
        <v>1</v>
      </c>
      <c r="J13" s="55"/>
      <c r="K13" s="434">
        <f t="shared" si="3"/>
        <v>20.23</v>
      </c>
      <c r="L13" s="260">
        <f t="shared" si="4"/>
        <v>83928.025605899995</v>
      </c>
      <c r="M13" s="1" t="str">
        <f>IF(ROUND(G13,2)=ROUND(SUM(G31:G33),2)," ","CHECK 2. 4-8 Lines Below")</f>
        <v xml:space="preserve"> </v>
      </c>
      <c r="N13" s="50">
        <v>5102</v>
      </c>
      <c r="O13" s="56" t="s">
        <v>33</v>
      </c>
      <c r="Q13" s="52"/>
      <c r="V13" s="607" t="s">
        <v>32</v>
      </c>
      <c r="W13" s="607"/>
      <c r="X13" s="597">
        <f>IF('4050'!K$84=1,'4050'!G13,0)</f>
        <v>0</v>
      </c>
      <c r="Y13" s="597"/>
      <c r="Z13" s="608">
        <v>1</v>
      </c>
      <c r="AA13" s="608"/>
      <c r="AB13" s="459">
        <f t="shared" si="0"/>
        <v>0</v>
      </c>
      <c r="AC13" s="460">
        <f t="shared" si="1"/>
        <v>0</v>
      </c>
      <c r="AD13" s="449"/>
    </row>
    <row r="14" spans="1:30" x14ac:dyDescent="0.3">
      <c r="A14" s="1" t="s">
        <v>34</v>
      </c>
      <c r="B14" s="14" t="s">
        <v>35</v>
      </c>
      <c r="C14" s="14"/>
      <c r="D14" s="330">
        <v>0</v>
      </c>
      <c r="E14" s="330">
        <v>0</v>
      </c>
      <c r="F14" s="251"/>
      <c r="G14" s="327">
        <f t="shared" si="2"/>
        <v>0</v>
      </c>
      <c r="H14" s="47"/>
      <c r="I14" s="55">
        <v>1.004</v>
      </c>
      <c r="J14" s="55"/>
      <c r="K14" s="434">
        <f t="shared" si="3"/>
        <v>0</v>
      </c>
      <c r="L14" s="260">
        <f t="shared" si="4"/>
        <v>0</v>
      </c>
      <c r="N14" s="50">
        <v>5103</v>
      </c>
      <c r="O14" s="51">
        <v>103</v>
      </c>
      <c r="Q14" s="52"/>
      <c r="V14" s="607" t="s">
        <v>35</v>
      </c>
      <c r="W14" s="607"/>
      <c r="X14" s="597">
        <f>IF('4050'!K$84=1,'4050'!G14,0)</f>
        <v>0</v>
      </c>
      <c r="Y14" s="597"/>
      <c r="Z14" s="608">
        <v>1</v>
      </c>
      <c r="AA14" s="608"/>
      <c r="AB14" s="459">
        <f t="shared" si="0"/>
        <v>0</v>
      </c>
      <c r="AC14" s="460">
        <f t="shared" si="1"/>
        <v>0</v>
      </c>
      <c r="AD14" s="449"/>
    </row>
    <row r="15" spans="1:30" x14ac:dyDescent="0.3">
      <c r="A15" s="1" t="s">
        <v>36</v>
      </c>
      <c r="B15" s="14" t="s">
        <v>37</v>
      </c>
      <c r="C15" s="14"/>
      <c r="D15" s="330">
        <v>0</v>
      </c>
      <c r="E15" s="330">
        <v>0</v>
      </c>
      <c r="F15" s="251"/>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IF('4050'!K$84=1,'4050'!G15,0)</f>
        <v>0</v>
      </c>
      <c r="Y15" s="597"/>
      <c r="Z15" s="608">
        <v>1</v>
      </c>
      <c r="AA15" s="608"/>
      <c r="AB15" s="459">
        <f t="shared" si="0"/>
        <v>0</v>
      </c>
      <c r="AC15" s="461">
        <f t="shared" si="1"/>
        <v>0</v>
      </c>
      <c r="AD15" s="449"/>
    </row>
    <row r="16" spans="1:30" ht="16.2" x14ac:dyDescent="0.35">
      <c r="A16" s="1" t="s">
        <v>39</v>
      </c>
      <c r="B16" s="14" t="s">
        <v>40</v>
      </c>
      <c r="C16" s="14"/>
      <c r="D16" s="330">
        <v>0</v>
      </c>
      <c r="E16" s="330">
        <v>0</v>
      </c>
      <c r="F16" s="251"/>
      <c r="G16" s="327">
        <f t="shared" si="2"/>
        <v>0</v>
      </c>
      <c r="H16" s="47"/>
      <c r="I16" s="55">
        <v>3.548</v>
      </c>
      <c r="J16" s="55"/>
      <c r="K16" s="434">
        <f t="shared" si="3"/>
        <v>0</v>
      </c>
      <c r="L16" s="260">
        <f t="shared" si="4"/>
        <v>0</v>
      </c>
      <c r="N16" s="50">
        <v>5101</v>
      </c>
      <c r="O16" s="1">
        <v>254</v>
      </c>
      <c r="Q16" s="52"/>
      <c r="V16" s="607" t="s">
        <v>40</v>
      </c>
      <c r="W16" s="607"/>
      <c r="X16" s="597">
        <f>IF('4050'!K$84=1,'4050'!G16,0)</f>
        <v>0</v>
      </c>
      <c r="Y16" s="597"/>
      <c r="Z16" s="608">
        <v>1</v>
      </c>
      <c r="AA16" s="608"/>
      <c r="AB16" s="459">
        <f t="shared" si="0"/>
        <v>0</v>
      </c>
      <c r="AC16" s="460">
        <f t="shared" si="1"/>
        <v>0</v>
      </c>
      <c r="AD16" s="449"/>
    </row>
    <row r="17" spans="1:30" ht="16.2" x14ac:dyDescent="0.35">
      <c r="A17" s="1" t="s">
        <v>41</v>
      </c>
      <c r="B17" s="14" t="s">
        <v>42</v>
      </c>
      <c r="C17" s="14"/>
      <c r="D17" s="330">
        <v>0</v>
      </c>
      <c r="E17" s="330">
        <v>0</v>
      </c>
      <c r="F17" s="251"/>
      <c r="G17" s="327">
        <f t="shared" si="2"/>
        <v>0</v>
      </c>
      <c r="H17" s="47"/>
      <c r="I17" s="55">
        <f>I16</f>
        <v>3.548</v>
      </c>
      <c r="J17" s="55"/>
      <c r="K17" s="434">
        <f t="shared" si="3"/>
        <v>0</v>
      </c>
      <c r="L17" s="260">
        <f t="shared" si="4"/>
        <v>0</v>
      </c>
      <c r="N17" s="50">
        <v>5102</v>
      </c>
      <c r="O17" s="52">
        <v>254</v>
      </c>
      <c r="Q17" s="52"/>
      <c r="V17" s="607" t="s">
        <v>42</v>
      </c>
      <c r="W17" s="607"/>
      <c r="X17" s="597">
        <f>IF('4050'!K$84=1,'4050'!G17,0)</f>
        <v>0</v>
      </c>
      <c r="Y17" s="597"/>
      <c r="Z17" s="608">
        <v>1</v>
      </c>
      <c r="AA17" s="608"/>
      <c r="AB17" s="459">
        <f t="shared" si="0"/>
        <v>0</v>
      </c>
      <c r="AC17" s="460">
        <f t="shared" si="1"/>
        <v>0</v>
      </c>
      <c r="AD17" s="449"/>
    </row>
    <row r="18" spans="1:30" ht="16.2" x14ac:dyDescent="0.35">
      <c r="A18" s="1" t="s">
        <v>43</v>
      </c>
      <c r="B18" s="14" t="s">
        <v>44</v>
      </c>
      <c r="C18" s="14"/>
      <c r="D18" s="330">
        <v>0</v>
      </c>
      <c r="E18" s="330">
        <v>0</v>
      </c>
      <c r="F18" s="251"/>
      <c r="G18" s="327">
        <f t="shared" si="2"/>
        <v>0</v>
      </c>
      <c r="H18" s="47"/>
      <c r="I18" s="55">
        <f>I17</f>
        <v>3.548</v>
      </c>
      <c r="J18" s="55"/>
      <c r="K18" s="434">
        <f t="shared" si="3"/>
        <v>0</v>
      </c>
      <c r="L18" s="260">
        <f t="shared" si="4"/>
        <v>0</v>
      </c>
      <c r="N18" s="50">
        <v>5103</v>
      </c>
      <c r="O18" s="52">
        <v>254</v>
      </c>
      <c r="Q18" s="52"/>
      <c r="V18" s="607" t="s">
        <v>44</v>
      </c>
      <c r="W18" s="607"/>
      <c r="X18" s="597">
        <f>IF('4050'!K$84=1,'4050'!G18,0)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c r="G19" s="327">
        <f t="shared" si="2"/>
        <v>0</v>
      </c>
      <c r="H19" s="47"/>
      <c r="I19" s="55">
        <v>5.1040000000000001</v>
      </c>
      <c r="J19" s="55"/>
      <c r="K19" s="434">
        <f t="shared" si="3"/>
        <v>0</v>
      </c>
      <c r="L19" s="260">
        <f t="shared" si="4"/>
        <v>0</v>
      </c>
      <c r="N19" s="50">
        <v>5101</v>
      </c>
      <c r="O19" s="1">
        <v>255</v>
      </c>
      <c r="Q19" s="52"/>
      <c r="V19" s="607" t="s">
        <v>46</v>
      </c>
      <c r="W19" s="607"/>
      <c r="X19" s="597">
        <f>IF('4050'!K$84=1,'4050'!G19,0)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c r="G20" s="327">
        <f t="shared" si="2"/>
        <v>0</v>
      </c>
      <c r="H20" s="47"/>
      <c r="I20" s="55">
        <f>I19</f>
        <v>5.1040000000000001</v>
      </c>
      <c r="J20" s="55"/>
      <c r="K20" s="434">
        <f t="shared" si="3"/>
        <v>0</v>
      </c>
      <c r="L20" s="260">
        <f t="shared" si="4"/>
        <v>0</v>
      </c>
      <c r="N20" s="50">
        <v>5102</v>
      </c>
      <c r="O20" s="52">
        <v>255</v>
      </c>
      <c r="Q20" s="52"/>
      <c r="V20" s="607" t="s">
        <v>48</v>
      </c>
      <c r="W20" s="607"/>
      <c r="X20" s="597">
        <f>IF('4050'!K$84=1,'4050'!G20,0)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c r="G21" s="327">
        <f t="shared" si="2"/>
        <v>0</v>
      </c>
      <c r="H21" s="47"/>
      <c r="I21" s="55">
        <f>I20</f>
        <v>5.1040000000000001</v>
      </c>
      <c r="J21" s="55"/>
      <c r="K21" s="434">
        <f t="shared" si="3"/>
        <v>0</v>
      </c>
      <c r="L21" s="260">
        <f t="shared" si="4"/>
        <v>0</v>
      </c>
      <c r="N21" s="50">
        <v>5103</v>
      </c>
      <c r="O21" s="52">
        <v>255</v>
      </c>
      <c r="Q21" s="52"/>
      <c r="V21" s="607" t="s">
        <v>50</v>
      </c>
      <c r="W21" s="607"/>
      <c r="X21" s="597">
        <f>IF('4050'!K$84=1,'4050'!G21,0)</f>
        <v>0</v>
      </c>
      <c r="Y21" s="597"/>
      <c r="Z21" s="608">
        <v>1</v>
      </c>
      <c r="AA21" s="608"/>
      <c r="AB21" s="459">
        <f t="shared" si="0"/>
        <v>0</v>
      </c>
      <c r="AC21" s="460">
        <f t="shared" si="1"/>
        <v>0</v>
      </c>
      <c r="AD21" s="449"/>
    </row>
    <row r="22" spans="1:30" ht="16.2" x14ac:dyDescent="0.35">
      <c r="A22" s="1" t="s">
        <v>51</v>
      </c>
      <c r="B22" s="14" t="s">
        <v>52</v>
      </c>
      <c r="C22" s="14"/>
      <c r="D22" s="330">
        <f>18.44-5.44</f>
        <v>13</v>
      </c>
      <c r="E22" s="330">
        <f>2.61+4.51+4.5+2.7</f>
        <v>14.32</v>
      </c>
      <c r="F22" s="251"/>
      <c r="G22" s="327">
        <f t="shared" si="2"/>
        <v>27.32</v>
      </c>
      <c r="H22" s="47"/>
      <c r="I22" s="55">
        <v>1.147</v>
      </c>
      <c r="J22" s="55"/>
      <c r="K22" s="434">
        <f t="shared" si="3"/>
        <v>31.335999999999999</v>
      </c>
      <c r="L22" s="260">
        <f t="shared" si="4"/>
        <v>130003.39151687999</v>
      </c>
      <c r="N22" s="50">
        <v>5101</v>
      </c>
      <c r="O22" s="51">
        <v>130</v>
      </c>
      <c r="Q22" s="52"/>
      <c r="V22" s="607" t="s">
        <v>52</v>
      </c>
      <c r="W22" s="607"/>
      <c r="X22" s="597">
        <f>IF('4050'!K$84=1,'4050'!G22,0)</f>
        <v>0</v>
      </c>
      <c r="Y22" s="597"/>
      <c r="Z22" s="608">
        <v>1</v>
      </c>
      <c r="AA22" s="608"/>
      <c r="AB22" s="459">
        <f t="shared" si="0"/>
        <v>0</v>
      </c>
      <c r="AC22" s="460">
        <f t="shared" si="1"/>
        <v>0</v>
      </c>
      <c r="AD22" s="449"/>
    </row>
    <row r="23" spans="1:30" ht="16.2" x14ac:dyDescent="0.35">
      <c r="A23" s="1" t="s">
        <v>53</v>
      </c>
      <c r="B23" s="14" t="s">
        <v>54</v>
      </c>
      <c r="C23" s="14"/>
      <c r="D23" s="330">
        <v>5.44</v>
      </c>
      <c r="E23" s="330">
        <f>2.25+1.35+2.29</f>
        <v>5.8900000000000006</v>
      </c>
      <c r="F23" s="251"/>
      <c r="G23" s="327">
        <f t="shared" si="2"/>
        <v>11.330000000000002</v>
      </c>
      <c r="H23" s="47"/>
      <c r="I23" s="55">
        <f>I22</f>
        <v>1.147</v>
      </c>
      <c r="J23" s="55"/>
      <c r="K23" s="434">
        <f t="shared" si="3"/>
        <v>12.9955</v>
      </c>
      <c r="L23" s="260">
        <f t="shared" si="4"/>
        <v>53914.31817901499</v>
      </c>
      <c r="N23" s="50">
        <v>5102</v>
      </c>
      <c r="O23" s="51">
        <v>130</v>
      </c>
      <c r="Q23" s="52"/>
      <c r="V23" s="607" t="s">
        <v>54</v>
      </c>
      <c r="W23" s="607"/>
      <c r="X23" s="597">
        <f>IF('4050'!K$84=1,'4050'!G23,0)</f>
        <v>0</v>
      </c>
      <c r="Y23" s="597"/>
      <c r="Z23" s="608">
        <v>1</v>
      </c>
      <c r="AA23" s="608"/>
      <c r="AB23" s="459">
        <f t="shared" si="0"/>
        <v>0</v>
      </c>
      <c r="AC23" s="460">
        <f t="shared" si="1"/>
        <v>0</v>
      </c>
      <c r="AD23" s="449"/>
    </row>
    <row r="24" spans="1:30" ht="16.2" x14ac:dyDescent="0.35">
      <c r="A24" s="1" t="s">
        <v>55</v>
      </c>
      <c r="B24" s="14" t="s">
        <v>56</v>
      </c>
      <c r="C24" s="14"/>
      <c r="D24" s="330">
        <v>0</v>
      </c>
      <c r="E24" s="330">
        <v>0</v>
      </c>
      <c r="F24" s="251"/>
      <c r="G24" s="327">
        <f t="shared" si="2"/>
        <v>0</v>
      </c>
      <c r="H24" s="47"/>
      <c r="I24" s="55">
        <f>I23</f>
        <v>1.147</v>
      </c>
      <c r="J24" s="55"/>
      <c r="K24" s="434">
        <f t="shared" si="3"/>
        <v>0</v>
      </c>
      <c r="L24" s="260">
        <f t="shared" si="4"/>
        <v>0</v>
      </c>
      <c r="N24" s="50">
        <v>5103</v>
      </c>
      <c r="O24" s="51">
        <v>130</v>
      </c>
      <c r="Q24" s="52"/>
      <c r="V24" s="607" t="s">
        <v>56</v>
      </c>
      <c r="W24" s="607"/>
      <c r="X24" s="597">
        <f>IF('4050'!K$84=1,'4050'!G24,0)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c r="G25" s="327">
        <f t="shared" si="2"/>
        <v>0</v>
      </c>
      <c r="H25" s="47"/>
      <c r="I25" s="55">
        <v>1.004</v>
      </c>
      <c r="J25" s="55"/>
      <c r="K25" s="434">
        <f t="shared" si="3"/>
        <v>0</v>
      </c>
      <c r="L25" s="260">
        <f t="shared" si="4"/>
        <v>0</v>
      </c>
      <c r="N25" s="50">
        <v>5310</v>
      </c>
      <c r="O25" s="51">
        <v>300</v>
      </c>
      <c r="Q25" s="52"/>
      <c r="V25" s="607" t="s">
        <v>58</v>
      </c>
      <c r="W25" s="607"/>
      <c r="X25" s="597">
        <f>IF('4050'!K$84=1,'4050'!G25,0)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227.25</v>
      </c>
      <c r="E26" s="438">
        <f t="shared" si="5"/>
        <v>222.14999999999998</v>
      </c>
      <c r="F26" s="438"/>
      <c r="G26" s="438">
        <f>SUM(G10:G25)</f>
        <v>449.4</v>
      </c>
      <c r="H26" s="60"/>
      <c r="I26" s="60"/>
      <c r="J26" s="60"/>
      <c r="K26" s="440">
        <f>SUM(K10:K25)</f>
        <v>487.99770000000001</v>
      </c>
      <c r="L26" s="264">
        <f>SUM(L10:L25)</f>
        <v>2024551.8270499408</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2" t="s">
        <v>464</v>
      </c>
      <c r="E27" s="442"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f>13.81-1.5-0.5</f>
        <v>11.81</v>
      </c>
      <c r="E28" s="330">
        <v>11.55</v>
      </c>
      <c r="F28" s="325"/>
      <c r="G28" s="327">
        <f t="shared" ref="G28:G36" si="6">IF($B$154&lt;8,D28*2,D28+E28)</f>
        <v>23.36</v>
      </c>
      <c r="H28" s="72"/>
      <c r="I28" s="73" t="s">
        <v>67</v>
      </c>
      <c r="J28" s="50">
        <v>251</v>
      </c>
      <c r="K28" s="435">
        <v>1047</v>
      </c>
      <c r="L28" s="260">
        <f>SUM(G28*K28)</f>
        <v>24457.919999999998</v>
      </c>
      <c r="N28" s="13">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1.5</v>
      </c>
      <c r="E29" s="330">
        <v>1.49</v>
      </c>
      <c r="F29" s="325"/>
      <c r="G29" s="327">
        <f t="shared" si="6"/>
        <v>2.99</v>
      </c>
      <c r="H29" s="72"/>
      <c r="I29" s="50" t="s">
        <v>67</v>
      </c>
      <c r="J29" s="50">
        <v>252</v>
      </c>
      <c r="K29" s="435">
        <v>3380</v>
      </c>
      <c r="L29" s="260">
        <f t="shared" ref="L29:L36" si="8">SUM(G29*K29)</f>
        <v>10106.200000000001</v>
      </c>
      <c r="N29" s="13">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0.5</v>
      </c>
      <c r="E30" s="330">
        <v>0.5</v>
      </c>
      <c r="F30" s="325"/>
      <c r="G30" s="327">
        <f t="shared" si="6"/>
        <v>1</v>
      </c>
      <c r="H30" s="72"/>
      <c r="I30" s="50" t="s">
        <v>67</v>
      </c>
      <c r="J30" s="50">
        <v>253</v>
      </c>
      <c r="K30" s="435">
        <v>6896</v>
      </c>
      <c r="L30" s="260">
        <f t="shared" si="8"/>
        <v>6896</v>
      </c>
      <c r="N30" s="13">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f>12.24-1.5-0.5</f>
        <v>10.24</v>
      </c>
      <c r="E31" s="330">
        <v>7.01</v>
      </c>
      <c r="F31" s="325"/>
      <c r="G31" s="327">
        <f t="shared" si="6"/>
        <v>17.25</v>
      </c>
      <c r="H31" s="72"/>
      <c r="I31" s="81" t="s">
        <v>71</v>
      </c>
      <c r="J31" s="50">
        <v>251</v>
      </c>
      <c r="K31" s="435">
        <v>1173</v>
      </c>
      <c r="L31" s="260">
        <f t="shared" si="8"/>
        <v>20234.25</v>
      </c>
      <c r="N31" s="13">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1.5</v>
      </c>
      <c r="E32" s="330">
        <v>0.49</v>
      </c>
      <c r="F32" s="325"/>
      <c r="G32" s="327">
        <f t="shared" si="6"/>
        <v>1.99</v>
      </c>
      <c r="H32" s="72"/>
      <c r="I32" s="81" t="s">
        <v>71</v>
      </c>
      <c r="J32" s="50">
        <v>252</v>
      </c>
      <c r="K32" s="435">
        <v>3506</v>
      </c>
      <c r="L32" s="260">
        <f t="shared" si="8"/>
        <v>6976.94</v>
      </c>
      <c r="N32" s="13">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0.5</v>
      </c>
      <c r="E33" s="330">
        <v>0.49</v>
      </c>
      <c r="F33" s="325"/>
      <c r="G33" s="327">
        <f t="shared" si="6"/>
        <v>0.99</v>
      </c>
      <c r="H33" s="72"/>
      <c r="I33" s="81" t="s">
        <v>71</v>
      </c>
      <c r="J33" s="50">
        <v>253</v>
      </c>
      <c r="K33" s="435">
        <v>7023</v>
      </c>
      <c r="L33" s="260">
        <f t="shared" si="8"/>
        <v>6952.7699999999995</v>
      </c>
      <c r="N33" s="13">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c r="G34" s="327">
        <f t="shared" si="6"/>
        <v>0</v>
      </c>
      <c r="H34" s="72"/>
      <c r="I34" s="81" t="s">
        <v>75</v>
      </c>
      <c r="J34" s="50">
        <v>251</v>
      </c>
      <c r="K34" s="435">
        <v>835</v>
      </c>
      <c r="L34" s="260">
        <f t="shared" si="8"/>
        <v>0</v>
      </c>
      <c r="N34" s="13">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c r="G35" s="327">
        <f t="shared" si="6"/>
        <v>0</v>
      </c>
      <c r="H35" s="72"/>
      <c r="I35" s="81" t="s">
        <v>75</v>
      </c>
      <c r="J35" s="50">
        <v>252</v>
      </c>
      <c r="K35" s="435">
        <v>3168</v>
      </c>
      <c r="L35" s="260">
        <f t="shared" si="8"/>
        <v>0</v>
      </c>
      <c r="N35" s="13">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c r="G36" s="327">
        <f t="shared" si="6"/>
        <v>0</v>
      </c>
      <c r="H36" s="72"/>
      <c r="I36" s="81" t="s">
        <v>75</v>
      </c>
      <c r="J36" s="50">
        <v>253</v>
      </c>
      <c r="K36" s="435">
        <v>6685</v>
      </c>
      <c r="L36" s="247">
        <f t="shared" si="8"/>
        <v>0</v>
      </c>
      <c r="N36" s="13">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26.05</v>
      </c>
      <c r="E37" s="438">
        <f t="shared" si="10"/>
        <v>21.529999999999998</v>
      </c>
      <c r="F37" s="438"/>
      <c r="G37" s="438">
        <f>SUM(G28:G36)</f>
        <v>47.580000000000005</v>
      </c>
      <c r="H37" s="60"/>
      <c r="I37" s="14" t="s">
        <v>79</v>
      </c>
      <c r="J37" s="14"/>
      <c r="K37" s="58"/>
      <c r="L37" s="247">
        <f>SUM(L28:L36)</f>
        <v>75624.08</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84936.599999999991</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2185112.507049941</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325.49220000000003</v>
      </c>
      <c r="D47" s="107"/>
      <c r="E47" s="107"/>
      <c r="F47" s="107"/>
      <c r="G47" s="108">
        <f>K7</f>
        <v>1.0289999999999999</v>
      </c>
      <c r="H47" s="108"/>
      <c r="I47" s="109">
        <v>1317.85</v>
      </c>
      <c r="J47" s="110" t="s">
        <v>94</v>
      </c>
      <c r="K47" s="436">
        <f>ROUND(C47*G47*I47,0)</f>
        <v>441389</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162.50549999999998</v>
      </c>
      <c r="D48" s="107"/>
      <c r="E48" s="107"/>
      <c r="F48" s="107"/>
      <c r="G48" s="108">
        <f>K7</f>
        <v>1.0289999999999999</v>
      </c>
      <c r="H48" s="108"/>
      <c r="I48" s="109">
        <v>898.92</v>
      </c>
      <c r="J48" s="110" t="s">
        <v>94</v>
      </c>
      <c r="K48" s="436">
        <f>ROUND(C48*G48*I48,0)</f>
        <v>150316</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487.99770000000001</v>
      </c>
      <c r="D50" s="129"/>
      <c r="E50" s="130"/>
      <c r="F50" s="130"/>
      <c r="G50" s="131" t="s">
        <v>96</v>
      </c>
      <c r="H50" s="131"/>
      <c r="I50" s="131"/>
      <c r="J50" s="131"/>
      <c r="K50" s="131"/>
      <c r="L50" s="260">
        <f>IF(B2=75,0,K49+K48+K47)</f>
        <v>591705</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487.99770000000001</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2.4229999999999998E-3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449.4</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2.4499999999999999E-3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2.4229999999999998E-3</v>
      </c>
      <c r="L59" s="260">
        <f>SUM(I59*K59)</f>
        <v>10259.919700999999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22</v>
      </c>
      <c r="I67" s="111">
        <v>107785963</v>
      </c>
      <c r="J67" s="144" t="s">
        <v>108</v>
      </c>
      <c r="K67" s="145">
        <f>K54</f>
        <v>2.4229999999999998E-3</v>
      </c>
      <c r="L67" s="260">
        <f>SUM(I67*K67)</f>
        <v>261165.38834899999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2.4499999999999999E-3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2.4229999999999998E-3</v>
      </c>
      <c r="L70" s="260">
        <f t="shared" si="11"/>
        <v>-17109.755238999998</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2.4229999999999998E-3</v>
      </c>
      <c r="L71" s="260">
        <f t="shared" si="11"/>
        <v>1677.5204359999998</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2.4499999999999999E-3</v>
      </c>
      <c r="L72" s="260">
        <f t="shared" si="11"/>
        <v>34813.603300000002</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23</v>
      </c>
      <c r="I74" s="18"/>
      <c r="J74" s="143"/>
      <c r="K74" s="18"/>
      <c r="L74" s="260"/>
      <c r="O74" s="1"/>
      <c r="V74" s="644" t="s">
        <v>126</v>
      </c>
      <c r="W74" s="644"/>
      <c r="X74" s="496" t="s">
        <v>127</v>
      </c>
      <c r="Y74" s="497"/>
      <c r="Z74" s="498">
        <f>+I75</f>
        <v>2.5</v>
      </c>
      <c r="AA74" s="499" t="s">
        <v>128</v>
      </c>
      <c r="AB74" s="500">
        <f>+K75</f>
        <v>365</v>
      </c>
      <c r="AC74" s="460">
        <f>ROUND(AB74*Z74,0)</f>
        <v>913</v>
      </c>
      <c r="AD74" s="449"/>
    </row>
    <row r="75" spans="1:30" ht="19.5" customHeight="1" x14ac:dyDescent="0.3">
      <c r="A75" s="1" t="s">
        <v>129</v>
      </c>
      <c r="B75" s="154" t="s">
        <v>126</v>
      </c>
      <c r="C75" s="155" t="s">
        <v>127</v>
      </c>
      <c r="D75" s="154">
        <v>0</v>
      </c>
      <c r="E75" s="154">
        <v>5</v>
      </c>
      <c r="F75" s="154"/>
      <c r="G75" s="156">
        <f>IF(E75=0,D75,E75)</f>
        <v>5</v>
      </c>
      <c r="H75" s="157"/>
      <c r="I75" s="158">
        <f>AVERAGE(G75,D75)</f>
        <v>2.5</v>
      </c>
      <c r="J75" s="159" t="s">
        <v>128</v>
      </c>
      <c r="K75" s="160">
        <v>365</v>
      </c>
      <c r="L75" s="260">
        <f t="shared" ref="L75:L78" si="12">SUM(I75*K75)</f>
        <v>912.5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2.4499999999999999E-3</v>
      </c>
      <c r="L77" s="260">
        <f t="shared" si="12"/>
        <v>4215.9771499999997</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2.4229999999999998E-3</v>
      </c>
      <c r="L78" s="260">
        <f t="shared" si="12"/>
        <v>0</v>
      </c>
      <c r="O78" s="1"/>
      <c r="V78" s="629" t="str">
        <f t="shared" ref="V78:V79"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f t="shared" si="13"/>
        <v>0</v>
      </c>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913</v>
      </c>
      <c r="AD81" s="507"/>
    </row>
    <row r="82" spans="1:30" ht="22.5" customHeight="1" thickTop="1" x14ac:dyDescent="0.3">
      <c r="B82" s="14" t="s">
        <v>138</v>
      </c>
      <c r="C82" s="14"/>
      <c r="D82" s="14"/>
      <c r="E82" s="14"/>
      <c r="F82" s="14"/>
      <c r="G82" s="14"/>
      <c r="H82" s="14"/>
      <c r="I82" s="14"/>
      <c r="J82" s="14"/>
      <c r="K82" s="14"/>
      <c r="L82" s="446">
        <f>SUM(L44:L81)</f>
        <v>3072752.6607469413</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'4050'!AC81</f>
        <v>913</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13" t="s">
        <v>146</v>
      </c>
      <c r="C86" s="14"/>
      <c r="D86" s="14"/>
      <c r="E86" s="14"/>
      <c r="F86" s="14"/>
      <c r="G86" s="14"/>
      <c r="H86" s="14"/>
      <c r="I86" s="14"/>
      <c r="J86" s="182" t="s">
        <v>147</v>
      </c>
      <c r="K86" s="183">
        <f>IF(K84=1,L84,L82)</f>
        <v>3072752.6607469413</v>
      </c>
      <c r="L86" s="247">
        <f>IF(G26=0,0,IF(G26&gt;250,-(((250/G26)*K86)*IF(M86="H",0.02,0.05)),IF(M86="H",-0.02*K86,-0.05*K86)))</f>
        <v>-85468.198173869096</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13" t="s">
        <v>149</v>
      </c>
      <c r="C87" s="14"/>
      <c r="D87" s="14"/>
      <c r="E87" s="14"/>
      <c r="F87" s="14"/>
      <c r="G87" s="14"/>
      <c r="H87" s="14"/>
      <c r="I87" s="14"/>
      <c r="J87" s="14"/>
      <c r="K87" s="184"/>
      <c r="L87" s="260">
        <f>L82+L86</f>
        <v>2987284.4625730724</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v>56062</v>
      </c>
      <c r="E89" s="14"/>
      <c r="F89" s="14"/>
      <c r="G89" s="14"/>
      <c r="H89" s="14"/>
      <c r="I89" s="14"/>
      <c r="J89" s="14"/>
      <c r="K89" s="184"/>
      <c r="L89" s="247">
        <v>-2467969.33</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519315.13257307233</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259657.57</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68169.434863477989</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575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13">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D177"/>
  <sheetViews>
    <sheetView showGridLines="0" topLeftCell="B2" zoomScale="80" zoomScaleNormal="80" workbookViewId="0">
      <selection activeCell="B2" sqref="B2"/>
    </sheetView>
  </sheetViews>
  <sheetFormatPr defaultColWidth="8.6640625" defaultRowHeight="15.6" x14ac:dyDescent="0.3"/>
  <cols>
    <col min="1" max="1" width="11.33203125" style="1" hidden="1" customWidth="1"/>
    <col min="2" max="2" width="10.44140625" style="13"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9"/>
      <c r="N2" s="3"/>
      <c r="O2" s="1"/>
      <c r="V2" s="448">
        <f>'4051'!B2</f>
        <v>50</v>
      </c>
      <c r="W2" s="586" t="s">
        <v>4</v>
      </c>
      <c r="X2" s="587"/>
      <c r="Y2" s="588"/>
      <c r="Z2" s="588"/>
      <c r="AA2" s="588"/>
      <c r="AB2" s="588"/>
      <c r="AC2" s="588"/>
      <c r="AD2" s="449"/>
    </row>
    <row r="3" spans="1:30" ht="20.399999999999999" x14ac:dyDescent="0.35">
      <c r="B3" s="10" t="str">
        <f>"Revenue Estimate Worksheet: "&amp;B124</f>
        <v>Revenue Estimate Worksheet: Renaissance Charter School at Central Palm - 4051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'4051'!G7</f>
        <v>4031.77</v>
      </c>
      <c r="Y7" s="601"/>
      <c r="Z7" s="602" t="s">
        <v>11</v>
      </c>
      <c r="AA7" s="602"/>
      <c r="AB7" s="603">
        <f>+K7</f>
        <v>1.0289999999999999</v>
      </c>
      <c r="AC7" s="603"/>
      <c r="AD7" s="449"/>
    </row>
    <row r="8" spans="1:30" ht="51" customHeight="1" x14ac:dyDescent="0.3">
      <c r="B8" s="28" t="s">
        <v>12</v>
      </c>
      <c r="C8" s="28"/>
      <c r="D8" s="30" t="s">
        <v>464</v>
      </c>
      <c r="E8" s="30"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125.36</v>
      </c>
      <c r="E10" s="328">
        <v>134.54</v>
      </c>
      <c r="F10" s="323"/>
      <c r="G10" s="326">
        <f>IF($B$154&lt;8,D10*2,D10+E10)</f>
        <v>259.89999999999998</v>
      </c>
      <c r="H10" s="47"/>
      <c r="I10" s="48">
        <v>1.1259999999999999</v>
      </c>
      <c r="J10" s="48"/>
      <c r="K10" s="434">
        <f>ROUND(G10*I10,4)</f>
        <v>292.6474</v>
      </c>
      <c r="L10" s="260">
        <f>SUM(K10*$G$7)*($K$7)</f>
        <v>1214103.7311270419</v>
      </c>
      <c r="N10" s="50">
        <v>5101</v>
      </c>
      <c r="O10" s="51">
        <v>101</v>
      </c>
      <c r="Q10" s="52"/>
      <c r="V10" s="596" t="s">
        <v>25</v>
      </c>
      <c r="W10" s="596"/>
      <c r="X10" s="597">
        <f>IF('4051'!K$84=1,'4051'!G10,0)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15.88</v>
      </c>
      <c r="E11" s="330">
        <v>15.8</v>
      </c>
      <c r="F11" s="251"/>
      <c r="G11" s="327">
        <f t="shared" ref="G11:G25" si="2">IF($B$154&lt;8,D11*2,D11+E11)</f>
        <v>31.68</v>
      </c>
      <c r="H11" s="47"/>
      <c r="I11" s="55">
        <f>I10</f>
        <v>1.1259999999999999</v>
      </c>
      <c r="J11" s="55"/>
      <c r="K11" s="434">
        <f t="shared" ref="K11:K25" si="3">ROUND(G11*I11,4)</f>
        <v>35.671700000000001</v>
      </c>
      <c r="L11" s="260">
        <f t="shared" ref="L11:L25" si="4">SUM(K11*$G$7)*($K$7)</f>
        <v>147990.87251636098</v>
      </c>
      <c r="M11" s="1" t="str">
        <f>IF(ROUND(G11,2)=ROUND(SUM(G28:G30),2)," ","CHECK 2. PK-3 Lines Below")</f>
        <v xml:space="preserve"> </v>
      </c>
      <c r="N11" s="50">
        <v>5101</v>
      </c>
      <c r="O11" s="56" t="s">
        <v>28</v>
      </c>
      <c r="Q11" s="52"/>
      <c r="V11" s="607" t="s">
        <v>27</v>
      </c>
      <c r="W11" s="607"/>
      <c r="X11" s="597">
        <f>IF('4051'!K$84=1,'4051'!G11,0)</f>
        <v>0</v>
      </c>
      <c r="Y11" s="597"/>
      <c r="Z11" s="608">
        <v>1</v>
      </c>
      <c r="AA11" s="608"/>
      <c r="AB11" s="459">
        <f t="shared" si="0"/>
        <v>0</v>
      </c>
      <c r="AC11" s="460">
        <f t="shared" si="1"/>
        <v>0</v>
      </c>
      <c r="AD11" s="449"/>
    </row>
    <row r="12" spans="1:30" x14ac:dyDescent="0.3">
      <c r="A12" s="1" t="s">
        <v>29</v>
      </c>
      <c r="B12" s="14" t="s">
        <v>30</v>
      </c>
      <c r="C12" s="14"/>
      <c r="D12" s="330">
        <v>66.94</v>
      </c>
      <c r="E12" s="330">
        <v>61.65</v>
      </c>
      <c r="F12" s="251"/>
      <c r="G12" s="327">
        <f t="shared" si="2"/>
        <v>128.59</v>
      </c>
      <c r="H12" s="47"/>
      <c r="I12" s="55">
        <v>1</v>
      </c>
      <c r="J12" s="55"/>
      <c r="K12" s="434">
        <f t="shared" si="3"/>
        <v>128.59</v>
      </c>
      <c r="L12" s="260">
        <f t="shared" si="4"/>
        <v>533480.21812470001</v>
      </c>
      <c r="N12" s="50">
        <v>5102</v>
      </c>
      <c r="O12" s="51">
        <v>102</v>
      </c>
      <c r="Q12" s="52"/>
      <c r="V12" s="607" t="s">
        <v>30</v>
      </c>
      <c r="W12" s="607"/>
      <c r="X12" s="597">
        <f>IF('4051'!K$84=1,'4051'!G12,0)</f>
        <v>0</v>
      </c>
      <c r="Y12" s="597"/>
      <c r="Z12" s="608">
        <v>1</v>
      </c>
      <c r="AA12" s="608"/>
      <c r="AB12" s="459">
        <f t="shared" si="0"/>
        <v>0</v>
      </c>
      <c r="AC12" s="460">
        <f t="shared" si="1"/>
        <v>0</v>
      </c>
      <c r="AD12" s="449"/>
    </row>
    <row r="13" spans="1:30" x14ac:dyDescent="0.3">
      <c r="A13" s="1" t="s">
        <v>31</v>
      </c>
      <c r="B13" s="14" t="s">
        <v>32</v>
      </c>
      <c r="C13" s="14"/>
      <c r="D13" s="330">
        <v>12.7</v>
      </c>
      <c r="E13" s="330">
        <v>11.98</v>
      </c>
      <c r="F13" s="251"/>
      <c r="G13" s="327">
        <f t="shared" si="2"/>
        <v>24.68</v>
      </c>
      <c r="H13" s="47"/>
      <c r="I13" s="55">
        <f>I12</f>
        <v>1</v>
      </c>
      <c r="J13" s="55"/>
      <c r="K13" s="434">
        <f t="shared" si="3"/>
        <v>24.68</v>
      </c>
      <c r="L13" s="260">
        <f t="shared" si="4"/>
        <v>102389.70202439999</v>
      </c>
      <c r="M13" s="1" t="str">
        <f>IF(ROUND(G13,2)=ROUND(SUM(G31:G33),2)," ","CHECK 2. 4-8 Lines Below")</f>
        <v xml:space="preserve"> </v>
      </c>
      <c r="N13" s="50">
        <v>5102</v>
      </c>
      <c r="O13" s="56" t="s">
        <v>33</v>
      </c>
      <c r="Q13" s="52"/>
      <c r="V13" s="607" t="s">
        <v>32</v>
      </c>
      <c r="W13" s="607"/>
      <c r="X13" s="597">
        <f>IF('4051'!K$84=1,'4051'!G13,0)</f>
        <v>0</v>
      </c>
      <c r="Y13" s="597"/>
      <c r="Z13" s="608">
        <v>1</v>
      </c>
      <c r="AA13" s="608"/>
      <c r="AB13" s="459">
        <f t="shared" si="0"/>
        <v>0</v>
      </c>
      <c r="AC13" s="460">
        <f t="shared" si="1"/>
        <v>0</v>
      </c>
      <c r="AD13" s="449"/>
    </row>
    <row r="14" spans="1:30" x14ac:dyDescent="0.3">
      <c r="A14" s="1" t="s">
        <v>34</v>
      </c>
      <c r="B14" s="14" t="s">
        <v>35</v>
      </c>
      <c r="C14" s="14"/>
      <c r="D14" s="330">
        <v>0</v>
      </c>
      <c r="E14" s="330">
        <v>0</v>
      </c>
      <c r="F14" s="251"/>
      <c r="G14" s="327">
        <f t="shared" si="2"/>
        <v>0</v>
      </c>
      <c r="H14" s="47"/>
      <c r="I14" s="55">
        <v>1.004</v>
      </c>
      <c r="J14" s="55"/>
      <c r="K14" s="434">
        <f t="shared" si="3"/>
        <v>0</v>
      </c>
      <c r="L14" s="260">
        <f t="shared" si="4"/>
        <v>0</v>
      </c>
      <c r="N14" s="50">
        <v>5103</v>
      </c>
      <c r="O14" s="51">
        <v>103</v>
      </c>
      <c r="Q14" s="52"/>
      <c r="V14" s="607" t="s">
        <v>35</v>
      </c>
      <c r="W14" s="607"/>
      <c r="X14" s="597">
        <f>IF('4051'!K$84=1,'4051'!G14,0)</f>
        <v>0</v>
      </c>
      <c r="Y14" s="597"/>
      <c r="Z14" s="608">
        <v>1</v>
      </c>
      <c r="AA14" s="608"/>
      <c r="AB14" s="459">
        <f t="shared" si="0"/>
        <v>0</v>
      </c>
      <c r="AC14" s="460">
        <f t="shared" si="1"/>
        <v>0</v>
      </c>
      <c r="AD14" s="449"/>
    </row>
    <row r="15" spans="1:30" x14ac:dyDescent="0.3">
      <c r="A15" s="1" t="s">
        <v>36</v>
      </c>
      <c r="B15" s="14" t="s">
        <v>37</v>
      </c>
      <c r="C15" s="14"/>
      <c r="D15" s="330">
        <v>0</v>
      </c>
      <c r="E15" s="330">
        <v>0</v>
      </c>
      <c r="F15" s="251"/>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IF('4051'!K$84=1,'4051'!G15,0)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c r="G16" s="327">
        <f t="shared" si="2"/>
        <v>0</v>
      </c>
      <c r="H16" s="47"/>
      <c r="I16" s="55">
        <v>3.548</v>
      </c>
      <c r="J16" s="55"/>
      <c r="K16" s="434">
        <f t="shared" si="3"/>
        <v>0</v>
      </c>
      <c r="L16" s="260">
        <f t="shared" si="4"/>
        <v>0</v>
      </c>
      <c r="N16" s="50">
        <v>5101</v>
      </c>
      <c r="O16" s="1">
        <v>254</v>
      </c>
      <c r="Q16" s="52"/>
      <c r="V16" s="607" t="s">
        <v>40</v>
      </c>
      <c r="W16" s="607"/>
      <c r="X16" s="597">
        <f>IF('4051'!K$84=1,'4051'!G16,0)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c r="G17" s="327">
        <f t="shared" si="2"/>
        <v>0</v>
      </c>
      <c r="H17" s="47"/>
      <c r="I17" s="55">
        <f>I16</f>
        <v>3.548</v>
      </c>
      <c r="J17" s="55"/>
      <c r="K17" s="434">
        <f t="shared" si="3"/>
        <v>0</v>
      </c>
      <c r="L17" s="260">
        <f t="shared" si="4"/>
        <v>0</v>
      </c>
      <c r="N17" s="50">
        <v>5102</v>
      </c>
      <c r="O17" s="52">
        <v>254</v>
      </c>
      <c r="Q17" s="52"/>
      <c r="V17" s="607" t="s">
        <v>42</v>
      </c>
      <c r="W17" s="607"/>
      <c r="X17" s="597">
        <f>IF('4051'!K$84=1,'4051'!G17,0)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c r="G18" s="327">
        <f t="shared" si="2"/>
        <v>0</v>
      </c>
      <c r="H18" s="47"/>
      <c r="I18" s="55">
        <f>I17</f>
        <v>3.548</v>
      </c>
      <c r="J18" s="55"/>
      <c r="K18" s="434">
        <f t="shared" si="3"/>
        <v>0</v>
      </c>
      <c r="L18" s="260">
        <f t="shared" si="4"/>
        <v>0</v>
      </c>
      <c r="N18" s="50">
        <v>5103</v>
      </c>
      <c r="O18" s="52">
        <v>254</v>
      </c>
      <c r="Q18" s="52"/>
      <c r="V18" s="607" t="s">
        <v>44</v>
      </c>
      <c r="W18" s="607"/>
      <c r="X18" s="597">
        <f>IF('4051'!K$84=1,'4051'!G18,0)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c r="G19" s="327">
        <f t="shared" si="2"/>
        <v>0</v>
      </c>
      <c r="H19" s="47"/>
      <c r="I19" s="55">
        <v>5.1040000000000001</v>
      </c>
      <c r="J19" s="55"/>
      <c r="K19" s="434">
        <f t="shared" si="3"/>
        <v>0</v>
      </c>
      <c r="L19" s="260">
        <f t="shared" si="4"/>
        <v>0</v>
      </c>
      <c r="N19" s="50">
        <v>5101</v>
      </c>
      <c r="O19" s="1">
        <v>255</v>
      </c>
      <c r="Q19" s="52"/>
      <c r="V19" s="607" t="s">
        <v>46</v>
      </c>
      <c r="W19" s="607"/>
      <c r="X19" s="597">
        <f>IF('4051'!K$84=1,'4051'!G19,0)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c r="G20" s="327">
        <f t="shared" si="2"/>
        <v>0</v>
      </c>
      <c r="H20" s="47"/>
      <c r="I20" s="55">
        <f>I19</f>
        <v>5.1040000000000001</v>
      </c>
      <c r="J20" s="55"/>
      <c r="K20" s="434">
        <f t="shared" si="3"/>
        <v>0</v>
      </c>
      <c r="L20" s="260">
        <f t="shared" si="4"/>
        <v>0</v>
      </c>
      <c r="N20" s="50">
        <v>5102</v>
      </c>
      <c r="O20" s="52">
        <v>255</v>
      </c>
      <c r="Q20" s="52"/>
      <c r="V20" s="607" t="s">
        <v>48</v>
      </c>
      <c r="W20" s="607"/>
      <c r="X20" s="597">
        <f>IF('4051'!K$84=1,'4051'!G20,0)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c r="G21" s="327">
        <f t="shared" si="2"/>
        <v>0</v>
      </c>
      <c r="H21" s="47"/>
      <c r="I21" s="55">
        <f>I20</f>
        <v>5.1040000000000001</v>
      </c>
      <c r="J21" s="55"/>
      <c r="K21" s="434">
        <f t="shared" si="3"/>
        <v>0</v>
      </c>
      <c r="L21" s="260">
        <f t="shared" si="4"/>
        <v>0</v>
      </c>
      <c r="N21" s="50">
        <v>5103</v>
      </c>
      <c r="O21" s="52">
        <v>255</v>
      </c>
      <c r="Q21" s="52"/>
      <c r="V21" s="607" t="s">
        <v>50</v>
      </c>
      <c r="W21" s="607"/>
      <c r="X21" s="597">
        <f>IF('4051'!K$84=1,'4051'!G21,0)</f>
        <v>0</v>
      </c>
      <c r="Y21" s="597"/>
      <c r="Z21" s="608">
        <v>1</v>
      </c>
      <c r="AA21" s="608"/>
      <c r="AB21" s="459">
        <f t="shared" si="0"/>
        <v>0</v>
      </c>
      <c r="AC21" s="460">
        <f t="shared" si="1"/>
        <v>0</v>
      </c>
      <c r="AD21" s="449"/>
    </row>
    <row r="22" spans="1:30" ht="16.2" x14ac:dyDescent="0.35">
      <c r="A22" s="1" t="s">
        <v>51</v>
      </c>
      <c r="B22" s="14" t="s">
        <v>52</v>
      </c>
      <c r="C22" s="14"/>
      <c r="D22" s="330">
        <v>27.37</v>
      </c>
      <c r="E22" s="330">
        <f>8.72+6.96+7.58+4.45</f>
        <v>27.709999999999997</v>
      </c>
      <c r="F22" s="251"/>
      <c r="G22" s="327">
        <f t="shared" si="2"/>
        <v>55.08</v>
      </c>
      <c r="H22" s="47"/>
      <c r="I22" s="55">
        <v>1.147</v>
      </c>
      <c r="J22" s="55"/>
      <c r="K22" s="434">
        <f t="shared" si="3"/>
        <v>63.1768</v>
      </c>
      <c r="L22" s="260">
        <f t="shared" si="4"/>
        <v>262101.04241714397</v>
      </c>
      <c r="N22" s="50">
        <v>5101</v>
      </c>
      <c r="O22" s="51">
        <v>130</v>
      </c>
      <c r="Q22" s="52"/>
      <c r="V22" s="607" t="s">
        <v>52</v>
      </c>
      <c r="W22" s="607"/>
      <c r="X22" s="597">
        <f>IF('4051'!K$84=1,'4051'!G22,0)</f>
        <v>0</v>
      </c>
      <c r="Y22" s="597"/>
      <c r="Z22" s="608">
        <v>1</v>
      </c>
      <c r="AA22" s="608"/>
      <c r="AB22" s="459">
        <f t="shared" si="0"/>
        <v>0</v>
      </c>
      <c r="AC22" s="460">
        <f t="shared" si="1"/>
        <v>0</v>
      </c>
      <c r="AD22" s="449"/>
    </row>
    <row r="23" spans="1:30" ht="16.2" x14ac:dyDescent="0.35">
      <c r="A23" s="1" t="s">
        <v>53</v>
      </c>
      <c r="B23" s="14" t="s">
        <v>54</v>
      </c>
      <c r="C23" s="14"/>
      <c r="D23" s="330">
        <v>9.57</v>
      </c>
      <c r="E23" s="330">
        <f>3.84+2.1+1.82</f>
        <v>7.76</v>
      </c>
      <c r="F23" s="251"/>
      <c r="G23" s="327">
        <f t="shared" si="2"/>
        <v>17.329999999999998</v>
      </c>
      <c r="H23" s="47"/>
      <c r="I23" s="55">
        <f>I22</f>
        <v>1.147</v>
      </c>
      <c r="J23" s="55"/>
      <c r="K23" s="434">
        <f t="shared" si="3"/>
        <v>19.877500000000001</v>
      </c>
      <c r="L23" s="260">
        <f t="shared" si="4"/>
        <v>82465.611912075008</v>
      </c>
      <c r="N23" s="50">
        <v>5102</v>
      </c>
      <c r="O23" s="51">
        <v>130</v>
      </c>
      <c r="Q23" s="52"/>
      <c r="V23" s="607" t="s">
        <v>54</v>
      </c>
      <c r="W23" s="607"/>
      <c r="X23" s="597">
        <f>IF('4051'!K$84=1,'4051'!G23,0)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c r="G24" s="327">
        <f t="shared" si="2"/>
        <v>0</v>
      </c>
      <c r="H24" s="47"/>
      <c r="I24" s="55">
        <f>I23</f>
        <v>1.147</v>
      </c>
      <c r="J24" s="55"/>
      <c r="K24" s="434">
        <f t="shared" si="3"/>
        <v>0</v>
      </c>
      <c r="L24" s="260">
        <f t="shared" si="4"/>
        <v>0</v>
      </c>
      <c r="N24" s="50">
        <v>5103</v>
      </c>
      <c r="O24" s="51">
        <v>130</v>
      </c>
      <c r="Q24" s="52"/>
      <c r="V24" s="607" t="s">
        <v>56</v>
      </c>
      <c r="W24" s="607"/>
      <c r="X24" s="597">
        <f>IF('4051'!K$84=1,'4051'!G24,0)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c r="G25" s="327">
        <f t="shared" si="2"/>
        <v>0</v>
      </c>
      <c r="H25" s="47"/>
      <c r="I25" s="55">
        <v>1.004</v>
      </c>
      <c r="J25" s="55"/>
      <c r="K25" s="434">
        <f t="shared" si="3"/>
        <v>0</v>
      </c>
      <c r="L25" s="260">
        <f t="shared" si="4"/>
        <v>0</v>
      </c>
      <c r="N25" s="50">
        <v>5310</v>
      </c>
      <c r="O25" s="51">
        <v>300</v>
      </c>
      <c r="Q25" s="52"/>
      <c r="V25" s="607" t="s">
        <v>58</v>
      </c>
      <c r="W25" s="607"/>
      <c r="X25" s="597">
        <f>IF('4051'!K$84=1,'4051'!G25,0)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257.82</v>
      </c>
      <c r="E26" s="438">
        <f t="shared" si="5"/>
        <v>259.44</v>
      </c>
      <c r="F26" s="438"/>
      <c r="G26" s="438">
        <f>SUM(G10:G25)</f>
        <v>517.26</v>
      </c>
      <c r="H26" s="60"/>
      <c r="I26" s="60"/>
      <c r="J26" s="60"/>
      <c r="K26" s="440">
        <f>SUM(K10:K25)</f>
        <v>564.64340000000004</v>
      </c>
      <c r="L26" s="264">
        <f>SUM(L10:L25)</f>
        <v>2342531.1781217218</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2" t="s">
        <v>464</v>
      </c>
      <c r="E27" s="442"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f>14.48-0.1</f>
        <v>14.38</v>
      </c>
      <c r="E28" s="330">
        <v>13.78</v>
      </c>
      <c r="F28" s="325"/>
      <c r="G28" s="327">
        <f t="shared" ref="G28:G36" si="6">IF($B$154&lt;8,D28*2,D28+E28)</f>
        <v>28.16</v>
      </c>
      <c r="H28" s="72"/>
      <c r="I28" s="73" t="s">
        <v>67</v>
      </c>
      <c r="J28" s="50">
        <v>251</v>
      </c>
      <c r="K28" s="435">
        <v>1047</v>
      </c>
      <c r="L28" s="260">
        <f>SUM(G28*K28)</f>
        <v>29483.52</v>
      </c>
      <c r="N28" s="13">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1.5</v>
      </c>
      <c r="E29" s="330">
        <v>2.02</v>
      </c>
      <c r="F29" s="325"/>
      <c r="G29" s="327">
        <f t="shared" si="6"/>
        <v>3.52</v>
      </c>
      <c r="H29" s="72"/>
      <c r="I29" s="50" t="s">
        <v>67</v>
      </c>
      <c r="J29" s="50">
        <v>252</v>
      </c>
      <c r="K29" s="435">
        <v>3380</v>
      </c>
      <c r="L29" s="260">
        <f t="shared" ref="L29:L36" si="8">SUM(G29*K29)</f>
        <v>11897.6</v>
      </c>
      <c r="N29" s="13">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c r="F30" s="325"/>
      <c r="G30" s="327">
        <f t="shared" si="6"/>
        <v>0</v>
      </c>
      <c r="H30" s="72"/>
      <c r="I30" s="50" t="s">
        <v>67</v>
      </c>
      <c r="J30" s="50">
        <v>253</v>
      </c>
      <c r="K30" s="435">
        <v>6896</v>
      </c>
      <c r="L30" s="260">
        <f t="shared" si="8"/>
        <v>0</v>
      </c>
      <c r="N30" s="13">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12.2</v>
      </c>
      <c r="E31" s="330">
        <v>11.46</v>
      </c>
      <c r="F31" s="325"/>
      <c r="G31" s="327">
        <f t="shared" si="6"/>
        <v>23.66</v>
      </c>
      <c r="H31" s="72"/>
      <c r="I31" s="81" t="s">
        <v>71</v>
      </c>
      <c r="J31" s="50">
        <v>251</v>
      </c>
      <c r="K31" s="435">
        <v>1173</v>
      </c>
      <c r="L31" s="260">
        <f t="shared" si="8"/>
        <v>27753.18</v>
      </c>
      <c r="N31" s="13">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0.5</v>
      </c>
      <c r="E32" s="330">
        <v>0.52</v>
      </c>
      <c r="F32" s="325"/>
      <c r="G32" s="327">
        <f t="shared" si="6"/>
        <v>1.02</v>
      </c>
      <c r="H32" s="72"/>
      <c r="I32" s="81" t="s">
        <v>71</v>
      </c>
      <c r="J32" s="50">
        <v>252</v>
      </c>
      <c r="K32" s="435">
        <v>3506</v>
      </c>
      <c r="L32" s="260">
        <f t="shared" si="8"/>
        <v>3576.12</v>
      </c>
      <c r="N32" s="13">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c r="G33" s="327">
        <f t="shared" si="6"/>
        <v>0</v>
      </c>
      <c r="H33" s="72"/>
      <c r="I33" s="81" t="s">
        <v>71</v>
      </c>
      <c r="J33" s="50">
        <v>253</v>
      </c>
      <c r="K33" s="435">
        <v>7023</v>
      </c>
      <c r="L33" s="260">
        <f t="shared" si="8"/>
        <v>0</v>
      </c>
      <c r="N33" s="13">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c r="G34" s="327">
        <f t="shared" si="6"/>
        <v>0</v>
      </c>
      <c r="H34" s="72"/>
      <c r="I34" s="81" t="s">
        <v>75</v>
      </c>
      <c r="J34" s="50">
        <v>251</v>
      </c>
      <c r="K34" s="435">
        <v>835</v>
      </c>
      <c r="L34" s="260">
        <f t="shared" si="8"/>
        <v>0</v>
      </c>
      <c r="N34" s="13">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c r="G35" s="327">
        <f t="shared" si="6"/>
        <v>0</v>
      </c>
      <c r="H35" s="72"/>
      <c r="I35" s="81" t="s">
        <v>75</v>
      </c>
      <c r="J35" s="50">
        <v>252</v>
      </c>
      <c r="K35" s="435">
        <v>3168</v>
      </c>
      <c r="L35" s="260">
        <f t="shared" si="8"/>
        <v>0</v>
      </c>
      <c r="N35" s="13">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c r="G36" s="327">
        <f t="shared" si="6"/>
        <v>0</v>
      </c>
      <c r="H36" s="72"/>
      <c r="I36" s="81" t="s">
        <v>75</v>
      </c>
      <c r="J36" s="50">
        <v>253</v>
      </c>
      <c r="K36" s="435">
        <v>6685</v>
      </c>
      <c r="L36" s="247">
        <f t="shared" si="8"/>
        <v>0</v>
      </c>
      <c r="N36" s="13">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28.58</v>
      </c>
      <c r="E37" s="438">
        <f t="shared" si="10"/>
        <v>27.779999999999998</v>
      </c>
      <c r="F37" s="438"/>
      <c r="G37" s="438">
        <f>SUM(G28:G36)</f>
        <v>56.360000000000007</v>
      </c>
      <c r="H37" s="60"/>
      <c r="I37" s="14" t="s">
        <v>79</v>
      </c>
      <c r="J37" s="14"/>
      <c r="K37" s="58"/>
      <c r="L37" s="247">
        <f>SUM(L28:L36)</f>
        <v>72710.42</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97762.14</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2513003.7381217219</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391.49590000000001</v>
      </c>
      <c r="D47" s="107"/>
      <c r="E47" s="107"/>
      <c r="F47" s="107"/>
      <c r="G47" s="108">
        <f>K7</f>
        <v>1.0289999999999999</v>
      </c>
      <c r="H47" s="108"/>
      <c r="I47" s="109">
        <v>1317.85</v>
      </c>
      <c r="J47" s="110" t="s">
        <v>94</v>
      </c>
      <c r="K47" s="436">
        <f>ROUND(C47*G47*I47,0)</f>
        <v>530895</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173.14750000000001</v>
      </c>
      <c r="D48" s="107"/>
      <c r="E48" s="107"/>
      <c r="F48" s="107"/>
      <c r="G48" s="108">
        <f>K7</f>
        <v>1.0289999999999999</v>
      </c>
      <c r="H48" s="108"/>
      <c r="I48" s="109">
        <v>898.92</v>
      </c>
      <c r="J48" s="110" t="s">
        <v>94</v>
      </c>
      <c r="K48" s="436">
        <f>ROUND(C48*G48*I48,0)</f>
        <v>160159</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564.64340000000004</v>
      </c>
      <c r="D50" s="129"/>
      <c r="E50" s="130"/>
      <c r="F50" s="130"/>
      <c r="G50" s="131" t="s">
        <v>96</v>
      </c>
      <c r="H50" s="131"/>
      <c r="I50" s="131"/>
      <c r="J50" s="131"/>
      <c r="K50" s="131"/>
      <c r="L50" s="260">
        <f>IF(B2=75,0,K49+K48+K47)</f>
        <v>691054</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564.64340000000004</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2.8029999999999999E-3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517.26</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2.82E-3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2.8029999999999999E-3</v>
      </c>
      <c r="L59" s="260">
        <f>SUM(I59*K59)</f>
        <v>11868.986761</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22</v>
      </c>
      <c r="I67" s="111">
        <v>107785963</v>
      </c>
      <c r="J67" s="144" t="s">
        <v>108</v>
      </c>
      <c r="K67" s="145">
        <f>K54</f>
        <v>2.8029999999999999E-3</v>
      </c>
      <c r="L67" s="260">
        <f>SUM(I67*K67)</f>
        <v>302124.05428899999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2.82E-3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2.8029999999999999E-3</v>
      </c>
      <c r="L70" s="260">
        <f t="shared" si="11"/>
        <v>-19793.084578999998</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2.8029999999999999E-3</v>
      </c>
      <c r="L71" s="260">
        <f t="shared" si="11"/>
        <v>1940.6065959999999</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2.82E-3</v>
      </c>
      <c r="L72" s="260">
        <f t="shared" si="11"/>
        <v>40071.167880000001</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23</v>
      </c>
      <c r="I74" s="18"/>
      <c r="J74" s="143"/>
      <c r="K74" s="18"/>
      <c r="L74" s="260"/>
      <c r="O74" s="1"/>
      <c r="V74" s="644" t="s">
        <v>126</v>
      </c>
      <c r="W74" s="644"/>
      <c r="X74" s="496" t="s">
        <v>127</v>
      </c>
      <c r="Y74" s="497"/>
      <c r="Z74" s="498">
        <f>+I75</f>
        <v>2</v>
      </c>
      <c r="AA74" s="499" t="s">
        <v>128</v>
      </c>
      <c r="AB74" s="500">
        <f>+K75</f>
        <v>365</v>
      </c>
      <c r="AC74" s="460">
        <f>ROUND(AB74*Z74,0)</f>
        <v>730</v>
      </c>
      <c r="AD74" s="449"/>
    </row>
    <row r="75" spans="1:30" ht="19.5" customHeight="1" x14ac:dyDescent="0.3">
      <c r="A75" s="1" t="s">
        <v>129</v>
      </c>
      <c r="B75" s="154" t="s">
        <v>126</v>
      </c>
      <c r="C75" s="155" t="s">
        <v>127</v>
      </c>
      <c r="D75" s="154">
        <v>2</v>
      </c>
      <c r="E75" s="154">
        <v>2</v>
      </c>
      <c r="F75" s="154"/>
      <c r="G75" s="156">
        <f>IF(E75=0,D75,E75)</f>
        <v>2</v>
      </c>
      <c r="H75" s="157"/>
      <c r="I75" s="158">
        <f>AVERAGE(G75,D75)</f>
        <v>2</v>
      </c>
      <c r="J75" s="159" t="s">
        <v>128</v>
      </c>
      <c r="K75" s="160">
        <v>365</v>
      </c>
      <c r="L75" s="260">
        <f t="shared" ref="L75:L78" si="12">SUM(I75*K75)</f>
        <v>730</v>
      </c>
      <c r="N75" s="1">
        <v>7802</v>
      </c>
      <c r="O75" s="1">
        <v>0</v>
      </c>
      <c r="V75" s="644" t="s">
        <v>126</v>
      </c>
      <c r="W75" s="644"/>
      <c r="X75" s="496" t="s">
        <v>130</v>
      </c>
      <c r="Y75" s="501"/>
      <c r="Z75" s="502">
        <f>+I76</f>
        <v>1</v>
      </c>
      <c r="AA75" s="499" t="s">
        <v>128</v>
      </c>
      <c r="AB75" s="503">
        <f>+K76</f>
        <v>1367</v>
      </c>
      <c r="AC75" s="460">
        <f>ROUND(AB75*Z75,0)</f>
        <v>1367</v>
      </c>
      <c r="AD75" s="449"/>
    </row>
    <row r="76" spans="1:30" ht="19.5" customHeight="1" x14ac:dyDescent="0.3">
      <c r="A76" s="1" t="s">
        <v>131</v>
      </c>
      <c r="B76" s="154" t="s">
        <v>126</v>
      </c>
      <c r="C76" s="155" t="s">
        <v>130</v>
      </c>
      <c r="D76" s="154">
        <v>1</v>
      </c>
      <c r="E76" s="154">
        <v>0</v>
      </c>
      <c r="F76" s="154"/>
      <c r="G76" s="156">
        <f>IF(E76=0,D76,E76)</f>
        <v>1</v>
      </c>
      <c r="H76" s="157"/>
      <c r="I76" s="158">
        <f>AVERAGE(G76,D76)</f>
        <v>1</v>
      </c>
      <c r="J76" s="159" t="s">
        <v>128</v>
      </c>
      <c r="K76" s="164">
        <v>1367</v>
      </c>
      <c r="L76" s="260">
        <f t="shared" si="12"/>
        <v>1367</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2.82E-3</v>
      </c>
      <c r="L77" s="260">
        <f t="shared" si="12"/>
        <v>4852.6757399999997</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2.8029999999999999E-3</v>
      </c>
      <c r="L78" s="260">
        <f t="shared" si="12"/>
        <v>0</v>
      </c>
      <c r="O78" s="1"/>
      <c r="V78" s="629" t="str">
        <f t="shared" ref="V78:V79"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f t="shared" si="13"/>
        <v>0</v>
      </c>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2097</v>
      </c>
      <c r="AD81" s="507"/>
    </row>
    <row r="82" spans="1:30" ht="22.5" customHeight="1" thickTop="1" x14ac:dyDescent="0.3">
      <c r="B82" s="14" t="s">
        <v>138</v>
      </c>
      <c r="C82" s="14"/>
      <c r="D82" s="14"/>
      <c r="E82" s="14"/>
      <c r="F82" s="14"/>
      <c r="G82" s="14"/>
      <c r="H82" s="14"/>
      <c r="I82" s="14"/>
      <c r="J82" s="14"/>
      <c r="K82" s="14"/>
      <c r="L82" s="446">
        <f>SUM(L44:L81)</f>
        <v>3547219.1448087222</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'4051'!AC81</f>
        <v>2097</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13" t="s">
        <v>146</v>
      </c>
      <c r="C86" s="14"/>
      <c r="D86" s="14"/>
      <c r="E86" s="14"/>
      <c r="F86" s="14"/>
      <c r="G86" s="14"/>
      <c r="H86" s="14"/>
      <c r="I86" s="14"/>
      <c r="J86" s="182" t="s">
        <v>147</v>
      </c>
      <c r="K86" s="183">
        <f>IF(K84=1,L84,L82)</f>
        <v>3547219.1448087222</v>
      </c>
      <c r="L86" s="247">
        <f>IF(G26=0,0,IF(G26&gt;250,-(((250/G26)*K86)*IF(M86="H",0.02,0.05)),IF(M86="H",-0.02*K86,-0.05*K86)))</f>
        <v>-85721.376696649706</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13" t="s">
        <v>149</v>
      </c>
      <c r="C87" s="14"/>
      <c r="D87" s="14"/>
      <c r="E87" s="14"/>
      <c r="F87" s="14"/>
      <c r="G87" s="14"/>
      <c r="H87" s="14"/>
      <c r="I87" s="14"/>
      <c r="J87" s="14"/>
      <c r="K87" s="184"/>
      <c r="L87" s="260">
        <f>L82+L86</f>
        <v>3461497.7681120727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247">
        <v>-2822769.4</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638728.36811207281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319364.18</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91639.580543786404</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576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13">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D177"/>
  <sheetViews>
    <sheetView showGridLines="0" topLeftCell="B2" zoomScale="80" zoomScaleNormal="80" workbookViewId="0">
      <selection activeCell="B2" sqref="B2"/>
    </sheetView>
  </sheetViews>
  <sheetFormatPr defaultColWidth="8.6640625" defaultRowHeight="15.6" x14ac:dyDescent="0.3"/>
  <cols>
    <col min="1" max="1" width="11.33203125" style="1" hidden="1" customWidth="1"/>
    <col min="2" max="2" width="10.44140625" style="24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3.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9"/>
      <c r="M2" s="1" t="s">
        <v>380</v>
      </c>
      <c r="N2" s="3"/>
      <c r="O2" s="1"/>
      <c r="V2" s="448">
        <f>'4061'!B2</f>
        <v>50</v>
      </c>
      <c r="W2" s="586" t="s">
        <v>4</v>
      </c>
      <c r="X2" s="587"/>
      <c r="Y2" s="588"/>
      <c r="Z2" s="588"/>
      <c r="AA2" s="588"/>
      <c r="AB2" s="588"/>
      <c r="AC2" s="588"/>
      <c r="AD2" s="449"/>
    </row>
    <row r="3" spans="1:30" ht="20.399999999999999" x14ac:dyDescent="0.35">
      <c r="B3" s="10" t="str">
        <f>"Revenue Estimate Worksheet: "&amp;B124</f>
        <v>Revenue Estimate Worksheet: Franklin Academy Palm Beach Gardens - 4061 (D)</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'4061'!G7</f>
        <v>4031.77</v>
      </c>
      <c r="Y7" s="601"/>
      <c r="Z7" s="602" t="s">
        <v>11</v>
      </c>
      <c r="AA7" s="602"/>
      <c r="AB7" s="603">
        <f>+K7</f>
        <v>1.0289999999999999</v>
      </c>
      <c r="AC7" s="603"/>
      <c r="AD7" s="449"/>
    </row>
    <row r="8" spans="1:30" ht="51" customHeight="1" x14ac:dyDescent="0.3">
      <c r="B8" s="28" t="s">
        <v>12</v>
      </c>
      <c r="C8" s="28"/>
      <c r="D8" s="245" t="s">
        <v>464</v>
      </c>
      <c r="E8" s="30"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c r="G10" s="326">
        <f>IF($B$154&lt;8,D10*2,D10+E10)</f>
        <v>0</v>
      </c>
      <c r="H10" s="47"/>
      <c r="I10" s="48">
        <v>1.1259999999999999</v>
      </c>
      <c r="J10" s="48"/>
      <c r="K10" s="434">
        <f>ROUND(G10*I10,4)</f>
        <v>0</v>
      </c>
      <c r="L10" s="260">
        <f>SUM(K10*$G$7)*($K$7)</f>
        <v>0</v>
      </c>
      <c r="N10" s="50">
        <v>5101</v>
      </c>
      <c r="O10" s="51">
        <v>101</v>
      </c>
      <c r="Q10" s="243"/>
      <c r="V10" s="596" t="s">
        <v>25</v>
      </c>
      <c r="W10" s="596"/>
      <c r="X10" s="597">
        <f>IF('4061'!K$84=1,'4061'!G10,0)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243"/>
      <c r="V11" s="607" t="s">
        <v>27</v>
      </c>
      <c r="W11" s="607"/>
      <c r="X11" s="597">
        <f>IF('4061'!K$84=1,'4061'!G11,0)</f>
        <v>0</v>
      </c>
      <c r="Y11" s="597"/>
      <c r="Z11" s="608">
        <v>1</v>
      </c>
      <c r="AA11" s="608"/>
      <c r="AB11" s="459">
        <f t="shared" si="0"/>
        <v>0</v>
      </c>
      <c r="AC11" s="460">
        <f t="shared" si="1"/>
        <v>0</v>
      </c>
      <c r="AD11" s="449"/>
    </row>
    <row r="12" spans="1:30" x14ac:dyDescent="0.3">
      <c r="A12" s="1" t="s">
        <v>29</v>
      </c>
      <c r="B12" s="14" t="s">
        <v>30</v>
      </c>
      <c r="C12" s="14"/>
      <c r="D12" s="330">
        <v>63.24</v>
      </c>
      <c r="E12" s="330">
        <v>66.05</v>
      </c>
      <c r="F12" s="251"/>
      <c r="G12" s="327">
        <f t="shared" si="2"/>
        <v>129.29</v>
      </c>
      <c r="H12" s="47"/>
      <c r="I12" s="55">
        <v>1</v>
      </c>
      <c r="J12" s="55"/>
      <c r="K12" s="434">
        <f t="shared" si="3"/>
        <v>129.29</v>
      </c>
      <c r="L12" s="260">
        <f t="shared" si="4"/>
        <v>536384.30205569987</v>
      </c>
      <c r="N12" s="50">
        <v>5102</v>
      </c>
      <c r="O12" s="51">
        <v>102</v>
      </c>
      <c r="Q12" s="243"/>
      <c r="V12" s="607" t="s">
        <v>30</v>
      </c>
      <c r="W12" s="607"/>
      <c r="X12" s="597">
        <f>IF('4061'!K$84=1,'4061'!G12,0)</f>
        <v>0</v>
      </c>
      <c r="Y12" s="597"/>
      <c r="Z12" s="608">
        <v>1</v>
      </c>
      <c r="AA12" s="608"/>
      <c r="AB12" s="459">
        <f t="shared" si="0"/>
        <v>0</v>
      </c>
      <c r="AC12" s="460">
        <f t="shared" si="1"/>
        <v>0</v>
      </c>
      <c r="AD12" s="449"/>
    </row>
    <row r="13" spans="1:30" x14ac:dyDescent="0.3">
      <c r="A13" s="1" t="s">
        <v>31</v>
      </c>
      <c r="B13" s="14" t="s">
        <v>32</v>
      </c>
      <c r="C13" s="14"/>
      <c r="D13" s="330">
        <v>15.66</v>
      </c>
      <c r="E13" s="330">
        <v>14.51</v>
      </c>
      <c r="F13" s="251"/>
      <c r="G13" s="327">
        <f t="shared" si="2"/>
        <v>30.17</v>
      </c>
      <c r="H13" s="47"/>
      <c r="I13" s="55">
        <f>I12</f>
        <v>1</v>
      </c>
      <c r="J13" s="55"/>
      <c r="K13" s="434">
        <f t="shared" si="3"/>
        <v>30.17</v>
      </c>
      <c r="L13" s="260">
        <f t="shared" si="4"/>
        <v>125166.01742609999</v>
      </c>
      <c r="M13" s="1" t="str">
        <f>IF(ROUND(G13,2)=ROUND(SUM(G31:G33),2)," ","CHECK 2. 4-8 Lines Below")</f>
        <v xml:space="preserve"> </v>
      </c>
      <c r="N13" s="50">
        <v>5102</v>
      </c>
      <c r="O13" s="56" t="s">
        <v>33</v>
      </c>
      <c r="Q13" s="243"/>
      <c r="V13" s="607" t="s">
        <v>32</v>
      </c>
      <c r="W13" s="607"/>
      <c r="X13" s="597">
        <f>IF('4061'!K$84=1,'4061'!G13,0)</f>
        <v>0</v>
      </c>
      <c r="Y13" s="597"/>
      <c r="Z13" s="608">
        <v>1</v>
      </c>
      <c r="AA13" s="608"/>
      <c r="AB13" s="459">
        <f t="shared" si="0"/>
        <v>0</v>
      </c>
      <c r="AC13" s="460">
        <f t="shared" si="1"/>
        <v>0</v>
      </c>
      <c r="AD13" s="449"/>
    </row>
    <row r="14" spans="1:30" x14ac:dyDescent="0.3">
      <c r="A14" s="1" t="s">
        <v>34</v>
      </c>
      <c r="B14" s="14" t="s">
        <v>35</v>
      </c>
      <c r="C14" s="14"/>
      <c r="D14" s="330">
        <v>0</v>
      </c>
      <c r="E14" s="330">
        <v>0</v>
      </c>
      <c r="F14" s="251"/>
      <c r="G14" s="327">
        <f t="shared" si="2"/>
        <v>0</v>
      </c>
      <c r="H14" s="47"/>
      <c r="I14" s="55">
        <v>1.004</v>
      </c>
      <c r="J14" s="55"/>
      <c r="K14" s="434">
        <f t="shared" si="3"/>
        <v>0</v>
      </c>
      <c r="L14" s="260">
        <f t="shared" si="4"/>
        <v>0</v>
      </c>
      <c r="N14" s="50">
        <v>5103</v>
      </c>
      <c r="O14" s="51">
        <v>103</v>
      </c>
      <c r="Q14" s="243"/>
      <c r="V14" s="607" t="s">
        <v>35</v>
      </c>
      <c r="W14" s="607"/>
      <c r="X14" s="597">
        <f>IF('4061'!K$84=1,'4061'!G14,0)</f>
        <v>0</v>
      </c>
      <c r="Y14" s="597"/>
      <c r="Z14" s="608">
        <v>1</v>
      </c>
      <c r="AA14" s="608"/>
      <c r="AB14" s="459">
        <f t="shared" si="0"/>
        <v>0</v>
      </c>
      <c r="AC14" s="460">
        <f t="shared" si="1"/>
        <v>0</v>
      </c>
      <c r="AD14" s="449"/>
    </row>
    <row r="15" spans="1:30" x14ac:dyDescent="0.3">
      <c r="A15" s="1" t="s">
        <v>36</v>
      </c>
      <c r="B15" s="14" t="s">
        <v>37</v>
      </c>
      <c r="C15" s="14"/>
      <c r="D15" s="330">
        <v>0</v>
      </c>
      <c r="E15" s="330">
        <v>0</v>
      </c>
      <c r="F15" s="251"/>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243"/>
      <c r="V15" s="607" t="s">
        <v>37</v>
      </c>
      <c r="W15" s="607"/>
      <c r="X15" s="597">
        <f>IF('4061'!K$84=1,'4061'!G15,0)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c r="G16" s="327">
        <f t="shared" si="2"/>
        <v>0</v>
      </c>
      <c r="H16" s="47"/>
      <c r="I16" s="55">
        <v>3.548</v>
      </c>
      <c r="J16" s="55"/>
      <c r="K16" s="434">
        <f t="shared" si="3"/>
        <v>0</v>
      </c>
      <c r="L16" s="260">
        <f t="shared" si="4"/>
        <v>0</v>
      </c>
      <c r="N16" s="50">
        <v>5101</v>
      </c>
      <c r="O16" s="1">
        <v>254</v>
      </c>
      <c r="Q16" s="243"/>
      <c r="V16" s="607" t="s">
        <v>40</v>
      </c>
      <c r="W16" s="607"/>
      <c r="X16" s="597">
        <f>IF('4061'!K$84=1,'4061'!G16,0)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c r="G17" s="327">
        <f t="shared" si="2"/>
        <v>0</v>
      </c>
      <c r="H17" s="47"/>
      <c r="I17" s="55">
        <f>I16</f>
        <v>3.548</v>
      </c>
      <c r="J17" s="55"/>
      <c r="K17" s="434">
        <f t="shared" si="3"/>
        <v>0</v>
      </c>
      <c r="L17" s="260">
        <f t="shared" si="4"/>
        <v>0</v>
      </c>
      <c r="N17" s="50">
        <v>5102</v>
      </c>
      <c r="O17" s="243">
        <v>254</v>
      </c>
      <c r="Q17" s="243"/>
      <c r="V17" s="607" t="s">
        <v>42</v>
      </c>
      <c r="W17" s="607"/>
      <c r="X17" s="597">
        <f>IF('4061'!K$84=1,'4061'!G17,0)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c r="G18" s="327">
        <f t="shared" si="2"/>
        <v>0</v>
      </c>
      <c r="H18" s="47"/>
      <c r="I18" s="55">
        <f>I17</f>
        <v>3.548</v>
      </c>
      <c r="J18" s="55"/>
      <c r="K18" s="434">
        <f t="shared" si="3"/>
        <v>0</v>
      </c>
      <c r="L18" s="260">
        <f t="shared" si="4"/>
        <v>0</v>
      </c>
      <c r="N18" s="50">
        <v>5103</v>
      </c>
      <c r="O18" s="243">
        <v>254</v>
      </c>
      <c r="Q18" s="243"/>
      <c r="V18" s="607" t="s">
        <v>44</v>
      </c>
      <c r="W18" s="607"/>
      <c r="X18" s="597">
        <f>IF('4061'!K$84=1,'4061'!G18,0)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c r="G19" s="327">
        <f t="shared" si="2"/>
        <v>0</v>
      </c>
      <c r="H19" s="47"/>
      <c r="I19" s="55">
        <v>5.1040000000000001</v>
      </c>
      <c r="J19" s="55"/>
      <c r="K19" s="434">
        <f t="shared" si="3"/>
        <v>0</v>
      </c>
      <c r="L19" s="260">
        <f t="shared" si="4"/>
        <v>0</v>
      </c>
      <c r="N19" s="50">
        <v>5101</v>
      </c>
      <c r="O19" s="1">
        <v>255</v>
      </c>
      <c r="Q19" s="243"/>
      <c r="V19" s="607" t="s">
        <v>46</v>
      </c>
      <c r="W19" s="607"/>
      <c r="X19" s="597">
        <f>IF('4061'!K$84=1,'4061'!G19,0)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c r="G20" s="327">
        <f t="shared" si="2"/>
        <v>0</v>
      </c>
      <c r="H20" s="47"/>
      <c r="I20" s="55">
        <f>I19</f>
        <v>5.1040000000000001</v>
      </c>
      <c r="J20" s="55"/>
      <c r="K20" s="434">
        <f t="shared" si="3"/>
        <v>0</v>
      </c>
      <c r="L20" s="260">
        <f t="shared" si="4"/>
        <v>0</v>
      </c>
      <c r="N20" s="50">
        <v>5102</v>
      </c>
      <c r="O20" s="243">
        <v>255</v>
      </c>
      <c r="Q20" s="243"/>
      <c r="V20" s="607" t="s">
        <v>48</v>
      </c>
      <c r="W20" s="607"/>
      <c r="X20" s="597">
        <f>IF('4061'!K$84=1,'4061'!G20,0)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c r="G21" s="327">
        <f t="shared" si="2"/>
        <v>0</v>
      </c>
      <c r="H21" s="47"/>
      <c r="I21" s="55">
        <f>I20</f>
        <v>5.1040000000000001</v>
      </c>
      <c r="J21" s="55"/>
      <c r="K21" s="434">
        <f t="shared" si="3"/>
        <v>0</v>
      </c>
      <c r="L21" s="260">
        <f t="shared" si="4"/>
        <v>0</v>
      </c>
      <c r="N21" s="50">
        <v>5103</v>
      </c>
      <c r="O21" s="243">
        <v>255</v>
      </c>
      <c r="Q21" s="243"/>
      <c r="V21" s="607" t="s">
        <v>50</v>
      </c>
      <c r="W21" s="607"/>
      <c r="X21" s="597">
        <f>IF('4061'!K$84=1,'4061'!G21,0)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c r="G22" s="327">
        <f t="shared" si="2"/>
        <v>0</v>
      </c>
      <c r="H22" s="47"/>
      <c r="I22" s="55">
        <v>1.147</v>
      </c>
      <c r="J22" s="55"/>
      <c r="K22" s="434">
        <f t="shared" si="3"/>
        <v>0</v>
      </c>
      <c r="L22" s="260">
        <f t="shared" si="4"/>
        <v>0</v>
      </c>
      <c r="N22" s="50">
        <v>5101</v>
      </c>
      <c r="O22" s="51">
        <v>130</v>
      </c>
      <c r="Q22" s="243"/>
      <c r="V22" s="607" t="s">
        <v>52</v>
      </c>
      <c r="W22" s="607"/>
      <c r="X22" s="597">
        <f>IF('4061'!K$84=1,'4061'!G22,0)</f>
        <v>0</v>
      </c>
      <c r="Y22" s="597"/>
      <c r="Z22" s="608">
        <v>1</v>
      </c>
      <c r="AA22" s="608"/>
      <c r="AB22" s="459">
        <f t="shared" si="0"/>
        <v>0</v>
      </c>
      <c r="AC22" s="460">
        <f t="shared" si="1"/>
        <v>0</v>
      </c>
      <c r="AD22" s="449"/>
    </row>
    <row r="23" spans="1:30" ht="16.2" x14ac:dyDescent="0.35">
      <c r="A23" s="1" t="s">
        <v>53</v>
      </c>
      <c r="B23" s="14" t="s">
        <v>54</v>
      </c>
      <c r="C23" s="14"/>
      <c r="D23" s="330">
        <v>0.42</v>
      </c>
      <c r="E23" s="330">
        <v>0.42</v>
      </c>
      <c r="F23" s="251"/>
      <c r="G23" s="327">
        <f t="shared" si="2"/>
        <v>0.84</v>
      </c>
      <c r="H23" s="47"/>
      <c r="I23" s="55">
        <f>I22</f>
        <v>1.147</v>
      </c>
      <c r="J23" s="55"/>
      <c r="K23" s="434">
        <f t="shared" si="3"/>
        <v>0.96350000000000002</v>
      </c>
      <c r="L23" s="260">
        <f t="shared" si="4"/>
        <v>3997.2640964549996</v>
      </c>
      <c r="N23" s="50">
        <v>5102</v>
      </c>
      <c r="O23" s="51">
        <v>130</v>
      </c>
      <c r="Q23" s="243"/>
      <c r="V23" s="607" t="s">
        <v>54</v>
      </c>
      <c r="W23" s="607"/>
      <c r="X23" s="597">
        <f>IF('4061'!K$84=1,'4061'!G23,0)</f>
        <v>0</v>
      </c>
      <c r="Y23" s="597"/>
      <c r="Z23" s="608">
        <v>1</v>
      </c>
      <c r="AA23" s="608"/>
      <c r="AB23" s="459">
        <f t="shared" si="0"/>
        <v>0</v>
      </c>
      <c r="AC23" s="460">
        <f t="shared" si="1"/>
        <v>0</v>
      </c>
      <c r="AD23" s="449"/>
    </row>
    <row r="24" spans="1:30" ht="16.2" x14ac:dyDescent="0.35">
      <c r="A24" s="1" t="s">
        <v>55</v>
      </c>
      <c r="B24" s="14" t="s">
        <v>56</v>
      </c>
      <c r="C24" s="14"/>
      <c r="D24" s="330">
        <v>0</v>
      </c>
      <c r="E24" s="330">
        <v>0</v>
      </c>
      <c r="F24" s="251"/>
      <c r="G24" s="327">
        <f t="shared" si="2"/>
        <v>0</v>
      </c>
      <c r="H24" s="47"/>
      <c r="I24" s="55">
        <f>I23</f>
        <v>1.147</v>
      </c>
      <c r="J24" s="55"/>
      <c r="K24" s="434">
        <f t="shared" si="3"/>
        <v>0</v>
      </c>
      <c r="L24" s="260">
        <f t="shared" si="4"/>
        <v>0</v>
      </c>
      <c r="N24" s="50">
        <v>5103</v>
      </c>
      <c r="O24" s="51">
        <v>130</v>
      </c>
      <c r="Q24" s="243"/>
      <c r="V24" s="607" t="s">
        <v>56</v>
      </c>
      <c r="W24" s="607"/>
      <c r="X24" s="597">
        <f>IF('4061'!K$84=1,'4061'!G24,0)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c r="G25" s="327">
        <f t="shared" si="2"/>
        <v>0</v>
      </c>
      <c r="H25" s="47"/>
      <c r="I25" s="55">
        <v>1.004</v>
      </c>
      <c r="J25" s="55"/>
      <c r="K25" s="434">
        <f t="shared" si="3"/>
        <v>0</v>
      </c>
      <c r="L25" s="260">
        <f t="shared" si="4"/>
        <v>0</v>
      </c>
      <c r="N25" s="50">
        <v>5310</v>
      </c>
      <c r="O25" s="51">
        <v>300</v>
      </c>
      <c r="Q25" s="243"/>
      <c r="V25" s="607" t="s">
        <v>58</v>
      </c>
      <c r="W25" s="607"/>
      <c r="X25" s="597">
        <f>IF('4061'!K$84=1,'4061'!G25,0)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79.320000000000007</v>
      </c>
      <c r="E26" s="438">
        <f t="shared" si="5"/>
        <v>80.98</v>
      </c>
      <c r="F26" s="438"/>
      <c r="G26" s="438">
        <f>SUM(G10:G25)</f>
        <v>160.29999999999998</v>
      </c>
      <c r="H26" s="60"/>
      <c r="I26" s="60"/>
      <c r="J26" s="60"/>
      <c r="K26" s="440">
        <f>SUM(K10:K25)</f>
        <v>160.42349999999999</v>
      </c>
      <c r="L26" s="264">
        <f>SUM(L10:L25)</f>
        <v>665547.58357825479</v>
      </c>
      <c r="N26" s="243"/>
      <c r="O26" s="63"/>
      <c r="P26" s="243"/>
      <c r="Q26" s="243"/>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2" t="s">
        <v>464</v>
      </c>
      <c r="E27" s="442" t="s">
        <v>465</v>
      </c>
      <c r="F27" s="442"/>
      <c r="G27" s="443" t="s">
        <v>61</v>
      </c>
      <c r="H27" s="66"/>
      <c r="I27" s="67" t="s">
        <v>62</v>
      </c>
      <c r="J27" s="67" t="s">
        <v>63</v>
      </c>
      <c r="K27" s="68" t="s">
        <v>64</v>
      </c>
      <c r="N27" s="243"/>
      <c r="O27" s="63"/>
      <c r="P27" s="243"/>
      <c r="Q27" s="243"/>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c r="G28" s="327">
        <f t="shared" ref="G28:G36" si="6">IF($B$154&lt;8,D28*2,D28+E28)</f>
        <v>0</v>
      </c>
      <c r="H28" s="72"/>
      <c r="I28" s="73" t="s">
        <v>67</v>
      </c>
      <c r="J28" s="50">
        <v>251</v>
      </c>
      <c r="K28" s="435">
        <v>1047</v>
      </c>
      <c r="L28" s="260">
        <f>SUM(G28*K28)</f>
        <v>0</v>
      </c>
      <c r="N28" s="242">
        <v>5101</v>
      </c>
      <c r="O28" s="243">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c r="G29" s="327">
        <f t="shared" si="6"/>
        <v>0</v>
      </c>
      <c r="H29" s="72"/>
      <c r="I29" s="50" t="s">
        <v>67</v>
      </c>
      <c r="J29" s="50">
        <v>252</v>
      </c>
      <c r="K29" s="435">
        <v>3380</v>
      </c>
      <c r="L29" s="260">
        <f t="shared" ref="L29:L36" si="8">SUM(G29*K29)</f>
        <v>0</v>
      </c>
      <c r="N29" s="242">
        <v>5101</v>
      </c>
      <c r="O29" s="243">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c r="G30" s="327">
        <f t="shared" si="6"/>
        <v>0</v>
      </c>
      <c r="H30" s="72"/>
      <c r="I30" s="50" t="s">
        <v>67</v>
      </c>
      <c r="J30" s="50">
        <v>253</v>
      </c>
      <c r="K30" s="435">
        <v>6896</v>
      </c>
      <c r="L30" s="260">
        <f t="shared" si="8"/>
        <v>0</v>
      </c>
      <c r="N30" s="242">
        <v>5101</v>
      </c>
      <c r="O30" s="243">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14.66</v>
      </c>
      <c r="E31" s="330">
        <v>13.51</v>
      </c>
      <c r="F31" s="325"/>
      <c r="G31" s="327">
        <f t="shared" si="6"/>
        <v>28.17</v>
      </c>
      <c r="H31" s="72"/>
      <c r="I31" s="81" t="s">
        <v>71</v>
      </c>
      <c r="J31" s="50">
        <v>251</v>
      </c>
      <c r="K31" s="435">
        <v>1173</v>
      </c>
      <c r="L31" s="260">
        <f t="shared" si="8"/>
        <v>33043.410000000003</v>
      </c>
      <c r="N31" s="242">
        <v>5102</v>
      </c>
      <c r="O31" s="243">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1</v>
      </c>
      <c r="E32" s="330">
        <v>1</v>
      </c>
      <c r="F32" s="325"/>
      <c r="G32" s="327">
        <f t="shared" si="6"/>
        <v>2</v>
      </c>
      <c r="H32" s="72"/>
      <c r="I32" s="81" t="s">
        <v>71</v>
      </c>
      <c r="J32" s="50">
        <v>252</v>
      </c>
      <c r="K32" s="435">
        <v>3506</v>
      </c>
      <c r="L32" s="260">
        <f t="shared" si="8"/>
        <v>7012</v>
      </c>
      <c r="N32" s="242">
        <v>5102</v>
      </c>
      <c r="O32" s="243">
        <v>252</v>
      </c>
      <c r="P32" s="75"/>
      <c r="Q32" s="243"/>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c r="G33" s="327">
        <f t="shared" si="6"/>
        <v>0</v>
      </c>
      <c r="H33" s="72"/>
      <c r="I33" s="81" t="s">
        <v>71</v>
      </c>
      <c r="J33" s="50">
        <v>253</v>
      </c>
      <c r="K33" s="435">
        <v>7023</v>
      </c>
      <c r="L33" s="260">
        <f t="shared" si="8"/>
        <v>0</v>
      </c>
      <c r="N33" s="242">
        <v>5102</v>
      </c>
      <c r="O33" s="243">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c r="G34" s="327">
        <f t="shared" si="6"/>
        <v>0</v>
      </c>
      <c r="H34" s="72"/>
      <c r="I34" s="81" t="s">
        <v>75</v>
      </c>
      <c r="J34" s="50">
        <v>251</v>
      </c>
      <c r="K34" s="435">
        <v>835</v>
      </c>
      <c r="L34" s="260">
        <f t="shared" si="8"/>
        <v>0</v>
      </c>
      <c r="N34" s="242">
        <v>5103</v>
      </c>
      <c r="O34" s="243">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c r="G35" s="327">
        <f t="shared" si="6"/>
        <v>0</v>
      </c>
      <c r="H35" s="72"/>
      <c r="I35" s="81" t="s">
        <v>75</v>
      </c>
      <c r="J35" s="50">
        <v>252</v>
      </c>
      <c r="K35" s="435">
        <v>3168</v>
      </c>
      <c r="L35" s="260">
        <f t="shared" si="8"/>
        <v>0</v>
      </c>
      <c r="N35" s="242">
        <v>5103</v>
      </c>
      <c r="O35" s="243">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c r="G36" s="327">
        <f t="shared" si="6"/>
        <v>0</v>
      </c>
      <c r="H36" s="72"/>
      <c r="I36" s="81" t="s">
        <v>75</v>
      </c>
      <c r="J36" s="50">
        <v>253</v>
      </c>
      <c r="K36" s="435">
        <v>6685</v>
      </c>
      <c r="L36" s="247">
        <f t="shared" si="8"/>
        <v>0</v>
      </c>
      <c r="N36" s="242">
        <v>5103</v>
      </c>
      <c r="O36" s="243">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15.66</v>
      </c>
      <c r="E37" s="438">
        <f t="shared" si="10"/>
        <v>14.51</v>
      </c>
      <c r="F37" s="438"/>
      <c r="G37" s="438">
        <f>SUM(G28:G36)</f>
        <v>30.17</v>
      </c>
      <c r="H37" s="60"/>
      <c r="I37" s="14" t="s">
        <v>79</v>
      </c>
      <c r="J37" s="14"/>
      <c r="K37" s="58"/>
      <c r="L37" s="247">
        <f>SUM(L28:L36)</f>
        <v>40055.410000000003</v>
      </c>
      <c r="N37" s="243"/>
      <c r="O37" s="63"/>
      <c r="P37" s="243"/>
      <c r="Q37" s="243"/>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243"/>
      <c r="O38" s="63"/>
      <c r="P38" s="243"/>
      <c r="Q38" s="243"/>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30296.699999999997</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735899.69357825478</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160.42349999999999</v>
      </c>
      <c r="D48" s="107"/>
      <c r="E48" s="107"/>
      <c r="F48" s="107"/>
      <c r="G48" s="108">
        <f>K7</f>
        <v>1.0289999999999999</v>
      </c>
      <c r="H48" s="108"/>
      <c r="I48" s="109">
        <v>898.92</v>
      </c>
      <c r="J48" s="110" t="s">
        <v>94</v>
      </c>
      <c r="K48" s="436">
        <f>ROUND(C48*G48*I48,0)</f>
        <v>148390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160.42349999999999</v>
      </c>
      <c r="D50" s="129"/>
      <c r="E50" s="130"/>
      <c r="F50" s="130"/>
      <c r="G50" s="131" t="s">
        <v>96</v>
      </c>
      <c r="H50" s="131"/>
      <c r="I50" s="131"/>
      <c r="J50" s="131"/>
      <c r="K50" s="131"/>
      <c r="L50" s="260">
        <f>IF(B2=75,0,K49+K48+K47)</f>
        <v>148390</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160.42349999999999</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7.9600000000000005E-4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160.29999999999998</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8.7399999999999999E-4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7.9600000000000005E-4</v>
      </c>
      <c r="L59" s="260">
        <f>SUM(I59*K59)</f>
        <v>3370.572052</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22</v>
      </c>
      <c r="I67" s="111">
        <v>107785963</v>
      </c>
      <c r="J67" s="144" t="s">
        <v>108</v>
      </c>
      <c r="K67" s="145">
        <f>K54</f>
        <v>7.9600000000000005E-4</v>
      </c>
      <c r="L67" s="260">
        <f>SUM(I67*K67)</f>
        <v>85797.626548</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8.7399999999999999E-4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7.9600000000000005E-4</v>
      </c>
      <c r="L70" s="260">
        <f t="shared" si="11"/>
        <v>-5620.8688280000006</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7.9600000000000005E-4</v>
      </c>
      <c r="L71" s="260">
        <f t="shared" si="11"/>
        <v>551.096272</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8.7399999999999999E-4</v>
      </c>
      <c r="L72" s="260">
        <f t="shared" si="11"/>
        <v>12419.220116</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23</v>
      </c>
      <c r="I74" s="18"/>
      <c r="J74" s="143"/>
      <c r="K74" s="18"/>
      <c r="L74" s="260"/>
      <c r="O74" s="1"/>
      <c r="V74" s="644" t="s">
        <v>126</v>
      </c>
      <c r="W74" s="644"/>
      <c r="X74" s="496" t="s">
        <v>127</v>
      </c>
      <c r="Y74" s="497"/>
      <c r="Z74" s="498">
        <f>+I75</f>
        <v>46</v>
      </c>
      <c r="AA74" s="499" t="s">
        <v>128</v>
      </c>
      <c r="AB74" s="500">
        <f>+K75</f>
        <v>365</v>
      </c>
      <c r="AC74" s="460">
        <f>ROUND(AB74*Z74,0)</f>
        <v>16790</v>
      </c>
      <c r="AD74" s="449"/>
    </row>
    <row r="75" spans="1:30" ht="19.5" customHeight="1" x14ac:dyDescent="0.3">
      <c r="A75" s="1" t="s">
        <v>129</v>
      </c>
      <c r="B75" s="154" t="s">
        <v>126</v>
      </c>
      <c r="C75" s="155" t="s">
        <v>127</v>
      </c>
      <c r="D75" s="154">
        <v>49</v>
      </c>
      <c r="E75" s="154">
        <v>43</v>
      </c>
      <c r="F75" s="154"/>
      <c r="G75" s="156">
        <f>IF(E75=0,D75,E75)</f>
        <v>43</v>
      </c>
      <c r="H75" s="157"/>
      <c r="I75" s="158">
        <f>AVERAGE(G75,D75)</f>
        <v>46</v>
      </c>
      <c r="J75" s="159" t="s">
        <v>128</v>
      </c>
      <c r="K75" s="160">
        <v>365</v>
      </c>
      <c r="L75" s="260">
        <f t="shared" ref="L75:L78" si="12">SUM(I75*K75)</f>
        <v>16790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8.7399999999999999E-4</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7.9600000000000005E-4</v>
      </c>
      <c r="L78" s="260">
        <f t="shared" si="12"/>
        <v>0</v>
      </c>
      <c r="O78" s="1"/>
      <c r="V78" s="629" t="str">
        <f t="shared" ref="V78:V79"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f t="shared" si="13"/>
        <v>0</v>
      </c>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16790</v>
      </c>
      <c r="AD81" s="507"/>
    </row>
    <row r="82" spans="1:30" ht="22.5" customHeight="1" thickTop="1" x14ac:dyDescent="0.3">
      <c r="B82" s="14" t="s">
        <v>138</v>
      </c>
      <c r="C82" s="14"/>
      <c r="D82" s="14"/>
      <c r="E82" s="14"/>
      <c r="F82" s="14"/>
      <c r="G82" s="14"/>
      <c r="H82" s="14"/>
      <c r="I82" s="14"/>
      <c r="J82" s="14"/>
      <c r="K82" s="14"/>
      <c r="L82" s="446">
        <f>SUM(L44:L81)</f>
        <v>997597.33973825478</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'4061'!AC81</f>
        <v>16790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42" t="s">
        <v>146</v>
      </c>
      <c r="C86" s="14"/>
      <c r="D86" s="14"/>
      <c r="E86" s="14"/>
      <c r="F86" s="14"/>
      <c r="G86" s="14"/>
      <c r="H86" s="14"/>
      <c r="I86" s="14"/>
      <c r="J86" s="182" t="s">
        <v>147</v>
      </c>
      <c r="K86" s="183">
        <f>IF(K84=1,L84,L82)</f>
        <v>997597.33973825478</v>
      </c>
      <c r="L86" s="247">
        <f>IF(G26=0,0,IF(G26&gt;250,-(((250/G26)*K86)*IF(M86="H",0.02,0.05)),IF(M86="H",-0.02*K86,-0.05*K86)))</f>
        <v>-49879.866986912741</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42" t="s">
        <v>149</v>
      </c>
      <c r="C87" s="14"/>
      <c r="D87" s="14"/>
      <c r="E87" s="14"/>
      <c r="F87" s="14"/>
      <c r="G87" s="14"/>
      <c r="H87" s="14"/>
      <c r="I87" s="14"/>
      <c r="J87" s="14"/>
      <c r="K87" s="184"/>
      <c r="L87" s="260">
        <f>L82+L86</f>
        <v>947717.47275134199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244"/>
    </row>
    <row r="89" spans="1:30" ht="18.75" customHeight="1" x14ac:dyDescent="0.3">
      <c r="A89" s="1" t="s">
        <v>150</v>
      </c>
      <c r="B89" s="14" t="s">
        <v>151</v>
      </c>
      <c r="C89" s="14"/>
      <c r="D89" s="14"/>
      <c r="E89" s="14"/>
      <c r="F89" s="14"/>
      <c r="G89" s="14"/>
      <c r="H89" s="14"/>
      <c r="I89" s="14"/>
      <c r="J89" s="14"/>
      <c r="K89" s="184"/>
      <c r="L89" s="247">
        <v>-753492.53</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194224.94275134197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97112.47</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577</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242">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Header>&amp;L&amp;8&amp;F
&amp;D &amp;T</oddHeader>
    <oddFooter>&amp;C&amp;P</oddFooter>
  </headerFooter>
  <rowBreaks count="1" manualBreakCount="1">
    <brk id="51" max="16383"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D160"/>
  <sheetViews>
    <sheetView showGridLines="0" topLeftCell="B61" zoomScale="80" zoomScaleNormal="80" workbookViewId="0">
      <selection activeCell="B2" sqref="B2"/>
    </sheetView>
  </sheetViews>
  <sheetFormatPr defaultColWidth="8.6640625" defaultRowHeight="13.2" x14ac:dyDescent="0.25"/>
  <cols>
    <col min="1" max="1" width="11.33203125" customWidth="1"/>
    <col min="2" max="2" width="10.44140625" customWidth="1"/>
    <col min="3" max="3" width="29" customWidth="1"/>
    <col min="4" max="6" width="12.44140625" customWidth="1"/>
    <col min="7" max="7" width="15.44140625" customWidth="1"/>
    <col min="8" max="8" width="6.5546875" customWidth="1"/>
    <col min="9" max="9" width="12.5546875" customWidth="1"/>
    <col min="10" max="10" width="12.6640625" customWidth="1"/>
    <col min="11" max="11" width="13" customWidth="1"/>
    <col min="12" max="12" width="21.44140625" customWidth="1"/>
    <col min="13" max="13" width="12.5546875" customWidth="1"/>
    <col min="14" max="15" width="10.5546875" customWidth="1"/>
    <col min="16" max="16" width="35" customWidth="1"/>
    <col min="17" max="17" width="7.44140625" customWidth="1"/>
    <col min="19" max="21" width="8.6640625" customWidth="1"/>
    <col min="24" max="24" width="12.6640625" customWidth="1"/>
    <col min="28" max="28" width="13.33203125" bestFit="1" customWidth="1"/>
  </cols>
  <sheetData>
    <row r="1" spans="1:30" ht="19.95" customHeight="1" thickBot="1" x14ac:dyDescent="0.35">
      <c r="A1" s="1" t="s">
        <v>0</v>
      </c>
      <c r="B1" s="317"/>
      <c r="C1" s="1"/>
      <c r="D1" s="1" t="s">
        <v>2</v>
      </c>
      <c r="E1" s="1"/>
      <c r="F1" s="1"/>
      <c r="G1" s="1"/>
      <c r="H1" s="1"/>
      <c r="I1" s="1"/>
      <c r="J1" s="1"/>
      <c r="K1" s="1"/>
      <c r="L1" s="290"/>
      <c r="M1" s="1"/>
      <c r="N1" s="1"/>
      <c r="O1" s="3"/>
      <c r="P1" s="1"/>
      <c r="Q1" s="1"/>
      <c r="R1" s="1"/>
      <c r="S1" s="1"/>
      <c r="T1" s="1"/>
      <c r="U1" s="1"/>
      <c r="V1" s="1"/>
      <c r="W1" s="1"/>
      <c r="X1" s="1"/>
      <c r="Y1" s="1"/>
      <c r="Z1" s="1"/>
      <c r="AA1" s="1"/>
      <c r="AB1" s="1"/>
      <c r="AC1" s="1"/>
      <c r="AD1" s="1"/>
    </row>
    <row r="2" spans="1:30" ht="16.2" thickBot="1" x14ac:dyDescent="0.35">
      <c r="A2" s="1"/>
      <c r="B2" s="4">
        <v>50</v>
      </c>
      <c r="C2" s="5" t="s">
        <v>4</v>
      </c>
      <c r="D2" s="6"/>
      <c r="E2" s="6"/>
      <c r="F2" s="6"/>
      <c r="G2" s="6"/>
      <c r="H2" s="7"/>
      <c r="I2" s="7"/>
      <c r="J2" s="7"/>
      <c r="K2" s="7"/>
      <c r="L2" s="291"/>
      <c r="M2" s="1" t="s">
        <v>380</v>
      </c>
      <c r="N2" s="3"/>
      <c r="O2" s="1"/>
      <c r="P2" s="1"/>
      <c r="Q2" s="1"/>
      <c r="R2" s="1"/>
      <c r="S2" s="1"/>
      <c r="T2" s="1"/>
      <c r="U2" s="1"/>
      <c r="V2" s="448">
        <f>'4070'!B2</f>
        <v>50</v>
      </c>
      <c r="W2" s="586" t="s">
        <v>4</v>
      </c>
      <c r="X2" s="587"/>
      <c r="Y2" s="588"/>
      <c r="Z2" s="588"/>
      <c r="AA2" s="588"/>
      <c r="AB2" s="588"/>
      <c r="AC2" s="588"/>
      <c r="AD2" s="449"/>
    </row>
    <row r="3" spans="1:30" ht="20.399999999999999" x14ac:dyDescent="0.35">
      <c r="A3" s="1"/>
      <c r="B3" s="10" t="str">
        <f>"Revenue Estimate Worksheet: "&amp;B124</f>
        <v>Revenue Estimate Worksheet: Transitions Charter School - 4070</v>
      </c>
      <c r="C3" s="11"/>
      <c r="D3" s="11"/>
      <c r="E3" s="11"/>
      <c r="F3" s="11"/>
      <c r="G3" s="11"/>
      <c r="H3" s="11"/>
      <c r="I3" s="11"/>
      <c r="J3" s="11"/>
      <c r="K3" s="11"/>
      <c r="L3" s="292"/>
      <c r="M3" s="10"/>
      <c r="N3" s="10"/>
      <c r="O3" s="10"/>
      <c r="P3" s="10"/>
      <c r="Q3" s="10"/>
      <c r="R3" s="1"/>
      <c r="S3" s="1"/>
      <c r="T3" s="1"/>
      <c r="U3" s="1"/>
      <c r="V3" s="589" t="s">
        <v>5</v>
      </c>
      <c r="W3" s="589"/>
      <c r="X3" s="589"/>
      <c r="Y3" s="589"/>
      <c r="Z3" s="589"/>
      <c r="AA3" s="589"/>
      <c r="AB3" s="589"/>
      <c r="AC3" s="589"/>
      <c r="AD3" s="450"/>
    </row>
    <row r="4" spans="1:30" ht="17.399999999999999" x14ac:dyDescent="0.3">
      <c r="A4" s="1"/>
      <c r="B4" s="513" t="s">
        <v>463</v>
      </c>
      <c r="C4" s="513"/>
      <c r="D4" s="513"/>
      <c r="E4" s="513"/>
      <c r="F4" s="513"/>
      <c r="G4" s="513"/>
      <c r="H4" s="513"/>
      <c r="I4" s="513"/>
      <c r="J4" s="270"/>
      <c r="K4" s="270"/>
      <c r="L4" s="293"/>
      <c r="M4" s="15"/>
      <c r="N4" s="15"/>
      <c r="O4" s="15"/>
      <c r="P4" s="15"/>
      <c r="Q4" s="15"/>
      <c r="R4" s="1"/>
      <c r="S4" s="1"/>
      <c r="T4" s="1"/>
      <c r="U4" s="1"/>
      <c r="V4" s="590" t="str">
        <f>+Based_on_the_Second_Calculation_of_the_FEFP_2010_11</f>
        <v>Based on the Third Calculation of the FEFP 2014-15</v>
      </c>
      <c r="W4" s="590"/>
      <c r="X4" s="590"/>
      <c r="Y4" s="590"/>
      <c r="Z4" s="590"/>
      <c r="AA4" s="590"/>
      <c r="AB4" s="590"/>
      <c r="AC4" s="590"/>
      <c r="AD4" s="451"/>
    </row>
    <row r="5" spans="1:30" ht="18.75" customHeight="1" x14ac:dyDescent="0.3">
      <c r="A5" s="1"/>
      <c r="B5" s="17" t="s">
        <v>6</v>
      </c>
      <c r="C5" s="17"/>
      <c r="D5" s="18"/>
      <c r="E5" s="17"/>
      <c r="F5" s="17"/>
      <c r="G5" s="19" t="s">
        <v>7</v>
      </c>
      <c r="H5" s="19"/>
      <c r="I5" s="19"/>
      <c r="J5" s="19"/>
      <c r="K5" s="19"/>
      <c r="L5" s="294"/>
      <c r="M5" s="20"/>
      <c r="N5" s="20"/>
      <c r="O5" s="20"/>
      <c r="P5" s="20"/>
      <c r="Q5" s="20"/>
      <c r="R5" s="1"/>
      <c r="S5" s="1"/>
      <c r="T5" s="1"/>
      <c r="U5" s="1"/>
      <c r="V5" s="591" t="s">
        <v>6</v>
      </c>
      <c r="W5" s="591"/>
      <c r="X5" s="592" t="s">
        <v>7</v>
      </c>
      <c r="Y5" s="592"/>
      <c r="Z5" s="452"/>
      <c r="AA5" s="452"/>
      <c r="AB5" s="452"/>
      <c r="AC5" s="452"/>
      <c r="AD5" s="453"/>
    </row>
    <row r="6" spans="1:30" ht="21" customHeight="1" x14ac:dyDescent="0.3">
      <c r="A6" s="1"/>
      <c r="B6" s="17" t="s">
        <v>8</v>
      </c>
      <c r="C6" s="17"/>
      <c r="D6" s="17"/>
      <c r="E6" s="17"/>
      <c r="F6" s="17"/>
      <c r="G6" s="17"/>
      <c r="H6" s="17"/>
      <c r="I6" s="17"/>
      <c r="J6" s="17"/>
      <c r="K6" s="17"/>
      <c r="L6" s="293"/>
      <c r="M6" s="23"/>
      <c r="N6" s="23"/>
      <c r="O6" s="20"/>
      <c r="P6" s="20"/>
      <c r="Q6" s="20"/>
      <c r="R6" s="1"/>
      <c r="S6" s="1"/>
      <c r="T6" s="1"/>
      <c r="U6" s="1"/>
      <c r="V6" s="599" t="s">
        <v>9</v>
      </c>
      <c r="W6" s="599"/>
      <c r="X6" s="599"/>
      <c r="Y6" s="599"/>
      <c r="Z6" s="599"/>
      <c r="AA6" s="599"/>
      <c r="AB6" s="599"/>
      <c r="AC6" s="599"/>
      <c r="AD6" s="454"/>
    </row>
    <row r="7" spans="1:30" ht="18" customHeight="1" x14ac:dyDescent="0.3">
      <c r="A7" s="1"/>
      <c r="B7" s="25" t="s">
        <v>10</v>
      </c>
      <c r="C7" s="25"/>
      <c r="D7" s="25"/>
      <c r="E7" s="25"/>
      <c r="F7" s="25"/>
      <c r="G7" s="26">
        <v>4031.77</v>
      </c>
      <c r="H7" s="26"/>
      <c r="I7" s="25" t="s">
        <v>11</v>
      </c>
      <c r="J7" s="25"/>
      <c r="K7" s="27">
        <v>1.0289999999999999</v>
      </c>
      <c r="L7" s="295"/>
      <c r="M7" s="1"/>
      <c r="N7" s="1"/>
      <c r="O7" s="1"/>
      <c r="P7" s="1"/>
      <c r="Q7" s="1"/>
      <c r="R7" s="1"/>
      <c r="S7" s="1"/>
      <c r="T7" s="1"/>
      <c r="U7" s="1"/>
      <c r="V7" s="600" t="s">
        <v>10</v>
      </c>
      <c r="W7" s="600"/>
      <c r="X7" s="601">
        <f>'4070'!G7</f>
        <v>4031.77</v>
      </c>
      <c r="Y7" s="601"/>
      <c r="Z7" s="602" t="s">
        <v>11</v>
      </c>
      <c r="AA7" s="602"/>
      <c r="AB7" s="603">
        <f>+K7</f>
        <v>1.0289999999999999</v>
      </c>
      <c r="AC7" s="603"/>
      <c r="AD7" s="449"/>
    </row>
    <row r="8" spans="1:30" ht="51" customHeight="1" x14ac:dyDescent="0.3">
      <c r="A8" s="1"/>
      <c r="B8" s="28" t="s">
        <v>12</v>
      </c>
      <c r="C8" s="28"/>
      <c r="D8" s="274" t="s">
        <v>464</v>
      </c>
      <c r="E8" s="274" t="s">
        <v>465</v>
      </c>
      <c r="F8" s="274"/>
      <c r="G8" s="31" t="s">
        <v>13</v>
      </c>
      <c r="H8" s="32"/>
      <c r="I8" s="33" t="s">
        <v>14</v>
      </c>
      <c r="J8" s="34"/>
      <c r="K8" s="35" t="s">
        <v>15</v>
      </c>
      <c r="L8" s="296" t="s">
        <v>16</v>
      </c>
      <c r="M8" s="1"/>
      <c r="N8" s="1" t="s">
        <v>17</v>
      </c>
      <c r="O8" s="1" t="s">
        <v>18</v>
      </c>
      <c r="P8" s="1"/>
      <c r="Q8" s="1"/>
      <c r="R8" s="1"/>
      <c r="S8" s="1"/>
      <c r="T8" s="1"/>
      <c r="U8" s="1"/>
      <c r="V8" s="604" t="s">
        <v>12</v>
      </c>
      <c r="W8" s="604"/>
      <c r="X8" s="605" t="s">
        <v>13</v>
      </c>
      <c r="Y8" s="605"/>
      <c r="Z8" s="606" t="s">
        <v>14</v>
      </c>
      <c r="AA8" s="606"/>
      <c r="AB8" s="455" t="s">
        <v>15</v>
      </c>
      <c r="AC8" s="456" t="s">
        <v>471</v>
      </c>
      <c r="AD8" s="449"/>
    </row>
    <row r="9" spans="1:30" ht="14.25" customHeight="1" x14ac:dyDescent="0.3">
      <c r="A9" s="1"/>
      <c r="B9" s="38" t="s">
        <v>19</v>
      </c>
      <c r="C9" s="38"/>
      <c r="D9" s="38"/>
      <c r="E9" s="38"/>
      <c r="F9" s="38"/>
      <c r="G9" s="39" t="s">
        <v>20</v>
      </c>
      <c r="H9" s="40"/>
      <c r="I9" s="41" t="s">
        <v>21</v>
      </c>
      <c r="J9" s="42"/>
      <c r="K9" s="43" t="s">
        <v>22</v>
      </c>
      <c r="L9" s="298" t="s">
        <v>23</v>
      </c>
      <c r="M9" s="1"/>
      <c r="N9" s="1"/>
      <c r="O9" s="1"/>
      <c r="P9" s="1"/>
      <c r="Q9" s="1"/>
      <c r="R9" s="1"/>
      <c r="S9" s="1"/>
      <c r="T9" s="1"/>
      <c r="U9" s="1"/>
      <c r="V9" s="593" t="s">
        <v>19</v>
      </c>
      <c r="W9" s="593"/>
      <c r="X9" s="594" t="s">
        <v>20</v>
      </c>
      <c r="Y9" s="594"/>
      <c r="Z9" s="595" t="s">
        <v>21</v>
      </c>
      <c r="AA9" s="595"/>
      <c r="AB9" s="457" t="s">
        <v>22</v>
      </c>
      <c r="AC9" s="458" t="s">
        <v>23</v>
      </c>
      <c r="AD9" s="449"/>
    </row>
    <row r="10" spans="1:30" ht="15.6" x14ac:dyDescent="0.3">
      <c r="A10" s="1" t="s">
        <v>24</v>
      </c>
      <c r="B10" s="269" t="s">
        <v>25</v>
      </c>
      <c r="C10" s="269"/>
      <c r="D10" s="328">
        <v>16.82</v>
      </c>
      <c r="E10" s="328">
        <v>0</v>
      </c>
      <c r="F10" s="323"/>
      <c r="G10" s="326">
        <f>IF($B$154&lt;8,D10*2,D10+E10)</f>
        <v>16.82</v>
      </c>
      <c r="H10" s="47"/>
      <c r="I10" s="48">
        <v>1.1259999999999999</v>
      </c>
      <c r="J10" s="48"/>
      <c r="K10" s="434">
        <f>ROUND(G10*I10,4)</f>
        <v>18.939299999999999</v>
      </c>
      <c r="L10" s="309">
        <f>SUM(K10*$G$7)*($K$7)</f>
        <v>78573.309706268978</v>
      </c>
      <c r="M10" s="1"/>
      <c r="N10" s="318">
        <v>5101</v>
      </c>
      <c r="O10" s="51">
        <v>101</v>
      </c>
      <c r="P10" s="1"/>
      <c r="Q10" s="243"/>
      <c r="R10" s="1"/>
      <c r="S10" s="1"/>
      <c r="T10" s="1"/>
      <c r="U10" s="1"/>
      <c r="V10" s="596" t="s">
        <v>25</v>
      </c>
      <c r="W10" s="596"/>
      <c r="X10" s="597">
        <f>IF('4070'!K$84=1,'4070'!G10,0)</f>
        <v>0</v>
      </c>
      <c r="Y10" s="597"/>
      <c r="Z10" s="598">
        <v>1</v>
      </c>
      <c r="AA10" s="598"/>
      <c r="AB10" s="459">
        <f t="shared" ref="AB10:AB25" si="0">ROUND(X10*Z10,4)</f>
        <v>0</v>
      </c>
      <c r="AC10" s="460">
        <f t="shared" ref="AC10:AC25" si="1">ROUND(ROUND(AB10*$X$7,4)*($AB$7),0)</f>
        <v>0</v>
      </c>
      <c r="AD10" s="449">
        <v>1</v>
      </c>
    </row>
    <row r="11" spans="1:30" ht="15.6" x14ac:dyDescent="0.3">
      <c r="A11" s="1" t="s">
        <v>26</v>
      </c>
      <c r="B11" s="270" t="s">
        <v>27</v>
      </c>
      <c r="C11" s="270"/>
      <c r="D11" s="330">
        <v>4.38</v>
      </c>
      <c r="E11" s="330">
        <v>0</v>
      </c>
      <c r="F11" s="251"/>
      <c r="G11" s="327">
        <f t="shared" ref="G11:G25" si="2">IF($B$154&lt;8,D11*2,D11+E11)</f>
        <v>4.38</v>
      </c>
      <c r="H11" s="47"/>
      <c r="I11" s="55">
        <f>I10</f>
        <v>1.1259999999999999</v>
      </c>
      <c r="J11" s="55"/>
      <c r="K11" s="434">
        <f t="shared" ref="K11:K25" si="3">ROUND(G11*I11,4)</f>
        <v>4.9318999999999997</v>
      </c>
      <c r="L11" s="309">
        <f t="shared" ref="L11:L25" si="4">SUM(K11*$G$7)*($K$7)</f>
        <v>20460.930770427</v>
      </c>
      <c r="M11" s="1" t="str">
        <f>IF(ROUND(G11,2)=ROUND(SUM(G28:G30),2)," ","CHECK 2. PK-3 Lines Below")</f>
        <v xml:space="preserve"> </v>
      </c>
      <c r="N11" s="318">
        <v>5101</v>
      </c>
      <c r="O11" s="56" t="s">
        <v>28</v>
      </c>
      <c r="P11" s="1"/>
      <c r="Q11" s="243"/>
      <c r="R11" s="1"/>
      <c r="S11" s="1"/>
      <c r="T11" s="1"/>
      <c r="U11" s="1"/>
      <c r="V11" s="607" t="s">
        <v>27</v>
      </c>
      <c r="W11" s="607"/>
      <c r="X11" s="597">
        <f>IF('4070'!K$84=1,'4070'!G11,0)</f>
        <v>0</v>
      </c>
      <c r="Y11" s="597"/>
      <c r="Z11" s="608">
        <v>1</v>
      </c>
      <c r="AA11" s="608"/>
      <c r="AB11" s="459">
        <f t="shared" si="0"/>
        <v>0</v>
      </c>
      <c r="AC11" s="460">
        <f t="shared" si="1"/>
        <v>0</v>
      </c>
      <c r="AD11" s="449"/>
    </row>
    <row r="12" spans="1:30" ht="15.6" x14ac:dyDescent="0.3">
      <c r="A12" s="1" t="s">
        <v>29</v>
      </c>
      <c r="B12" s="270" t="s">
        <v>30</v>
      </c>
      <c r="C12" s="270"/>
      <c r="D12" s="330">
        <v>3.57</v>
      </c>
      <c r="E12" s="330">
        <v>0</v>
      </c>
      <c r="F12" s="251"/>
      <c r="G12" s="327">
        <f t="shared" si="2"/>
        <v>3.57</v>
      </c>
      <c r="H12" s="47"/>
      <c r="I12" s="55">
        <v>1</v>
      </c>
      <c r="J12" s="55"/>
      <c r="K12" s="434">
        <f t="shared" si="3"/>
        <v>3.57</v>
      </c>
      <c r="L12" s="309">
        <f t="shared" si="4"/>
        <v>14810.828048099998</v>
      </c>
      <c r="M12" s="1"/>
      <c r="N12" s="318">
        <v>5102</v>
      </c>
      <c r="O12" s="51">
        <v>102</v>
      </c>
      <c r="P12" s="1"/>
      <c r="Q12" s="243"/>
      <c r="R12" s="1"/>
      <c r="S12" s="1"/>
      <c r="T12" s="1"/>
      <c r="U12" s="1"/>
      <c r="V12" s="607" t="s">
        <v>30</v>
      </c>
      <c r="W12" s="607"/>
      <c r="X12" s="597">
        <f>IF('4070'!K$84=1,'4070'!G12,0)</f>
        <v>0</v>
      </c>
      <c r="Y12" s="597"/>
      <c r="Z12" s="608">
        <v>1</v>
      </c>
      <c r="AA12" s="608"/>
      <c r="AB12" s="459">
        <f t="shared" si="0"/>
        <v>0</v>
      </c>
      <c r="AC12" s="460">
        <f t="shared" si="1"/>
        <v>0</v>
      </c>
      <c r="AD12" s="449"/>
    </row>
    <row r="13" spans="1:30" ht="15.6" x14ac:dyDescent="0.3">
      <c r="A13" s="1" t="s">
        <v>31</v>
      </c>
      <c r="B13" s="270" t="s">
        <v>32</v>
      </c>
      <c r="C13" s="270"/>
      <c r="D13" s="330">
        <v>0.5</v>
      </c>
      <c r="E13" s="330">
        <v>0</v>
      </c>
      <c r="F13" s="251"/>
      <c r="G13" s="327">
        <f t="shared" si="2"/>
        <v>0.5</v>
      </c>
      <c r="H13" s="47"/>
      <c r="I13" s="55">
        <f>I12</f>
        <v>1</v>
      </c>
      <c r="J13" s="55"/>
      <c r="K13" s="434">
        <f t="shared" si="3"/>
        <v>0.5</v>
      </c>
      <c r="L13" s="309">
        <f t="shared" si="4"/>
        <v>2074.3456649999998</v>
      </c>
      <c r="M13" s="1" t="str">
        <f>IF(ROUND(G13,2)=ROUND(SUM(G31:G33),2)," ","CHECK 2. 4-8 Lines Below")</f>
        <v xml:space="preserve"> </v>
      </c>
      <c r="N13" s="318">
        <v>5102</v>
      </c>
      <c r="O13" s="56" t="s">
        <v>33</v>
      </c>
      <c r="P13" s="1"/>
      <c r="Q13" s="243"/>
      <c r="R13" s="1"/>
      <c r="S13" s="1"/>
      <c r="T13" s="1"/>
      <c r="U13" s="1"/>
      <c r="V13" s="607" t="s">
        <v>32</v>
      </c>
      <c r="W13" s="607"/>
      <c r="X13" s="597">
        <f>IF('4070'!K$84=1,'4070'!G13,0)</f>
        <v>0</v>
      </c>
      <c r="Y13" s="597"/>
      <c r="Z13" s="608">
        <v>1</v>
      </c>
      <c r="AA13" s="608"/>
      <c r="AB13" s="459">
        <f t="shared" si="0"/>
        <v>0</v>
      </c>
      <c r="AC13" s="460">
        <f t="shared" si="1"/>
        <v>0</v>
      </c>
      <c r="AD13" s="449"/>
    </row>
    <row r="14" spans="1:30" ht="15.6" x14ac:dyDescent="0.3">
      <c r="A14" s="1" t="s">
        <v>34</v>
      </c>
      <c r="B14" s="270" t="s">
        <v>35</v>
      </c>
      <c r="C14" s="270"/>
      <c r="D14" s="330">
        <v>0</v>
      </c>
      <c r="E14" s="330">
        <v>0</v>
      </c>
      <c r="F14" s="251"/>
      <c r="G14" s="327">
        <f t="shared" si="2"/>
        <v>0</v>
      </c>
      <c r="H14" s="47"/>
      <c r="I14" s="55">
        <v>1.004</v>
      </c>
      <c r="J14" s="55"/>
      <c r="K14" s="434">
        <f t="shared" si="3"/>
        <v>0</v>
      </c>
      <c r="L14" s="309">
        <f t="shared" si="4"/>
        <v>0</v>
      </c>
      <c r="M14" s="1"/>
      <c r="N14" s="318">
        <v>5103</v>
      </c>
      <c r="O14" s="51">
        <v>103</v>
      </c>
      <c r="P14" s="1"/>
      <c r="Q14" s="243"/>
      <c r="R14" s="1"/>
      <c r="S14" s="1"/>
      <c r="T14" s="1"/>
      <c r="U14" s="1"/>
      <c r="V14" s="607" t="s">
        <v>35</v>
      </c>
      <c r="W14" s="607"/>
      <c r="X14" s="597">
        <f>IF('4070'!K$84=1,'4070'!G14,0)</f>
        <v>0</v>
      </c>
      <c r="Y14" s="597"/>
      <c r="Z14" s="608">
        <v>1</v>
      </c>
      <c r="AA14" s="608"/>
      <c r="AB14" s="459">
        <f t="shared" si="0"/>
        <v>0</v>
      </c>
      <c r="AC14" s="460">
        <f t="shared" si="1"/>
        <v>0</v>
      </c>
      <c r="AD14" s="449"/>
    </row>
    <row r="15" spans="1:30" ht="15.6" x14ac:dyDescent="0.3">
      <c r="A15" s="1" t="s">
        <v>36</v>
      </c>
      <c r="B15" s="270" t="s">
        <v>37</v>
      </c>
      <c r="C15" s="270"/>
      <c r="D15" s="330">
        <v>0</v>
      </c>
      <c r="E15" s="330">
        <v>0</v>
      </c>
      <c r="F15" s="251"/>
      <c r="G15" s="327">
        <f t="shared" si="2"/>
        <v>0</v>
      </c>
      <c r="H15" s="47"/>
      <c r="I15" s="55">
        <f>I14</f>
        <v>1.004</v>
      </c>
      <c r="J15" s="55"/>
      <c r="K15" s="434">
        <f t="shared" si="3"/>
        <v>0</v>
      </c>
      <c r="L15" s="309">
        <f t="shared" si="4"/>
        <v>0</v>
      </c>
      <c r="M15" s="1" t="str">
        <f>IF(ROUND(G15,2)=ROUND(SUM(G34:G36),2)," ","CHECK 2. 9-12 Lines Below")</f>
        <v xml:space="preserve"> </v>
      </c>
      <c r="N15" s="318">
        <v>5103</v>
      </c>
      <c r="O15" s="56" t="s">
        <v>38</v>
      </c>
      <c r="P15" s="1"/>
      <c r="Q15" s="243"/>
      <c r="R15" s="1"/>
      <c r="S15" s="1"/>
      <c r="T15" s="1"/>
      <c r="U15" s="1"/>
      <c r="V15" s="607" t="s">
        <v>37</v>
      </c>
      <c r="W15" s="607"/>
      <c r="X15" s="597">
        <f>IF('4070'!K$84=1,'4070'!G15,0)</f>
        <v>0</v>
      </c>
      <c r="Y15" s="597"/>
      <c r="Z15" s="608">
        <v>1</v>
      </c>
      <c r="AA15" s="608"/>
      <c r="AB15" s="459">
        <f t="shared" si="0"/>
        <v>0</v>
      </c>
      <c r="AC15" s="461">
        <f t="shared" si="1"/>
        <v>0</v>
      </c>
      <c r="AD15" s="449"/>
    </row>
    <row r="16" spans="1:30" ht="16.2" x14ac:dyDescent="0.35">
      <c r="A16" s="1" t="s">
        <v>39</v>
      </c>
      <c r="B16" s="270" t="s">
        <v>40</v>
      </c>
      <c r="C16" s="270"/>
      <c r="D16" s="330">
        <v>0</v>
      </c>
      <c r="E16" s="330">
        <v>0</v>
      </c>
      <c r="F16" s="251"/>
      <c r="G16" s="327">
        <f t="shared" si="2"/>
        <v>0</v>
      </c>
      <c r="H16" s="47"/>
      <c r="I16" s="55">
        <v>3.548</v>
      </c>
      <c r="J16" s="55"/>
      <c r="K16" s="434">
        <f t="shared" si="3"/>
        <v>0</v>
      </c>
      <c r="L16" s="309">
        <f t="shared" si="4"/>
        <v>0</v>
      </c>
      <c r="M16" s="1"/>
      <c r="N16" s="318">
        <v>5101</v>
      </c>
      <c r="O16" s="1">
        <v>254</v>
      </c>
      <c r="P16" s="1"/>
      <c r="Q16" s="243"/>
      <c r="R16" s="1"/>
      <c r="S16" s="1"/>
      <c r="T16" s="1"/>
      <c r="U16" s="1"/>
      <c r="V16" s="607" t="s">
        <v>40</v>
      </c>
      <c r="W16" s="607"/>
      <c r="X16" s="597">
        <f>IF('4070'!K$84=1,'4070'!G16,0)</f>
        <v>0</v>
      </c>
      <c r="Y16" s="597"/>
      <c r="Z16" s="608">
        <v>1</v>
      </c>
      <c r="AA16" s="608"/>
      <c r="AB16" s="459">
        <f t="shared" si="0"/>
        <v>0</v>
      </c>
      <c r="AC16" s="460">
        <f t="shared" si="1"/>
        <v>0</v>
      </c>
      <c r="AD16" s="449"/>
    </row>
    <row r="17" spans="1:30" ht="16.2" x14ac:dyDescent="0.35">
      <c r="A17" s="1" t="s">
        <v>41</v>
      </c>
      <c r="B17" s="270" t="s">
        <v>42</v>
      </c>
      <c r="C17" s="270"/>
      <c r="D17" s="330">
        <v>0</v>
      </c>
      <c r="E17" s="330">
        <v>0</v>
      </c>
      <c r="F17" s="251"/>
      <c r="G17" s="327">
        <f t="shared" si="2"/>
        <v>0</v>
      </c>
      <c r="H17" s="47"/>
      <c r="I17" s="55">
        <f>I16</f>
        <v>3.548</v>
      </c>
      <c r="J17" s="55"/>
      <c r="K17" s="434">
        <f t="shared" si="3"/>
        <v>0</v>
      </c>
      <c r="L17" s="309">
        <f t="shared" si="4"/>
        <v>0</v>
      </c>
      <c r="M17" s="1"/>
      <c r="N17" s="318">
        <v>5102</v>
      </c>
      <c r="O17" s="243">
        <v>254</v>
      </c>
      <c r="P17" s="1"/>
      <c r="Q17" s="243"/>
      <c r="R17" s="1"/>
      <c r="S17" s="1"/>
      <c r="T17" s="1"/>
      <c r="U17" s="1"/>
      <c r="V17" s="607" t="s">
        <v>42</v>
      </c>
      <c r="W17" s="607"/>
      <c r="X17" s="597">
        <f>IF('4070'!K$84=1,'4070'!G17,0)</f>
        <v>0</v>
      </c>
      <c r="Y17" s="597"/>
      <c r="Z17" s="608">
        <v>1</v>
      </c>
      <c r="AA17" s="608"/>
      <c r="AB17" s="459">
        <f t="shared" si="0"/>
        <v>0</v>
      </c>
      <c r="AC17" s="460">
        <f t="shared" si="1"/>
        <v>0</v>
      </c>
      <c r="AD17" s="449"/>
    </row>
    <row r="18" spans="1:30" ht="16.2" x14ac:dyDescent="0.35">
      <c r="A18" s="1" t="s">
        <v>43</v>
      </c>
      <c r="B18" s="270" t="s">
        <v>44</v>
      </c>
      <c r="C18" s="270"/>
      <c r="D18" s="330">
        <v>0</v>
      </c>
      <c r="E18" s="330">
        <v>0</v>
      </c>
      <c r="F18" s="251"/>
      <c r="G18" s="327">
        <f t="shared" si="2"/>
        <v>0</v>
      </c>
      <c r="H18" s="47"/>
      <c r="I18" s="55">
        <f>I17</f>
        <v>3.548</v>
      </c>
      <c r="J18" s="55"/>
      <c r="K18" s="434">
        <f t="shared" si="3"/>
        <v>0</v>
      </c>
      <c r="L18" s="309">
        <f t="shared" si="4"/>
        <v>0</v>
      </c>
      <c r="M18" s="1"/>
      <c r="N18" s="318">
        <v>5103</v>
      </c>
      <c r="O18" s="243">
        <v>254</v>
      </c>
      <c r="P18" s="1"/>
      <c r="Q18" s="243"/>
      <c r="R18" s="1"/>
      <c r="S18" s="1"/>
      <c r="T18" s="1"/>
      <c r="U18" s="1"/>
      <c r="V18" s="607" t="s">
        <v>44</v>
      </c>
      <c r="W18" s="607"/>
      <c r="X18" s="597">
        <f>IF('4070'!K$84=1,'4070'!G18,0)</f>
        <v>0</v>
      </c>
      <c r="Y18" s="597"/>
      <c r="Z18" s="608">
        <v>1</v>
      </c>
      <c r="AA18" s="608"/>
      <c r="AB18" s="459">
        <f t="shared" si="0"/>
        <v>0</v>
      </c>
      <c r="AC18" s="460">
        <f t="shared" si="1"/>
        <v>0</v>
      </c>
      <c r="AD18" s="449"/>
    </row>
    <row r="19" spans="1:30" ht="15" customHeight="1" x14ac:dyDescent="0.35">
      <c r="A19" s="1" t="s">
        <v>45</v>
      </c>
      <c r="B19" s="270" t="s">
        <v>46</v>
      </c>
      <c r="C19" s="270"/>
      <c r="D19" s="330">
        <v>0</v>
      </c>
      <c r="E19" s="330">
        <v>0</v>
      </c>
      <c r="F19" s="251"/>
      <c r="G19" s="327">
        <f t="shared" si="2"/>
        <v>0</v>
      </c>
      <c r="H19" s="47"/>
      <c r="I19" s="55">
        <v>5.1040000000000001</v>
      </c>
      <c r="J19" s="55"/>
      <c r="K19" s="434">
        <f t="shared" si="3"/>
        <v>0</v>
      </c>
      <c r="L19" s="309">
        <f t="shared" si="4"/>
        <v>0</v>
      </c>
      <c r="M19" s="1"/>
      <c r="N19" s="318">
        <v>5101</v>
      </c>
      <c r="O19" s="1">
        <v>255</v>
      </c>
      <c r="P19" s="1"/>
      <c r="Q19" s="243"/>
      <c r="R19" s="1"/>
      <c r="S19" s="1"/>
      <c r="T19" s="1"/>
      <c r="U19" s="1"/>
      <c r="V19" s="607" t="s">
        <v>46</v>
      </c>
      <c r="W19" s="607"/>
      <c r="X19" s="597">
        <f>IF('4070'!K$84=1,'4070'!G19,0)</f>
        <v>0</v>
      </c>
      <c r="Y19" s="597"/>
      <c r="Z19" s="608">
        <v>1</v>
      </c>
      <c r="AA19" s="608"/>
      <c r="AB19" s="459">
        <f t="shared" si="0"/>
        <v>0</v>
      </c>
      <c r="AC19" s="460">
        <f t="shared" si="1"/>
        <v>0</v>
      </c>
      <c r="AD19" s="449"/>
    </row>
    <row r="20" spans="1:30" ht="15" customHeight="1" x14ac:dyDescent="0.35">
      <c r="A20" s="1" t="s">
        <v>47</v>
      </c>
      <c r="B20" s="270" t="s">
        <v>48</v>
      </c>
      <c r="C20" s="270"/>
      <c r="D20" s="330">
        <v>0</v>
      </c>
      <c r="E20" s="330">
        <v>0</v>
      </c>
      <c r="F20" s="251"/>
      <c r="G20" s="327">
        <f t="shared" si="2"/>
        <v>0</v>
      </c>
      <c r="H20" s="47"/>
      <c r="I20" s="55">
        <f>I19</f>
        <v>5.1040000000000001</v>
      </c>
      <c r="J20" s="55"/>
      <c r="K20" s="434">
        <f t="shared" si="3"/>
        <v>0</v>
      </c>
      <c r="L20" s="309">
        <f t="shared" si="4"/>
        <v>0</v>
      </c>
      <c r="M20" s="1"/>
      <c r="N20" s="318">
        <v>5102</v>
      </c>
      <c r="O20" s="243">
        <v>255</v>
      </c>
      <c r="P20" s="1"/>
      <c r="Q20" s="243"/>
      <c r="R20" s="1"/>
      <c r="S20" s="1"/>
      <c r="T20" s="1"/>
      <c r="U20" s="1"/>
      <c r="V20" s="607" t="s">
        <v>48</v>
      </c>
      <c r="W20" s="607"/>
      <c r="X20" s="597">
        <f>IF('4070'!K$84=1,'4070'!G20,0)</f>
        <v>0</v>
      </c>
      <c r="Y20" s="597"/>
      <c r="Z20" s="608">
        <v>1</v>
      </c>
      <c r="AA20" s="608"/>
      <c r="AB20" s="459">
        <f t="shared" si="0"/>
        <v>0</v>
      </c>
      <c r="AC20" s="460">
        <f t="shared" si="1"/>
        <v>0</v>
      </c>
      <c r="AD20" s="449"/>
    </row>
    <row r="21" spans="1:30" ht="15" customHeight="1" x14ac:dyDescent="0.35">
      <c r="A21" s="1" t="s">
        <v>49</v>
      </c>
      <c r="B21" s="270" t="s">
        <v>50</v>
      </c>
      <c r="C21" s="270"/>
      <c r="D21" s="330">
        <v>0</v>
      </c>
      <c r="E21" s="330">
        <v>0</v>
      </c>
      <c r="F21" s="251"/>
      <c r="G21" s="327">
        <f t="shared" si="2"/>
        <v>0</v>
      </c>
      <c r="H21" s="47"/>
      <c r="I21" s="55">
        <f>I20</f>
        <v>5.1040000000000001</v>
      </c>
      <c r="J21" s="55"/>
      <c r="K21" s="434">
        <f t="shared" si="3"/>
        <v>0</v>
      </c>
      <c r="L21" s="309">
        <f t="shared" si="4"/>
        <v>0</v>
      </c>
      <c r="M21" s="1"/>
      <c r="N21" s="318">
        <v>5103</v>
      </c>
      <c r="O21" s="243">
        <v>255</v>
      </c>
      <c r="P21" s="1"/>
      <c r="Q21" s="243"/>
      <c r="R21" s="1"/>
      <c r="S21" s="1"/>
      <c r="T21" s="1"/>
      <c r="U21" s="1"/>
      <c r="V21" s="607" t="s">
        <v>50</v>
      </c>
      <c r="W21" s="607"/>
      <c r="X21" s="597">
        <f>IF('4070'!K$84=1,'4070'!G21,0)</f>
        <v>0</v>
      </c>
      <c r="Y21" s="597"/>
      <c r="Z21" s="608">
        <v>1</v>
      </c>
      <c r="AA21" s="608"/>
      <c r="AB21" s="459">
        <f t="shared" si="0"/>
        <v>0</v>
      </c>
      <c r="AC21" s="460">
        <f t="shared" si="1"/>
        <v>0</v>
      </c>
      <c r="AD21" s="449"/>
    </row>
    <row r="22" spans="1:30" ht="16.2" x14ac:dyDescent="0.35">
      <c r="A22" s="1" t="s">
        <v>51</v>
      </c>
      <c r="B22" s="270" t="s">
        <v>52</v>
      </c>
      <c r="C22" s="270"/>
      <c r="D22" s="330">
        <v>7.46</v>
      </c>
      <c r="E22" s="330">
        <v>0</v>
      </c>
      <c r="F22" s="251"/>
      <c r="G22" s="327">
        <f t="shared" si="2"/>
        <v>7.46</v>
      </c>
      <c r="H22" s="47"/>
      <c r="I22" s="55">
        <v>1.147</v>
      </c>
      <c r="J22" s="55"/>
      <c r="K22" s="434">
        <f t="shared" si="3"/>
        <v>8.5565999999999995</v>
      </c>
      <c r="L22" s="309">
        <f t="shared" si="4"/>
        <v>35498.692234277994</v>
      </c>
      <c r="M22" s="1"/>
      <c r="N22" s="318">
        <v>5101</v>
      </c>
      <c r="O22" s="51">
        <v>130</v>
      </c>
      <c r="P22" s="1"/>
      <c r="Q22" s="243"/>
      <c r="R22" s="1"/>
      <c r="S22" s="1"/>
      <c r="T22" s="1"/>
      <c r="U22" s="1"/>
      <c r="V22" s="607" t="s">
        <v>52</v>
      </c>
      <c r="W22" s="607"/>
      <c r="X22" s="597">
        <f>IF('4070'!K$84=1,'4070'!G22,0)</f>
        <v>0</v>
      </c>
      <c r="Y22" s="597"/>
      <c r="Z22" s="608">
        <v>1</v>
      </c>
      <c r="AA22" s="608"/>
      <c r="AB22" s="459">
        <f t="shared" si="0"/>
        <v>0</v>
      </c>
      <c r="AC22" s="460">
        <f t="shared" si="1"/>
        <v>0</v>
      </c>
      <c r="AD22" s="449"/>
    </row>
    <row r="23" spans="1:30" ht="16.2" x14ac:dyDescent="0.35">
      <c r="A23" s="1" t="s">
        <v>53</v>
      </c>
      <c r="B23" s="270" t="s">
        <v>54</v>
      </c>
      <c r="C23" s="270"/>
      <c r="D23" s="330">
        <v>1.68</v>
      </c>
      <c r="E23" s="330">
        <v>0</v>
      </c>
      <c r="F23" s="251"/>
      <c r="G23" s="327">
        <f t="shared" si="2"/>
        <v>1.68</v>
      </c>
      <c r="H23" s="47"/>
      <c r="I23" s="55">
        <f>I22</f>
        <v>1.147</v>
      </c>
      <c r="J23" s="55"/>
      <c r="K23" s="434">
        <f t="shared" si="3"/>
        <v>1.927</v>
      </c>
      <c r="L23" s="309">
        <f t="shared" si="4"/>
        <v>7994.5281929099992</v>
      </c>
      <c r="M23" s="1"/>
      <c r="N23" s="318">
        <v>5102</v>
      </c>
      <c r="O23" s="51">
        <v>130</v>
      </c>
      <c r="P23" s="1"/>
      <c r="Q23" s="243"/>
      <c r="R23" s="1"/>
      <c r="S23" s="1"/>
      <c r="T23" s="1"/>
      <c r="U23" s="1"/>
      <c r="V23" s="607" t="s">
        <v>54</v>
      </c>
      <c r="W23" s="607"/>
      <c r="X23" s="597">
        <f>IF('4070'!K$84=1,'4070'!G23,0)</f>
        <v>0</v>
      </c>
      <c r="Y23" s="597"/>
      <c r="Z23" s="608">
        <v>1</v>
      </c>
      <c r="AA23" s="608"/>
      <c r="AB23" s="459">
        <f t="shared" si="0"/>
        <v>0</v>
      </c>
      <c r="AC23" s="460">
        <f t="shared" si="1"/>
        <v>0</v>
      </c>
      <c r="AD23" s="449"/>
    </row>
    <row r="24" spans="1:30" ht="16.2" x14ac:dyDescent="0.35">
      <c r="A24" s="1" t="s">
        <v>55</v>
      </c>
      <c r="B24" s="270" t="s">
        <v>56</v>
      </c>
      <c r="C24" s="270"/>
      <c r="D24" s="330">
        <v>0</v>
      </c>
      <c r="E24" s="330">
        <v>0</v>
      </c>
      <c r="F24" s="251"/>
      <c r="G24" s="327">
        <f t="shared" si="2"/>
        <v>0</v>
      </c>
      <c r="H24" s="47"/>
      <c r="I24" s="55">
        <f>I23</f>
        <v>1.147</v>
      </c>
      <c r="J24" s="55"/>
      <c r="K24" s="434">
        <f t="shared" si="3"/>
        <v>0</v>
      </c>
      <c r="L24" s="309">
        <f t="shared" si="4"/>
        <v>0</v>
      </c>
      <c r="M24" s="1"/>
      <c r="N24" s="318">
        <v>5103</v>
      </c>
      <c r="O24" s="51">
        <v>130</v>
      </c>
      <c r="P24" s="1"/>
      <c r="Q24" s="243"/>
      <c r="R24" s="1"/>
      <c r="S24" s="1"/>
      <c r="T24" s="1"/>
      <c r="U24" s="1"/>
      <c r="V24" s="607" t="s">
        <v>56</v>
      </c>
      <c r="W24" s="607"/>
      <c r="X24" s="597">
        <f>IF('4070'!K$84=1,'4070'!G24,0)</f>
        <v>0</v>
      </c>
      <c r="Y24" s="597"/>
      <c r="Z24" s="608">
        <v>1</v>
      </c>
      <c r="AA24" s="608"/>
      <c r="AB24" s="459">
        <f t="shared" si="0"/>
        <v>0</v>
      </c>
      <c r="AC24" s="460">
        <f t="shared" si="1"/>
        <v>0</v>
      </c>
      <c r="AD24" s="449"/>
    </row>
    <row r="25" spans="1:30" ht="16.8" thickBot="1" x14ac:dyDescent="0.4">
      <c r="A25" s="1" t="s">
        <v>57</v>
      </c>
      <c r="B25" s="270" t="s">
        <v>58</v>
      </c>
      <c r="C25" s="270"/>
      <c r="D25" s="330">
        <v>0</v>
      </c>
      <c r="E25" s="330">
        <v>0</v>
      </c>
      <c r="F25" s="251"/>
      <c r="G25" s="327">
        <f t="shared" si="2"/>
        <v>0</v>
      </c>
      <c r="H25" s="47"/>
      <c r="I25" s="55">
        <v>1.004</v>
      </c>
      <c r="J25" s="55"/>
      <c r="K25" s="434">
        <f t="shared" si="3"/>
        <v>0</v>
      </c>
      <c r="L25" s="309">
        <f t="shared" si="4"/>
        <v>0</v>
      </c>
      <c r="M25" s="1"/>
      <c r="N25" s="318">
        <v>5310</v>
      </c>
      <c r="O25" s="51">
        <v>300</v>
      </c>
      <c r="P25" s="1"/>
      <c r="Q25" s="243"/>
      <c r="R25" s="1"/>
      <c r="S25" s="1"/>
      <c r="T25" s="1"/>
      <c r="U25" s="1"/>
      <c r="V25" s="607" t="s">
        <v>58</v>
      </c>
      <c r="W25" s="607"/>
      <c r="X25" s="597">
        <f>IF('4070'!K$84=1,'4070'!G25,0)</f>
        <v>0</v>
      </c>
      <c r="Y25" s="597"/>
      <c r="Z25" s="608">
        <v>1</v>
      </c>
      <c r="AA25" s="608"/>
      <c r="AB25" s="459">
        <f t="shared" si="0"/>
        <v>0</v>
      </c>
      <c r="AC25" s="460">
        <f t="shared" si="1"/>
        <v>0</v>
      </c>
      <c r="AD25" s="449"/>
    </row>
    <row r="26" spans="1:30" ht="20.25" customHeight="1" thickBot="1" x14ac:dyDescent="0.35">
      <c r="A26" s="1"/>
      <c r="B26" s="58" t="s">
        <v>59</v>
      </c>
      <c r="C26" s="58"/>
      <c r="D26" s="438">
        <f t="shared" ref="D26:E26" si="5">SUM(D10:D25)</f>
        <v>34.409999999999997</v>
      </c>
      <c r="E26" s="438">
        <f t="shared" si="5"/>
        <v>0</v>
      </c>
      <c r="F26" s="438"/>
      <c r="G26" s="438">
        <f>SUM(G10:G25)</f>
        <v>34.409999999999997</v>
      </c>
      <c r="H26" s="60"/>
      <c r="I26" s="60"/>
      <c r="J26" s="60"/>
      <c r="K26" s="440">
        <f>SUM(K10:K25)</f>
        <v>38.424799999999998</v>
      </c>
      <c r="L26" s="313">
        <f>SUM(L10:L25)</f>
        <v>159412.63461698397</v>
      </c>
      <c r="M26" s="1"/>
      <c r="N26" s="243"/>
      <c r="O26" s="63"/>
      <c r="P26" s="243"/>
      <c r="Q26" s="243"/>
      <c r="R26" s="1"/>
      <c r="S26" s="1"/>
      <c r="T26" s="1"/>
      <c r="U26" s="1"/>
      <c r="V26" s="609" t="s">
        <v>59</v>
      </c>
      <c r="W26" s="609"/>
      <c r="X26" s="610">
        <f>SUM(X10:X25)</f>
        <v>0</v>
      </c>
      <c r="Y26" s="610"/>
      <c r="Z26" s="611"/>
      <c r="AA26" s="612"/>
      <c r="AB26" s="462">
        <f>SUM(AB10:AB25)</f>
        <v>0</v>
      </c>
      <c r="AC26" s="463">
        <f>SUM(AC10:AC25)</f>
        <v>0</v>
      </c>
      <c r="AD26" s="449"/>
    </row>
    <row r="27" spans="1:30" ht="51.75" customHeight="1" x14ac:dyDescent="0.3">
      <c r="A27" s="1"/>
      <c r="B27" s="58" t="s">
        <v>60</v>
      </c>
      <c r="C27" s="58"/>
      <c r="D27" s="442" t="s">
        <v>464</v>
      </c>
      <c r="E27" s="442" t="s">
        <v>465</v>
      </c>
      <c r="F27" s="442"/>
      <c r="G27" s="443" t="s">
        <v>61</v>
      </c>
      <c r="H27" s="66"/>
      <c r="I27" s="67" t="s">
        <v>62</v>
      </c>
      <c r="J27" s="67" t="s">
        <v>63</v>
      </c>
      <c r="K27" s="68" t="s">
        <v>64</v>
      </c>
      <c r="L27" s="290"/>
      <c r="M27" s="1"/>
      <c r="N27" s="243"/>
      <c r="O27" s="63"/>
      <c r="P27" s="243"/>
      <c r="Q27" s="243"/>
      <c r="R27" s="1"/>
      <c r="S27" s="1"/>
      <c r="T27" s="1"/>
      <c r="U27" s="1"/>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2.88</v>
      </c>
      <c r="E28" s="330">
        <v>0</v>
      </c>
      <c r="F28" s="325"/>
      <c r="G28" s="327">
        <f t="shared" ref="G28:G36" si="6">IF($B$154&lt;8,D28*2,D28+E28)</f>
        <v>2.88</v>
      </c>
      <c r="H28" s="72"/>
      <c r="I28" s="73" t="s">
        <v>67</v>
      </c>
      <c r="J28" s="318">
        <v>251</v>
      </c>
      <c r="K28" s="435">
        <v>1047</v>
      </c>
      <c r="L28" s="309">
        <f>SUM(G28*K28)</f>
        <v>3015.3599999999997</v>
      </c>
      <c r="M28" s="1"/>
      <c r="N28" s="317">
        <v>5101</v>
      </c>
      <c r="O28" s="243">
        <v>251</v>
      </c>
      <c r="P28" s="75"/>
      <c r="Q28" s="76"/>
      <c r="R28" s="1"/>
      <c r="S28" s="1"/>
      <c r="T28" s="1"/>
      <c r="U28" s="1"/>
      <c r="V28" s="615" t="s">
        <v>66</v>
      </c>
      <c r="W28" s="615"/>
      <c r="X28" s="616"/>
      <c r="Y28" s="616"/>
      <c r="Z28" s="467" t="s">
        <v>67</v>
      </c>
      <c r="AA28" s="468">
        <v>251</v>
      </c>
      <c r="AB28" s="469">
        <f>+K28</f>
        <v>1047</v>
      </c>
      <c r="AC28" s="470">
        <f t="shared" ref="AC28:AC36" si="7">ROUND(X28*AB28,0)</f>
        <v>0</v>
      </c>
      <c r="AD28" s="449"/>
    </row>
    <row r="29" spans="1:30" ht="15.6" x14ac:dyDescent="0.3">
      <c r="A29" s="1" t="s">
        <v>68</v>
      </c>
      <c r="B29" s="552"/>
      <c r="C29" s="552"/>
      <c r="D29" s="330">
        <v>0.5</v>
      </c>
      <c r="E29" s="330">
        <v>0</v>
      </c>
      <c r="F29" s="325"/>
      <c r="G29" s="327">
        <f t="shared" si="6"/>
        <v>0.5</v>
      </c>
      <c r="H29" s="72"/>
      <c r="I29" s="318" t="s">
        <v>67</v>
      </c>
      <c r="J29" s="318">
        <v>252</v>
      </c>
      <c r="K29" s="435">
        <v>3380</v>
      </c>
      <c r="L29" s="309">
        <f t="shared" ref="L29:L36" si="8">SUM(G29*K29)</f>
        <v>1690</v>
      </c>
      <c r="M29" s="1"/>
      <c r="N29" s="317">
        <v>5101</v>
      </c>
      <c r="O29" s="243">
        <v>252</v>
      </c>
      <c r="P29" s="75"/>
      <c r="Q29" s="76"/>
      <c r="R29" s="1"/>
      <c r="S29" s="1"/>
      <c r="T29" s="1"/>
      <c r="U29" s="1"/>
      <c r="V29" s="615"/>
      <c r="W29" s="615"/>
      <c r="X29" s="616"/>
      <c r="Y29" s="616"/>
      <c r="Z29" s="468" t="s">
        <v>67</v>
      </c>
      <c r="AA29" s="468">
        <v>252</v>
      </c>
      <c r="AB29" s="469">
        <f t="shared" ref="AB29:AB36" si="9">+K29</f>
        <v>3380</v>
      </c>
      <c r="AC29" s="470">
        <f t="shared" si="7"/>
        <v>0</v>
      </c>
      <c r="AD29" s="449"/>
    </row>
    <row r="30" spans="1:30" ht="15.6" x14ac:dyDescent="0.3">
      <c r="A30" s="1" t="s">
        <v>69</v>
      </c>
      <c r="B30" s="552"/>
      <c r="C30" s="552"/>
      <c r="D30" s="330">
        <v>1</v>
      </c>
      <c r="E30" s="330">
        <v>0</v>
      </c>
      <c r="F30" s="325"/>
      <c r="G30" s="327">
        <f t="shared" si="6"/>
        <v>1</v>
      </c>
      <c r="H30" s="72"/>
      <c r="I30" s="318" t="s">
        <v>67</v>
      </c>
      <c r="J30" s="318">
        <v>253</v>
      </c>
      <c r="K30" s="435">
        <v>6896</v>
      </c>
      <c r="L30" s="309">
        <f t="shared" si="8"/>
        <v>6896</v>
      </c>
      <c r="M30" s="1"/>
      <c r="N30" s="317">
        <v>5101</v>
      </c>
      <c r="O30" s="243">
        <v>253</v>
      </c>
      <c r="P30" s="75"/>
      <c r="Q30" s="63"/>
      <c r="R30" s="1"/>
      <c r="S30" s="1"/>
      <c r="T30" s="1"/>
      <c r="U30" s="1"/>
      <c r="V30" s="615"/>
      <c r="W30" s="615"/>
      <c r="X30" s="616"/>
      <c r="Y30" s="616"/>
      <c r="Z30" s="468" t="s">
        <v>67</v>
      </c>
      <c r="AA30" s="468">
        <v>253</v>
      </c>
      <c r="AB30" s="469">
        <f t="shared" si="9"/>
        <v>6896</v>
      </c>
      <c r="AC30" s="470">
        <f t="shared" si="7"/>
        <v>0</v>
      </c>
      <c r="AD30" s="449"/>
    </row>
    <row r="31" spans="1:30" ht="15.6" x14ac:dyDescent="0.3">
      <c r="A31" s="1" t="s">
        <v>70</v>
      </c>
      <c r="B31" s="552"/>
      <c r="C31" s="552"/>
      <c r="D31" s="330">
        <v>0.5</v>
      </c>
      <c r="E31" s="330">
        <v>0</v>
      </c>
      <c r="F31" s="325"/>
      <c r="G31" s="327">
        <f t="shared" si="6"/>
        <v>0.5</v>
      </c>
      <c r="H31" s="72"/>
      <c r="I31" s="81" t="s">
        <v>71</v>
      </c>
      <c r="J31" s="318">
        <v>251</v>
      </c>
      <c r="K31" s="435">
        <v>1173</v>
      </c>
      <c r="L31" s="309">
        <f t="shared" si="8"/>
        <v>586.5</v>
      </c>
      <c r="M31" s="1"/>
      <c r="N31" s="317">
        <v>5102</v>
      </c>
      <c r="O31" s="243">
        <v>251</v>
      </c>
      <c r="P31" s="75"/>
      <c r="Q31" s="63"/>
      <c r="R31" s="1"/>
      <c r="S31" s="1"/>
      <c r="T31" s="1"/>
      <c r="U31" s="1"/>
      <c r="V31" s="615"/>
      <c r="W31" s="615"/>
      <c r="X31" s="616"/>
      <c r="Y31" s="616"/>
      <c r="Z31" s="471" t="s">
        <v>71</v>
      </c>
      <c r="AA31" s="468">
        <v>251</v>
      </c>
      <c r="AB31" s="469">
        <f t="shared" si="9"/>
        <v>1173</v>
      </c>
      <c r="AC31" s="470">
        <f t="shared" si="7"/>
        <v>0</v>
      </c>
      <c r="AD31" s="449"/>
    </row>
    <row r="32" spans="1:30" ht="15.6" x14ac:dyDescent="0.3">
      <c r="A32" s="1" t="s">
        <v>72</v>
      </c>
      <c r="B32" s="552"/>
      <c r="C32" s="552"/>
      <c r="D32" s="330">
        <v>0</v>
      </c>
      <c r="E32" s="330">
        <v>0</v>
      </c>
      <c r="F32" s="325"/>
      <c r="G32" s="327">
        <f t="shared" si="6"/>
        <v>0</v>
      </c>
      <c r="H32" s="72"/>
      <c r="I32" s="81" t="s">
        <v>71</v>
      </c>
      <c r="J32" s="318">
        <v>252</v>
      </c>
      <c r="K32" s="435">
        <v>3506</v>
      </c>
      <c r="L32" s="309">
        <f t="shared" si="8"/>
        <v>0</v>
      </c>
      <c r="M32" s="1"/>
      <c r="N32" s="317">
        <v>5102</v>
      </c>
      <c r="O32" s="243">
        <v>252</v>
      </c>
      <c r="P32" s="75"/>
      <c r="Q32" s="243"/>
      <c r="R32" s="1"/>
      <c r="S32" s="1"/>
      <c r="T32" s="1"/>
      <c r="U32" s="1"/>
      <c r="V32" s="615"/>
      <c r="W32" s="615"/>
      <c r="X32" s="616"/>
      <c r="Y32" s="616"/>
      <c r="Z32" s="471" t="s">
        <v>71</v>
      </c>
      <c r="AA32" s="468">
        <v>252</v>
      </c>
      <c r="AB32" s="469">
        <f t="shared" si="9"/>
        <v>3506</v>
      </c>
      <c r="AC32" s="470">
        <f t="shared" si="7"/>
        <v>0</v>
      </c>
      <c r="AD32" s="449"/>
    </row>
    <row r="33" spans="1:30" ht="15.6" x14ac:dyDescent="0.3">
      <c r="A33" s="1" t="s">
        <v>73</v>
      </c>
      <c r="B33" s="552"/>
      <c r="C33" s="552"/>
      <c r="D33" s="330">
        <v>0</v>
      </c>
      <c r="E33" s="330">
        <v>0</v>
      </c>
      <c r="F33" s="325"/>
      <c r="G33" s="327">
        <f t="shared" si="6"/>
        <v>0</v>
      </c>
      <c r="H33" s="72"/>
      <c r="I33" s="81" t="s">
        <v>71</v>
      </c>
      <c r="J33" s="318">
        <v>253</v>
      </c>
      <c r="K33" s="435">
        <v>7023</v>
      </c>
      <c r="L33" s="309">
        <f t="shared" si="8"/>
        <v>0</v>
      </c>
      <c r="M33" s="1"/>
      <c r="N33" s="317">
        <v>5102</v>
      </c>
      <c r="O33" s="243">
        <v>253</v>
      </c>
      <c r="P33" s="75"/>
      <c r="Q33" s="76"/>
      <c r="R33" s="1"/>
      <c r="S33" s="1"/>
      <c r="T33" s="1"/>
      <c r="U33" s="1"/>
      <c r="V33" s="615"/>
      <c r="W33" s="615"/>
      <c r="X33" s="616"/>
      <c r="Y33" s="616"/>
      <c r="Z33" s="471" t="s">
        <v>71</v>
      </c>
      <c r="AA33" s="468">
        <v>253</v>
      </c>
      <c r="AB33" s="469">
        <f t="shared" si="9"/>
        <v>7023</v>
      </c>
      <c r="AC33" s="470">
        <f t="shared" si="7"/>
        <v>0</v>
      </c>
      <c r="AD33" s="449"/>
    </row>
    <row r="34" spans="1:30" ht="15.6" x14ac:dyDescent="0.3">
      <c r="A34" s="1" t="s">
        <v>74</v>
      </c>
      <c r="B34" s="552"/>
      <c r="C34" s="552"/>
      <c r="D34" s="330">
        <v>0</v>
      </c>
      <c r="E34" s="330">
        <v>0</v>
      </c>
      <c r="F34" s="325"/>
      <c r="G34" s="327">
        <f t="shared" si="6"/>
        <v>0</v>
      </c>
      <c r="H34" s="72"/>
      <c r="I34" s="81" t="s">
        <v>75</v>
      </c>
      <c r="J34" s="318">
        <v>251</v>
      </c>
      <c r="K34" s="435">
        <v>835</v>
      </c>
      <c r="L34" s="309">
        <f t="shared" si="8"/>
        <v>0</v>
      </c>
      <c r="M34" s="1"/>
      <c r="N34" s="317">
        <v>5103</v>
      </c>
      <c r="O34" s="243">
        <v>251</v>
      </c>
      <c r="P34" s="75"/>
      <c r="Q34" s="76"/>
      <c r="R34" s="1"/>
      <c r="S34" s="1"/>
      <c r="T34" s="1"/>
      <c r="U34" s="1"/>
      <c r="V34" s="615"/>
      <c r="W34" s="615"/>
      <c r="X34" s="616"/>
      <c r="Y34" s="616"/>
      <c r="Z34" s="471" t="s">
        <v>75</v>
      </c>
      <c r="AA34" s="468">
        <v>251</v>
      </c>
      <c r="AB34" s="469">
        <f t="shared" si="9"/>
        <v>835</v>
      </c>
      <c r="AC34" s="470">
        <f t="shared" si="7"/>
        <v>0</v>
      </c>
      <c r="AD34" s="449"/>
    </row>
    <row r="35" spans="1:30" ht="15.6" x14ac:dyDescent="0.3">
      <c r="A35" s="1" t="s">
        <v>76</v>
      </c>
      <c r="B35" s="552"/>
      <c r="C35" s="552"/>
      <c r="D35" s="330">
        <v>0</v>
      </c>
      <c r="E35" s="330">
        <v>0</v>
      </c>
      <c r="F35" s="325"/>
      <c r="G35" s="327">
        <f t="shared" si="6"/>
        <v>0</v>
      </c>
      <c r="H35" s="72"/>
      <c r="I35" s="81" t="s">
        <v>75</v>
      </c>
      <c r="J35" s="318">
        <v>252</v>
      </c>
      <c r="K35" s="435">
        <v>3168</v>
      </c>
      <c r="L35" s="309">
        <f t="shared" si="8"/>
        <v>0</v>
      </c>
      <c r="M35" s="1"/>
      <c r="N35" s="317">
        <v>5103</v>
      </c>
      <c r="O35" s="243">
        <v>252</v>
      </c>
      <c r="P35" s="75"/>
      <c r="Q35" s="83"/>
      <c r="R35" s="1"/>
      <c r="S35" s="1"/>
      <c r="T35" s="1"/>
      <c r="U35" s="1"/>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c r="G36" s="327">
        <f t="shared" si="6"/>
        <v>0</v>
      </c>
      <c r="H36" s="72"/>
      <c r="I36" s="81" t="s">
        <v>75</v>
      </c>
      <c r="J36" s="318">
        <v>253</v>
      </c>
      <c r="K36" s="435">
        <v>6685</v>
      </c>
      <c r="L36" s="304">
        <f t="shared" si="8"/>
        <v>0</v>
      </c>
      <c r="M36" s="1"/>
      <c r="N36" s="317">
        <v>5103</v>
      </c>
      <c r="O36" s="243">
        <v>253</v>
      </c>
      <c r="P36" s="75"/>
      <c r="Q36" s="84"/>
      <c r="R36" s="1"/>
      <c r="S36" s="1"/>
      <c r="T36" s="1"/>
      <c r="U36" s="1"/>
      <c r="V36" s="615"/>
      <c r="W36" s="615"/>
      <c r="X36" s="623"/>
      <c r="Y36" s="623"/>
      <c r="Z36" s="471" t="s">
        <v>75</v>
      </c>
      <c r="AA36" s="468">
        <v>253</v>
      </c>
      <c r="AB36" s="469">
        <f t="shared" si="9"/>
        <v>6685</v>
      </c>
      <c r="AC36" s="472">
        <f t="shared" si="7"/>
        <v>0</v>
      </c>
      <c r="AD36" s="449"/>
    </row>
    <row r="37" spans="1:30" ht="18.75" customHeight="1" x14ac:dyDescent="0.3">
      <c r="A37" s="1"/>
      <c r="B37" s="270" t="s">
        <v>78</v>
      </c>
      <c r="C37" s="270"/>
      <c r="D37" s="438">
        <f t="shared" ref="D37:E37" si="10">SUM(D28:D36)</f>
        <v>4.88</v>
      </c>
      <c r="E37" s="438">
        <f t="shared" si="10"/>
        <v>0</v>
      </c>
      <c r="F37" s="438"/>
      <c r="G37" s="438">
        <f>SUM(G28:G36)</f>
        <v>4.88</v>
      </c>
      <c r="H37" s="60"/>
      <c r="I37" s="270" t="s">
        <v>79</v>
      </c>
      <c r="J37" s="270"/>
      <c r="K37" s="58"/>
      <c r="L37" s="304">
        <f>SUM(L28:L36)</f>
        <v>12187.86</v>
      </c>
      <c r="M37" s="1"/>
      <c r="N37" s="243"/>
      <c r="O37" s="63"/>
      <c r="P37" s="243"/>
      <c r="Q37" s="243"/>
      <c r="R37" s="1"/>
      <c r="S37" s="1"/>
      <c r="T37" s="1"/>
      <c r="U37" s="1"/>
      <c r="V37" s="624" t="s">
        <v>78</v>
      </c>
      <c r="W37" s="624"/>
      <c r="X37" s="610">
        <f>SUM(X28:X36)</f>
        <v>0</v>
      </c>
      <c r="Y37" s="610"/>
      <c r="Z37" s="624" t="s">
        <v>79</v>
      </c>
      <c r="AA37" s="624"/>
      <c r="AB37" s="624"/>
      <c r="AC37" s="460">
        <f>SUM(AC28:AC36)</f>
        <v>0</v>
      </c>
      <c r="AD37" s="449"/>
    </row>
    <row r="38" spans="1:30" ht="30.75" customHeight="1" x14ac:dyDescent="0.3">
      <c r="A38" s="1"/>
      <c r="B38" s="86" t="s">
        <v>80</v>
      </c>
      <c r="C38" s="86"/>
      <c r="D38" s="86"/>
      <c r="E38" s="86"/>
      <c r="F38" s="86"/>
      <c r="G38" s="86"/>
      <c r="H38" s="87"/>
      <c r="I38" s="86"/>
      <c r="J38" s="86"/>
      <c r="K38" s="86"/>
      <c r="L38" s="305"/>
      <c r="M38" s="63"/>
      <c r="N38" s="243"/>
      <c r="O38" s="63"/>
      <c r="P38" s="243"/>
      <c r="Q38" s="243"/>
      <c r="R38" s="1"/>
      <c r="S38" s="1"/>
      <c r="T38" s="1"/>
      <c r="U38" s="1"/>
      <c r="V38" s="617" t="s">
        <v>80</v>
      </c>
      <c r="W38" s="617"/>
      <c r="X38" s="617"/>
      <c r="Y38" s="617"/>
      <c r="Z38" s="617"/>
      <c r="AA38" s="617"/>
      <c r="AB38" s="617"/>
      <c r="AC38" s="617"/>
      <c r="AD38" s="473"/>
    </row>
    <row r="39" spans="1:30" ht="15.75" customHeight="1" x14ac:dyDescent="0.3">
      <c r="A39" s="1"/>
      <c r="B39" s="89" t="s">
        <v>81</v>
      </c>
      <c r="C39" s="89"/>
      <c r="D39" s="89"/>
      <c r="E39" s="89"/>
      <c r="F39" s="89"/>
      <c r="G39" s="90">
        <v>34651002</v>
      </c>
      <c r="H39" s="90"/>
      <c r="I39" s="270" t="s">
        <v>82</v>
      </c>
      <c r="J39" s="270"/>
      <c r="K39" s="270"/>
      <c r="L39" s="293"/>
      <c r="M39" s="1"/>
      <c r="N39" s="1"/>
      <c r="O39" s="1"/>
      <c r="P39" s="1"/>
      <c r="Q39" s="1"/>
      <c r="R39" s="1"/>
      <c r="S39" s="1"/>
      <c r="T39" s="1"/>
      <c r="U39" s="1"/>
      <c r="V39" s="618" t="s">
        <v>81</v>
      </c>
      <c r="W39" s="618"/>
      <c r="X39" s="619">
        <f>+G39</f>
        <v>34651002</v>
      </c>
      <c r="Y39" s="619"/>
      <c r="Z39" s="620" t="s">
        <v>82</v>
      </c>
      <c r="AA39" s="620"/>
      <c r="AB39" s="620"/>
      <c r="AC39" s="620"/>
      <c r="AD39" s="449"/>
    </row>
    <row r="40" spans="1:30" ht="15.75" customHeight="1" x14ac:dyDescent="0.3">
      <c r="A40" s="1"/>
      <c r="B40" s="91" t="s">
        <v>83</v>
      </c>
      <c r="C40" s="91"/>
      <c r="D40" s="91"/>
      <c r="E40" s="91"/>
      <c r="F40" s="91"/>
      <c r="G40" s="92">
        <v>182954.62</v>
      </c>
      <c r="H40" s="92"/>
      <c r="I40" s="92"/>
      <c r="J40" s="92"/>
      <c r="K40" s="97">
        <f>ROUND(G39/G40,0)</f>
        <v>189</v>
      </c>
      <c r="L40" s="304">
        <f>SUM(K40*$G$26)</f>
        <v>6503.49</v>
      </c>
      <c r="M40" s="1"/>
      <c r="N40" s="93"/>
      <c r="O40" s="93"/>
      <c r="P40" s="93"/>
      <c r="Q40" s="93"/>
      <c r="R40" s="1"/>
      <c r="S40" s="1"/>
      <c r="T40" s="1"/>
      <c r="U40" s="1"/>
      <c r="V40" s="621" t="s">
        <v>83</v>
      </c>
      <c r="W40" s="621"/>
      <c r="X40" s="622">
        <f>+G40</f>
        <v>182954.62</v>
      </c>
      <c r="Y40" s="622"/>
      <c r="Z40" s="622"/>
      <c r="AA40" s="622"/>
      <c r="AB40" s="460">
        <f>ROUND(X39/X40,0)</f>
        <v>189</v>
      </c>
      <c r="AC40" s="460">
        <f>ROUND(AB40*$X$26,0)</f>
        <v>0</v>
      </c>
      <c r="AD40" s="449"/>
    </row>
    <row r="41" spans="1:30" ht="15.75" customHeight="1" x14ac:dyDescent="0.3">
      <c r="A41" s="1"/>
      <c r="B41" s="94" t="s">
        <v>84</v>
      </c>
      <c r="C41" s="94"/>
      <c r="D41" s="94"/>
      <c r="E41" s="94"/>
      <c r="F41" s="94"/>
      <c r="G41" s="94"/>
      <c r="H41" s="94"/>
      <c r="I41" s="94"/>
      <c r="J41" s="94"/>
      <c r="K41" s="94"/>
      <c r="L41" s="306"/>
      <c r="M41" s="1"/>
      <c r="N41" s="63"/>
      <c r="O41" s="95"/>
      <c r="P41" s="63"/>
      <c r="Q41" s="63"/>
      <c r="R41" s="1"/>
      <c r="S41" s="1"/>
      <c r="T41" s="1"/>
      <c r="U41" s="1"/>
      <c r="V41" s="630" t="s">
        <v>84</v>
      </c>
      <c r="W41" s="630"/>
      <c r="X41" s="630"/>
      <c r="Y41" s="630"/>
      <c r="Z41" s="630"/>
      <c r="AA41" s="630"/>
      <c r="AB41" s="630"/>
      <c r="AC41" s="630"/>
      <c r="AD41" s="449"/>
    </row>
    <row r="42" spans="1:30" ht="28.5" customHeight="1" x14ac:dyDescent="0.3">
      <c r="A42" s="1"/>
      <c r="B42" s="86" t="s">
        <v>85</v>
      </c>
      <c r="C42" s="86"/>
      <c r="D42" s="86"/>
      <c r="E42" s="86"/>
      <c r="F42" s="86"/>
      <c r="G42" s="86"/>
      <c r="H42" s="86"/>
      <c r="I42" s="86"/>
      <c r="J42" s="86"/>
      <c r="K42" s="86"/>
      <c r="L42" s="305"/>
      <c r="M42" s="93"/>
      <c r="N42" s="1"/>
      <c r="O42" s="1"/>
      <c r="P42" s="1"/>
      <c r="Q42" s="1"/>
      <c r="R42" s="1"/>
      <c r="S42" s="1"/>
      <c r="T42" s="1"/>
      <c r="U42" s="1"/>
      <c r="V42" s="617" t="s">
        <v>85</v>
      </c>
      <c r="W42" s="617"/>
      <c r="X42" s="617"/>
      <c r="Y42" s="617"/>
      <c r="Z42" s="617"/>
      <c r="AA42" s="617"/>
      <c r="AB42" s="617"/>
      <c r="AC42" s="617"/>
      <c r="AD42" s="474"/>
    </row>
    <row r="43" spans="1:30" ht="15.6" x14ac:dyDescent="0.3">
      <c r="A43" s="1"/>
      <c r="B43" s="96" t="s">
        <v>86</v>
      </c>
      <c r="C43" s="96"/>
      <c r="D43" s="96"/>
      <c r="E43" s="96"/>
      <c r="F43" s="96"/>
      <c r="G43" s="96"/>
      <c r="H43" s="96"/>
      <c r="I43" s="96"/>
      <c r="J43" s="96"/>
      <c r="K43" s="96"/>
      <c r="L43" s="307"/>
      <c r="M43" s="97"/>
      <c r="N43" s="63"/>
      <c r="O43" s="63"/>
      <c r="P43" s="63"/>
      <c r="Q43" s="63"/>
      <c r="R43" s="1"/>
      <c r="S43" s="1"/>
      <c r="T43" s="1"/>
      <c r="U43" s="1"/>
      <c r="V43" s="631" t="s">
        <v>86</v>
      </c>
      <c r="W43" s="631"/>
      <c r="X43" s="631"/>
      <c r="Y43" s="631"/>
      <c r="Z43" s="631"/>
      <c r="AA43" s="631"/>
      <c r="AB43" s="631"/>
      <c r="AC43" s="631"/>
      <c r="AD43" s="475"/>
    </row>
    <row r="44" spans="1:30" ht="24" customHeight="1" x14ac:dyDescent="0.3">
      <c r="A44" s="1"/>
      <c r="B44" s="58" t="s">
        <v>87</v>
      </c>
      <c r="C44" s="58"/>
      <c r="D44" s="58"/>
      <c r="E44" s="58"/>
      <c r="F44" s="58"/>
      <c r="G44" s="58"/>
      <c r="H44" s="58"/>
      <c r="I44" s="58"/>
      <c r="J44" s="58"/>
      <c r="K44" s="58"/>
      <c r="L44" s="445">
        <f>SUM(L26,L37,L40)</f>
        <v>178103.98461698397</v>
      </c>
      <c r="M44" s="1"/>
      <c r="N44" s="1"/>
      <c r="O44" s="1"/>
      <c r="P44" s="1"/>
      <c r="Q44" s="1"/>
      <c r="R44" s="1"/>
      <c r="S44" s="1"/>
      <c r="T44" s="1"/>
      <c r="U44" s="1"/>
      <c r="V44" s="632" t="s">
        <v>87</v>
      </c>
      <c r="W44" s="632"/>
      <c r="X44" s="632"/>
      <c r="Y44" s="632"/>
      <c r="Z44" s="632"/>
      <c r="AA44" s="632"/>
      <c r="AB44" s="632"/>
      <c r="AC44" s="476">
        <f>SUM(AC26,AC37,AC40)</f>
        <v>0</v>
      </c>
      <c r="AD44" s="449"/>
    </row>
    <row r="45" spans="1:30" ht="30.75" customHeight="1" x14ac:dyDescent="0.3">
      <c r="A45" s="1"/>
      <c r="B45" s="86" t="s">
        <v>88</v>
      </c>
      <c r="C45" s="86"/>
      <c r="D45" s="86"/>
      <c r="E45" s="86"/>
      <c r="F45" s="86"/>
      <c r="G45" s="86"/>
      <c r="H45" s="86"/>
      <c r="I45" s="86"/>
      <c r="J45" s="86"/>
      <c r="K45" s="86"/>
      <c r="L45" s="305"/>
      <c r="M45" s="100"/>
      <c r="N45" s="1"/>
      <c r="O45" s="1"/>
      <c r="P45" s="1"/>
      <c r="Q45" s="1"/>
      <c r="R45" s="1"/>
      <c r="S45" s="1"/>
      <c r="T45" s="1"/>
      <c r="U45" s="1"/>
      <c r="V45" s="617" t="s">
        <v>88</v>
      </c>
      <c r="W45" s="617"/>
      <c r="X45" s="617"/>
      <c r="Y45" s="617"/>
      <c r="Z45" s="617"/>
      <c r="AA45" s="617"/>
      <c r="AB45" s="617"/>
      <c r="AC45" s="617"/>
      <c r="AD45" s="477"/>
    </row>
    <row r="46" spans="1:30" ht="18.75" customHeight="1" x14ac:dyDescent="0.3">
      <c r="A46" s="1"/>
      <c r="B46" s="1"/>
      <c r="C46" s="101" t="s">
        <v>89</v>
      </c>
      <c r="D46" s="101"/>
      <c r="E46" s="101"/>
      <c r="F46" s="101"/>
      <c r="G46" s="101" t="s">
        <v>90</v>
      </c>
      <c r="H46" s="102"/>
      <c r="I46" s="103" t="s">
        <v>91</v>
      </c>
      <c r="J46" s="104"/>
      <c r="K46" s="104"/>
      <c r="L46" s="308"/>
      <c r="M46" s="105"/>
      <c r="N46" s="1"/>
      <c r="O46" s="1"/>
      <c r="P46" s="1"/>
      <c r="Q46" s="1"/>
      <c r="R46" s="1"/>
      <c r="S46" s="1"/>
      <c r="T46" s="1"/>
      <c r="U46" s="1"/>
      <c r="V46" s="449"/>
      <c r="W46" s="478" t="s">
        <v>89</v>
      </c>
      <c r="X46" s="633" t="s">
        <v>92</v>
      </c>
      <c r="Y46" s="633"/>
      <c r="Z46" s="634" t="s">
        <v>91</v>
      </c>
      <c r="AA46" s="634"/>
      <c r="AB46" s="634"/>
      <c r="AC46" s="634"/>
      <c r="AD46" s="479"/>
    </row>
    <row r="47" spans="1:30" ht="18.75" customHeight="1" x14ac:dyDescent="0.3">
      <c r="A47" s="1"/>
      <c r="B47" s="93" t="s">
        <v>93</v>
      </c>
      <c r="C47" s="107">
        <f>K10+K11+K16+K19+K22</f>
        <v>32.427799999999998</v>
      </c>
      <c r="D47" s="107"/>
      <c r="E47" s="107"/>
      <c r="F47" s="107"/>
      <c r="G47" s="108">
        <f>K7</f>
        <v>1.0289999999999999</v>
      </c>
      <c r="H47" s="108"/>
      <c r="I47" s="109">
        <v>1317.85</v>
      </c>
      <c r="J47" s="110" t="s">
        <v>94</v>
      </c>
      <c r="K47" s="436">
        <f>ROUND(C47*G47*I47,0)</f>
        <v>43974</v>
      </c>
      <c r="L47" s="309"/>
      <c r="M47" s="1"/>
      <c r="N47" s="1"/>
      <c r="O47" s="1"/>
      <c r="P47" s="1"/>
      <c r="Q47" s="1"/>
      <c r="R47" s="1"/>
      <c r="S47" s="1"/>
      <c r="T47" s="1"/>
      <c r="U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A48" s="1"/>
      <c r="B48" s="117" t="s">
        <v>71</v>
      </c>
      <c r="C48" s="107">
        <f>K12+K13+K17+K20+K23</f>
        <v>5.9969999999999999</v>
      </c>
      <c r="D48" s="107"/>
      <c r="E48" s="107"/>
      <c r="F48" s="107"/>
      <c r="G48" s="108">
        <f>K7</f>
        <v>1.0289999999999999</v>
      </c>
      <c r="H48" s="108"/>
      <c r="I48" s="109">
        <v>898.92</v>
      </c>
      <c r="J48" s="110" t="s">
        <v>94</v>
      </c>
      <c r="K48" s="436">
        <f>ROUND(C48*G48*I48,0)</f>
        <v>5547</v>
      </c>
      <c r="L48" s="310"/>
      <c r="M48" s="1"/>
      <c r="N48" s="1"/>
      <c r="O48" s="1"/>
      <c r="P48" s="1"/>
      <c r="Q48" s="1"/>
      <c r="R48" s="1"/>
      <c r="S48" s="1"/>
      <c r="T48" s="1"/>
      <c r="U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310"/>
      <c r="M49" s="97"/>
      <c r="N49" s="122"/>
      <c r="O49" s="123"/>
      <c r="P49" s="63"/>
      <c r="Q49" s="124"/>
      <c r="R49" s="1"/>
      <c r="S49" s="1"/>
      <c r="T49" s="1"/>
      <c r="U49" s="1"/>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38.424799999999998</v>
      </c>
      <c r="D50" s="129"/>
      <c r="E50" s="130"/>
      <c r="F50" s="130"/>
      <c r="G50" s="131" t="s">
        <v>96</v>
      </c>
      <c r="H50" s="131"/>
      <c r="I50" s="131"/>
      <c r="J50" s="131"/>
      <c r="K50" s="131"/>
      <c r="L50" s="309">
        <f>IF(B2=75,0,K49+K48+K47)</f>
        <v>49521</v>
      </c>
      <c r="M50" s="1"/>
      <c r="N50" s="3"/>
      <c r="O50" s="1"/>
      <c r="P50" s="1"/>
      <c r="Q50" s="1"/>
      <c r="R50" s="1"/>
      <c r="S50" s="1"/>
      <c r="T50" s="1"/>
      <c r="U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311"/>
      <c r="M51" s="122"/>
      <c r="N51" s="63"/>
      <c r="O51" s="1"/>
      <c r="P51" s="1"/>
      <c r="Q51" s="1"/>
      <c r="R51" s="1"/>
      <c r="S51" s="1"/>
      <c r="T51" s="1"/>
      <c r="U51" s="1"/>
      <c r="V51" s="628" t="s">
        <v>97</v>
      </c>
      <c r="W51" s="628"/>
      <c r="X51" s="628"/>
      <c r="Y51" s="628"/>
      <c r="Z51" s="628"/>
      <c r="AA51" s="628"/>
      <c r="AB51" s="628"/>
      <c r="AC51" s="628"/>
      <c r="AD51" s="491"/>
    </row>
    <row r="52" spans="2:30" ht="27.75" customHeight="1" x14ac:dyDescent="0.3">
      <c r="B52" s="270" t="s">
        <v>98</v>
      </c>
      <c r="C52" s="270"/>
      <c r="D52" s="270"/>
      <c r="E52" s="270"/>
      <c r="F52" s="270"/>
      <c r="G52" s="270"/>
      <c r="H52" s="270"/>
      <c r="I52" s="270"/>
      <c r="J52" s="270"/>
      <c r="K52" s="270"/>
      <c r="L52" s="293"/>
      <c r="M52" s="1"/>
      <c r="N52" s="1"/>
      <c r="O52" s="1"/>
      <c r="P52" s="1"/>
      <c r="Q52" s="1"/>
      <c r="R52" s="1"/>
      <c r="S52" s="1"/>
      <c r="T52" s="1"/>
      <c r="U52" s="1"/>
      <c r="V52" s="629" t="s">
        <v>98</v>
      </c>
      <c r="W52" s="629"/>
      <c r="X52" s="629"/>
      <c r="Y52" s="629"/>
      <c r="Z52" s="629"/>
      <c r="AA52" s="629"/>
      <c r="AB52" s="629"/>
      <c r="AC52" s="629"/>
      <c r="AD52" s="449"/>
    </row>
    <row r="53" spans="2:30" ht="15.6" x14ac:dyDescent="0.3">
      <c r="B53" s="270" t="s">
        <v>99</v>
      </c>
      <c r="C53" s="270"/>
      <c r="D53" s="270"/>
      <c r="E53" s="270"/>
      <c r="F53" s="270"/>
      <c r="G53" s="135">
        <f>K26</f>
        <v>38.424799999999998</v>
      </c>
      <c r="H53" s="55" t="s">
        <v>100</v>
      </c>
      <c r="I53" s="55"/>
      <c r="J53" s="136">
        <v>200815.52</v>
      </c>
      <c r="K53" s="136"/>
      <c r="L53" s="312"/>
      <c r="M53" s="1"/>
      <c r="N53" s="3"/>
      <c r="O53" s="1"/>
      <c r="P53" s="1"/>
      <c r="Q53" s="1"/>
      <c r="R53" s="1"/>
      <c r="S53" s="1"/>
      <c r="T53" s="1"/>
      <c r="U53" s="1"/>
      <c r="V53" s="635" t="s">
        <v>99</v>
      </c>
      <c r="W53" s="635"/>
      <c r="X53" s="492">
        <f>AB26</f>
        <v>0</v>
      </c>
      <c r="Y53" s="636" t="s">
        <v>100</v>
      </c>
      <c r="Z53" s="636"/>
      <c r="AA53" s="637">
        <f>+J53</f>
        <v>200815.52</v>
      </c>
      <c r="AB53" s="637"/>
      <c r="AC53" s="637"/>
      <c r="AD53" s="449"/>
    </row>
    <row r="54" spans="2:30" ht="15.6" x14ac:dyDescent="0.3">
      <c r="B54" s="270" t="s">
        <v>101</v>
      </c>
      <c r="C54" s="270"/>
      <c r="D54" s="270"/>
      <c r="E54" s="270"/>
      <c r="F54" s="270"/>
      <c r="G54" s="270"/>
      <c r="H54" s="270"/>
      <c r="I54" s="270"/>
      <c r="J54" s="270"/>
      <c r="K54" s="138">
        <f>ROUND(G53/J53,6)</f>
        <v>1.9100000000000001E-4</v>
      </c>
      <c r="L54" s="293"/>
      <c r="M54" s="1"/>
      <c r="N54" s="63"/>
      <c r="O54" s="1"/>
      <c r="P54" s="1"/>
      <c r="Q54" s="1"/>
      <c r="R54" s="1"/>
      <c r="S54" s="1"/>
      <c r="T54" s="1"/>
      <c r="U54" s="1"/>
      <c r="V54" s="635" t="s">
        <v>101</v>
      </c>
      <c r="W54" s="635"/>
      <c r="X54" s="635"/>
      <c r="Y54" s="635"/>
      <c r="Z54" s="635"/>
      <c r="AA54" s="635"/>
      <c r="AB54" s="638">
        <f>ROUND(X53/AA53,6)</f>
        <v>0</v>
      </c>
      <c r="AC54" s="638"/>
      <c r="AD54" s="449"/>
    </row>
    <row r="55" spans="2:30" ht="24" customHeight="1" x14ac:dyDescent="0.3">
      <c r="B55" s="270" t="s">
        <v>102</v>
      </c>
      <c r="C55" s="270"/>
      <c r="D55" s="270"/>
      <c r="E55" s="270"/>
      <c r="F55" s="270"/>
      <c r="G55" s="270"/>
      <c r="H55" s="270"/>
      <c r="I55" s="270"/>
      <c r="J55" s="270"/>
      <c r="K55" s="270"/>
      <c r="L55" s="293"/>
      <c r="M55" s="1"/>
      <c r="N55" s="1"/>
      <c r="O55" s="1"/>
      <c r="P55" s="1"/>
      <c r="Q55" s="1"/>
      <c r="R55" s="1"/>
      <c r="S55" s="1"/>
      <c r="T55" s="1"/>
      <c r="U55" s="1"/>
      <c r="V55" s="629" t="s">
        <v>102</v>
      </c>
      <c r="W55" s="629"/>
      <c r="X55" s="629"/>
      <c r="Y55" s="629"/>
      <c r="Z55" s="629"/>
      <c r="AA55" s="629"/>
      <c r="AB55" s="629"/>
      <c r="AC55" s="629"/>
      <c r="AD55" s="449"/>
    </row>
    <row r="56" spans="2:30" ht="15.6" x14ac:dyDescent="0.3">
      <c r="B56" s="270" t="s">
        <v>103</v>
      </c>
      <c r="C56" s="270"/>
      <c r="D56" s="270"/>
      <c r="E56" s="270"/>
      <c r="F56" s="270"/>
      <c r="G56" s="139">
        <f>G26</f>
        <v>34.409999999999997</v>
      </c>
      <c r="H56" s="55" t="s">
        <v>104</v>
      </c>
      <c r="I56" s="55"/>
      <c r="J56" s="136">
        <f>+G40</f>
        <v>182954.62</v>
      </c>
      <c r="K56" s="136"/>
      <c r="L56" s="312"/>
      <c r="M56" s="1"/>
      <c r="N56" s="1"/>
      <c r="O56" s="1"/>
      <c r="P56" s="1"/>
      <c r="Q56" s="1"/>
      <c r="R56" s="1"/>
      <c r="S56" s="1"/>
      <c r="T56" s="1"/>
      <c r="U56" s="1"/>
      <c r="V56" s="635" t="s">
        <v>103</v>
      </c>
      <c r="W56" s="635"/>
      <c r="X56" s="493">
        <f>X26</f>
        <v>0</v>
      </c>
      <c r="Y56" s="636" t="s">
        <v>104</v>
      </c>
      <c r="Z56" s="636"/>
      <c r="AA56" s="637">
        <f>+J56</f>
        <v>182954.62</v>
      </c>
      <c r="AB56" s="637"/>
      <c r="AC56" s="637"/>
      <c r="AD56" s="449"/>
    </row>
    <row r="57" spans="2:30" ht="15.6" x14ac:dyDescent="0.3">
      <c r="B57" s="270" t="s">
        <v>105</v>
      </c>
      <c r="C57" s="270"/>
      <c r="D57" s="270"/>
      <c r="E57" s="270"/>
      <c r="F57" s="270"/>
      <c r="G57" s="270"/>
      <c r="H57" s="270"/>
      <c r="I57" s="270"/>
      <c r="J57" s="270"/>
      <c r="K57" s="138">
        <f>ROUND(G56/J56,6)</f>
        <v>1.8799999999999999E-4</v>
      </c>
      <c r="L57" s="293"/>
      <c r="M57" s="1"/>
      <c r="N57" s="1"/>
      <c r="O57" s="1"/>
      <c r="P57" s="1"/>
      <c r="Q57" s="1"/>
      <c r="R57" s="1"/>
      <c r="S57" s="1"/>
      <c r="T57" s="1"/>
      <c r="U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310"/>
      <c r="M58" s="1"/>
      <c r="N58" s="20"/>
      <c r="O58" s="20"/>
      <c r="P58" s="1"/>
      <c r="Q58" s="1"/>
      <c r="R58" s="1"/>
      <c r="S58" s="1"/>
      <c r="T58" s="1"/>
      <c r="U58" s="1"/>
      <c r="V58" s="613" t="s">
        <v>107</v>
      </c>
      <c r="W58" s="613"/>
      <c r="X58" s="613"/>
      <c r="Y58" s="639">
        <f>X65+X64+X62+X61+X60</f>
        <v>4235563</v>
      </c>
      <c r="Z58" s="639"/>
      <c r="AA58" s="494" t="s">
        <v>108</v>
      </c>
      <c r="AB58" s="495">
        <f>AB54</f>
        <v>0</v>
      </c>
      <c r="AC58" s="460">
        <f>ROUND(Y58*AB58,0)</f>
        <v>0</v>
      </c>
      <c r="AD58" s="449"/>
    </row>
    <row r="59" spans="2:30" ht="15.6" x14ac:dyDescent="0.3">
      <c r="B59" s="58" t="s">
        <v>107</v>
      </c>
      <c r="C59" s="58"/>
      <c r="D59" s="58"/>
      <c r="E59" s="58"/>
      <c r="F59" s="58"/>
      <c r="G59" s="58"/>
      <c r="H59" s="143" t="s">
        <v>19</v>
      </c>
      <c r="I59" s="111">
        <v>4235563</v>
      </c>
      <c r="J59" s="144" t="s">
        <v>108</v>
      </c>
      <c r="K59" s="145">
        <f>K54</f>
        <v>1.9100000000000001E-4</v>
      </c>
      <c r="L59" s="309">
        <f>SUM(I59*K59)</f>
        <v>808.99253299999998</v>
      </c>
      <c r="M59" s="1"/>
      <c r="N59" s="1"/>
      <c r="O59" s="1"/>
      <c r="P59" s="144"/>
      <c r="Q59" s="144"/>
      <c r="R59" s="1"/>
      <c r="S59" s="1"/>
      <c r="T59" s="1"/>
      <c r="U59" s="1"/>
      <c r="V59" s="640" t="s">
        <v>109</v>
      </c>
      <c r="W59" s="640"/>
      <c r="X59" s="640"/>
      <c r="Y59" s="640"/>
      <c r="Z59" s="640"/>
      <c r="AA59" s="640"/>
      <c r="AB59" s="640"/>
      <c r="AC59" s="640"/>
      <c r="AD59" s="449"/>
    </row>
    <row r="60" spans="2:30" ht="15.6" x14ac:dyDescent="0.3">
      <c r="B60" s="58" t="s">
        <v>109</v>
      </c>
      <c r="C60" s="58"/>
      <c r="D60" s="58"/>
      <c r="E60" s="58"/>
      <c r="F60" s="58"/>
      <c r="G60" s="58"/>
      <c r="H60" s="58"/>
      <c r="I60" s="58"/>
      <c r="J60" s="58"/>
      <c r="K60" s="58"/>
      <c r="L60" s="310"/>
      <c r="M60" s="1"/>
      <c r="N60" s="1"/>
      <c r="O60" s="1"/>
      <c r="P60" s="144"/>
      <c r="Q60" s="144"/>
      <c r="R60" s="1"/>
      <c r="S60" s="1"/>
      <c r="T60" s="1"/>
      <c r="U60" s="1"/>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310"/>
      <c r="M61" s="1"/>
      <c r="N61" s="1"/>
      <c r="O61" s="1"/>
      <c r="P61" s="144"/>
      <c r="Q61" s="144"/>
      <c r="R61" s="1"/>
      <c r="S61" s="1"/>
      <c r="T61" s="1"/>
      <c r="U61" s="1"/>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310"/>
      <c r="M62" s="1"/>
      <c r="N62" s="144"/>
      <c r="O62" s="144"/>
      <c r="P62" s="144"/>
      <c r="Q62" s="144"/>
      <c r="R62" s="1"/>
      <c r="S62" s="1"/>
      <c r="T62" s="1"/>
      <c r="U62" s="1"/>
      <c r="V62" s="641" t="s">
        <v>112</v>
      </c>
      <c r="W62" s="641"/>
      <c r="X62" s="642">
        <v>0</v>
      </c>
      <c r="Y62" s="642"/>
      <c r="Z62" s="642"/>
      <c r="AA62" s="642"/>
      <c r="AB62" s="642"/>
      <c r="AC62" s="642"/>
      <c r="AD62" s="449"/>
    </row>
    <row r="63" spans="2:30" ht="13.5" customHeight="1" x14ac:dyDescent="0.3">
      <c r="B63" s="58" t="s">
        <v>112</v>
      </c>
      <c r="C63" s="58"/>
      <c r="D63" s="58"/>
      <c r="E63" s="58"/>
      <c r="F63" s="58"/>
      <c r="G63" s="147">
        <v>0</v>
      </c>
      <c r="H63" s="147"/>
      <c r="I63" s="147"/>
      <c r="J63" s="147"/>
      <c r="K63" s="147"/>
      <c r="L63" s="310"/>
      <c r="M63" s="1"/>
      <c r="N63" s="1"/>
      <c r="O63" s="1"/>
      <c r="P63" s="144"/>
      <c r="Q63" s="144"/>
      <c r="R63" s="1"/>
      <c r="S63" s="1"/>
      <c r="T63" s="1"/>
      <c r="U63" s="1"/>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310"/>
      <c r="M64" s="100"/>
      <c r="N64" s="20"/>
      <c r="O64" s="1"/>
      <c r="P64" s="1"/>
      <c r="Q64" s="1"/>
      <c r="R64" s="1"/>
      <c r="S64" s="1"/>
      <c r="T64" s="1"/>
      <c r="U64" s="1"/>
      <c r="V64" s="641" t="s">
        <v>114</v>
      </c>
      <c r="W64" s="641"/>
      <c r="X64" s="642">
        <f>+G65</f>
        <v>4235563</v>
      </c>
      <c r="Y64" s="642"/>
      <c r="Z64" s="642"/>
      <c r="AA64" s="642"/>
      <c r="AB64" s="642"/>
      <c r="AC64" s="642"/>
      <c r="AD64" s="449"/>
    </row>
    <row r="65" spans="1:30" ht="12.75" customHeight="1" x14ac:dyDescent="0.3">
      <c r="A65" s="1"/>
      <c r="B65" s="146" t="s">
        <v>114</v>
      </c>
      <c r="C65" s="58"/>
      <c r="D65" s="58"/>
      <c r="E65" s="58"/>
      <c r="F65" s="58"/>
      <c r="G65" s="147">
        <f>+I59</f>
        <v>4235563</v>
      </c>
      <c r="H65" s="147"/>
      <c r="I65" s="147"/>
      <c r="J65" s="147"/>
      <c r="K65" s="147"/>
      <c r="L65" s="310"/>
      <c r="M65" s="1"/>
      <c r="N65" s="1"/>
      <c r="O65" s="1"/>
      <c r="P65" s="1"/>
      <c r="Q65" s="1"/>
      <c r="R65" s="1"/>
      <c r="S65" s="1"/>
      <c r="T65" s="1"/>
      <c r="U65" s="1"/>
      <c r="V65" s="641" t="s">
        <v>115</v>
      </c>
      <c r="W65" s="641"/>
      <c r="X65" s="642">
        <f>+G66</f>
        <v>0</v>
      </c>
      <c r="Y65" s="642"/>
      <c r="Z65" s="642"/>
      <c r="AA65" s="642"/>
      <c r="AB65" s="642"/>
      <c r="AC65" s="642"/>
      <c r="AD65" s="453"/>
    </row>
    <row r="66" spans="1:30" ht="15" customHeight="1" x14ac:dyDescent="0.3">
      <c r="A66" s="1"/>
      <c r="B66" s="146" t="s">
        <v>115</v>
      </c>
      <c r="C66" s="58"/>
      <c r="D66" s="58"/>
      <c r="E66" s="58"/>
      <c r="F66" s="58"/>
      <c r="G66" s="147">
        <v>0</v>
      </c>
      <c r="H66" s="147"/>
      <c r="I66" s="147"/>
      <c r="J66" s="147"/>
      <c r="K66" s="147"/>
      <c r="L66" s="310"/>
      <c r="M66" s="20"/>
      <c r="N66" s="3"/>
      <c r="O66" s="148"/>
      <c r="P66" s="148"/>
      <c r="Q66" s="148"/>
      <c r="R66" s="1"/>
      <c r="S66" s="1"/>
      <c r="T66" s="1"/>
      <c r="U66" s="1"/>
      <c r="V66" s="629" t="s">
        <v>116</v>
      </c>
      <c r="W66" s="629"/>
      <c r="X66" s="629"/>
      <c r="Y66" s="639">
        <f>+I67</f>
        <v>107785963</v>
      </c>
      <c r="Z66" s="639"/>
      <c r="AA66" s="494" t="s">
        <v>108</v>
      </c>
      <c r="AB66" s="495">
        <f>AB54</f>
        <v>0</v>
      </c>
      <c r="AC66" s="460">
        <f>ROUND(Y66*AB66,0)</f>
        <v>0</v>
      </c>
      <c r="AD66" s="449"/>
    </row>
    <row r="67" spans="1:30" ht="20.25" customHeight="1" x14ac:dyDescent="0.3">
      <c r="A67" s="1"/>
      <c r="B67" s="270" t="s">
        <v>116</v>
      </c>
      <c r="C67" s="270"/>
      <c r="D67" s="270"/>
      <c r="E67" s="270"/>
      <c r="F67" s="270"/>
      <c r="G67" s="1"/>
      <c r="H67" s="143" t="s">
        <v>22</v>
      </c>
      <c r="I67" s="111">
        <v>107785963</v>
      </c>
      <c r="J67" s="144" t="s">
        <v>108</v>
      </c>
      <c r="K67" s="145">
        <f>K54</f>
        <v>1.9100000000000001E-4</v>
      </c>
      <c r="L67" s="309">
        <f>SUM(I67*K67)</f>
        <v>20587.118933000002</v>
      </c>
      <c r="M67" s="1"/>
      <c r="N67" s="1"/>
      <c r="O67" s="1"/>
      <c r="P67" s="1"/>
      <c r="Q67" s="1"/>
      <c r="R67" s="1"/>
      <c r="S67" s="1"/>
      <c r="T67" s="1"/>
      <c r="U67" s="1"/>
      <c r="V67" s="629" t="s">
        <v>117</v>
      </c>
      <c r="W67" s="629"/>
      <c r="X67" s="629"/>
      <c r="Y67" s="629"/>
      <c r="Z67" s="629"/>
      <c r="AA67" s="629"/>
      <c r="AB67" s="629"/>
      <c r="AC67" s="629"/>
      <c r="AD67" s="449"/>
    </row>
    <row r="68" spans="1:30" ht="20.25" customHeight="1" x14ac:dyDescent="0.3">
      <c r="A68" s="1"/>
      <c r="B68" s="270" t="s">
        <v>117</v>
      </c>
      <c r="C68" s="270"/>
      <c r="D68" s="270"/>
      <c r="E68" s="270"/>
      <c r="F68" s="270"/>
      <c r="G68" s="1"/>
      <c r="H68" s="270"/>
      <c r="I68" s="270"/>
      <c r="J68" s="318"/>
      <c r="K68" s="270"/>
      <c r="L68" s="310"/>
      <c r="M68" s="1"/>
      <c r="N68" s="1"/>
      <c r="O68" s="1"/>
      <c r="P68" s="1"/>
      <c r="Q68" s="1"/>
      <c r="R68" s="1"/>
      <c r="S68" s="1"/>
      <c r="T68" s="1"/>
      <c r="U68" s="1"/>
      <c r="V68" s="645" t="s">
        <v>118</v>
      </c>
      <c r="W68" s="645"/>
      <c r="X68" s="645"/>
      <c r="Y68" s="639">
        <f>+I69</f>
        <v>0</v>
      </c>
      <c r="Z68" s="639"/>
      <c r="AA68" s="494" t="s">
        <v>108</v>
      </c>
      <c r="AB68" s="495">
        <f>AB57</f>
        <v>0</v>
      </c>
      <c r="AC68" s="460">
        <f>ROUND(Y68*AB68,0)</f>
        <v>0</v>
      </c>
      <c r="AD68" s="449"/>
    </row>
    <row r="69" spans="1:30" ht="15" customHeight="1" x14ac:dyDescent="0.3">
      <c r="A69" s="1"/>
      <c r="B69" s="149" t="s">
        <v>118</v>
      </c>
      <c r="C69" s="270"/>
      <c r="D69" s="270"/>
      <c r="E69" s="270"/>
      <c r="F69" s="270"/>
      <c r="G69" s="1"/>
      <c r="H69" s="143" t="s">
        <v>20</v>
      </c>
      <c r="I69" s="111">
        <v>0</v>
      </c>
      <c r="J69" s="144" t="s">
        <v>108</v>
      </c>
      <c r="K69" s="145">
        <f>K57</f>
        <v>1.8799999999999999E-4</v>
      </c>
      <c r="L69" s="309">
        <f t="shared" ref="L69:L72" si="11">SUM(I69*K69)</f>
        <v>0</v>
      </c>
      <c r="M69" s="1"/>
      <c r="N69" s="1"/>
      <c r="O69" s="1"/>
      <c r="P69" s="1"/>
      <c r="Q69" s="1"/>
      <c r="R69" s="1"/>
      <c r="S69" s="1"/>
      <c r="T69" s="1"/>
      <c r="U69" s="1"/>
      <c r="V69" s="629" t="s">
        <v>119</v>
      </c>
      <c r="W69" s="629"/>
      <c r="X69" s="629"/>
      <c r="Y69" s="646">
        <f>+I70</f>
        <v>-4207636</v>
      </c>
      <c r="Z69" s="646"/>
      <c r="AA69" s="494" t="s">
        <v>108</v>
      </c>
      <c r="AB69" s="495">
        <f>AB54</f>
        <v>0</v>
      </c>
      <c r="AC69" s="460">
        <f>ROUND(Y69*AB69,0)</f>
        <v>0</v>
      </c>
      <c r="AD69" s="449"/>
    </row>
    <row r="70" spans="1:30" ht="20.25" customHeight="1" x14ac:dyDescent="0.3">
      <c r="A70" s="1"/>
      <c r="B70" s="270" t="s">
        <v>119</v>
      </c>
      <c r="C70" s="270"/>
      <c r="D70" s="270"/>
      <c r="E70" s="270"/>
      <c r="F70" s="270"/>
      <c r="G70" s="1"/>
      <c r="H70" s="143" t="s">
        <v>19</v>
      </c>
      <c r="I70" s="111">
        <v>-4207636</v>
      </c>
      <c r="J70" s="144" t="s">
        <v>108</v>
      </c>
      <c r="K70" s="145">
        <f>K54</f>
        <v>1.9100000000000001E-4</v>
      </c>
      <c r="L70" s="309">
        <f t="shared" si="11"/>
        <v>-803.65847600000006</v>
      </c>
      <c r="M70" s="1"/>
      <c r="N70" s="1"/>
      <c r="O70" s="1"/>
      <c r="P70" s="1"/>
      <c r="Q70" s="1"/>
      <c r="R70" s="1"/>
      <c r="S70" s="1"/>
      <c r="T70" s="1"/>
      <c r="U70" s="1"/>
      <c r="V70" s="629" t="s">
        <v>120</v>
      </c>
      <c r="W70" s="629"/>
      <c r="X70" s="629"/>
      <c r="Y70" s="643">
        <f>+I71</f>
        <v>1882126</v>
      </c>
      <c r="Z70" s="643"/>
      <c r="AA70" s="494" t="s">
        <v>108</v>
      </c>
      <c r="AB70" s="495">
        <f>AB54</f>
        <v>0</v>
      </c>
      <c r="AC70" s="460">
        <f>ROUND(Y70*AB70,0)</f>
        <v>0</v>
      </c>
      <c r="AD70" s="449"/>
    </row>
    <row r="71" spans="1:30" ht="20.25" customHeight="1" x14ac:dyDescent="0.3">
      <c r="A71" s="1"/>
      <c r="B71" s="270" t="s">
        <v>120</v>
      </c>
      <c r="C71" s="270"/>
      <c r="D71" s="270"/>
      <c r="E71" s="270"/>
      <c r="F71" s="270"/>
      <c r="G71" s="1"/>
      <c r="H71" s="143" t="s">
        <v>19</v>
      </c>
      <c r="I71" s="111">
        <v>1882126</v>
      </c>
      <c r="J71" s="144" t="s">
        <v>108</v>
      </c>
      <c r="K71" s="145">
        <f>K54</f>
        <v>1.9100000000000001E-4</v>
      </c>
      <c r="L71" s="309">
        <f t="shared" si="11"/>
        <v>359.48606599999999</v>
      </c>
      <c r="M71" s="1"/>
      <c r="N71" s="1"/>
      <c r="O71" s="1"/>
      <c r="P71" s="1"/>
      <c r="Q71" s="1"/>
      <c r="R71" s="1"/>
      <c r="S71" s="1"/>
      <c r="T71" s="1"/>
      <c r="U71" s="1"/>
      <c r="V71" s="629" t="s">
        <v>121</v>
      </c>
      <c r="W71" s="629"/>
      <c r="X71" s="629"/>
      <c r="Y71" s="643">
        <f>+I72</f>
        <v>14221398</v>
      </c>
      <c r="Z71" s="643"/>
      <c r="AA71" s="494" t="s">
        <v>108</v>
      </c>
      <c r="AB71" s="495">
        <f>AB57</f>
        <v>0</v>
      </c>
      <c r="AC71" s="460">
        <f>ROUND(Y71*AB71,0)</f>
        <v>0</v>
      </c>
      <c r="AD71" s="449"/>
    </row>
    <row r="72" spans="1:30" ht="21" customHeight="1" x14ac:dyDescent="0.35">
      <c r="A72" s="1"/>
      <c r="B72" s="270" t="s">
        <v>121</v>
      </c>
      <c r="C72" s="270"/>
      <c r="D72" s="270"/>
      <c r="E72" s="270"/>
      <c r="F72" s="270"/>
      <c r="G72" s="1"/>
      <c r="H72" s="143" t="s">
        <v>20</v>
      </c>
      <c r="I72" s="111">
        <v>14221398</v>
      </c>
      <c r="J72" s="144" t="s">
        <v>108</v>
      </c>
      <c r="K72" s="145">
        <f>K57</f>
        <v>1.8799999999999999E-4</v>
      </c>
      <c r="L72" s="309">
        <f t="shared" si="11"/>
        <v>2673.622824</v>
      </c>
      <c r="M72" s="1"/>
      <c r="N72" s="1"/>
      <c r="O72" s="1"/>
      <c r="P72" s="1"/>
      <c r="Q72" s="1"/>
      <c r="R72" s="1"/>
      <c r="S72" s="1"/>
      <c r="T72" s="1"/>
      <c r="U72" s="1"/>
      <c r="V72" s="607" t="s">
        <v>122</v>
      </c>
      <c r="W72" s="607"/>
      <c r="X72" s="607"/>
      <c r="Y72" s="607"/>
      <c r="Z72" s="607"/>
      <c r="AA72" s="607"/>
      <c r="AB72" s="607"/>
      <c r="AC72" s="461"/>
      <c r="AD72" s="449"/>
    </row>
    <row r="73" spans="1:30" ht="17.25" customHeight="1" x14ac:dyDescent="0.35">
      <c r="A73" s="1"/>
      <c r="B73" s="270" t="s">
        <v>122</v>
      </c>
      <c r="C73" s="270"/>
      <c r="D73" s="270"/>
      <c r="E73" s="270"/>
      <c r="F73" s="270"/>
      <c r="G73" s="1"/>
      <c r="H73" s="270"/>
      <c r="I73" s="270"/>
      <c r="J73" s="318"/>
      <c r="K73" s="270"/>
      <c r="L73" s="309"/>
      <c r="M73" s="1"/>
      <c r="N73" s="1"/>
      <c r="O73" s="1"/>
      <c r="P73" s="1"/>
      <c r="Q73" s="1"/>
      <c r="R73" s="1"/>
      <c r="S73" s="1"/>
      <c r="T73" s="1"/>
      <c r="U73" s="1"/>
      <c r="V73" s="629" t="s">
        <v>123</v>
      </c>
      <c r="W73" s="629"/>
      <c r="X73" s="629"/>
      <c r="Y73" s="629"/>
      <c r="Z73" s="629"/>
      <c r="AA73" s="629"/>
      <c r="AB73" s="629"/>
      <c r="AC73" s="629"/>
      <c r="AD73" s="449"/>
    </row>
    <row r="74" spans="1:30" ht="31.2" x14ac:dyDescent="0.3">
      <c r="A74" s="1"/>
      <c r="B74" s="270" t="s">
        <v>123</v>
      </c>
      <c r="C74" s="270"/>
      <c r="D74" s="274" t="s">
        <v>124</v>
      </c>
      <c r="E74" s="274" t="s">
        <v>125</v>
      </c>
      <c r="F74" s="274"/>
      <c r="G74" s="1"/>
      <c r="H74" s="143" t="s">
        <v>23</v>
      </c>
      <c r="I74" s="18"/>
      <c r="J74" s="143"/>
      <c r="K74" s="18"/>
      <c r="L74" s="309"/>
      <c r="M74" s="1"/>
      <c r="N74" s="1"/>
      <c r="O74" s="1"/>
      <c r="P74" s="1"/>
      <c r="Q74" s="1"/>
      <c r="R74" s="1"/>
      <c r="S74" s="1"/>
      <c r="T74" s="1"/>
      <c r="U74" s="1"/>
      <c r="V74" s="644" t="s">
        <v>126</v>
      </c>
      <c r="W74" s="644"/>
      <c r="X74" s="496" t="s">
        <v>127</v>
      </c>
      <c r="Y74" s="497"/>
      <c r="Z74" s="498">
        <f>+I75</f>
        <v>9</v>
      </c>
      <c r="AA74" s="499" t="s">
        <v>128</v>
      </c>
      <c r="AB74" s="500">
        <f>+K75</f>
        <v>365</v>
      </c>
      <c r="AC74" s="460">
        <f>ROUND(AB74*Z74,0)</f>
        <v>3285</v>
      </c>
      <c r="AD74" s="449"/>
    </row>
    <row r="75" spans="1:30" ht="19.5" customHeight="1" x14ac:dyDescent="0.3">
      <c r="A75" s="1" t="s">
        <v>129</v>
      </c>
      <c r="B75" s="154" t="s">
        <v>126</v>
      </c>
      <c r="C75" s="155" t="s">
        <v>127</v>
      </c>
      <c r="D75" s="154">
        <v>9</v>
      </c>
      <c r="E75" s="154">
        <v>0</v>
      </c>
      <c r="F75" s="154"/>
      <c r="G75" s="156">
        <f>IF(E75=0,D75,E75)</f>
        <v>9</v>
      </c>
      <c r="H75" s="157"/>
      <c r="I75" s="158">
        <f>AVERAGE(G75,D75)</f>
        <v>9</v>
      </c>
      <c r="J75" s="159" t="s">
        <v>128</v>
      </c>
      <c r="K75" s="160">
        <v>365</v>
      </c>
      <c r="L75" s="309">
        <f t="shared" ref="L75:L78" si="12">SUM(I75*K75)</f>
        <v>3285</v>
      </c>
      <c r="M75" s="1"/>
      <c r="N75" s="1">
        <v>7802</v>
      </c>
      <c r="O75" s="1">
        <v>0</v>
      </c>
      <c r="P75" s="1"/>
      <c r="Q75" s="1"/>
      <c r="R75" s="1"/>
      <c r="S75" s="1"/>
      <c r="T75" s="1"/>
      <c r="U75" s="1"/>
      <c r="V75" s="644" t="s">
        <v>126</v>
      </c>
      <c r="W75" s="644"/>
      <c r="X75" s="496" t="s">
        <v>130</v>
      </c>
      <c r="Y75" s="501"/>
      <c r="Z75" s="502">
        <f>+I76</f>
        <v>0</v>
      </c>
      <c r="AA75" s="499" t="s">
        <v>128</v>
      </c>
      <c r="AB75" s="503">
        <f>+K76</f>
        <v>1373</v>
      </c>
      <c r="AC75" s="460">
        <f>ROUND(AB75*Z75,0)</f>
        <v>0</v>
      </c>
      <c r="AD75" s="449"/>
    </row>
    <row r="76" spans="1:30" ht="19.5" customHeight="1" x14ac:dyDescent="0.3">
      <c r="A76" s="1" t="s">
        <v>131</v>
      </c>
      <c r="B76" s="154" t="s">
        <v>126</v>
      </c>
      <c r="C76" s="155" t="s">
        <v>130</v>
      </c>
      <c r="D76" s="154">
        <v>0</v>
      </c>
      <c r="E76" s="154">
        <v>0</v>
      </c>
      <c r="F76" s="154"/>
      <c r="G76" s="156">
        <f>IF(E76=0,D76,E76)</f>
        <v>0</v>
      </c>
      <c r="H76" s="157"/>
      <c r="I76" s="158">
        <f>AVERAGE(G76,D76)</f>
        <v>0</v>
      </c>
      <c r="J76" s="159" t="s">
        <v>128</v>
      </c>
      <c r="K76" s="164">
        <v>1373</v>
      </c>
      <c r="L76" s="309">
        <f t="shared" si="12"/>
        <v>0</v>
      </c>
      <c r="M76" s="1"/>
      <c r="N76" s="1">
        <v>7802</v>
      </c>
      <c r="O76" s="1">
        <v>110</v>
      </c>
      <c r="P76" s="1"/>
      <c r="Q76" s="1"/>
      <c r="R76" s="1"/>
      <c r="S76" s="1"/>
      <c r="T76" s="1"/>
      <c r="U76" s="1"/>
      <c r="V76" s="629" t="str">
        <f>+B77</f>
        <v>14.  Digital Classrooms Allocation (UFTE share)</v>
      </c>
      <c r="W76" s="629"/>
      <c r="X76" s="629"/>
      <c r="Y76" s="639">
        <f>+I77</f>
        <v>1722101</v>
      </c>
      <c r="Z76" s="639"/>
      <c r="AA76" s="499" t="s">
        <v>128</v>
      </c>
      <c r="AB76" s="495">
        <f>AB57</f>
        <v>0</v>
      </c>
      <c r="AC76" s="460">
        <f>ROUND(Y76*AB76,0)</f>
        <v>0</v>
      </c>
      <c r="AD76" s="449"/>
    </row>
    <row r="77" spans="1:30" ht="26.25" customHeight="1" x14ac:dyDescent="0.3">
      <c r="A77" s="1"/>
      <c r="B77" s="270" t="s">
        <v>132</v>
      </c>
      <c r="C77" s="270"/>
      <c r="D77" s="270"/>
      <c r="E77" s="270"/>
      <c r="F77" s="270"/>
      <c r="G77" s="1"/>
      <c r="H77" s="143" t="s">
        <v>23</v>
      </c>
      <c r="I77" s="165">
        <v>1722101</v>
      </c>
      <c r="J77" s="144" t="s">
        <v>108</v>
      </c>
      <c r="K77" s="145">
        <f>K57</f>
        <v>1.8799999999999999E-4</v>
      </c>
      <c r="L77" s="309">
        <v>0</v>
      </c>
      <c r="M77" s="1"/>
      <c r="N77" s="1"/>
      <c r="O77" s="1"/>
      <c r="P77" s="1"/>
      <c r="Q77" s="1"/>
      <c r="R77" s="1"/>
      <c r="S77" s="1"/>
      <c r="T77" s="1"/>
      <c r="U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A78" s="1"/>
      <c r="B78" s="513" t="s">
        <v>133</v>
      </c>
      <c r="C78" s="513"/>
      <c r="D78" s="513"/>
      <c r="E78" s="270"/>
      <c r="F78" s="270"/>
      <c r="G78" s="1"/>
      <c r="H78" s="143" t="s">
        <v>134</v>
      </c>
      <c r="I78" s="165">
        <v>0</v>
      </c>
      <c r="J78" s="144" t="s">
        <v>108</v>
      </c>
      <c r="K78" s="145">
        <f>K54</f>
        <v>1.9100000000000001E-4</v>
      </c>
      <c r="L78" s="309">
        <f t="shared" si="12"/>
        <v>0</v>
      </c>
      <c r="M78" s="1"/>
      <c r="N78" s="1"/>
      <c r="O78" s="1"/>
      <c r="P78" s="1"/>
      <c r="Q78" s="1"/>
      <c r="R78" s="1"/>
      <c r="S78" s="1"/>
      <c r="T78" s="1"/>
      <c r="U78" s="1"/>
      <c r="V78" s="629" t="str">
        <f t="shared" ref="V78:V79" si="13">+B79</f>
        <v>16.  Food Service Allocation</v>
      </c>
      <c r="W78" s="629"/>
      <c r="X78" s="629"/>
      <c r="Y78" s="504"/>
      <c r="Z78" s="504"/>
      <c r="AA78" s="504"/>
      <c r="AB78" s="504"/>
      <c r="AC78" s="483"/>
      <c r="AD78" s="449"/>
    </row>
    <row r="79" spans="1:30" ht="21" customHeight="1" x14ac:dyDescent="0.3">
      <c r="A79" s="1"/>
      <c r="B79" s="513" t="s">
        <v>135</v>
      </c>
      <c r="C79" s="513"/>
      <c r="D79" s="513"/>
      <c r="E79" s="270"/>
      <c r="F79" s="270"/>
      <c r="G79" s="1"/>
      <c r="H79" s="143" t="s">
        <v>136</v>
      </c>
      <c r="I79" s="18"/>
      <c r="J79" s="18"/>
      <c r="K79" s="18"/>
      <c r="L79" s="309"/>
      <c r="M79" s="1"/>
      <c r="N79" s="168"/>
      <c r="O79" s="1"/>
      <c r="P79" s="1"/>
      <c r="Q79" s="143"/>
      <c r="R79" s="1"/>
      <c r="S79" s="1"/>
      <c r="T79" s="1"/>
      <c r="U79" s="1"/>
      <c r="V79" s="629">
        <f t="shared" si="13"/>
        <v>0</v>
      </c>
      <c r="W79" s="629"/>
      <c r="X79" s="629"/>
      <c r="Y79" s="504"/>
      <c r="Z79" s="504"/>
      <c r="AA79" s="504"/>
      <c r="AB79" s="504"/>
      <c r="AC79" s="505"/>
      <c r="AD79" s="449"/>
    </row>
    <row r="80" spans="1:30" ht="21" customHeight="1" x14ac:dyDescent="0.3">
      <c r="A80" s="1"/>
      <c r="B80" s="513"/>
      <c r="C80" s="513"/>
      <c r="D80" s="513"/>
      <c r="E80" s="270"/>
      <c r="F80" s="270"/>
      <c r="G80" s="1"/>
      <c r="H80" s="170"/>
      <c r="I80" s="171"/>
      <c r="J80" s="171"/>
      <c r="K80" s="171"/>
      <c r="L80" s="309"/>
      <c r="M80" s="1"/>
      <c r="N80" s="172"/>
      <c r="O80" s="1"/>
      <c r="P80" s="1"/>
      <c r="Q80" s="143"/>
      <c r="R80" s="1"/>
      <c r="S80" s="1"/>
      <c r="T80" s="1"/>
      <c r="U80" s="1"/>
      <c r="V80" s="504"/>
      <c r="W80" s="504"/>
      <c r="X80" s="504"/>
      <c r="Y80" s="504"/>
      <c r="Z80" s="504"/>
      <c r="AA80" s="504"/>
      <c r="AB80" s="504"/>
      <c r="AC80" s="505"/>
      <c r="AD80" s="449"/>
    </row>
    <row r="81" spans="1:30" ht="21" customHeight="1" thickBot="1" x14ac:dyDescent="0.35">
      <c r="A81" s="1"/>
      <c r="B81" s="270"/>
      <c r="C81" s="270"/>
      <c r="D81" s="270"/>
      <c r="E81" s="270"/>
      <c r="F81" s="270"/>
      <c r="G81" s="270"/>
      <c r="H81" s="270"/>
      <c r="I81" s="270"/>
      <c r="J81" s="270"/>
      <c r="K81" s="270"/>
      <c r="L81" s="309"/>
      <c r="M81" s="173"/>
      <c r="N81" s="172"/>
      <c r="O81" s="1"/>
      <c r="P81" s="1"/>
      <c r="Q81" s="143"/>
      <c r="R81" s="1"/>
      <c r="S81" s="1"/>
      <c r="T81" s="1"/>
      <c r="U81" s="1"/>
      <c r="V81" s="504" t="s">
        <v>137</v>
      </c>
      <c r="W81" s="504"/>
      <c r="X81" s="504"/>
      <c r="Y81" s="504"/>
      <c r="Z81" s="504"/>
      <c r="AA81" s="504"/>
      <c r="AB81" s="504"/>
      <c r="AC81" s="506">
        <f>SUM(AC44:AC80)</f>
        <v>3285</v>
      </c>
      <c r="AD81" s="507"/>
    </row>
    <row r="82" spans="1:30" ht="22.5" customHeight="1" thickTop="1" x14ac:dyDescent="0.3">
      <c r="A82" s="1"/>
      <c r="B82" s="270" t="s">
        <v>138</v>
      </c>
      <c r="C82" s="270"/>
      <c r="D82" s="270"/>
      <c r="E82" s="270"/>
      <c r="F82" s="270"/>
      <c r="G82" s="270"/>
      <c r="H82" s="270"/>
      <c r="I82" s="270"/>
      <c r="J82" s="270"/>
      <c r="K82" s="270"/>
      <c r="L82" s="447">
        <f>SUM(L44:L81)</f>
        <v>254535.54649698397</v>
      </c>
      <c r="M82" s="176"/>
      <c r="N82" s="177"/>
      <c r="O82" s="1"/>
      <c r="P82" s="1"/>
      <c r="Q82" s="143"/>
      <c r="R82" s="1"/>
      <c r="S82" s="1"/>
      <c r="T82" s="1"/>
      <c r="U82" s="1"/>
      <c r="V82" s="504"/>
      <c r="W82" s="504"/>
      <c r="X82" s="504"/>
      <c r="Y82" s="504"/>
      <c r="Z82" s="504"/>
      <c r="AA82" s="504"/>
      <c r="AB82" s="504"/>
      <c r="AC82" s="508"/>
      <c r="AD82" s="507"/>
    </row>
    <row r="83" spans="1:30" ht="27.75" customHeight="1" x14ac:dyDescent="0.3">
      <c r="A83" s="1"/>
      <c r="B83" s="270" t="s">
        <v>139</v>
      </c>
      <c r="C83" s="270"/>
      <c r="D83" s="270"/>
      <c r="E83" s="270"/>
      <c r="F83" s="270"/>
      <c r="G83" s="270"/>
      <c r="H83" s="270"/>
      <c r="I83" s="270"/>
      <c r="J83" s="270"/>
      <c r="K83" s="318" t="s">
        <v>140</v>
      </c>
      <c r="L83" s="309" t="s">
        <v>141</v>
      </c>
      <c r="M83" s="176"/>
      <c r="N83" s="177"/>
      <c r="O83" s="1"/>
      <c r="P83" s="1"/>
      <c r="Q83" s="143"/>
      <c r="R83" s="1"/>
      <c r="S83" s="1"/>
      <c r="T83" s="1"/>
      <c r="U83" s="1"/>
      <c r="V83" s="449" t="s">
        <v>142</v>
      </c>
      <c r="W83" s="449"/>
      <c r="X83" s="449"/>
      <c r="Y83" s="449"/>
      <c r="Z83" s="449"/>
      <c r="AA83" s="449"/>
      <c r="AB83" s="449"/>
      <c r="AC83" s="449"/>
      <c r="AD83" s="509"/>
    </row>
    <row r="84" spans="1:30" ht="18.75" customHeight="1" x14ac:dyDescent="0.3">
      <c r="A84" s="1"/>
      <c r="B84" s="270" t="s">
        <v>143</v>
      </c>
      <c r="C84" s="270"/>
      <c r="D84" s="270"/>
      <c r="E84" s="270"/>
      <c r="F84" s="270"/>
      <c r="G84" s="270"/>
      <c r="H84" s="270"/>
      <c r="I84" s="270"/>
      <c r="J84" s="270"/>
      <c r="K84" s="184" t="str">
        <f>IF(G26=0,"",IF((G11+G13+SUM(G15:G21))/G26&gt;0.75,1,""))</f>
        <v/>
      </c>
      <c r="L84" s="309">
        <f>'4070'!AC81</f>
        <v>3285</v>
      </c>
      <c r="M84" s="176"/>
      <c r="N84" s="177"/>
      <c r="O84" s="1"/>
      <c r="P84" s="1"/>
      <c r="Q84" s="143"/>
      <c r="R84" s="1"/>
      <c r="S84" s="1"/>
      <c r="T84" s="1"/>
      <c r="U84" s="1"/>
      <c r="V84" s="510" t="s">
        <v>144</v>
      </c>
      <c r="W84" s="510"/>
      <c r="X84" s="510"/>
      <c r="Y84" s="510"/>
      <c r="Z84" s="510"/>
      <c r="AA84" s="510"/>
      <c r="AB84" s="510"/>
      <c r="AC84" s="510"/>
      <c r="AD84" s="449"/>
    </row>
    <row r="85" spans="1:30" ht="18.75" customHeight="1" x14ac:dyDescent="0.3">
      <c r="A85" s="1"/>
      <c r="B85" s="270"/>
      <c r="C85" s="270"/>
      <c r="D85" s="270"/>
      <c r="E85" s="270"/>
      <c r="F85" s="270"/>
      <c r="G85" s="270"/>
      <c r="H85" s="270"/>
      <c r="I85" s="270"/>
      <c r="J85" s="270"/>
      <c r="K85" s="1"/>
      <c r="L85" s="290"/>
      <c r="M85" s="176"/>
      <c r="N85" s="177"/>
      <c r="O85" s="1"/>
      <c r="P85" s="1"/>
      <c r="Q85" s="143"/>
      <c r="R85" s="1"/>
      <c r="S85" s="1"/>
      <c r="T85" s="1"/>
      <c r="U85" s="1"/>
      <c r="V85" s="510" t="s">
        <v>145</v>
      </c>
      <c r="W85" s="510"/>
      <c r="X85" s="510"/>
      <c r="Y85" s="510"/>
      <c r="Z85" s="510"/>
      <c r="AA85" s="510"/>
      <c r="AB85" s="510"/>
      <c r="AC85" s="510"/>
      <c r="AD85" s="509"/>
    </row>
    <row r="86" spans="1:30" ht="18.75" customHeight="1" x14ac:dyDescent="0.3">
      <c r="A86" s="1"/>
      <c r="B86" s="317" t="s">
        <v>146</v>
      </c>
      <c r="C86" s="270"/>
      <c r="D86" s="270"/>
      <c r="E86" s="270"/>
      <c r="F86" s="270"/>
      <c r="G86" s="270"/>
      <c r="H86" s="270"/>
      <c r="I86" s="270"/>
      <c r="J86" s="182" t="s">
        <v>147</v>
      </c>
      <c r="K86" s="183">
        <f>IF(K84=1,L84,L82)</f>
        <v>254535.54649698397</v>
      </c>
      <c r="L86" s="304">
        <f>IF(G26=0,0,IF(G26&gt;250,-(((250/G26)*K86)*IF(M86="H",0.02,0.05)),IF(M86="H",-0.02*K86,-0.05*K86)))</f>
        <v>-12726.777324849199</v>
      </c>
      <c r="M86" s="176" t="str">
        <f>IF(B123="2911","H",IF(B123="3396","H"," "))</f>
        <v xml:space="preserve"> </v>
      </c>
      <c r="N86" s="177"/>
      <c r="O86" s="1"/>
      <c r="P86" s="1"/>
      <c r="Q86" s="143"/>
      <c r="R86" s="1"/>
      <c r="S86" s="1"/>
      <c r="T86" s="1"/>
      <c r="U86" s="1"/>
      <c r="V86" s="510" t="s">
        <v>148</v>
      </c>
      <c r="W86" s="510"/>
      <c r="X86" s="510"/>
      <c r="Y86" s="510"/>
      <c r="Z86" s="510"/>
      <c r="AA86" s="510"/>
      <c r="AB86" s="510"/>
      <c r="AC86" s="510"/>
      <c r="AD86" s="509"/>
    </row>
    <row r="87" spans="1:30" ht="18.75" customHeight="1" x14ac:dyDescent="0.3">
      <c r="A87" s="1"/>
      <c r="B87" s="317" t="s">
        <v>149</v>
      </c>
      <c r="C87" s="270"/>
      <c r="D87" s="270"/>
      <c r="E87" s="270"/>
      <c r="F87" s="270"/>
      <c r="G87" s="270"/>
      <c r="H87" s="270"/>
      <c r="I87" s="270"/>
      <c r="J87" s="270"/>
      <c r="K87" s="184"/>
      <c r="L87" s="309">
        <f>L82+L86</f>
        <v>241808.76917213478</v>
      </c>
      <c r="M87" s="176"/>
      <c r="N87" s="177"/>
      <c r="O87" s="1"/>
      <c r="P87" s="1"/>
      <c r="Q87" s="143"/>
      <c r="R87" s="1"/>
      <c r="S87" s="1"/>
      <c r="T87" s="1"/>
      <c r="U87" s="1"/>
      <c r="V87" s="173"/>
      <c r="W87" s="173"/>
      <c r="X87" s="173"/>
      <c r="Y87" s="173"/>
      <c r="Z87" s="173"/>
      <c r="AA87" s="173"/>
      <c r="AB87" s="173"/>
      <c r="AC87" s="173"/>
      <c r="AD87" s="185"/>
    </row>
    <row r="88" spans="1:30" ht="15.6" x14ac:dyDescent="0.3">
      <c r="A88" s="1"/>
      <c r="B88" s="317"/>
      <c r="C88" s="1"/>
      <c r="D88" s="1"/>
      <c r="E88" s="1"/>
      <c r="F88" s="1"/>
      <c r="G88" s="1"/>
      <c r="H88" s="1"/>
      <c r="I88" s="1"/>
      <c r="J88" s="1"/>
      <c r="K88" s="1"/>
      <c r="L88" s="290"/>
      <c r="M88" s="1"/>
      <c r="N88" s="1"/>
      <c r="O88" s="3"/>
      <c r="P88" s="1"/>
      <c r="Q88" s="1"/>
      <c r="R88" s="1"/>
      <c r="S88" s="1"/>
      <c r="T88" s="1"/>
      <c r="U88" s="1"/>
      <c r="V88" s="173"/>
      <c r="W88" s="173"/>
      <c r="X88" s="173"/>
      <c r="Y88" s="173"/>
      <c r="Z88" s="173"/>
      <c r="AA88" s="173"/>
      <c r="AB88" s="173"/>
      <c r="AC88" s="173"/>
      <c r="AD88" s="244"/>
    </row>
    <row r="89" spans="1:30" ht="18.75" customHeight="1" x14ac:dyDescent="0.3">
      <c r="A89" s="1" t="s">
        <v>150</v>
      </c>
      <c r="B89" s="270" t="s">
        <v>151</v>
      </c>
      <c r="C89" s="270"/>
      <c r="D89" s="270"/>
      <c r="E89" s="270"/>
      <c r="F89" s="270"/>
      <c r="G89" s="270"/>
      <c r="H89" s="270"/>
      <c r="I89" s="270"/>
      <c r="J89" s="270"/>
      <c r="K89" s="184"/>
      <c r="L89" s="304">
        <f>-200131.61</f>
        <v>-200131.61</v>
      </c>
      <c r="M89" s="176"/>
      <c r="N89" s="177"/>
      <c r="O89" s="1"/>
      <c r="P89" s="1"/>
      <c r="Q89" s="143"/>
      <c r="R89" s="1"/>
      <c r="S89" s="1"/>
      <c r="T89" s="1"/>
      <c r="U89" s="1"/>
      <c r="V89" s="173"/>
      <c r="W89" s="173"/>
      <c r="X89" s="173"/>
      <c r="Y89" s="173"/>
      <c r="Z89" s="173"/>
      <c r="AA89" s="173"/>
      <c r="AB89" s="173"/>
      <c r="AC89" s="173"/>
      <c r="AD89" s="185"/>
    </row>
    <row r="90" spans="1:30" ht="18.75" customHeight="1" x14ac:dyDescent="0.3">
      <c r="A90" s="1"/>
      <c r="B90" s="270" t="s">
        <v>472</v>
      </c>
      <c r="C90" s="270"/>
      <c r="D90" s="270"/>
      <c r="E90" s="270"/>
      <c r="F90" s="270"/>
      <c r="G90" s="270"/>
      <c r="H90" s="270"/>
      <c r="I90" s="270"/>
      <c r="J90" s="270"/>
      <c r="K90" s="184"/>
      <c r="L90" s="309">
        <f>L87+L89</f>
        <v>41677.159172134794</v>
      </c>
      <c r="M90" s="176"/>
      <c r="N90" s="177"/>
      <c r="O90" s="1"/>
      <c r="P90" s="1"/>
      <c r="Q90" s="143"/>
      <c r="R90" s="1"/>
      <c r="S90" s="1"/>
      <c r="T90" s="1"/>
      <c r="U90" s="1"/>
      <c r="V90" s="173">
        <v>2911</v>
      </c>
      <c r="W90" s="187"/>
      <c r="X90" s="187"/>
      <c r="Y90" s="187"/>
      <c r="Z90" s="187"/>
      <c r="AA90" s="187"/>
      <c r="AB90" s="187"/>
      <c r="AC90" s="187"/>
      <c r="AD90" s="185"/>
    </row>
    <row r="91" spans="1:30" ht="18.75" customHeight="1" x14ac:dyDescent="0.3">
      <c r="A91" s="1"/>
      <c r="B91" s="270" t="s">
        <v>153</v>
      </c>
      <c r="C91" s="270"/>
      <c r="D91" s="270"/>
      <c r="E91" s="270"/>
      <c r="F91" s="270"/>
      <c r="G91" s="270"/>
      <c r="H91" s="270"/>
      <c r="I91" s="270"/>
      <c r="J91" s="270"/>
      <c r="K91" s="184"/>
      <c r="L91" s="315">
        <v>1</v>
      </c>
      <c r="M91" s="176"/>
      <c r="N91" s="177"/>
      <c r="O91" s="1"/>
      <c r="P91" s="1"/>
      <c r="Q91" s="143"/>
      <c r="R91" s="1"/>
      <c r="S91" s="1"/>
      <c r="T91" s="1"/>
      <c r="U91" s="1"/>
      <c r="V91" s="173"/>
      <c r="W91" s="187"/>
      <c r="X91" s="187"/>
      <c r="Y91" s="187"/>
      <c r="Z91" s="187"/>
      <c r="AA91" s="187"/>
      <c r="AB91" s="187"/>
      <c r="AC91" s="187"/>
      <c r="AD91" s="185"/>
    </row>
    <row r="92" spans="1:30" ht="18.75" customHeight="1" thickBot="1" x14ac:dyDescent="0.35">
      <c r="A92" s="1"/>
      <c r="B92" s="270" t="s">
        <v>154</v>
      </c>
      <c r="C92" s="270"/>
      <c r="D92" s="270"/>
      <c r="E92" s="270"/>
      <c r="F92" s="270"/>
      <c r="G92" s="270"/>
      <c r="H92" s="270"/>
      <c r="I92" s="270"/>
      <c r="J92" s="270"/>
      <c r="K92" s="184"/>
      <c r="L92" s="320">
        <f>ROUND(L90/L91,2)</f>
        <v>41677.160000000003</v>
      </c>
      <c r="M92" s="176"/>
      <c r="N92" s="177"/>
      <c r="O92" s="1"/>
      <c r="P92" s="1"/>
      <c r="Q92" s="143"/>
      <c r="R92" s="1"/>
      <c r="S92" s="1"/>
      <c r="T92" s="1"/>
      <c r="U92" s="1"/>
      <c r="V92" s="188"/>
      <c r="W92" s="188"/>
      <c r="X92" s="188"/>
      <c r="Y92" s="188"/>
      <c r="Z92" s="188"/>
      <c r="AA92" s="188"/>
      <c r="AB92" s="188"/>
      <c r="AC92" s="188"/>
      <c r="AD92" s="189"/>
    </row>
    <row r="93" spans="1:30" ht="18.75" customHeight="1" thickTop="1" x14ac:dyDescent="0.3">
      <c r="A93" s="1"/>
      <c r="B93" s="317"/>
      <c r="C93" s="1"/>
      <c r="D93" s="1"/>
      <c r="E93" s="1"/>
      <c r="F93" s="1"/>
      <c r="G93" s="1"/>
      <c r="H93" s="1"/>
      <c r="I93" s="1"/>
      <c r="J93" s="1"/>
      <c r="K93" s="1"/>
      <c r="L93" s="290"/>
      <c r="M93" s="1"/>
      <c r="N93" s="189"/>
      <c r="O93" s="190"/>
      <c r="P93" s="189"/>
      <c r="Q93" s="189"/>
      <c r="R93" s="1"/>
      <c r="S93" s="1"/>
      <c r="T93" s="1"/>
      <c r="U93" s="1"/>
      <c r="V93" s="188"/>
      <c r="W93" s="188"/>
      <c r="X93" s="188"/>
      <c r="Y93" s="188"/>
      <c r="Z93" s="188"/>
      <c r="AA93" s="188"/>
      <c r="AB93" s="188"/>
      <c r="AC93" s="188"/>
      <c r="AD93" s="185"/>
    </row>
    <row r="94" spans="1:30" ht="18.75" customHeight="1" thickBot="1" x14ac:dyDescent="0.35">
      <c r="A94" s="1"/>
      <c r="B94" s="191" t="s">
        <v>155</v>
      </c>
      <c r="C94" s="270"/>
      <c r="D94" s="270"/>
      <c r="E94" s="270"/>
      <c r="F94" s="1"/>
      <c r="G94" s="270"/>
      <c r="H94" s="270"/>
      <c r="I94" s="270"/>
      <c r="J94" s="270"/>
      <c r="K94" s="1"/>
      <c r="L94" s="319">
        <f>IF(M86="H",(K86*0.02)+L86,(K86*0.05)+L86)</f>
        <v>0</v>
      </c>
      <c r="M94" s="176"/>
      <c r="N94" s="1"/>
      <c r="O94" s="3"/>
      <c r="P94" s="1"/>
      <c r="Q94" s="1"/>
      <c r="R94" s="1"/>
      <c r="S94" s="1"/>
      <c r="T94" s="1"/>
      <c r="U94" s="1"/>
      <c r="V94" s="192"/>
      <c r="W94" s="192"/>
      <c r="X94" s="192"/>
      <c r="Y94" s="192"/>
      <c r="Z94" s="192"/>
      <c r="AA94" s="192"/>
      <c r="AB94" s="192"/>
      <c r="AC94" s="192"/>
      <c r="AD94" s="185"/>
    </row>
    <row r="95" spans="1:30" ht="21.75" customHeight="1" thickTop="1" x14ac:dyDescent="0.3">
      <c r="A95" s="1"/>
      <c r="B95" s="193" t="s">
        <v>156</v>
      </c>
      <c r="C95" s="193"/>
      <c r="D95" s="193"/>
      <c r="E95" s="193"/>
      <c r="F95" s="193"/>
      <c r="G95" s="193"/>
      <c r="H95" s="193"/>
      <c r="I95" s="193"/>
      <c r="J95" s="193"/>
      <c r="K95" s="193"/>
      <c r="L95" s="316"/>
      <c r="M95" s="189"/>
      <c r="N95" s="1"/>
      <c r="O95" s="3"/>
      <c r="P95" s="1"/>
      <c r="Q95" s="1"/>
      <c r="R95" s="1"/>
      <c r="S95" s="1"/>
      <c r="T95" s="1"/>
      <c r="U95" s="1"/>
      <c r="V95" s="192"/>
      <c r="W95" s="192"/>
      <c r="X95" s="192"/>
      <c r="Y95" s="192"/>
      <c r="Z95" s="192"/>
      <c r="AA95" s="192"/>
      <c r="AB95" s="192"/>
      <c r="AC95" s="192"/>
      <c r="AD95" s="185"/>
    </row>
    <row r="96" spans="1:30" ht="15.6" x14ac:dyDescent="0.3">
      <c r="A96" s="1"/>
      <c r="B96" s="194"/>
      <c r="C96" s="1"/>
      <c r="D96" s="1"/>
      <c r="E96" s="1"/>
      <c r="F96" s="1"/>
      <c r="G96" s="1"/>
      <c r="H96" s="1"/>
      <c r="I96" s="1"/>
      <c r="J96" s="1"/>
      <c r="K96" s="1"/>
      <c r="L96" s="290"/>
      <c r="M96" s="1"/>
      <c r="N96" s="1"/>
      <c r="O96" s="3"/>
      <c r="P96" s="1"/>
      <c r="Q96" s="1"/>
      <c r="R96" s="1"/>
      <c r="S96" s="1"/>
      <c r="T96" s="1"/>
      <c r="U96" s="1"/>
      <c r="V96" s="192"/>
      <c r="W96" s="192"/>
      <c r="X96" s="192"/>
      <c r="Y96" s="192"/>
      <c r="Z96" s="192"/>
      <c r="AA96" s="192"/>
      <c r="AB96" s="192"/>
      <c r="AC96" s="192"/>
      <c r="AD96" s="189"/>
    </row>
    <row r="97" spans="2:30" ht="15.6" x14ac:dyDescent="0.3">
      <c r="B97" s="194"/>
      <c r="C97" s="1"/>
      <c r="D97" s="1"/>
      <c r="E97" s="1"/>
      <c r="F97" s="1"/>
      <c r="G97" s="1"/>
      <c r="H97" s="1"/>
      <c r="I97" s="1"/>
      <c r="J97" s="1"/>
      <c r="K97" s="1"/>
      <c r="L97" s="290"/>
      <c r="M97" s="1"/>
      <c r="N97" s="1"/>
      <c r="O97" s="3"/>
      <c r="P97" s="1"/>
      <c r="Q97" s="1"/>
      <c r="R97" s="1"/>
      <c r="S97" s="1"/>
      <c r="T97" s="1"/>
      <c r="U97" s="1"/>
      <c r="V97" s="192"/>
      <c r="W97" s="192"/>
      <c r="X97" s="192"/>
      <c r="Y97" s="192"/>
      <c r="Z97" s="192"/>
      <c r="AA97" s="192"/>
      <c r="AB97" s="192"/>
      <c r="AC97" s="192"/>
      <c r="AD97" s="189"/>
    </row>
    <row r="98" spans="2:30" ht="15.6" x14ac:dyDescent="0.3">
      <c r="B98" s="195" t="s">
        <v>157</v>
      </c>
      <c r="C98" s="196"/>
      <c r="D98" s="1"/>
      <c r="E98" s="1"/>
      <c r="F98" s="1"/>
      <c r="G98" s="1"/>
      <c r="H98" s="1"/>
      <c r="I98" s="1"/>
      <c r="J98" s="1"/>
      <c r="K98" s="1"/>
      <c r="L98" s="290"/>
      <c r="M98" s="1"/>
      <c r="N98" s="1"/>
      <c r="O98" s="3"/>
      <c r="P98" s="1"/>
      <c r="Q98" s="1"/>
      <c r="R98" s="1"/>
      <c r="S98" s="1"/>
      <c r="T98" s="1"/>
      <c r="U98" s="1"/>
      <c r="V98" s="197"/>
      <c r="W98" s="197"/>
      <c r="X98" s="197"/>
      <c r="Y98" s="197"/>
      <c r="Z98" s="197"/>
      <c r="AA98" s="197"/>
      <c r="AB98" s="197"/>
      <c r="AC98" s="197"/>
      <c r="AD98" s="1"/>
    </row>
    <row r="99" spans="2:30" ht="15.6" x14ac:dyDescent="0.3">
      <c r="B99" s="198"/>
      <c r="C99" s="196"/>
      <c r="D99" s="1"/>
      <c r="E99" s="1"/>
      <c r="F99" s="1"/>
      <c r="G99" s="1"/>
      <c r="H99" s="1"/>
      <c r="I99" s="1"/>
      <c r="J99" s="1"/>
      <c r="K99" s="1"/>
      <c r="L99" s="290"/>
      <c r="M99" s="1"/>
      <c r="N99" s="1"/>
      <c r="O99" s="3"/>
      <c r="P99" s="1"/>
      <c r="Q99" s="1"/>
      <c r="R99" s="1"/>
      <c r="S99" s="1"/>
      <c r="T99" s="1"/>
      <c r="U99" s="1"/>
      <c r="V99" s="194"/>
      <c r="W99" s="270"/>
      <c r="X99" s="270"/>
      <c r="Y99" s="270"/>
      <c r="Z99" s="270"/>
      <c r="AA99" s="270"/>
      <c r="AB99" s="270"/>
      <c r="AC99" s="270"/>
      <c r="AD99" s="1"/>
    </row>
    <row r="100" spans="2:30" ht="15.6" x14ac:dyDescent="0.3">
      <c r="B100" s="199" t="s">
        <v>158</v>
      </c>
      <c r="C100" s="195" t="s">
        <v>159</v>
      </c>
      <c r="D100" s="1"/>
      <c r="E100" s="1"/>
      <c r="F100" s="1"/>
      <c r="G100" s="1"/>
      <c r="H100" s="1"/>
      <c r="I100" s="1"/>
      <c r="J100" s="1"/>
      <c r="K100" s="1"/>
      <c r="L100" s="290"/>
      <c r="M100" s="1"/>
      <c r="N100" s="1"/>
      <c r="O100" s="3"/>
      <c r="P100" s="1"/>
      <c r="Q100" s="1"/>
      <c r="R100" s="1"/>
      <c r="S100" s="1"/>
      <c r="T100" s="1"/>
      <c r="U100" s="1"/>
      <c r="V100" s="194"/>
      <c r="W100" s="1"/>
      <c r="X100" s="1"/>
      <c r="Y100" s="1"/>
      <c r="Z100" s="1"/>
      <c r="AA100" s="1"/>
      <c r="AB100" s="1"/>
      <c r="AC100" s="1"/>
      <c r="AD100" s="1"/>
    </row>
    <row r="101" spans="2:30" ht="15.6" x14ac:dyDescent="0.3">
      <c r="B101" s="199" t="s">
        <v>160</v>
      </c>
      <c r="C101" s="195" t="s">
        <v>161</v>
      </c>
      <c r="D101" s="1"/>
      <c r="E101" s="1"/>
      <c r="F101" s="1"/>
      <c r="G101" s="1"/>
      <c r="H101" s="1"/>
      <c r="I101" s="1"/>
      <c r="J101" s="1"/>
      <c r="K101" s="1"/>
      <c r="L101" s="290"/>
      <c r="M101" s="1"/>
      <c r="N101" s="1"/>
      <c r="O101" s="3"/>
      <c r="P101" s="1"/>
      <c r="Q101" s="1"/>
      <c r="R101" s="1"/>
      <c r="S101" s="1"/>
      <c r="T101" s="1"/>
      <c r="U101" s="1"/>
      <c r="V101" s="194"/>
      <c r="W101" s="1"/>
      <c r="X101" s="1"/>
      <c r="Y101" s="1"/>
      <c r="Z101" s="1"/>
      <c r="AA101" s="1"/>
      <c r="AB101" s="1"/>
      <c r="AC101" s="1"/>
      <c r="AD101" s="1"/>
    </row>
    <row r="102" spans="2:30" ht="15.6" x14ac:dyDescent="0.3">
      <c r="B102" s="199" t="s">
        <v>162</v>
      </c>
      <c r="C102" s="195" t="s">
        <v>163</v>
      </c>
      <c r="D102" s="1"/>
      <c r="E102" s="1"/>
      <c r="F102" s="1"/>
      <c r="G102" s="1"/>
      <c r="H102" s="1"/>
      <c r="I102" s="1"/>
      <c r="J102" s="1"/>
      <c r="K102" s="1"/>
      <c r="L102" s="290"/>
      <c r="M102" s="1"/>
      <c r="N102" s="1"/>
      <c r="O102" s="3"/>
      <c r="P102" s="1"/>
      <c r="Q102" s="1"/>
      <c r="R102" s="1"/>
      <c r="S102" s="1"/>
      <c r="T102" s="1"/>
      <c r="U102" s="1"/>
      <c r="V102" s="194"/>
      <c r="W102" s="200"/>
      <c r="X102" s="200"/>
      <c r="Y102" s="200"/>
      <c r="Z102" s="200"/>
      <c r="AA102" s="200"/>
      <c r="AB102" s="200"/>
      <c r="AC102" s="200"/>
      <c r="AD102" s="200"/>
    </row>
    <row r="103" spans="2:30" ht="15.6" x14ac:dyDescent="0.3">
      <c r="B103" s="199" t="s">
        <v>164</v>
      </c>
      <c r="C103" s="195" t="s">
        <v>165</v>
      </c>
      <c r="D103" s="1"/>
      <c r="E103" s="1"/>
      <c r="F103" s="1"/>
      <c r="G103" s="1"/>
      <c r="H103" s="1"/>
      <c r="I103" s="1"/>
      <c r="J103" s="1"/>
      <c r="K103" s="1"/>
      <c r="L103" s="290"/>
      <c r="M103" s="1"/>
      <c r="N103" s="1"/>
      <c r="O103" s="3"/>
      <c r="P103" s="1"/>
      <c r="Q103" s="1"/>
      <c r="R103" s="1"/>
      <c r="S103" s="1"/>
      <c r="T103" s="1"/>
      <c r="U103" s="1"/>
      <c r="V103" s="194"/>
      <c r="W103" s="1"/>
      <c r="X103" s="1"/>
      <c r="Y103" s="1"/>
      <c r="Z103" s="1"/>
      <c r="AA103" s="1"/>
      <c r="AB103" s="1"/>
      <c r="AC103" s="1"/>
      <c r="AD103" s="1"/>
    </row>
    <row r="104" spans="2:30" ht="15.6" x14ac:dyDescent="0.3">
      <c r="B104" s="201"/>
      <c r="C104" s="195" t="s">
        <v>166</v>
      </c>
      <c r="D104" s="1"/>
      <c r="E104" s="1"/>
      <c r="F104" s="1"/>
      <c r="G104" s="1"/>
      <c r="H104" s="1"/>
      <c r="I104" s="1"/>
      <c r="J104" s="1"/>
      <c r="K104" s="1"/>
      <c r="L104" s="290"/>
      <c r="M104" s="1"/>
      <c r="N104" s="1"/>
      <c r="O104" s="3"/>
      <c r="P104" s="1"/>
      <c r="Q104" s="1"/>
      <c r="R104" s="1"/>
      <c r="S104" s="1"/>
      <c r="T104" s="1"/>
      <c r="U104" s="1"/>
      <c r="V104" s="194"/>
      <c r="W104" s="1"/>
      <c r="X104" s="1"/>
      <c r="Y104" s="1"/>
      <c r="Z104" s="1"/>
      <c r="AA104" s="1"/>
      <c r="AB104" s="1"/>
      <c r="AC104" s="1"/>
      <c r="AD104" s="1"/>
    </row>
    <row r="105" spans="2:30" ht="15.6" x14ac:dyDescent="0.3">
      <c r="B105" s="199" t="s">
        <v>167</v>
      </c>
      <c r="C105" s="195" t="s">
        <v>168</v>
      </c>
      <c r="D105" s="1"/>
      <c r="E105" s="1"/>
      <c r="F105" s="1"/>
      <c r="G105" s="1"/>
      <c r="H105" s="1"/>
      <c r="I105" s="1"/>
      <c r="J105" s="1"/>
      <c r="K105" s="1"/>
      <c r="L105" s="290"/>
      <c r="M105" s="1"/>
      <c r="N105" s="1"/>
      <c r="O105" s="3"/>
      <c r="P105" s="1"/>
      <c r="Q105" s="1"/>
      <c r="R105" s="1"/>
      <c r="S105" s="1"/>
      <c r="T105" s="1"/>
      <c r="U105" s="1"/>
      <c r="V105" s="194"/>
      <c r="W105" s="1"/>
      <c r="X105" s="1"/>
      <c r="Y105" s="1"/>
      <c r="Z105" s="1"/>
      <c r="AA105" s="1"/>
      <c r="AB105" s="1"/>
      <c r="AC105" s="1"/>
      <c r="AD105" s="1"/>
    </row>
    <row r="106" spans="2:30" ht="15.6" x14ac:dyDescent="0.3">
      <c r="B106" s="199" t="s">
        <v>169</v>
      </c>
      <c r="C106" s="195" t="s">
        <v>170</v>
      </c>
      <c r="D106" s="1"/>
      <c r="E106" s="1"/>
      <c r="F106" s="1"/>
      <c r="G106" s="1"/>
      <c r="H106" s="1"/>
      <c r="I106" s="1"/>
      <c r="J106" s="1"/>
      <c r="K106" s="1"/>
      <c r="L106" s="290"/>
      <c r="M106" s="1"/>
      <c r="N106" s="1"/>
      <c r="O106" s="3"/>
      <c r="P106" s="1"/>
      <c r="Q106" s="1"/>
      <c r="R106" s="1"/>
      <c r="S106" s="1"/>
      <c r="T106" s="1"/>
      <c r="U106" s="1"/>
      <c r="V106" s="194"/>
      <c r="W106" s="1"/>
      <c r="X106" s="1"/>
      <c r="Y106" s="1"/>
      <c r="Z106" s="1"/>
      <c r="AA106" s="1"/>
      <c r="AB106" s="1"/>
      <c r="AC106" s="1"/>
      <c r="AD106" s="1"/>
    </row>
    <row r="107" spans="2:30" ht="15.6" x14ac:dyDescent="0.3">
      <c r="B107" s="199" t="s">
        <v>171</v>
      </c>
      <c r="C107" s="195" t="s">
        <v>172</v>
      </c>
      <c r="D107" s="1"/>
      <c r="E107" s="1"/>
      <c r="F107" s="1"/>
      <c r="G107" s="1"/>
      <c r="H107" s="1"/>
      <c r="I107" s="1"/>
      <c r="J107" s="1"/>
      <c r="K107" s="1"/>
      <c r="L107" s="290"/>
      <c r="M107" s="1"/>
      <c r="N107" s="1"/>
      <c r="O107" s="3"/>
      <c r="P107" s="1"/>
      <c r="Q107" s="1"/>
      <c r="R107" s="1"/>
      <c r="S107" s="1"/>
      <c r="T107" s="1"/>
      <c r="U107" s="1"/>
      <c r="V107" s="194"/>
      <c r="W107" s="1"/>
      <c r="X107" s="1"/>
      <c r="Y107" s="1"/>
      <c r="Z107" s="1"/>
      <c r="AA107" s="1"/>
      <c r="AB107" s="1"/>
      <c r="AC107" s="1"/>
      <c r="AD107" s="1"/>
    </row>
    <row r="108" spans="2:30" ht="15.6" x14ac:dyDescent="0.3">
      <c r="B108" s="199" t="s">
        <v>173</v>
      </c>
      <c r="C108" s="195" t="s">
        <v>174</v>
      </c>
      <c r="D108" s="1"/>
      <c r="E108" s="1"/>
      <c r="F108" s="1"/>
      <c r="G108" s="1"/>
      <c r="H108" s="1"/>
      <c r="I108" s="1"/>
      <c r="J108" s="1"/>
      <c r="K108" s="1"/>
      <c r="L108" s="290"/>
      <c r="M108" s="1"/>
      <c r="N108" s="1"/>
      <c r="O108" s="3"/>
      <c r="P108" s="1"/>
      <c r="Q108" s="1"/>
      <c r="R108" s="1"/>
      <c r="S108" s="1"/>
      <c r="T108" s="1"/>
      <c r="U108" s="1"/>
      <c r="V108" s="194"/>
      <c r="W108" s="1"/>
      <c r="X108" s="1"/>
      <c r="Y108" s="1"/>
      <c r="Z108" s="1"/>
      <c r="AA108" s="1"/>
      <c r="AB108" s="1"/>
      <c r="AC108" s="1"/>
      <c r="AD108" s="1"/>
    </row>
    <row r="109" spans="2:30" ht="15.6" x14ac:dyDescent="0.3">
      <c r="B109" s="199" t="s">
        <v>381</v>
      </c>
      <c r="C109" s="195" t="s">
        <v>176</v>
      </c>
      <c r="D109" s="1"/>
      <c r="E109" s="1"/>
      <c r="F109" s="1"/>
      <c r="G109" s="1"/>
      <c r="H109" s="1"/>
      <c r="I109" s="1"/>
      <c r="J109" s="1"/>
      <c r="K109" s="1"/>
      <c r="L109" s="290"/>
      <c r="M109" s="1"/>
      <c r="N109" s="1"/>
      <c r="O109" s="3"/>
      <c r="P109" s="1"/>
      <c r="Q109" s="1"/>
      <c r="R109" s="1"/>
      <c r="S109" s="1"/>
      <c r="T109" s="1"/>
      <c r="U109" s="1"/>
      <c r="V109" s="194"/>
      <c r="W109" s="1"/>
      <c r="X109" s="1"/>
      <c r="Y109" s="1"/>
      <c r="Z109" s="1"/>
      <c r="AA109" s="1"/>
      <c r="AB109" s="1"/>
      <c r="AC109" s="1"/>
      <c r="AD109" s="1"/>
    </row>
    <row r="110" spans="2:30" ht="15.6" x14ac:dyDescent="0.3">
      <c r="B110" s="201"/>
      <c r="C110" s="195"/>
      <c r="D110" s="1"/>
      <c r="E110" s="1"/>
      <c r="F110" s="1"/>
      <c r="G110" s="1"/>
      <c r="H110" s="1"/>
      <c r="I110" s="1"/>
      <c r="J110" s="1"/>
      <c r="K110" s="1"/>
      <c r="L110" s="290"/>
      <c r="M110" s="1"/>
      <c r="N110" s="1"/>
      <c r="O110" s="3"/>
      <c r="P110" s="1"/>
      <c r="Q110" s="1"/>
      <c r="R110" s="1"/>
      <c r="S110" s="1"/>
      <c r="T110" s="1"/>
      <c r="U110" s="1"/>
      <c r="V110" s="194"/>
      <c r="W110" s="1"/>
      <c r="X110" s="1"/>
      <c r="Y110" s="1"/>
      <c r="Z110" s="1"/>
      <c r="AA110" s="1"/>
      <c r="AB110" s="1"/>
      <c r="AC110" s="1"/>
      <c r="AD110" s="1"/>
    </row>
    <row r="111" spans="2:30" ht="15.6" x14ac:dyDescent="0.3">
      <c r="B111" s="199" t="s">
        <v>382</v>
      </c>
      <c r="C111" s="195" t="s">
        <v>178</v>
      </c>
      <c r="D111" s="1"/>
      <c r="E111" s="1"/>
      <c r="F111" s="1"/>
      <c r="G111" s="1"/>
      <c r="H111" s="1"/>
      <c r="I111" s="1"/>
      <c r="J111" s="1"/>
      <c r="K111" s="1"/>
      <c r="L111" s="290"/>
      <c r="M111" s="1"/>
      <c r="N111" s="1"/>
      <c r="O111" s="3"/>
      <c r="P111" s="1"/>
      <c r="Q111" s="1"/>
      <c r="R111" s="1"/>
      <c r="S111" s="1"/>
      <c r="T111" s="1"/>
      <c r="U111" s="1"/>
      <c r="V111" s="194"/>
      <c r="W111" s="1"/>
      <c r="X111" s="1"/>
      <c r="Y111" s="1"/>
      <c r="Z111" s="1"/>
      <c r="AA111" s="1"/>
      <c r="AB111" s="1"/>
      <c r="AC111" s="1"/>
      <c r="AD111" s="1"/>
    </row>
    <row r="112" spans="2:30" ht="15.6" x14ac:dyDescent="0.3">
      <c r="B112" s="199" t="s">
        <v>382</v>
      </c>
      <c r="C112" s="195" t="s">
        <v>179</v>
      </c>
      <c r="D112" s="1"/>
      <c r="E112" s="1"/>
      <c r="F112" s="1"/>
      <c r="G112" s="1"/>
      <c r="H112" s="1"/>
      <c r="I112" s="1"/>
      <c r="J112" s="1"/>
      <c r="K112" s="1"/>
      <c r="L112" s="290"/>
      <c r="M112" s="1"/>
      <c r="N112" s="1"/>
      <c r="O112" s="3"/>
      <c r="P112" s="1"/>
      <c r="Q112" s="1"/>
      <c r="R112" s="1"/>
      <c r="S112" s="1"/>
      <c r="T112" s="1"/>
      <c r="U112" s="1"/>
      <c r="V112" s="1"/>
      <c r="W112" s="1"/>
      <c r="X112" s="1"/>
      <c r="Y112" s="1"/>
      <c r="Z112" s="1"/>
      <c r="AA112" s="1"/>
      <c r="AB112" s="1"/>
      <c r="AC112" s="1"/>
      <c r="AD112" s="1"/>
    </row>
    <row r="113" spans="2:3" ht="15.6" x14ac:dyDescent="0.3">
      <c r="B113" s="199" t="s">
        <v>283</v>
      </c>
      <c r="C113" s="195" t="s">
        <v>181</v>
      </c>
    </row>
    <row r="114" spans="2:3" ht="15.6" x14ac:dyDescent="0.3">
      <c r="B114" s="199" t="s">
        <v>383</v>
      </c>
      <c r="C114" s="195" t="s">
        <v>183</v>
      </c>
    </row>
    <row r="115" spans="2:3" ht="15.6" x14ac:dyDescent="0.3">
      <c r="B115" s="199" t="s">
        <v>283</v>
      </c>
      <c r="C115" s="195" t="s">
        <v>184</v>
      </c>
    </row>
    <row r="116" spans="2:3" ht="15.6" x14ac:dyDescent="0.3">
      <c r="B116" s="199" t="s">
        <v>185</v>
      </c>
      <c r="C116" s="195" t="s">
        <v>186</v>
      </c>
    </row>
    <row r="117" spans="2:3" ht="15.6" x14ac:dyDescent="0.3">
      <c r="B117" s="199" t="s">
        <v>187</v>
      </c>
      <c r="C117" s="195" t="s">
        <v>188</v>
      </c>
    </row>
    <row r="118" spans="2:3" ht="15.6" x14ac:dyDescent="0.3">
      <c r="B118" s="201" t="s">
        <v>189</v>
      </c>
      <c r="C118" s="195" t="s">
        <v>190</v>
      </c>
    </row>
    <row r="119" spans="2:3" ht="15.6" x14ac:dyDescent="0.3">
      <c r="B119" s="201"/>
      <c r="C119" s="195"/>
    </row>
    <row r="120" spans="2:3" ht="15.6" x14ac:dyDescent="0.3">
      <c r="B120" s="199" t="s">
        <v>158</v>
      </c>
      <c r="C120" s="195" t="s">
        <v>191</v>
      </c>
    </row>
    <row r="121" spans="2:3" ht="15.6" x14ac:dyDescent="0.3">
      <c r="B121" s="199" t="s">
        <v>192</v>
      </c>
      <c r="C121" s="195" t="s">
        <v>193</v>
      </c>
    </row>
    <row r="122" spans="2:3" ht="15.6" x14ac:dyDescent="0.3">
      <c r="B122" s="199" t="s">
        <v>194</v>
      </c>
      <c r="C122" s="195" t="s">
        <v>195</v>
      </c>
    </row>
    <row r="123" spans="2:3" ht="15.6" x14ac:dyDescent="0.3">
      <c r="B123" s="199" t="s">
        <v>196</v>
      </c>
      <c r="C123" s="195" t="s">
        <v>197</v>
      </c>
    </row>
    <row r="124" spans="2:3" ht="15.6" x14ac:dyDescent="0.3">
      <c r="B124" s="437" t="s">
        <v>579</v>
      </c>
      <c r="C124" s="195" t="s">
        <v>199</v>
      </c>
    </row>
    <row r="125" spans="2:3" ht="15.6" x14ac:dyDescent="0.3">
      <c r="B125" s="199" t="s">
        <v>200</v>
      </c>
      <c r="C125" s="195" t="s">
        <v>201</v>
      </c>
    </row>
    <row r="126" spans="2:3" ht="15.6" x14ac:dyDescent="0.3">
      <c r="B126" s="199" t="s">
        <v>200</v>
      </c>
      <c r="C126" s="195" t="s">
        <v>202</v>
      </c>
    </row>
    <row r="127" spans="2:3" ht="15.6" x14ac:dyDescent="0.3">
      <c r="B127" s="199" t="s">
        <v>200</v>
      </c>
      <c r="C127" s="195" t="s">
        <v>203</v>
      </c>
    </row>
    <row r="128" spans="2:3" ht="15.6" x14ac:dyDescent="0.3">
      <c r="B128" s="199" t="s">
        <v>200</v>
      </c>
      <c r="C128" s="195" t="s">
        <v>204</v>
      </c>
    </row>
    <row r="129" spans="2:3" ht="15.6" x14ac:dyDescent="0.3">
      <c r="B129" s="199" t="s">
        <v>164</v>
      </c>
      <c r="C129" s="195" t="s">
        <v>205</v>
      </c>
    </row>
    <row r="130" spans="2:3" ht="15.6" x14ac:dyDescent="0.3">
      <c r="B130" s="199" t="s">
        <v>206</v>
      </c>
      <c r="C130" s="195" t="s">
        <v>207</v>
      </c>
    </row>
    <row r="131" spans="2:3" ht="15.6" x14ac:dyDescent="0.3">
      <c r="B131" s="199" t="s">
        <v>200</v>
      </c>
      <c r="C131" s="195" t="s">
        <v>208</v>
      </c>
    </row>
    <row r="132" spans="2:3" ht="15.6" x14ac:dyDescent="0.3">
      <c r="B132" s="195"/>
      <c r="C132" s="195"/>
    </row>
    <row r="133" spans="2:3" ht="15.6" x14ac:dyDescent="0.3">
      <c r="B133" s="195"/>
      <c r="C133" s="195"/>
    </row>
    <row r="134" spans="2:3" ht="15.6" x14ac:dyDescent="0.3">
      <c r="B134" s="201"/>
      <c r="C134" s="201"/>
    </row>
    <row r="135" spans="2:3" ht="15.6" x14ac:dyDescent="0.3">
      <c r="B135" s="201">
        <f>NvsElapsedTime</f>
        <v>2.31481462833472E-5</v>
      </c>
      <c r="C135" s="201"/>
    </row>
    <row r="136" spans="2:3" ht="15.6" x14ac:dyDescent="0.3">
      <c r="B136" s="202">
        <f>NvsEndTime</f>
        <v>41787.412743055596</v>
      </c>
      <c r="C136" s="202" t="s">
        <v>209</v>
      </c>
    </row>
    <row r="137" spans="2:3" ht="15.6" x14ac:dyDescent="0.3">
      <c r="B137" s="195"/>
      <c r="C137" s="203"/>
    </row>
    <row r="138" spans="2:3" ht="15.6" x14ac:dyDescent="0.3">
      <c r="B138" s="195"/>
      <c r="C138" s="195"/>
    </row>
    <row r="139" spans="2:3" ht="15.6" x14ac:dyDescent="0.3">
      <c r="B139" s="195"/>
      <c r="C139" s="195"/>
    </row>
    <row r="140" spans="2:3" ht="15.6" x14ac:dyDescent="0.3">
      <c r="B140" s="195"/>
      <c r="C140" s="195"/>
    </row>
    <row r="141" spans="2:3" ht="15.6" x14ac:dyDescent="0.3">
      <c r="B141" s="195"/>
      <c r="C141" s="195"/>
    </row>
    <row r="142" spans="2:3" ht="15.6" x14ac:dyDescent="0.3">
      <c r="B142" s="195"/>
      <c r="C142" s="195"/>
    </row>
    <row r="143" spans="2:3" ht="15.6" x14ac:dyDescent="0.3">
      <c r="B143" s="195"/>
      <c r="C143" s="195"/>
    </row>
    <row r="144" spans="2:3" ht="15.6" x14ac:dyDescent="0.3">
      <c r="B144" s="195"/>
      <c r="C144" s="195"/>
    </row>
    <row r="145" spans="2:3" ht="15.6" x14ac:dyDescent="0.3">
      <c r="B145" s="195"/>
      <c r="C145" s="195"/>
    </row>
    <row r="146" spans="2:3" ht="15.6" x14ac:dyDescent="0.3">
      <c r="B146" s="195"/>
      <c r="C146" s="195"/>
    </row>
    <row r="147" spans="2:3" ht="15.6" x14ac:dyDescent="0.3">
      <c r="B147" s="195"/>
      <c r="C147" s="195"/>
    </row>
    <row r="148" spans="2:3" ht="15.6" x14ac:dyDescent="0.3">
      <c r="B148" s="195"/>
      <c r="C148" s="195"/>
    </row>
    <row r="149" spans="2:3" ht="15.6" x14ac:dyDescent="0.3">
      <c r="B149" s="195"/>
      <c r="C149" s="195"/>
    </row>
    <row r="150" spans="2:3" ht="15.6" x14ac:dyDescent="0.3">
      <c r="B150" s="195"/>
      <c r="C150" s="195"/>
    </row>
    <row r="151" spans="2:3" ht="15.6" x14ac:dyDescent="0.3">
      <c r="B151" s="195"/>
      <c r="C151" s="195"/>
    </row>
    <row r="152" spans="2:3" ht="15.6" x14ac:dyDescent="0.3">
      <c r="B152" s="317"/>
      <c r="C152" s="1"/>
    </row>
    <row r="153" spans="2:3" ht="15.6" x14ac:dyDescent="0.3">
      <c r="B153" s="317"/>
      <c r="C153" s="1"/>
    </row>
    <row r="154" spans="2:3" ht="15.6" x14ac:dyDescent="0.3">
      <c r="B154" s="317">
        <v>12</v>
      </c>
      <c r="C154" s="1"/>
    </row>
    <row r="155" spans="2:3" ht="15.6" x14ac:dyDescent="0.3">
      <c r="B155" s="317"/>
      <c r="C155" s="1"/>
    </row>
    <row r="156" spans="2:3" ht="15.6" x14ac:dyDescent="0.3">
      <c r="B156" s="317"/>
      <c r="C156" s="1"/>
    </row>
    <row r="157" spans="2:3" ht="15.6" x14ac:dyDescent="0.3">
      <c r="B157" s="317"/>
      <c r="C157" s="1"/>
    </row>
    <row r="158" spans="2:3" ht="15.6" x14ac:dyDescent="0.3">
      <c r="B158" s="317"/>
      <c r="C158" s="1"/>
    </row>
    <row r="159" spans="2:3" ht="15.6" x14ac:dyDescent="0.3">
      <c r="B159" s="317"/>
      <c r="C159" s="1"/>
    </row>
    <row r="160" spans="2:3" ht="15.6" x14ac:dyDescent="0.3">
      <c r="B160" s="317"/>
      <c r="C160" s="1"/>
    </row>
  </sheetData>
  <mergeCells count="152">
    <mergeCell ref="W2:AC2"/>
    <mergeCell ref="V3:AC3"/>
    <mergeCell ref="B4:I4"/>
    <mergeCell ref="V4:AC4"/>
    <mergeCell ref="V5:W5"/>
    <mergeCell ref="X5:Y5"/>
    <mergeCell ref="V9:W9"/>
    <mergeCell ref="X9:Y9"/>
    <mergeCell ref="Z9:AA9"/>
    <mergeCell ref="V10:W10"/>
    <mergeCell ref="X10:Y10"/>
    <mergeCell ref="Z10:AA10"/>
    <mergeCell ref="V6:AC6"/>
    <mergeCell ref="V7:W7"/>
    <mergeCell ref="X7:Y7"/>
    <mergeCell ref="Z7:AA7"/>
    <mergeCell ref="AB7:AC7"/>
    <mergeCell ref="V8:W8"/>
    <mergeCell ref="X8:Y8"/>
    <mergeCell ref="Z8:AA8"/>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D177"/>
  <sheetViews>
    <sheetView showGridLines="0" topLeftCell="B14" zoomScale="80" zoomScaleNormal="80" zoomScalePageLayoutView="80" workbookViewId="0">
      <selection activeCell="B2" sqref="B2"/>
    </sheetView>
  </sheetViews>
  <sheetFormatPr defaultColWidth="8.6640625" defaultRowHeight="15.6" x14ac:dyDescent="0.3"/>
  <cols>
    <col min="1" max="1" width="11.33203125" style="1" hidden="1" customWidth="1"/>
    <col min="2" max="2" width="10.44140625" style="214"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6.332031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2</v>
      </c>
    </row>
    <row r="2" spans="1:30" ht="16.2" thickBot="1" x14ac:dyDescent="0.35">
      <c r="B2" s="4">
        <v>50</v>
      </c>
      <c r="C2" s="5" t="s">
        <v>4</v>
      </c>
      <c r="D2" s="6"/>
      <c r="E2" s="6"/>
      <c r="F2" s="6"/>
      <c r="G2" s="6"/>
      <c r="H2" s="7"/>
      <c r="I2" s="7"/>
      <c r="J2" s="7"/>
      <c r="K2" s="7"/>
      <c r="L2" s="249"/>
      <c r="M2" s="1" t="s">
        <v>380</v>
      </c>
      <c r="N2" s="3"/>
      <c r="O2" s="1"/>
      <c r="V2" s="448">
        <f>'4072'!B2</f>
        <v>50</v>
      </c>
      <c r="W2" s="586" t="s">
        <v>4</v>
      </c>
      <c r="X2" s="587"/>
      <c r="Y2" s="588"/>
      <c r="Z2" s="588"/>
      <c r="AA2" s="588"/>
      <c r="AB2" s="588"/>
      <c r="AC2" s="588"/>
      <c r="AD2" s="449"/>
    </row>
    <row r="3" spans="1:30" ht="20.399999999999999" x14ac:dyDescent="0.35">
      <c r="B3" s="10" t="str">
        <f>"Revenue Estimate Worksheet: "&amp;B124</f>
        <v>Revenue Estimate Worksheet: Eagle Arts Academy - 4072</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'4072'!G7</f>
        <v>4031.77</v>
      </c>
      <c r="Y7" s="601"/>
      <c r="Z7" s="602" t="s">
        <v>11</v>
      </c>
      <c r="AA7" s="602"/>
      <c r="AB7" s="603">
        <f>+K7</f>
        <v>1.0289999999999999</v>
      </c>
      <c r="AC7" s="603"/>
      <c r="AD7" s="449"/>
    </row>
    <row r="8" spans="1:30" ht="51" customHeight="1" x14ac:dyDescent="0.3">
      <c r="B8" s="28" t="s">
        <v>12</v>
      </c>
      <c r="C8" s="28"/>
      <c r="D8" s="273" t="s">
        <v>464</v>
      </c>
      <c r="E8" s="273"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129.47999999999999</v>
      </c>
      <c r="E10" s="328">
        <f>35.75+30.08+28.35+32.78</f>
        <v>126.96000000000001</v>
      </c>
      <c r="F10" s="323"/>
      <c r="G10" s="326">
        <f>IF($B$154&lt;8,D10*2,D10+E10)</f>
        <v>256.44</v>
      </c>
      <c r="H10" s="47"/>
      <c r="I10" s="48">
        <v>1.1259999999999999</v>
      </c>
      <c r="J10" s="48"/>
      <c r="K10" s="434">
        <f>ROUND(G10*I10,4)</f>
        <v>288.75139999999999</v>
      </c>
      <c r="L10" s="260">
        <f>SUM(K10*$G$7)*($K$7)</f>
        <v>1197940.4297053618</v>
      </c>
      <c r="N10" s="50">
        <v>5101</v>
      </c>
      <c r="O10" s="51">
        <v>101</v>
      </c>
      <c r="Q10" s="52"/>
      <c r="V10" s="596" t="s">
        <v>25</v>
      </c>
      <c r="W10" s="596"/>
      <c r="X10" s="597">
        <f>IF('4072'!K$84=1,'4072'!G10,0)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26.77</v>
      </c>
      <c r="E11" s="330">
        <f>3.79+7.51+5.4+10.89</f>
        <v>27.590000000000003</v>
      </c>
      <c r="F11" s="251"/>
      <c r="G11" s="327">
        <f t="shared" ref="G11:G25" si="2">IF($B$154&lt;8,D11*2,D11+E11)</f>
        <v>54.36</v>
      </c>
      <c r="H11" s="47"/>
      <c r="I11" s="55">
        <f>I10</f>
        <v>1.1259999999999999</v>
      </c>
      <c r="J11" s="55"/>
      <c r="K11" s="434">
        <f t="shared" ref="K11:K25" si="3">ROUND(G11*I11,4)</f>
        <v>61.209400000000002</v>
      </c>
      <c r="L11" s="260">
        <f t="shared" ref="L11:L25" si="4">SUM(K11*$G$7)*($K$7)</f>
        <v>253938.90709450198</v>
      </c>
      <c r="M11" s="1" t="str">
        <f>IF(ROUND(G11,2)=ROUND(SUM(G28:G30),2)," ","CHECK 2. PK-3 Lines Below")</f>
        <v xml:space="preserve"> </v>
      </c>
      <c r="N11" s="50">
        <v>5101</v>
      </c>
      <c r="O11" s="56" t="s">
        <v>28</v>
      </c>
      <c r="Q11" s="52"/>
      <c r="V11" s="607" t="s">
        <v>27</v>
      </c>
      <c r="W11" s="607"/>
      <c r="X11" s="597">
        <f>IF('4072'!K$84=1,'4072'!G11,0)</f>
        <v>0</v>
      </c>
      <c r="Y11" s="597"/>
      <c r="Z11" s="608">
        <v>1</v>
      </c>
      <c r="AA11" s="608"/>
      <c r="AB11" s="459">
        <f t="shared" si="0"/>
        <v>0</v>
      </c>
      <c r="AC11" s="460">
        <f t="shared" si="1"/>
        <v>0</v>
      </c>
      <c r="AD11" s="449"/>
    </row>
    <row r="12" spans="1:30" x14ac:dyDescent="0.3">
      <c r="A12" s="1" t="s">
        <v>29</v>
      </c>
      <c r="B12" s="14" t="s">
        <v>30</v>
      </c>
      <c r="C12" s="14"/>
      <c r="D12" s="330">
        <v>119.8</v>
      </c>
      <c r="E12" s="330">
        <v>116.47</v>
      </c>
      <c r="F12" s="251"/>
      <c r="G12" s="327">
        <f t="shared" si="2"/>
        <v>236.26999999999998</v>
      </c>
      <c r="H12" s="47"/>
      <c r="I12" s="55">
        <v>1</v>
      </c>
      <c r="J12" s="55"/>
      <c r="K12" s="434">
        <f t="shared" si="3"/>
        <v>236.27</v>
      </c>
      <c r="L12" s="260">
        <f t="shared" si="4"/>
        <v>980211.30053909996</v>
      </c>
      <c r="N12" s="50">
        <v>5102</v>
      </c>
      <c r="O12" s="51">
        <v>102</v>
      </c>
      <c r="Q12" s="52"/>
      <c r="V12" s="607" t="s">
        <v>30</v>
      </c>
      <c r="W12" s="607"/>
      <c r="X12" s="597">
        <f>IF('4072'!K$84=1,'4072'!G12,0)</f>
        <v>0</v>
      </c>
      <c r="Y12" s="597"/>
      <c r="Z12" s="608">
        <v>1</v>
      </c>
      <c r="AA12" s="608"/>
      <c r="AB12" s="459">
        <f t="shared" si="0"/>
        <v>0</v>
      </c>
      <c r="AC12" s="460">
        <f t="shared" si="1"/>
        <v>0</v>
      </c>
      <c r="AD12" s="449"/>
    </row>
    <row r="13" spans="1:30" x14ac:dyDescent="0.3">
      <c r="A13" s="1" t="s">
        <v>31</v>
      </c>
      <c r="B13" s="14" t="s">
        <v>32</v>
      </c>
      <c r="C13" s="14"/>
      <c r="D13" s="330">
        <v>27.66</v>
      </c>
      <c r="E13" s="330">
        <v>27.91</v>
      </c>
      <c r="F13" s="251"/>
      <c r="G13" s="327">
        <f t="shared" si="2"/>
        <v>55.57</v>
      </c>
      <c r="H13" s="47"/>
      <c r="I13" s="55">
        <f>I12</f>
        <v>1</v>
      </c>
      <c r="J13" s="55"/>
      <c r="K13" s="434">
        <f t="shared" si="3"/>
        <v>55.57</v>
      </c>
      <c r="L13" s="260">
        <f t="shared" si="4"/>
        <v>230542.77720809999</v>
      </c>
      <c r="M13" s="1" t="str">
        <f>IF(ROUND(G13,2)=ROUND(SUM(G31:G33),2)," ","CHECK 2. 4-8 Lines Below")</f>
        <v xml:space="preserve"> </v>
      </c>
      <c r="N13" s="50">
        <v>5102</v>
      </c>
      <c r="O13" s="56" t="s">
        <v>33</v>
      </c>
      <c r="Q13" s="52"/>
      <c r="V13" s="607" t="s">
        <v>32</v>
      </c>
      <c r="W13" s="607"/>
      <c r="X13" s="597">
        <f>IF('4072'!K$84=1,'4072'!G13,0)</f>
        <v>0</v>
      </c>
      <c r="Y13" s="597"/>
      <c r="Z13" s="608">
        <v>1</v>
      </c>
      <c r="AA13" s="608"/>
      <c r="AB13" s="459">
        <f t="shared" si="0"/>
        <v>0</v>
      </c>
      <c r="AC13" s="460">
        <f t="shared" si="1"/>
        <v>0</v>
      </c>
      <c r="AD13" s="449"/>
    </row>
    <row r="14" spans="1:30" x14ac:dyDescent="0.3">
      <c r="A14" s="1" t="s">
        <v>34</v>
      </c>
      <c r="B14" s="14" t="s">
        <v>35</v>
      </c>
      <c r="C14" s="14"/>
      <c r="D14" s="330">
        <v>0</v>
      </c>
      <c r="E14" s="330">
        <v>0</v>
      </c>
      <c r="F14" s="251"/>
      <c r="G14" s="327">
        <f t="shared" si="2"/>
        <v>0</v>
      </c>
      <c r="H14" s="47"/>
      <c r="I14" s="55">
        <v>1.004</v>
      </c>
      <c r="J14" s="55"/>
      <c r="K14" s="434">
        <f t="shared" si="3"/>
        <v>0</v>
      </c>
      <c r="L14" s="260">
        <f t="shared" si="4"/>
        <v>0</v>
      </c>
      <c r="N14" s="50">
        <v>5103</v>
      </c>
      <c r="O14" s="51">
        <v>103</v>
      </c>
      <c r="Q14" s="52"/>
      <c r="V14" s="607" t="s">
        <v>35</v>
      </c>
      <c r="W14" s="607"/>
      <c r="X14" s="597">
        <f>IF('4072'!K$84=1,'4072'!G14,0)</f>
        <v>0</v>
      </c>
      <c r="Y14" s="597"/>
      <c r="Z14" s="608">
        <v>1</v>
      </c>
      <c r="AA14" s="608"/>
      <c r="AB14" s="459">
        <f t="shared" si="0"/>
        <v>0</v>
      </c>
      <c r="AC14" s="460">
        <f t="shared" si="1"/>
        <v>0</v>
      </c>
      <c r="AD14" s="449"/>
    </row>
    <row r="15" spans="1:30" x14ac:dyDescent="0.3">
      <c r="A15" s="1" t="s">
        <v>36</v>
      </c>
      <c r="B15" s="14" t="s">
        <v>37</v>
      </c>
      <c r="C15" s="14"/>
      <c r="D15" s="330">
        <v>0</v>
      </c>
      <c r="E15" s="330">
        <v>0</v>
      </c>
      <c r="F15" s="251"/>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IF('4072'!K$84=1,'4072'!G15,0)</f>
        <v>0</v>
      </c>
      <c r="Y15" s="597"/>
      <c r="Z15" s="608">
        <v>1</v>
      </c>
      <c r="AA15" s="608"/>
      <c r="AB15" s="459">
        <f t="shared" si="0"/>
        <v>0</v>
      </c>
      <c r="AC15" s="461">
        <f t="shared" si="1"/>
        <v>0</v>
      </c>
      <c r="AD15" s="449"/>
    </row>
    <row r="16" spans="1:30" ht="16.2" x14ac:dyDescent="0.35">
      <c r="A16" s="1" t="s">
        <v>39</v>
      </c>
      <c r="B16" s="14" t="s">
        <v>40</v>
      </c>
      <c r="C16" s="14"/>
      <c r="D16" s="330">
        <v>0</v>
      </c>
      <c r="E16" s="330">
        <v>0</v>
      </c>
      <c r="F16" s="251"/>
      <c r="G16" s="327">
        <f t="shared" si="2"/>
        <v>0</v>
      </c>
      <c r="H16" s="47"/>
      <c r="I16" s="55">
        <v>3.548</v>
      </c>
      <c r="J16" s="55"/>
      <c r="K16" s="434">
        <f t="shared" si="3"/>
        <v>0</v>
      </c>
      <c r="L16" s="260">
        <f t="shared" si="4"/>
        <v>0</v>
      </c>
      <c r="N16" s="50">
        <v>5101</v>
      </c>
      <c r="O16" s="1">
        <v>254</v>
      </c>
      <c r="Q16" s="52"/>
      <c r="V16" s="607" t="s">
        <v>40</v>
      </c>
      <c r="W16" s="607"/>
      <c r="X16" s="597">
        <f>IF('4072'!K$84=1,'4072'!G16,0)</f>
        <v>0</v>
      </c>
      <c r="Y16" s="597"/>
      <c r="Z16" s="608">
        <v>1</v>
      </c>
      <c r="AA16" s="608"/>
      <c r="AB16" s="459">
        <f t="shared" si="0"/>
        <v>0</v>
      </c>
      <c r="AC16" s="460">
        <f t="shared" si="1"/>
        <v>0</v>
      </c>
      <c r="AD16" s="449"/>
    </row>
    <row r="17" spans="1:30" ht="16.2" x14ac:dyDescent="0.35">
      <c r="A17" s="1" t="s">
        <v>41</v>
      </c>
      <c r="B17" s="14" t="s">
        <v>42</v>
      </c>
      <c r="C17" s="14"/>
      <c r="D17" s="330">
        <v>0</v>
      </c>
      <c r="E17" s="330">
        <v>0</v>
      </c>
      <c r="F17" s="251"/>
      <c r="G17" s="327">
        <f t="shared" si="2"/>
        <v>0</v>
      </c>
      <c r="H17" s="47"/>
      <c r="I17" s="55">
        <f>I16</f>
        <v>3.548</v>
      </c>
      <c r="J17" s="55"/>
      <c r="K17" s="434">
        <f t="shared" si="3"/>
        <v>0</v>
      </c>
      <c r="L17" s="260">
        <f t="shared" si="4"/>
        <v>0</v>
      </c>
      <c r="N17" s="50">
        <v>5102</v>
      </c>
      <c r="O17" s="52">
        <v>254</v>
      </c>
      <c r="Q17" s="52"/>
      <c r="V17" s="607" t="s">
        <v>42</v>
      </c>
      <c r="W17" s="607"/>
      <c r="X17" s="597">
        <f>IF('4072'!K$84=1,'4072'!G17,0)</f>
        <v>0</v>
      </c>
      <c r="Y17" s="597"/>
      <c r="Z17" s="608">
        <v>1</v>
      </c>
      <c r="AA17" s="608"/>
      <c r="AB17" s="459">
        <f t="shared" si="0"/>
        <v>0</v>
      </c>
      <c r="AC17" s="460">
        <f t="shared" si="1"/>
        <v>0</v>
      </c>
      <c r="AD17" s="449"/>
    </row>
    <row r="18" spans="1:30" ht="16.2" x14ac:dyDescent="0.35">
      <c r="A18" s="1" t="s">
        <v>43</v>
      </c>
      <c r="B18" s="14" t="s">
        <v>44</v>
      </c>
      <c r="C18" s="14"/>
      <c r="D18" s="330">
        <v>0</v>
      </c>
      <c r="E18" s="330">
        <v>0</v>
      </c>
      <c r="F18" s="251"/>
      <c r="G18" s="327">
        <f t="shared" si="2"/>
        <v>0</v>
      </c>
      <c r="H18" s="47"/>
      <c r="I18" s="55">
        <f>I17</f>
        <v>3.548</v>
      </c>
      <c r="J18" s="55"/>
      <c r="K18" s="434">
        <f t="shared" si="3"/>
        <v>0</v>
      </c>
      <c r="L18" s="260">
        <f t="shared" si="4"/>
        <v>0</v>
      </c>
      <c r="N18" s="50">
        <v>5103</v>
      </c>
      <c r="O18" s="52">
        <v>254</v>
      </c>
      <c r="Q18" s="52"/>
      <c r="V18" s="607" t="s">
        <v>44</v>
      </c>
      <c r="W18" s="607"/>
      <c r="X18" s="597">
        <f>IF('4072'!K$84=1,'4072'!G18,0)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c r="G19" s="327">
        <f t="shared" si="2"/>
        <v>0</v>
      </c>
      <c r="H19" s="47"/>
      <c r="I19" s="55">
        <v>5.1040000000000001</v>
      </c>
      <c r="J19" s="55"/>
      <c r="K19" s="434">
        <f t="shared" si="3"/>
        <v>0</v>
      </c>
      <c r="L19" s="260">
        <f t="shared" si="4"/>
        <v>0</v>
      </c>
      <c r="N19" s="50">
        <v>5101</v>
      </c>
      <c r="O19" s="1">
        <v>255</v>
      </c>
      <c r="Q19" s="52"/>
      <c r="V19" s="607" t="s">
        <v>46</v>
      </c>
      <c r="W19" s="607"/>
      <c r="X19" s="597">
        <f>IF('4072'!K$84=1,'4072'!G19,0)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c r="G20" s="327">
        <f t="shared" si="2"/>
        <v>0</v>
      </c>
      <c r="H20" s="47"/>
      <c r="I20" s="55">
        <f>I19</f>
        <v>5.1040000000000001</v>
      </c>
      <c r="J20" s="55"/>
      <c r="K20" s="434">
        <f t="shared" si="3"/>
        <v>0</v>
      </c>
      <c r="L20" s="260">
        <f t="shared" si="4"/>
        <v>0</v>
      </c>
      <c r="N20" s="50">
        <v>5102</v>
      </c>
      <c r="O20" s="52">
        <v>255</v>
      </c>
      <c r="Q20" s="52"/>
      <c r="V20" s="607" t="s">
        <v>48</v>
      </c>
      <c r="W20" s="607"/>
      <c r="X20" s="597">
        <f>IF('4072'!K$84=1,'4072'!G20,0)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c r="G21" s="327">
        <f t="shared" si="2"/>
        <v>0</v>
      </c>
      <c r="H21" s="47"/>
      <c r="I21" s="55">
        <f>I20</f>
        <v>5.1040000000000001</v>
      </c>
      <c r="J21" s="55"/>
      <c r="K21" s="434">
        <f t="shared" si="3"/>
        <v>0</v>
      </c>
      <c r="L21" s="260">
        <f t="shared" si="4"/>
        <v>0</v>
      </c>
      <c r="N21" s="50">
        <v>5103</v>
      </c>
      <c r="O21" s="52">
        <v>255</v>
      </c>
      <c r="Q21" s="52"/>
      <c r="V21" s="607" t="s">
        <v>50</v>
      </c>
      <c r="W21" s="607"/>
      <c r="X21" s="597">
        <f>IF('4072'!K$84=1,'4072'!G21,0)</f>
        <v>0</v>
      </c>
      <c r="Y21" s="597"/>
      <c r="Z21" s="608">
        <v>1</v>
      </c>
      <c r="AA21" s="608"/>
      <c r="AB21" s="459">
        <f t="shared" si="0"/>
        <v>0</v>
      </c>
      <c r="AC21" s="460">
        <f t="shared" si="1"/>
        <v>0</v>
      </c>
      <c r="AD21" s="449"/>
    </row>
    <row r="22" spans="1:30" ht="16.2" x14ac:dyDescent="0.35">
      <c r="A22" s="1" t="s">
        <v>51</v>
      </c>
      <c r="B22" s="14" t="s">
        <v>52</v>
      </c>
      <c r="C22" s="14"/>
      <c r="D22" s="330">
        <v>3.12</v>
      </c>
      <c r="E22" s="330">
        <f>1.35+0.47+1.3+0.99</f>
        <v>4.1100000000000003</v>
      </c>
      <c r="F22" s="251"/>
      <c r="G22" s="327">
        <f t="shared" si="2"/>
        <v>7.23</v>
      </c>
      <c r="H22" s="47"/>
      <c r="I22" s="55">
        <v>1.147</v>
      </c>
      <c r="J22" s="55"/>
      <c r="K22" s="434">
        <f t="shared" si="3"/>
        <v>8.2927999999999997</v>
      </c>
      <c r="L22" s="260">
        <f t="shared" si="4"/>
        <v>34404.267461423995</v>
      </c>
      <c r="N22" s="50">
        <v>5101</v>
      </c>
      <c r="O22" s="51">
        <v>130</v>
      </c>
      <c r="Q22" s="52"/>
      <c r="V22" s="607" t="s">
        <v>52</v>
      </c>
      <c r="W22" s="607"/>
      <c r="X22" s="597">
        <f>IF('4072'!K$84=1,'4072'!G22,0)</f>
        <v>0</v>
      </c>
      <c r="Y22" s="597"/>
      <c r="Z22" s="608">
        <v>1</v>
      </c>
      <c r="AA22" s="608"/>
      <c r="AB22" s="459">
        <f t="shared" si="0"/>
        <v>0</v>
      </c>
      <c r="AC22" s="460">
        <f t="shared" si="1"/>
        <v>0</v>
      </c>
      <c r="AD22" s="449"/>
    </row>
    <row r="23" spans="1:30" ht="16.2" x14ac:dyDescent="0.35">
      <c r="A23" s="1" t="s">
        <v>53</v>
      </c>
      <c r="B23" s="14" t="s">
        <v>54</v>
      </c>
      <c r="C23" s="14"/>
      <c r="D23" s="330">
        <v>1.59</v>
      </c>
      <c r="E23" s="330">
        <f>1.47+0.41</f>
        <v>1.88</v>
      </c>
      <c r="F23" s="251"/>
      <c r="G23" s="327">
        <f t="shared" si="2"/>
        <v>3.4699999999999998</v>
      </c>
      <c r="H23" s="47"/>
      <c r="I23" s="55">
        <f>I22</f>
        <v>1.147</v>
      </c>
      <c r="J23" s="55"/>
      <c r="K23" s="434">
        <f t="shared" si="3"/>
        <v>3.9801000000000002</v>
      </c>
      <c r="L23" s="260">
        <f t="shared" si="4"/>
        <v>16512.206362533001</v>
      </c>
      <c r="N23" s="50">
        <v>5102</v>
      </c>
      <c r="O23" s="51">
        <v>130</v>
      </c>
      <c r="Q23" s="52"/>
      <c r="V23" s="607" t="s">
        <v>54</v>
      </c>
      <c r="W23" s="607"/>
      <c r="X23" s="597">
        <f>IF('4072'!K$84=1,'4072'!G23,0)</f>
        <v>0</v>
      </c>
      <c r="Y23" s="597"/>
      <c r="Z23" s="608">
        <v>1</v>
      </c>
      <c r="AA23" s="608"/>
      <c r="AB23" s="459">
        <f t="shared" si="0"/>
        <v>0</v>
      </c>
      <c r="AC23" s="460">
        <f t="shared" si="1"/>
        <v>0</v>
      </c>
      <c r="AD23" s="449"/>
    </row>
    <row r="24" spans="1:30" ht="16.2" x14ac:dyDescent="0.35">
      <c r="A24" s="1" t="s">
        <v>55</v>
      </c>
      <c r="B24" s="14" t="s">
        <v>56</v>
      </c>
      <c r="C24" s="14"/>
      <c r="D24" s="330">
        <v>0</v>
      </c>
      <c r="E24" s="330">
        <v>0</v>
      </c>
      <c r="F24" s="251"/>
      <c r="G24" s="327">
        <f t="shared" si="2"/>
        <v>0</v>
      </c>
      <c r="H24" s="47"/>
      <c r="I24" s="55">
        <f>I23</f>
        <v>1.147</v>
      </c>
      <c r="J24" s="55"/>
      <c r="K24" s="434">
        <f t="shared" si="3"/>
        <v>0</v>
      </c>
      <c r="L24" s="260">
        <f t="shared" si="4"/>
        <v>0</v>
      </c>
      <c r="N24" s="50">
        <v>5103</v>
      </c>
      <c r="O24" s="51">
        <v>130</v>
      </c>
      <c r="Q24" s="52"/>
      <c r="V24" s="607" t="s">
        <v>56</v>
      </c>
      <c r="W24" s="607"/>
      <c r="X24" s="597">
        <f>IF('4072'!K$84=1,'4072'!G24,0)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c r="G25" s="327">
        <f t="shared" si="2"/>
        <v>0</v>
      </c>
      <c r="H25" s="47"/>
      <c r="I25" s="55">
        <v>1.004</v>
      </c>
      <c r="J25" s="55"/>
      <c r="K25" s="434">
        <f t="shared" si="3"/>
        <v>0</v>
      </c>
      <c r="L25" s="260">
        <f t="shared" si="4"/>
        <v>0</v>
      </c>
      <c r="N25" s="50">
        <v>5310</v>
      </c>
      <c r="O25" s="51">
        <v>300</v>
      </c>
      <c r="Q25" s="52"/>
      <c r="V25" s="607" t="s">
        <v>58</v>
      </c>
      <c r="W25" s="607"/>
      <c r="X25" s="597">
        <f>IF('4072'!K$84=1,'4072'!G25,0)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308.42</v>
      </c>
      <c r="E26" s="438">
        <f t="shared" si="5"/>
        <v>304.92</v>
      </c>
      <c r="F26" s="438"/>
      <c r="G26" s="438">
        <f>SUM(G10:G25)</f>
        <v>613.34</v>
      </c>
      <c r="H26" s="60"/>
      <c r="I26" s="60"/>
      <c r="J26" s="60"/>
      <c r="K26" s="440">
        <f>SUM(K10:K25)</f>
        <v>654.07370000000014</v>
      </c>
      <c r="L26" s="264">
        <f>SUM(L10:L25)</f>
        <v>2713549.888371021</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2" t="s">
        <v>464</v>
      </c>
      <c r="E27" s="442"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f>26.77-0.5</f>
        <v>26.27</v>
      </c>
      <c r="E28" s="330">
        <v>26.03</v>
      </c>
      <c r="F28" s="325"/>
      <c r="G28" s="327">
        <f t="shared" ref="G28:G36" si="6">IF($B$154&lt;8,D28*2,D28+E28)</f>
        <v>52.3</v>
      </c>
      <c r="H28" s="72"/>
      <c r="I28" s="73" t="s">
        <v>67</v>
      </c>
      <c r="J28" s="50">
        <v>251</v>
      </c>
      <c r="K28" s="435">
        <v>1047</v>
      </c>
      <c r="L28" s="260">
        <f>SUM(G28*K28)</f>
        <v>54758.1</v>
      </c>
      <c r="N28" s="214">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0.5</v>
      </c>
      <c r="E29" s="330">
        <v>1.56</v>
      </c>
      <c r="F29" s="325"/>
      <c r="G29" s="327">
        <f t="shared" si="6"/>
        <v>2.06</v>
      </c>
      <c r="H29" s="72"/>
      <c r="I29" s="50" t="s">
        <v>67</v>
      </c>
      <c r="J29" s="50">
        <v>252</v>
      </c>
      <c r="K29" s="435">
        <v>3380</v>
      </c>
      <c r="L29" s="260">
        <f t="shared" ref="L29:L36" si="8">SUM(G29*K29)</f>
        <v>6962.8</v>
      </c>
      <c r="N29" s="214">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c r="G30" s="327">
        <f t="shared" si="6"/>
        <v>0</v>
      </c>
      <c r="H30" s="72"/>
      <c r="I30" s="50" t="s">
        <v>67</v>
      </c>
      <c r="J30" s="50">
        <v>253</v>
      </c>
      <c r="K30" s="435">
        <v>6896</v>
      </c>
      <c r="L30" s="260">
        <f t="shared" si="8"/>
        <v>0</v>
      </c>
      <c r="N30" s="214">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f>27.66-2</f>
        <v>25.66</v>
      </c>
      <c r="E31" s="330">
        <v>24.77</v>
      </c>
      <c r="F31" s="325"/>
      <c r="G31" s="327">
        <f t="shared" si="6"/>
        <v>50.43</v>
      </c>
      <c r="H31" s="72"/>
      <c r="I31" s="81" t="s">
        <v>71</v>
      </c>
      <c r="J31" s="50">
        <v>251</v>
      </c>
      <c r="K31" s="435">
        <v>1173</v>
      </c>
      <c r="L31" s="260">
        <f t="shared" si="8"/>
        <v>59154.39</v>
      </c>
      <c r="N31" s="214">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2</v>
      </c>
      <c r="E32" s="330">
        <v>2.63</v>
      </c>
      <c r="F32" s="325"/>
      <c r="G32" s="327">
        <f t="shared" si="6"/>
        <v>4.63</v>
      </c>
      <c r="H32" s="72"/>
      <c r="I32" s="81" t="s">
        <v>71</v>
      </c>
      <c r="J32" s="50">
        <v>252</v>
      </c>
      <c r="K32" s="435">
        <v>3506</v>
      </c>
      <c r="L32" s="260">
        <f t="shared" si="8"/>
        <v>16232.779999999999</v>
      </c>
      <c r="N32" s="214">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0.51</v>
      </c>
      <c r="F33" s="325"/>
      <c r="G33" s="327">
        <f t="shared" si="6"/>
        <v>0.51</v>
      </c>
      <c r="H33" s="72"/>
      <c r="I33" s="81" t="s">
        <v>71</v>
      </c>
      <c r="J33" s="50">
        <v>253</v>
      </c>
      <c r="K33" s="435">
        <v>7023</v>
      </c>
      <c r="L33" s="260">
        <f t="shared" si="8"/>
        <v>3581.73</v>
      </c>
      <c r="N33" s="214">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c r="G34" s="327">
        <f t="shared" si="6"/>
        <v>0</v>
      </c>
      <c r="H34" s="72"/>
      <c r="I34" s="81" t="s">
        <v>75</v>
      </c>
      <c r="J34" s="50">
        <v>251</v>
      </c>
      <c r="K34" s="435">
        <v>835</v>
      </c>
      <c r="L34" s="260">
        <f t="shared" si="8"/>
        <v>0</v>
      </c>
      <c r="N34" s="214">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c r="G35" s="327">
        <f t="shared" si="6"/>
        <v>0</v>
      </c>
      <c r="H35" s="72"/>
      <c r="I35" s="81" t="s">
        <v>75</v>
      </c>
      <c r="J35" s="50">
        <v>252</v>
      </c>
      <c r="K35" s="435">
        <v>3168</v>
      </c>
      <c r="L35" s="260">
        <f t="shared" si="8"/>
        <v>0</v>
      </c>
      <c r="N35" s="214">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c r="G36" s="327">
        <f t="shared" si="6"/>
        <v>0</v>
      </c>
      <c r="H36" s="72"/>
      <c r="I36" s="81" t="s">
        <v>75</v>
      </c>
      <c r="J36" s="50">
        <v>253</v>
      </c>
      <c r="K36" s="435">
        <v>6685</v>
      </c>
      <c r="L36" s="247">
        <f t="shared" si="8"/>
        <v>0</v>
      </c>
      <c r="N36" s="214">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54.43</v>
      </c>
      <c r="E37" s="438">
        <f t="shared" si="10"/>
        <v>55.5</v>
      </c>
      <c r="F37" s="438"/>
      <c r="G37" s="438">
        <f>SUM(G28:G36)</f>
        <v>109.92999999999999</v>
      </c>
      <c r="H37" s="60"/>
      <c r="I37" s="14" t="s">
        <v>79</v>
      </c>
      <c r="J37" s="14"/>
      <c r="K37" s="58"/>
      <c r="L37" s="247">
        <f>SUM(L28:L36)</f>
        <v>140689.80000000002</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115921.26000000001</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2970160.9483710211</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358.25360000000001</v>
      </c>
      <c r="D47" s="107"/>
      <c r="E47" s="107"/>
      <c r="F47" s="107"/>
      <c r="G47" s="108">
        <f>K7</f>
        <v>1.0289999999999999</v>
      </c>
      <c r="H47" s="108"/>
      <c r="I47" s="109">
        <v>1317.85</v>
      </c>
      <c r="J47" s="110" t="s">
        <v>94</v>
      </c>
      <c r="K47" s="436">
        <f>ROUND(C47*G47*I47,0)</f>
        <v>485816</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295.82010000000002</v>
      </c>
      <c r="D48" s="107"/>
      <c r="E48" s="107"/>
      <c r="F48" s="107"/>
      <c r="G48" s="108">
        <f>K7</f>
        <v>1.0289999999999999</v>
      </c>
      <c r="H48" s="108"/>
      <c r="I48" s="109">
        <v>898.92</v>
      </c>
      <c r="J48" s="110" t="s">
        <v>94</v>
      </c>
      <c r="K48" s="436">
        <f>ROUND(C48*G48*I48,0)</f>
        <v>273630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654.07370000000003</v>
      </c>
      <c r="D50" s="129"/>
      <c r="E50" s="130"/>
      <c r="F50" s="130"/>
      <c r="G50" s="131" t="s">
        <v>96</v>
      </c>
      <c r="H50" s="131"/>
      <c r="I50" s="131"/>
      <c r="J50" s="131"/>
      <c r="K50" s="131"/>
      <c r="L50" s="260">
        <f>IF(B2=75,0,K49+K48+K47)</f>
        <v>759446</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654.07370000000014</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3.2469999999999999E-3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613.34</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3.3430000000000001E-3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3.2469999999999999E-3</v>
      </c>
      <c r="L59" s="260">
        <f>SUM(I59*K59)</f>
        <v>13749.054588999999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22</v>
      </c>
      <c r="I67" s="111">
        <v>107785963</v>
      </c>
      <c r="J67" s="144" t="s">
        <v>108</v>
      </c>
      <c r="K67" s="145">
        <f>K54</f>
        <v>3.2469999999999999E-3</v>
      </c>
      <c r="L67" s="260">
        <f>SUM(I67*K67)</f>
        <v>349981.02186099999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3.3430000000000001E-3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3.2469999999999999E-3</v>
      </c>
      <c r="L70" s="260">
        <f t="shared" si="11"/>
        <v>-22928.343070999999</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3.2469999999999999E-3</v>
      </c>
      <c r="L71" s="260">
        <f t="shared" si="11"/>
        <v>2248.0020039999999</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3.3430000000000001E-3</v>
      </c>
      <c r="L72" s="260">
        <f t="shared" si="11"/>
        <v>47502.806462</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23</v>
      </c>
      <c r="I74" s="18"/>
      <c r="J74" s="143"/>
      <c r="K74" s="18"/>
      <c r="L74" s="260"/>
      <c r="O74" s="1"/>
      <c r="V74" s="644" t="s">
        <v>126</v>
      </c>
      <c r="W74" s="644"/>
      <c r="X74" s="496" t="s">
        <v>127</v>
      </c>
      <c r="Y74" s="497"/>
      <c r="Z74" s="498">
        <f>+I75</f>
        <v>105.5</v>
      </c>
      <c r="AA74" s="499" t="s">
        <v>128</v>
      </c>
      <c r="AB74" s="500">
        <f>+K75</f>
        <v>365</v>
      </c>
      <c r="AC74" s="460">
        <f>ROUND(AB74*Z74,0)</f>
        <v>38508</v>
      </c>
      <c r="AD74" s="449"/>
    </row>
    <row r="75" spans="1:30" ht="19.5" customHeight="1" x14ac:dyDescent="0.3">
      <c r="A75" s="1" t="s">
        <v>129</v>
      </c>
      <c r="B75" s="154" t="s">
        <v>126</v>
      </c>
      <c r="C75" s="155" t="s">
        <v>127</v>
      </c>
      <c r="D75" s="154">
        <v>208</v>
      </c>
      <c r="E75" s="154">
        <v>3</v>
      </c>
      <c r="F75" s="154"/>
      <c r="G75" s="156">
        <f>IF($B$154&lt;8,D75,E75)</f>
        <v>3</v>
      </c>
      <c r="H75" s="157"/>
      <c r="I75" s="158">
        <f>AVERAGE(G75,D75)</f>
        <v>105.5</v>
      </c>
      <c r="J75" s="159" t="s">
        <v>128</v>
      </c>
      <c r="K75" s="160">
        <v>365</v>
      </c>
      <c r="L75" s="260">
        <f t="shared" ref="L75:L78" si="12">SUM(I75*K75)</f>
        <v>38507.5</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3.3430000000000001E-3</v>
      </c>
      <c r="L77" s="260">
        <f t="shared" si="12"/>
        <v>5752.6578010000003</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3.2469999999999999E-3</v>
      </c>
      <c r="L78" s="260">
        <f t="shared" si="12"/>
        <v>0</v>
      </c>
      <c r="O78" s="1"/>
      <c r="V78" s="629" t="str">
        <f t="shared" ref="V78:V79"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f t="shared" si="13"/>
        <v>0</v>
      </c>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38508</v>
      </c>
      <c r="AD81" s="507"/>
    </row>
    <row r="82" spans="1:30" ht="22.5" customHeight="1" thickTop="1" x14ac:dyDescent="0.3">
      <c r="B82" s="14" t="s">
        <v>138</v>
      </c>
      <c r="C82" s="14"/>
      <c r="D82" s="14"/>
      <c r="E82" s="14"/>
      <c r="F82" s="14"/>
      <c r="G82" s="14"/>
      <c r="H82" s="14"/>
      <c r="I82" s="14"/>
      <c r="J82" s="14"/>
      <c r="K82" s="14"/>
      <c r="L82" s="446">
        <f>SUM(L44:L81)</f>
        <v>4164419.6480170209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'4072'!AC81</f>
        <v>38508</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14" t="s">
        <v>146</v>
      </c>
      <c r="C86" s="14"/>
      <c r="D86" s="14"/>
      <c r="E86" s="14"/>
      <c r="F86" s="14"/>
      <c r="G86" s="14"/>
      <c r="H86" s="14"/>
      <c r="I86" s="14"/>
      <c r="J86" s="182" t="s">
        <v>147</v>
      </c>
      <c r="K86" s="183">
        <f>IF(K84=1,L84,L82)</f>
        <v>4164419.6480170209</v>
      </c>
      <c r="L86" s="247">
        <f>IF(G26=0,0,IF(G26&gt;250,-(((250/G26)*K86)*IF(M86="H",0.02,0.05)),IF(M86="H",-0.02*K86,-0.05*K86)))</f>
        <v>-84871.760524689016</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14" t="s">
        <v>149</v>
      </c>
      <c r="C87" s="14"/>
      <c r="D87" s="14"/>
      <c r="E87" s="14"/>
      <c r="F87" s="14"/>
      <c r="G87" s="14"/>
      <c r="H87" s="14"/>
      <c r="I87" s="14"/>
      <c r="J87" s="14"/>
      <c r="K87" s="184"/>
      <c r="L87" s="260">
        <f>L82+L86</f>
        <v>4079547.8874923317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c r="G89" s="14"/>
      <c r="H89" s="14"/>
      <c r="I89" s="14"/>
      <c r="J89" s="14"/>
      <c r="K89" s="184"/>
      <c r="L89" s="247">
        <v>-3373981.81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705566.07749233162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352783.04</v>
      </c>
      <c r="M92" s="176"/>
      <c r="N92" s="177"/>
      <c r="O92" s="1"/>
      <c r="Q92" s="143"/>
      <c r="V92" s="188"/>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123349.22187616205</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171</v>
      </c>
      <c r="C107" s="195" t="s">
        <v>172</v>
      </c>
      <c r="V107" s="194"/>
    </row>
    <row r="108" spans="2:30" hidden="1" x14ac:dyDescent="0.3">
      <c r="B108" s="199" t="s">
        <v>173</v>
      </c>
      <c r="C108" s="195" t="s">
        <v>174</v>
      </c>
      <c r="V108" s="194"/>
    </row>
    <row r="109" spans="2:30" hidden="1" x14ac:dyDescent="0.3">
      <c r="B109" s="199" t="s">
        <v>381</v>
      </c>
      <c r="C109" s="195" t="s">
        <v>176</v>
      </c>
      <c r="V109" s="194"/>
    </row>
    <row r="110" spans="2:30" hidden="1" x14ac:dyDescent="0.3">
      <c r="B110" s="201"/>
      <c r="C110" s="195"/>
      <c r="V110" s="194"/>
    </row>
    <row r="111" spans="2:30" hidden="1" x14ac:dyDescent="0.3">
      <c r="B111" s="199" t="s">
        <v>382</v>
      </c>
      <c r="C111" s="195" t="s">
        <v>178</v>
      </c>
      <c r="V111" s="194"/>
    </row>
    <row r="112" spans="2:30" hidden="1" x14ac:dyDescent="0.3">
      <c r="B112" s="199" t="s">
        <v>382</v>
      </c>
      <c r="C112" s="195" t="s">
        <v>179</v>
      </c>
    </row>
    <row r="113" spans="2:3" hidden="1" x14ac:dyDescent="0.3">
      <c r="B113" s="199" t="s">
        <v>283</v>
      </c>
      <c r="C113" s="195" t="s">
        <v>181</v>
      </c>
    </row>
    <row r="114" spans="2:3" hidden="1" x14ac:dyDescent="0.3">
      <c r="B114" s="199" t="s">
        <v>383</v>
      </c>
      <c r="C114" s="195" t="s">
        <v>183</v>
      </c>
    </row>
    <row r="115" spans="2:3" hidden="1" x14ac:dyDescent="0.3">
      <c r="B115" s="199" t="s">
        <v>283</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196</v>
      </c>
      <c r="C123" s="195" t="s">
        <v>197</v>
      </c>
    </row>
    <row r="124" spans="2:3" hidden="1" x14ac:dyDescent="0.3">
      <c r="B124" s="199" t="s">
        <v>578</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2:3" hidden="1" x14ac:dyDescent="0.3">
      <c r="B129" s="199" t="s">
        <v>164</v>
      </c>
      <c r="C129" s="195" t="s">
        <v>205</v>
      </c>
    </row>
    <row r="130" spans="2:3" hidden="1" x14ac:dyDescent="0.3">
      <c r="B130" s="199" t="s">
        <v>206</v>
      </c>
      <c r="C130" s="195" t="s">
        <v>207</v>
      </c>
    </row>
    <row r="131" spans="2:3" hidden="1" x14ac:dyDescent="0.3">
      <c r="B131" s="199" t="s">
        <v>200</v>
      </c>
      <c r="C131" s="195" t="s">
        <v>208</v>
      </c>
    </row>
    <row r="132" spans="2:3" hidden="1" x14ac:dyDescent="0.3">
      <c r="B132" s="195"/>
      <c r="C132" s="195"/>
    </row>
    <row r="133" spans="2:3" hidden="1" x14ac:dyDescent="0.3">
      <c r="B133" s="195"/>
      <c r="C133" s="195"/>
    </row>
    <row r="134" spans="2:3" hidden="1" x14ac:dyDescent="0.3">
      <c r="B134" s="201"/>
      <c r="C134" s="201"/>
    </row>
    <row r="135" spans="2:3" hidden="1" x14ac:dyDescent="0.3">
      <c r="B135" s="201">
        <f>NvsElapsedTime</f>
        <v>2.31481462833472E-5</v>
      </c>
      <c r="C135" s="201"/>
    </row>
    <row r="136" spans="2:3" hidden="1" x14ac:dyDescent="0.3">
      <c r="B136" s="202">
        <f>NvsEndTime</f>
        <v>41787.412743055596</v>
      </c>
      <c r="C136" s="202" t="s">
        <v>209</v>
      </c>
    </row>
    <row r="137" spans="2:3" x14ac:dyDescent="0.3">
      <c r="B137" s="195"/>
      <c r="C137" s="203"/>
    </row>
    <row r="138" spans="2:3" x14ac:dyDescent="0.3">
      <c r="B138" s="195"/>
      <c r="C138" s="195"/>
    </row>
    <row r="139" spans="2:3" hidden="1" x14ac:dyDescent="0.3">
      <c r="B139" s="195"/>
      <c r="C139" s="195"/>
    </row>
    <row r="140" spans="2:3" hidden="1" x14ac:dyDescent="0.3">
      <c r="B140" s="195"/>
      <c r="C140" s="195"/>
    </row>
    <row r="141" spans="2:3" hidden="1" x14ac:dyDescent="0.3">
      <c r="B141" s="195"/>
      <c r="C141" s="195"/>
    </row>
    <row r="142" spans="2:3" hidden="1" x14ac:dyDescent="0.3">
      <c r="B142" s="195"/>
      <c r="C142" s="195"/>
    </row>
    <row r="143" spans="2:3" hidden="1" x14ac:dyDescent="0.3">
      <c r="B143" s="195"/>
      <c r="C143" s="195"/>
    </row>
    <row r="144" spans="2:3" hidden="1" x14ac:dyDescent="0.3">
      <c r="B144" s="195"/>
      <c r="C144" s="195"/>
    </row>
    <row r="145" spans="2:3" hidden="1" x14ac:dyDescent="0.3">
      <c r="B145" s="195"/>
      <c r="C145" s="195"/>
    </row>
    <row r="146" spans="2:3" hidden="1" x14ac:dyDescent="0.3">
      <c r="B146" s="195"/>
      <c r="C146" s="195"/>
    </row>
    <row r="147" spans="2:3" hidden="1" x14ac:dyDescent="0.3">
      <c r="B147" s="195"/>
      <c r="C147" s="195"/>
    </row>
    <row r="148" spans="2:3" hidden="1" x14ac:dyDescent="0.3">
      <c r="B148" s="195"/>
      <c r="C148" s="195"/>
    </row>
    <row r="149" spans="2:3" hidden="1" x14ac:dyDescent="0.3">
      <c r="B149" s="195"/>
      <c r="C149" s="195"/>
    </row>
    <row r="150" spans="2:3" hidden="1" x14ac:dyDescent="0.3">
      <c r="B150" s="195"/>
      <c r="C150" s="195"/>
    </row>
    <row r="151" spans="2:3" hidden="1" x14ac:dyDescent="0.3">
      <c r="B151" s="195"/>
      <c r="C151" s="195"/>
    </row>
    <row r="152" spans="2:3" hidden="1" x14ac:dyDescent="0.3"/>
    <row r="153" spans="2:3" hidden="1" x14ac:dyDescent="0.3"/>
    <row r="154" spans="2:3" hidden="1" x14ac:dyDescent="0.3">
      <c r="B154" s="214">
        <v>11</v>
      </c>
    </row>
    <row r="155" spans="2:3" hidden="1" x14ac:dyDescent="0.3"/>
    <row r="156" spans="2:3" hidden="1" x14ac:dyDescent="0.3"/>
    <row r="157" spans="2:3" hidden="1" x14ac:dyDescent="0.3"/>
    <row r="158" spans="2:3" hidden="1" x14ac:dyDescent="0.3"/>
    <row r="159" spans="2:3" hidden="1" x14ac:dyDescent="0.3"/>
    <row r="160" spans="2:3"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printOptions horizontalCentered="1"/>
  <pageMargins left="0" right="0" top="0.67" bottom="0.2" header="0.25" footer="0.196850393700787"/>
  <pageSetup scale="66" orientation="portrait" horizontalDpi="4294967295" verticalDpi="4294967295" r:id="rId1"/>
  <headerFooter alignWithMargins="0">
    <oddFooter>&amp;C&amp;P</oddFooter>
  </headerFooter>
  <rowBreaks count="1" manualBreakCount="1">
    <brk id="51" max="16383" man="1"/>
  </row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'0642'!B2</f>
        <v>50</v>
      </c>
      <c r="W2" s="586" t="s">
        <v>4</v>
      </c>
      <c r="X2" s="587"/>
      <c r="Y2" s="588"/>
      <c r="Z2" s="588"/>
      <c r="AA2" s="588"/>
      <c r="AB2" s="588"/>
      <c r="AC2" s="588"/>
      <c r="AD2" s="449"/>
    </row>
    <row r="3" spans="1:30" ht="20.399999999999999" x14ac:dyDescent="0.35">
      <c r="B3" s="10" t="str">
        <f>"Revenue Estimate Worksheet: "&amp;B124</f>
        <v>Revenue Estimate Worksheet: Day Star Academy of Excellence Charter School - 0642</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'0642'!G7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19.489999999999998</v>
      </c>
      <c r="E10" s="329">
        <v>20.49</v>
      </c>
      <c r="F10" s="323">
        <v>0</v>
      </c>
      <c r="G10" s="326">
        <f>IF($B$154&lt;8,D10*2,D10+E10)</f>
        <v>39.979999999999997</v>
      </c>
      <c r="H10" s="47"/>
      <c r="I10" s="48">
        <v>1.1259999999999999</v>
      </c>
      <c r="J10" s="48"/>
      <c r="K10" s="434">
        <f>ROUND(G10*I10,4)</f>
        <v>45.017499999999998</v>
      </c>
      <c r="L10" s="260">
        <f>SUM(K10*$G$7)*($K$7)</f>
        <v>186763.71194827498</v>
      </c>
      <c r="N10" s="50">
        <v>5101</v>
      </c>
      <c r="O10" s="51">
        <v>101</v>
      </c>
      <c r="Q10" s="52"/>
      <c r="V10" s="596" t="s">
        <v>25</v>
      </c>
      <c r="W10" s="596"/>
      <c r="X10" s="597">
        <f>IF('0642'!K$84=1,'0642'!G10,0)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2">
        <v>0</v>
      </c>
      <c r="E11" s="333">
        <v>0.51</v>
      </c>
      <c r="F11" s="261">
        <v>0</v>
      </c>
      <c r="G11" s="327">
        <f t="shared" ref="G11:G25" si="2">IF($B$154&lt;8,D11*2,D11+E11)</f>
        <v>0.51</v>
      </c>
      <c r="H11" s="47"/>
      <c r="I11" s="55">
        <f>I10</f>
        <v>1.1259999999999999</v>
      </c>
      <c r="J11" s="55"/>
      <c r="K11" s="434">
        <f t="shared" ref="K11:K25" si="3">ROUND(G11*I11,4)</f>
        <v>0.57430000000000003</v>
      </c>
      <c r="L11" s="260">
        <f t="shared" ref="L11:L25" si="4">SUM(K11*$G$7)*($K$7)</f>
        <v>2382.5934308189999</v>
      </c>
      <c r="M11" s="1" t="str">
        <f>IF(ROUND(G11,2)=ROUND(SUM(G28:G30),2)," ","CHECK 2. PK-3 Lines Below")</f>
        <v xml:space="preserve"> </v>
      </c>
      <c r="N11" s="50">
        <v>5101</v>
      </c>
      <c r="O11" s="56" t="s">
        <v>28</v>
      </c>
      <c r="Q11" s="52"/>
      <c r="V11" s="607" t="s">
        <v>27</v>
      </c>
      <c r="W11" s="607"/>
      <c r="X11" s="597">
        <f>IF('0642'!K$84=1,'0642'!G11,0)</f>
        <v>0</v>
      </c>
      <c r="Y11" s="597"/>
      <c r="Z11" s="608">
        <v>1</v>
      </c>
      <c r="AA11" s="608"/>
      <c r="AB11" s="459">
        <f t="shared" si="0"/>
        <v>0</v>
      </c>
      <c r="AC11" s="460">
        <f t="shared" si="1"/>
        <v>0</v>
      </c>
      <c r="AD11" s="449"/>
    </row>
    <row r="12" spans="1:30" x14ac:dyDescent="0.3">
      <c r="A12" s="1" t="s">
        <v>29</v>
      </c>
      <c r="B12" s="14" t="s">
        <v>30</v>
      </c>
      <c r="C12" s="14"/>
      <c r="D12" s="332">
        <v>10.17</v>
      </c>
      <c r="E12" s="333">
        <v>12.08</v>
      </c>
      <c r="F12" s="261">
        <v>0</v>
      </c>
      <c r="G12" s="327">
        <f t="shared" si="2"/>
        <v>22.25</v>
      </c>
      <c r="H12" s="47"/>
      <c r="I12" s="55">
        <v>1</v>
      </c>
      <c r="J12" s="55"/>
      <c r="K12" s="434">
        <f t="shared" si="3"/>
        <v>22.25</v>
      </c>
      <c r="L12" s="260">
        <f t="shared" si="4"/>
        <v>92308.382092499989</v>
      </c>
      <c r="N12" s="50">
        <v>5102</v>
      </c>
      <c r="O12" s="51">
        <v>102</v>
      </c>
      <c r="Q12" s="52"/>
      <c r="V12" s="607" t="s">
        <v>30</v>
      </c>
      <c r="W12" s="607"/>
      <c r="X12" s="597">
        <f>IF('0642'!K$84=1,'0642'!G12,0)</f>
        <v>0</v>
      </c>
      <c r="Y12" s="597"/>
      <c r="Z12" s="608">
        <v>1</v>
      </c>
      <c r="AA12" s="608"/>
      <c r="AB12" s="459">
        <f t="shared" si="0"/>
        <v>0</v>
      </c>
      <c r="AC12" s="460">
        <f t="shared" si="1"/>
        <v>0</v>
      </c>
      <c r="AD12" s="449"/>
    </row>
    <row r="13" spans="1:30" x14ac:dyDescent="0.3">
      <c r="A13" s="1" t="s">
        <v>31</v>
      </c>
      <c r="B13" s="14" t="s">
        <v>32</v>
      </c>
      <c r="C13" s="14"/>
      <c r="D13" s="332">
        <v>1</v>
      </c>
      <c r="E13" s="332">
        <v>1</v>
      </c>
      <c r="F13" s="261">
        <v>0</v>
      </c>
      <c r="G13" s="327">
        <f t="shared" si="2"/>
        <v>2</v>
      </c>
      <c r="H13" s="47"/>
      <c r="I13" s="55">
        <f>I12</f>
        <v>1</v>
      </c>
      <c r="J13" s="55"/>
      <c r="K13" s="434">
        <f t="shared" si="3"/>
        <v>2</v>
      </c>
      <c r="L13" s="260">
        <f t="shared" si="4"/>
        <v>8297.3826599999993</v>
      </c>
      <c r="M13" s="1" t="str">
        <f>IF(ROUND(G13,2)=ROUND(SUM(G31:G33),2)," ","CHECK 2. 4-8 Lines Below")</f>
        <v xml:space="preserve"> </v>
      </c>
      <c r="N13" s="50">
        <v>5102</v>
      </c>
      <c r="O13" s="56" t="s">
        <v>33</v>
      </c>
      <c r="Q13" s="52"/>
      <c r="V13" s="607" t="s">
        <v>32</v>
      </c>
      <c r="W13" s="607"/>
      <c r="X13" s="597">
        <f>IF('0642'!K$84=1,'0642'!G13,0)</f>
        <v>0</v>
      </c>
      <c r="Y13" s="597"/>
      <c r="Z13" s="608">
        <v>1</v>
      </c>
      <c r="AA13" s="608"/>
      <c r="AB13" s="459">
        <f t="shared" si="0"/>
        <v>0</v>
      </c>
      <c r="AC13" s="460">
        <f t="shared" si="1"/>
        <v>0</v>
      </c>
      <c r="AD13" s="449"/>
    </row>
    <row r="14" spans="1:30" x14ac:dyDescent="0.3">
      <c r="A14" s="1" t="s">
        <v>34</v>
      </c>
      <c r="B14" s="14" t="s">
        <v>35</v>
      </c>
      <c r="C14" s="14"/>
      <c r="D14" s="332">
        <v>0</v>
      </c>
      <c r="E14" s="332">
        <v>0</v>
      </c>
      <c r="F14" s="261">
        <v>0</v>
      </c>
      <c r="G14" s="327">
        <f t="shared" si="2"/>
        <v>0</v>
      </c>
      <c r="H14" s="47"/>
      <c r="I14" s="55">
        <v>1.004</v>
      </c>
      <c r="J14" s="55"/>
      <c r="K14" s="434">
        <f t="shared" si="3"/>
        <v>0</v>
      </c>
      <c r="L14" s="260">
        <f t="shared" si="4"/>
        <v>0</v>
      </c>
      <c r="N14" s="50">
        <v>5103</v>
      </c>
      <c r="O14" s="51">
        <v>103</v>
      </c>
      <c r="Q14" s="52"/>
      <c r="V14" s="607" t="s">
        <v>35</v>
      </c>
      <c r="W14" s="607"/>
      <c r="X14" s="597">
        <f>IF('0642'!K$84=1,'0642'!G14,0)</f>
        <v>0</v>
      </c>
      <c r="Y14" s="597"/>
      <c r="Z14" s="608">
        <v>1</v>
      </c>
      <c r="AA14" s="608"/>
      <c r="AB14" s="459">
        <f t="shared" si="0"/>
        <v>0</v>
      </c>
      <c r="AC14" s="460">
        <f t="shared" si="1"/>
        <v>0</v>
      </c>
      <c r="AD14" s="449"/>
    </row>
    <row r="15" spans="1:30" x14ac:dyDescent="0.3">
      <c r="A15" s="1" t="s">
        <v>36</v>
      </c>
      <c r="B15" s="14" t="s">
        <v>37</v>
      </c>
      <c r="C15" s="14"/>
      <c r="D15" s="332">
        <v>0</v>
      </c>
      <c r="E15" s="332">
        <v>0</v>
      </c>
      <c r="F15" s="26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IF('0642'!K$84=1,'0642'!G15,0)</f>
        <v>0</v>
      </c>
      <c r="Y15" s="597"/>
      <c r="Z15" s="608">
        <v>1</v>
      </c>
      <c r="AA15" s="608"/>
      <c r="AB15" s="459">
        <f t="shared" si="0"/>
        <v>0</v>
      </c>
      <c r="AC15" s="461">
        <f t="shared" si="1"/>
        <v>0</v>
      </c>
      <c r="AD15" s="449"/>
    </row>
    <row r="16" spans="1:30" ht="16.2" x14ac:dyDescent="0.35">
      <c r="A16" s="1" t="s">
        <v>39</v>
      </c>
      <c r="B16" s="14" t="s">
        <v>40</v>
      </c>
      <c r="C16" s="14"/>
      <c r="D16" s="332">
        <v>0</v>
      </c>
      <c r="E16" s="332">
        <v>0</v>
      </c>
      <c r="F16" s="261">
        <v>0</v>
      </c>
      <c r="G16" s="327">
        <f t="shared" si="2"/>
        <v>0</v>
      </c>
      <c r="H16" s="47"/>
      <c r="I16" s="55">
        <v>3.548</v>
      </c>
      <c r="J16" s="55"/>
      <c r="K16" s="434">
        <f t="shared" si="3"/>
        <v>0</v>
      </c>
      <c r="L16" s="260">
        <f t="shared" si="4"/>
        <v>0</v>
      </c>
      <c r="N16" s="50">
        <v>5101</v>
      </c>
      <c r="O16" s="1">
        <v>254</v>
      </c>
      <c r="Q16" s="52"/>
      <c r="V16" s="607" t="s">
        <v>40</v>
      </c>
      <c r="W16" s="607"/>
      <c r="X16" s="597">
        <f>IF('0642'!K$84=1,'0642'!G16,0)</f>
        <v>0</v>
      </c>
      <c r="Y16" s="597"/>
      <c r="Z16" s="608">
        <v>1</v>
      </c>
      <c r="AA16" s="608"/>
      <c r="AB16" s="459">
        <f t="shared" si="0"/>
        <v>0</v>
      </c>
      <c r="AC16" s="460">
        <f t="shared" si="1"/>
        <v>0</v>
      </c>
      <c r="AD16" s="449"/>
    </row>
    <row r="17" spans="1:30" ht="16.2" x14ac:dyDescent="0.35">
      <c r="A17" s="1" t="s">
        <v>41</v>
      </c>
      <c r="B17" s="14" t="s">
        <v>42</v>
      </c>
      <c r="C17" s="14"/>
      <c r="D17" s="332">
        <v>0</v>
      </c>
      <c r="E17" s="332">
        <v>0</v>
      </c>
      <c r="F17" s="261">
        <v>0</v>
      </c>
      <c r="G17" s="327">
        <f t="shared" si="2"/>
        <v>0</v>
      </c>
      <c r="H17" s="47"/>
      <c r="I17" s="55">
        <f>I16</f>
        <v>3.548</v>
      </c>
      <c r="J17" s="55"/>
      <c r="K17" s="434">
        <f t="shared" si="3"/>
        <v>0</v>
      </c>
      <c r="L17" s="260">
        <f t="shared" si="4"/>
        <v>0</v>
      </c>
      <c r="N17" s="50">
        <v>5102</v>
      </c>
      <c r="O17" s="52">
        <v>254</v>
      </c>
      <c r="Q17" s="52"/>
      <c r="V17" s="607" t="s">
        <v>42</v>
      </c>
      <c r="W17" s="607"/>
      <c r="X17" s="597">
        <f>IF('0642'!K$84=1,'0642'!G17,0)</f>
        <v>0</v>
      </c>
      <c r="Y17" s="597"/>
      <c r="Z17" s="608">
        <v>1</v>
      </c>
      <c r="AA17" s="608"/>
      <c r="AB17" s="459">
        <f t="shared" si="0"/>
        <v>0</v>
      </c>
      <c r="AC17" s="460">
        <f t="shared" si="1"/>
        <v>0</v>
      </c>
      <c r="AD17" s="449"/>
    </row>
    <row r="18" spans="1:30" ht="16.2" x14ac:dyDescent="0.35">
      <c r="A18" s="1" t="s">
        <v>43</v>
      </c>
      <c r="B18" s="14" t="s">
        <v>44</v>
      </c>
      <c r="C18" s="14"/>
      <c r="D18" s="332">
        <v>0</v>
      </c>
      <c r="E18" s="332">
        <v>0</v>
      </c>
      <c r="F18" s="261">
        <v>0</v>
      </c>
      <c r="G18" s="327">
        <f t="shared" si="2"/>
        <v>0</v>
      </c>
      <c r="H18" s="47"/>
      <c r="I18" s="55">
        <f>I17</f>
        <v>3.548</v>
      </c>
      <c r="J18" s="55"/>
      <c r="K18" s="434">
        <f t="shared" si="3"/>
        <v>0</v>
      </c>
      <c r="L18" s="260">
        <f t="shared" si="4"/>
        <v>0</v>
      </c>
      <c r="N18" s="50">
        <v>5103</v>
      </c>
      <c r="O18" s="52">
        <v>254</v>
      </c>
      <c r="Q18" s="52"/>
      <c r="V18" s="607" t="s">
        <v>44</v>
      </c>
      <c r="W18" s="607"/>
      <c r="X18" s="597">
        <f>IF('0642'!K$84=1,'0642'!G18,0)</f>
        <v>0</v>
      </c>
      <c r="Y18" s="597"/>
      <c r="Z18" s="608">
        <v>1</v>
      </c>
      <c r="AA18" s="608"/>
      <c r="AB18" s="459">
        <f t="shared" si="0"/>
        <v>0</v>
      </c>
      <c r="AC18" s="460">
        <f t="shared" si="1"/>
        <v>0</v>
      </c>
      <c r="AD18" s="449"/>
    </row>
    <row r="19" spans="1:30" ht="15" customHeight="1" x14ac:dyDescent="0.35">
      <c r="A19" s="1" t="s">
        <v>45</v>
      </c>
      <c r="B19" s="14" t="s">
        <v>46</v>
      </c>
      <c r="C19" s="14"/>
      <c r="D19" s="332">
        <v>0</v>
      </c>
      <c r="E19" s="332">
        <v>0</v>
      </c>
      <c r="F19" s="261">
        <v>0</v>
      </c>
      <c r="G19" s="327">
        <f t="shared" si="2"/>
        <v>0</v>
      </c>
      <c r="H19" s="47"/>
      <c r="I19" s="55">
        <v>5.1040000000000001</v>
      </c>
      <c r="J19" s="55"/>
      <c r="K19" s="434">
        <f t="shared" si="3"/>
        <v>0</v>
      </c>
      <c r="L19" s="260">
        <f t="shared" si="4"/>
        <v>0</v>
      </c>
      <c r="N19" s="50">
        <v>5101</v>
      </c>
      <c r="O19" s="1">
        <v>255</v>
      </c>
      <c r="Q19" s="52"/>
      <c r="V19" s="607" t="s">
        <v>46</v>
      </c>
      <c r="W19" s="607"/>
      <c r="X19" s="597">
        <f>IF('0642'!K$84=1,'0642'!G19,0)</f>
        <v>0</v>
      </c>
      <c r="Y19" s="597"/>
      <c r="Z19" s="608">
        <v>1</v>
      </c>
      <c r="AA19" s="608"/>
      <c r="AB19" s="459">
        <f t="shared" si="0"/>
        <v>0</v>
      </c>
      <c r="AC19" s="460">
        <f t="shared" si="1"/>
        <v>0</v>
      </c>
      <c r="AD19" s="449"/>
    </row>
    <row r="20" spans="1:30" ht="15" customHeight="1" x14ac:dyDescent="0.35">
      <c r="A20" s="1" t="s">
        <v>47</v>
      </c>
      <c r="B20" s="14" t="s">
        <v>48</v>
      </c>
      <c r="C20" s="14"/>
      <c r="D20" s="332">
        <v>0</v>
      </c>
      <c r="E20" s="332">
        <v>0</v>
      </c>
      <c r="F20" s="261">
        <v>0</v>
      </c>
      <c r="G20" s="327">
        <f t="shared" si="2"/>
        <v>0</v>
      </c>
      <c r="H20" s="47"/>
      <c r="I20" s="55">
        <f>I19</f>
        <v>5.1040000000000001</v>
      </c>
      <c r="J20" s="55"/>
      <c r="K20" s="434">
        <f t="shared" si="3"/>
        <v>0</v>
      </c>
      <c r="L20" s="260">
        <f t="shared" si="4"/>
        <v>0</v>
      </c>
      <c r="N20" s="50">
        <v>5102</v>
      </c>
      <c r="O20" s="52">
        <v>255</v>
      </c>
      <c r="Q20" s="52"/>
      <c r="V20" s="607" t="s">
        <v>48</v>
      </c>
      <c r="W20" s="607"/>
      <c r="X20" s="597">
        <f>IF('0642'!K$84=1,'0642'!G20,0)</f>
        <v>0</v>
      </c>
      <c r="Y20" s="597"/>
      <c r="Z20" s="608">
        <v>1</v>
      </c>
      <c r="AA20" s="608"/>
      <c r="AB20" s="459">
        <f t="shared" si="0"/>
        <v>0</v>
      </c>
      <c r="AC20" s="460">
        <f t="shared" si="1"/>
        <v>0</v>
      </c>
      <c r="AD20" s="449"/>
    </row>
    <row r="21" spans="1:30" ht="15" customHeight="1" x14ac:dyDescent="0.35">
      <c r="A21" s="1" t="s">
        <v>49</v>
      </c>
      <c r="B21" s="14" t="s">
        <v>50</v>
      </c>
      <c r="C21" s="14"/>
      <c r="D21" s="332">
        <v>0</v>
      </c>
      <c r="E21" s="332">
        <v>0</v>
      </c>
      <c r="F21" s="261">
        <v>0</v>
      </c>
      <c r="G21" s="327">
        <f t="shared" si="2"/>
        <v>0</v>
      </c>
      <c r="H21" s="47"/>
      <c r="I21" s="55">
        <f>I20</f>
        <v>5.1040000000000001</v>
      </c>
      <c r="J21" s="55"/>
      <c r="K21" s="434">
        <f t="shared" si="3"/>
        <v>0</v>
      </c>
      <c r="L21" s="260">
        <f t="shared" si="4"/>
        <v>0</v>
      </c>
      <c r="N21" s="50">
        <v>5103</v>
      </c>
      <c r="O21" s="52">
        <v>255</v>
      </c>
      <c r="Q21" s="52"/>
      <c r="V21" s="607" t="s">
        <v>50</v>
      </c>
      <c r="W21" s="607"/>
      <c r="X21" s="597">
        <f>IF('0642'!K$84=1,'0642'!G21,0)</f>
        <v>0</v>
      </c>
      <c r="Y21" s="597"/>
      <c r="Z21" s="608">
        <v>1</v>
      </c>
      <c r="AA21" s="608"/>
      <c r="AB21" s="459">
        <f t="shared" si="0"/>
        <v>0</v>
      </c>
      <c r="AC21" s="460">
        <f t="shared" si="1"/>
        <v>0</v>
      </c>
      <c r="AD21" s="449"/>
    </row>
    <row r="22" spans="1:30" ht="16.2" x14ac:dyDescent="0.35">
      <c r="A22" s="1" t="s">
        <v>51</v>
      </c>
      <c r="B22" s="14" t="s">
        <v>52</v>
      </c>
      <c r="C22" s="14"/>
      <c r="D22" s="332">
        <v>3.7</v>
      </c>
      <c r="E22" s="332">
        <f>0.5+1.85+0.46+1.38</f>
        <v>4.1899999999999995</v>
      </c>
      <c r="F22" s="261">
        <v>0</v>
      </c>
      <c r="G22" s="327">
        <f t="shared" si="2"/>
        <v>7.89</v>
      </c>
      <c r="H22" s="47"/>
      <c r="I22" s="55">
        <v>1.147</v>
      </c>
      <c r="J22" s="55"/>
      <c r="K22" s="434">
        <f t="shared" si="3"/>
        <v>9.0497999999999994</v>
      </c>
      <c r="L22" s="260">
        <f t="shared" si="4"/>
        <v>37544.826798233997</v>
      </c>
      <c r="N22" s="50">
        <v>5101</v>
      </c>
      <c r="O22" s="51">
        <v>130</v>
      </c>
      <c r="Q22" s="52"/>
      <c r="V22" s="607" t="s">
        <v>52</v>
      </c>
      <c r="W22" s="607"/>
      <c r="X22" s="597">
        <f>IF('0642'!K$84=1,'0642'!G22,0)</f>
        <v>0</v>
      </c>
      <c r="Y22" s="597"/>
      <c r="Z22" s="608">
        <v>1</v>
      </c>
      <c r="AA22" s="608"/>
      <c r="AB22" s="459">
        <f t="shared" si="0"/>
        <v>0</v>
      </c>
      <c r="AC22" s="460">
        <f t="shared" si="1"/>
        <v>0</v>
      </c>
      <c r="AD22" s="449"/>
    </row>
    <row r="23" spans="1:30" ht="16.2" x14ac:dyDescent="0.35">
      <c r="A23" s="1" t="s">
        <v>53</v>
      </c>
      <c r="B23" s="14" t="s">
        <v>54</v>
      </c>
      <c r="C23" s="14"/>
      <c r="D23" s="332">
        <v>1.9</v>
      </c>
      <c r="E23" s="332">
        <v>0.46</v>
      </c>
      <c r="F23" s="261">
        <v>0</v>
      </c>
      <c r="G23" s="327">
        <f t="shared" si="2"/>
        <v>2.36</v>
      </c>
      <c r="H23" s="47"/>
      <c r="I23" s="55">
        <f>I22</f>
        <v>1.147</v>
      </c>
      <c r="J23" s="55"/>
      <c r="K23" s="434">
        <f t="shared" si="3"/>
        <v>2.7069000000000001</v>
      </c>
      <c r="L23" s="260">
        <f t="shared" si="4"/>
        <v>11230.092561177</v>
      </c>
      <c r="N23" s="50">
        <v>5102</v>
      </c>
      <c r="O23" s="51">
        <v>130</v>
      </c>
      <c r="Q23" s="52"/>
      <c r="V23" s="607" t="s">
        <v>54</v>
      </c>
      <c r="W23" s="607"/>
      <c r="X23" s="597">
        <f>IF('0642'!K$84=1,'0642'!G23,0)</f>
        <v>0</v>
      </c>
      <c r="Y23" s="597"/>
      <c r="Z23" s="608">
        <v>1</v>
      </c>
      <c r="AA23" s="608"/>
      <c r="AB23" s="459">
        <f t="shared" si="0"/>
        <v>0</v>
      </c>
      <c r="AC23" s="460">
        <f t="shared" si="1"/>
        <v>0</v>
      </c>
      <c r="AD23" s="449"/>
    </row>
    <row r="24" spans="1:30" ht="16.2" x14ac:dyDescent="0.35">
      <c r="A24" s="1" t="s">
        <v>55</v>
      </c>
      <c r="B24" s="14" t="s">
        <v>56</v>
      </c>
      <c r="C24" s="14"/>
      <c r="D24" s="332">
        <v>0</v>
      </c>
      <c r="E24" s="332">
        <v>0</v>
      </c>
      <c r="F24" s="261">
        <v>0</v>
      </c>
      <c r="G24" s="327">
        <f t="shared" si="2"/>
        <v>0</v>
      </c>
      <c r="H24" s="47"/>
      <c r="I24" s="55">
        <f>I23</f>
        <v>1.147</v>
      </c>
      <c r="J24" s="55"/>
      <c r="K24" s="434">
        <f t="shared" si="3"/>
        <v>0</v>
      </c>
      <c r="L24" s="260">
        <f t="shared" si="4"/>
        <v>0</v>
      </c>
      <c r="N24" s="50">
        <v>5103</v>
      </c>
      <c r="O24" s="51">
        <v>130</v>
      </c>
      <c r="Q24" s="52"/>
      <c r="V24" s="607" t="s">
        <v>56</v>
      </c>
      <c r="W24" s="607"/>
      <c r="X24" s="597">
        <f>IF('0642'!K$84=1,'0642'!G24,0)</f>
        <v>0</v>
      </c>
      <c r="Y24" s="597"/>
      <c r="Z24" s="608">
        <v>1</v>
      </c>
      <c r="AA24" s="608"/>
      <c r="AB24" s="459">
        <f t="shared" si="0"/>
        <v>0</v>
      </c>
      <c r="AC24" s="460">
        <f t="shared" si="1"/>
        <v>0</v>
      </c>
      <c r="AD24" s="449"/>
    </row>
    <row r="25" spans="1:30" ht="16.8" thickBot="1" x14ac:dyDescent="0.4">
      <c r="A25" s="1" t="s">
        <v>57</v>
      </c>
      <c r="B25" s="14" t="s">
        <v>58</v>
      </c>
      <c r="C25" s="14"/>
      <c r="D25" s="332">
        <v>0</v>
      </c>
      <c r="E25" s="332">
        <v>0</v>
      </c>
      <c r="F25" s="261">
        <v>0</v>
      </c>
      <c r="G25" s="327">
        <f t="shared" si="2"/>
        <v>0</v>
      </c>
      <c r="H25" s="47"/>
      <c r="I25" s="55">
        <v>1.004</v>
      </c>
      <c r="J25" s="55"/>
      <c r="K25" s="434">
        <f t="shared" si="3"/>
        <v>0</v>
      </c>
      <c r="L25" s="260">
        <f t="shared" si="4"/>
        <v>0</v>
      </c>
      <c r="N25" s="50">
        <v>5310</v>
      </c>
      <c r="O25" s="51">
        <v>300</v>
      </c>
      <c r="Q25" s="52"/>
      <c r="V25" s="607" t="s">
        <v>58</v>
      </c>
      <c r="W25" s="607"/>
      <c r="X25" s="597">
        <f>IF('0642'!K$84=1,'0642'!G25,0)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36.26</v>
      </c>
      <c r="E26" s="438">
        <f t="shared" si="5"/>
        <v>38.729999999999997</v>
      </c>
      <c r="F26" s="438"/>
      <c r="G26" s="438">
        <f>SUM(G10:G25)</f>
        <v>74.989999999999995</v>
      </c>
      <c r="H26" s="60"/>
      <c r="I26" s="60"/>
      <c r="J26" s="60"/>
      <c r="K26" s="440">
        <f>SUM(K10:K25)</f>
        <v>81.598500000000016</v>
      </c>
      <c r="L26" s="264">
        <f>SUM(L10:L25)</f>
        <v>338526.98949100496</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0.51</v>
      </c>
      <c r="F29" s="325">
        <v>0</v>
      </c>
      <c r="G29" s="327">
        <f t="shared" si="6"/>
        <v>0.51</v>
      </c>
      <c r="H29" s="72"/>
      <c r="I29" s="50" t="s">
        <v>67</v>
      </c>
      <c r="J29" s="50">
        <v>252</v>
      </c>
      <c r="K29" s="435">
        <v>3380</v>
      </c>
      <c r="L29" s="260">
        <f t="shared" ref="L29:L36" si="8">SUM(G29*K29)</f>
        <v>1723.8</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1</v>
      </c>
      <c r="E31" s="330">
        <v>1</v>
      </c>
      <c r="F31" s="325">
        <v>0</v>
      </c>
      <c r="G31" s="327">
        <f t="shared" si="6"/>
        <v>2</v>
      </c>
      <c r="H31" s="72"/>
      <c r="I31" s="81" t="s">
        <v>71</v>
      </c>
      <c r="J31" s="50">
        <v>251</v>
      </c>
      <c r="K31" s="435">
        <v>1173</v>
      </c>
      <c r="L31" s="260">
        <f t="shared" si="8"/>
        <v>2346</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v>
      </c>
      <c r="E37" s="438">
        <f t="shared" si="10"/>
        <v>1.51</v>
      </c>
      <c r="F37" s="438"/>
      <c r="G37" s="438">
        <f>SUM(G28:G36)</f>
        <v>2.5099999999999998</v>
      </c>
      <c r="H37" s="60"/>
      <c r="I37" s="14" t="s">
        <v>79</v>
      </c>
      <c r="J37" s="14"/>
      <c r="K37" s="58"/>
      <c r="L37" s="247">
        <f>SUM(L28:L36)</f>
        <v>4069.8</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14173.109999999999</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356769.89949100494</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54.641599999999997</v>
      </c>
      <c r="D47" s="107"/>
      <c r="E47" s="107"/>
      <c r="F47" s="107"/>
      <c r="G47" s="108">
        <f>K7</f>
        <v>1.0289999999999999</v>
      </c>
      <c r="H47" s="108"/>
      <c r="I47" s="109">
        <v>1317.85</v>
      </c>
      <c r="J47" s="110" t="s">
        <v>94</v>
      </c>
      <c r="K47" s="436">
        <f>ROUND(C47*G47*I47,0)</f>
        <v>74098</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26.956900000000001</v>
      </c>
      <c r="D48" s="107"/>
      <c r="E48" s="107"/>
      <c r="F48" s="107"/>
      <c r="G48" s="108">
        <f>K7</f>
        <v>1.0289999999999999</v>
      </c>
      <c r="H48" s="108"/>
      <c r="I48" s="109">
        <v>898.92</v>
      </c>
      <c r="J48" s="110" t="s">
        <v>94</v>
      </c>
      <c r="K48" s="436">
        <f>ROUND(C48*G48*I48,0)</f>
        <v>24935</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81.598500000000001</v>
      </c>
      <c r="D50" s="129"/>
      <c r="E50" s="130"/>
      <c r="F50" s="130"/>
      <c r="G50" s="131" t="s">
        <v>96</v>
      </c>
      <c r="H50" s="131"/>
      <c r="I50" s="131"/>
      <c r="J50" s="131"/>
      <c r="K50" s="131"/>
      <c r="L50" s="260">
        <f>IF(B2=75,0,K49+K48+K47)</f>
        <v>99033</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81.598500000000016</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4.0499999999999998E-4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74.989999999999995</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4.0900000000000002E-4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4.0499999999999998E-4</v>
      </c>
      <c r="L59" s="260">
        <f>SUM(I59*K59)</f>
        <v>1714.926735</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4.0499999999999998E-4</v>
      </c>
      <c r="L67" s="260">
        <f>SUM(I67*K67)</f>
        <v>43653.315015</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4.0900000000000002E-4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4.0499999999999998E-4</v>
      </c>
      <c r="L70" s="260">
        <f t="shared" si="11"/>
        <v>-2859.864165</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4.0499999999999998E-4</v>
      </c>
      <c r="L71" s="260">
        <f t="shared" si="11"/>
        <v>280.39445999999998</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4.0900000000000002E-4</v>
      </c>
      <c r="L72" s="260">
        <f t="shared" si="11"/>
        <v>5811.7403060000006</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38</v>
      </c>
      <c r="AA74" s="499" t="s">
        <v>128</v>
      </c>
      <c r="AB74" s="500">
        <f>+K75</f>
        <v>365</v>
      </c>
      <c r="AC74" s="460">
        <f>ROUND(AB74*Z74,0)</f>
        <v>13870</v>
      </c>
      <c r="AD74" s="449"/>
    </row>
    <row r="75" spans="1:30" ht="19.5" customHeight="1" x14ac:dyDescent="0.3">
      <c r="A75" s="1" t="s">
        <v>129</v>
      </c>
      <c r="B75" s="154" t="s">
        <v>126</v>
      </c>
      <c r="C75" s="155" t="s">
        <v>127</v>
      </c>
      <c r="D75" s="154">
        <v>34</v>
      </c>
      <c r="E75" s="154">
        <v>42</v>
      </c>
      <c r="F75" s="154">
        <v>0</v>
      </c>
      <c r="G75" s="156">
        <f>IF($B$154&lt;8,D75,E75)</f>
        <v>42</v>
      </c>
      <c r="H75" s="157"/>
      <c r="I75" s="158">
        <f>AVERAGE(G75,D75)</f>
        <v>38</v>
      </c>
      <c r="J75" s="159" t="s">
        <v>128</v>
      </c>
      <c r="K75" s="160">
        <v>365</v>
      </c>
      <c r="L75" s="260">
        <f t="shared" ref="L75:L78" si="12">SUM(I75*K75)</f>
        <v>13870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4.0900000000000002E-4</v>
      </c>
      <c r="L77" s="260">
        <v>0</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4.0499999999999998E-4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13870</v>
      </c>
      <c r="AD81" s="507"/>
    </row>
    <row r="82" spans="1:30" ht="22.5" customHeight="1" thickTop="1" x14ac:dyDescent="0.3">
      <c r="B82" s="14" t="s">
        <v>138</v>
      </c>
      <c r="C82" s="14"/>
      <c r="D82" s="14"/>
      <c r="E82" s="14"/>
      <c r="F82" s="14"/>
      <c r="G82" s="14"/>
      <c r="H82" s="14"/>
      <c r="I82" s="14"/>
      <c r="J82" s="14"/>
      <c r="K82" s="14"/>
      <c r="L82" s="446">
        <f>SUM(L44:L81)</f>
        <v>518273.41184200492</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'0642'!AC81</f>
        <v>13870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518273.41184200492</v>
      </c>
      <c r="L86" s="247">
        <f>IF(G26=0,0,IF(G26&gt;250,-(((250/G26)*K86)*IF(M86="H",0.02,0.05)),IF(M86="H",-0.02*K86,-0.05*K86)))</f>
        <v>-25913.670592100247</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492359.74124990468</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-402325.66</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90034.081249904702</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45017.04</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259</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260</v>
      </c>
      <c r="C123" s="195" t="s">
        <v>197</v>
      </c>
    </row>
    <row r="124" spans="2:3" hidden="1" x14ac:dyDescent="0.3">
      <c r="B124" s="437" t="s">
        <v>534</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41808.602303240703</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259</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260</v>
      </c>
      <c r="C164" s="209" t="s">
        <v>242</v>
      </c>
      <c r="D164" s="205"/>
    </row>
    <row r="165" spans="1:4" hidden="1" x14ac:dyDescent="0.3">
      <c r="A165" s="204" t="s">
        <v>243</v>
      </c>
      <c r="B165" s="208" t="s">
        <v>261</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41808.602303240703</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81" priority="2" stopIfTrue="1" operator="lessThan">
      <formula>0</formula>
    </cfRule>
  </conditionalFormatting>
  <conditionalFormatting sqref="A141:A172">
    <cfRule type="cellIs" dxfId="80"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1:AD180"/>
  <sheetViews>
    <sheetView showGridLines="0" topLeftCell="B2" zoomScale="80" zoomScaleNormal="80" workbookViewId="0">
      <selection activeCell="B2" sqref="B2"/>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'0664'!B2</f>
        <v>50</v>
      </c>
      <c r="W2" s="586" t="s">
        <v>4</v>
      </c>
      <c r="X2" s="587"/>
      <c r="Y2" s="588"/>
      <c r="Z2" s="588"/>
      <c r="AA2" s="588"/>
      <c r="AB2" s="588"/>
      <c r="AC2" s="588"/>
      <c r="AD2" s="449"/>
    </row>
    <row r="3" spans="1:30" ht="20.399999999999999" x14ac:dyDescent="0.35">
      <c r="B3" s="10" t="str">
        <f>"Revenue Estimate Worksheet: "&amp;B124</f>
        <v>Revenue Estimate Worksheet: Academy for Positve Learning - 0664</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'0664'!G7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26.89</v>
      </c>
      <c r="E10" s="328">
        <v>25.35</v>
      </c>
      <c r="F10" s="323">
        <v>0</v>
      </c>
      <c r="G10" s="326">
        <f>IF($B$154&lt;8,D10*2,D10+E10)</f>
        <v>52.24</v>
      </c>
      <c r="H10" s="47"/>
      <c r="I10" s="48">
        <v>1.1259999999999999</v>
      </c>
      <c r="J10" s="48"/>
      <c r="K10" s="434">
        <f>ROUND(G10*I10,4)</f>
        <v>58.822200000000002</v>
      </c>
      <c r="L10" s="260">
        <f>SUM(K10*$G$7)*($K$7)</f>
        <v>244035.15115152599</v>
      </c>
      <c r="N10" s="50">
        <v>5101</v>
      </c>
      <c r="O10" s="51">
        <v>101</v>
      </c>
      <c r="Q10" s="52"/>
      <c r="V10" s="596" t="s">
        <v>25</v>
      </c>
      <c r="W10" s="596"/>
      <c r="X10" s="597">
        <f>IF('0664'!K$84=1,'0664'!G10,0)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0.5</v>
      </c>
      <c r="E11" s="330">
        <f>0.53+0.53+0.5</f>
        <v>1.56</v>
      </c>
      <c r="F11" s="251">
        <v>0</v>
      </c>
      <c r="G11" s="327">
        <f t="shared" ref="G11:G25" si="2">IF($B$154&lt;8,D11*2,D11+E11)</f>
        <v>2.06</v>
      </c>
      <c r="H11" s="47"/>
      <c r="I11" s="55">
        <f>I10</f>
        <v>1.1259999999999999</v>
      </c>
      <c r="J11" s="55"/>
      <c r="K11" s="434">
        <f t="shared" ref="K11:K25" si="3">ROUND(G11*I11,4)</f>
        <v>2.3195999999999999</v>
      </c>
      <c r="L11" s="260">
        <f t="shared" ref="L11:L25" si="4">SUM(K11*$G$7)*($K$7)</f>
        <v>9623.3044090679996</v>
      </c>
      <c r="M11" s="1" t="str">
        <f>IF(ROUND(G11,2)=ROUND(SUM(G28:G30),2)," ","CHECK 2. PK-3 Lines Below")</f>
        <v xml:space="preserve"> </v>
      </c>
      <c r="N11" s="50">
        <v>5101</v>
      </c>
      <c r="O11" s="56" t="s">
        <v>28</v>
      </c>
      <c r="Q11" s="52"/>
      <c r="V11" s="607" t="s">
        <v>27</v>
      </c>
      <c r="W11" s="607"/>
      <c r="X11" s="597">
        <f>IF('0664'!K$84=1,'0664'!G11,0)</f>
        <v>0</v>
      </c>
      <c r="Y11" s="597"/>
      <c r="Z11" s="608">
        <v>1</v>
      </c>
      <c r="AA11" s="608"/>
      <c r="AB11" s="459">
        <f t="shared" si="0"/>
        <v>0</v>
      </c>
      <c r="AC11" s="460">
        <f t="shared" si="1"/>
        <v>0</v>
      </c>
      <c r="AD11" s="449"/>
    </row>
    <row r="12" spans="1:30" x14ac:dyDescent="0.3">
      <c r="A12" s="1" t="s">
        <v>29</v>
      </c>
      <c r="B12" s="14" t="s">
        <v>30</v>
      </c>
      <c r="C12" s="14"/>
      <c r="D12" s="330">
        <v>29.95</v>
      </c>
      <c r="E12" s="330">
        <v>27.37</v>
      </c>
      <c r="F12" s="251">
        <v>0</v>
      </c>
      <c r="G12" s="327">
        <f t="shared" si="2"/>
        <v>57.32</v>
      </c>
      <c r="H12" s="47"/>
      <c r="I12" s="55">
        <v>1</v>
      </c>
      <c r="J12" s="55"/>
      <c r="K12" s="434">
        <f t="shared" si="3"/>
        <v>57.32</v>
      </c>
      <c r="L12" s="260">
        <f t="shared" si="4"/>
        <v>237802.98703559997</v>
      </c>
      <c r="N12" s="50">
        <v>5102</v>
      </c>
      <c r="O12" s="51">
        <v>102</v>
      </c>
      <c r="Q12" s="52"/>
      <c r="V12" s="607" t="s">
        <v>30</v>
      </c>
      <c r="W12" s="607"/>
      <c r="X12" s="597">
        <f>IF('0664'!K$84=1,'0664'!G12,0)</f>
        <v>0</v>
      </c>
      <c r="Y12" s="597"/>
      <c r="Z12" s="608">
        <v>1</v>
      </c>
      <c r="AA12" s="608"/>
      <c r="AB12" s="459">
        <f t="shared" si="0"/>
        <v>0</v>
      </c>
      <c r="AC12" s="460">
        <f t="shared" si="1"/>
        <v>0</v>
      </c>
      <c r="AD12" s="449"/>
    </row>
    <row r="13" spans="1:30" x14ac:dyDescent="0.3">
      <c r="A13" s="1" t="s">
        <v>31</v>
      </c>
      <c r="B13" s="14" t="s">
        <v>32</v>
      </c>
      <c r="C13" s="14"/>
      <c r="D13" s="330">
        <v>2.5099999999999998</v>
      </c>
      <c r="E13" s="330">
        <v>2</v>
      </c>
      <c r="F13" s="251">
        <v>0</v>
      </c>
      <c r="G13" s="327">
        <f t="shared" si="2"/>
        <v>4.51</v>
      </c>
      <c r="H13" s="47"/>
      <c r="I13" s="55">
        <f>I12</f>
        <v>1</v>
      </c>
      <c r="J13" s="55"/>
      <c r="K13" s="434">
        <f t="shared" si="3"/>
        <v>4.51</v>
      </c>
      <c r="L13" s="260">
        <f t="shared" si="4"/>
        <v>18710.597898299999</v>
      </c>
      <c r="M13" s="1" t="str">
        <f>IF(ROUND(G13,2)=ROUND(SUM(G31:G33),2)," ","CHECK 2. 4-8 Lines Below")</f>
        <v xml:space="preserve"> </v>
      </c>
      <c r="N13" s="50">
        <v>5102</v>
      </c>
      <c r="O13" s="56" t="s">
        <v>33</v>
      </c>
      <c r="Q13" s="52"/>
      <c r="V13" s="607" t="s">
        <v>32</v>
      </c>
      <c r="W13" s="607"/>
      <c r="X13" s="597">
        <f>IF('0664'!K$84=1,'0664'!G13,0)</f>
        <v>0</v>
      </c>
      <c r="Y13" s="597"/>
      <c r="Z13" s="608">
        <v>1</v>
      </c>
      <c r="AA13" s="608"/>
      <c r="AB13" s="459">
        <f t="shared" si="0"/>
        <v>0</v>
      </c>
      <c r="AC13" s="460">
        <f t="shared" si="1"/>
        <v>0</v>
      </c>
      <c r="AD13" s="449"/>
    </row>
    <row r="14" spans="1:30" x14ac:dyDescent="0.3">
      <c r="A14" s="1" t="s">
        <v>34</v>
      </c>
      <c r="B14" s="14" t="s">
        <v>35</v>
      </c>
      <c r="C14" s="14"/>
      <c r="D14" s="330">
        <v>0</v>
      </c>
      <c r="E14" s="330">
        <v>0</v>
      </c>
      <c r="F14" s="251">
        <v>0</v>
      </c>
      <c r="G14" s="327">
        <f t="shared" si="2"/>
        <v>0</v>
      </c>
      <c r="H14" s="47"/>
      <c r="I14" s="55">
        <v>1.004</v>
      </c>
      <c r="J14" s="55"/>
      <c r="K14" s="434">
        <f t="shared" si="3"/>
        <v>0</v>
      </c>
      <c r="L14" s="260">
        <f t="shared" si="4"/>
        <v>0</v>
      </c>
      <c r="N14" s="50">
        <v>5103</v>
      </c>
      <c r="O14" s="51">
        <v>103</v>
      </c>
      <c r="Q14" s="52"/>
      <c r="V14" s="607" t="s">
        <v>35</v>
      </c>
      <c r="W14" s="607"/>
      <c r="X14" s="597">
        <f>IF('0664'!K$84=1,'0664'!G14,0)</f>
        <v>0</v>
      </c>
      <c r="Y14" s="597"/>
      <c r="Z14" s="608">
        <v>1</v>
      </c>
      <c r="AA14" s="608"/>
      <c r="AB14" s="459">
        <f t="shared" si="0"/>
        <v>0</v>
      </c>
      <c r="AC14" s="460">
        <f t="shared" si="1"/>
        <v>0</v>
      </c>
      <c r="AD14" s="449"/>
    </row>
    <row r="15" spans="1:30" x14ac:dyDescent="0.3">
      <c r="A15" s="1" t="s">
        <v>36</v>
      </c>
      <c r="B15" s="14" t="s">
        <v>37</v>
      </c>
      <c r="C15" s="14"/>
      <c r="D15" s="330">
        <v>0</v>
      </c>
      <c r="E15" s="330">
        <v>0</v>
      </c>
      <c r="F15" s="251">
        <v>0</v>
      </c>
      <c r="G15" s="327">
        <f t="shared" si="2"/>
        <v>0</v>
      </c>
      <c r="H15" s="47"/>
      <c r="I15" s="55">
        <f>I14</f>
        <v>1.004</v>
      </c>
      <c r="J15" s="55"/>
      <c r="K15" s="434">
        <f t="shared" si="3"/>
        <v>0</v>
      </c>
      <c r="L15" s="260">
        <f t="shared" si="4"/>
        <v>0</v>
      </c>
      <c r="M15" s="1" t="str">
        <f>IF(ROUND(G15,2)=ROUND(SUM(G34:G36),2)," ","CHECK 2. 9-12 Lines Below")</f>
        <v xml:space="preserve"> </v>
      </c>
      <c r="N15" s="50">
        <v>5103</v>
      </c>
      <c r="O15" s="56" t="s">
        <v>38</v>
      </c>
      <c r="Q15" s="52"/>
      <c r="V15" s="607" t="s">
        <v>37</v>
      </c>
      <c r="W15" s="607"/>
      <c r="X15" s="597">
        <f>IF('0664'!K$84=1,'0664'!G15,0)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IF('0664'!K$84=1,'0664'!G16,0)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IF('0664'!K$84=1,'0664'!G17,0)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IF('0664'!K$84=1,'0664'!G18,0)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IF('0664'!K$84=1,'0664'!G19,0)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IF('0664'!K$84=1,'0664'!G20,0)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IF('0664'!K$84=1,'0664'!G21,0)</f>
        <v>0</v>
      </c>
      <c r="Y21" s="597"/>
      <c r="Z21" s="608">
        <v>1</v>
      </c>
      <c r="AA21" s="608"/>
      <c r="AB21" s="459">
        <f t="shared" si="0"/>
        <v>0</v>
      </c>
      <c r="AC21" s="460">
        <f t="shared" si="1"/>
        <v>0</v>
      </c>
      <c r="AD21" s="449"/>
    </row>
    <row r="22" spans="1:30" ht="16.2" x14ac:dyDescent="0.35">
      <c r="A22" s="1" t="s">
        <v>51</v>
      </c>
      <c r="B22" s="14" t="s">
        <v>52</v>
      </c>
      <c r="C22" s="14"/>
      <c r="D22" s="330">
        <v>4.16</v>
      </c>
      <c r="E22" s="330">
        <f>1.69+2.08+0.42</f>
        <v>4.1900000000000004</v>
      </c>
      <c r="F22" s="251">
        <v>0</v>
      </c>
      <c r="G22" s="327">
        <f t="shared" si="2"/>
        <v>8.3500000000000014</v>
      </c>
      <c r="H22" s="47"/>
      <c r="I22" s="55">
        <v>1.147</v>
      </c>
      <c r="J22" s="55"/>
      <c r="K22" s="434">
        <f t="shared" si="3"/>
        <v>9.5775000000000006</v>
      </c>
      <c r="L22" s="260">
        <f t="shared" si="4"/>
        <v>39734.091213075</v>
      </c>
      <c r="N22" s="50">
        <v>5101</v>
      </c>
      <c r="O22" s="51">
        <v>130</v>
      </c>
      <c r="Q22" s="52"/>
      <c r="V22" s="607" t="s">
        <v>52</v>
      </c>
      <c r="W22" s="607"/>
      <c r="X22" s="597">
        <f>IF('0664'!K$84=1,'0664'!G22,0)</f>
        <v>0</v>
      </c>
      <c r="Y22" s="597"/>
      <c r="Z22" s="608">
        <v>1</v>
      </c>
      <c r="AA22" s="608"/>
      <c r="AB22" s="459">
        <f t="shared" si="0"/>
        <v>0</v>
      </c>
      <c r="AC22" s="460">
        <f t="shared" si="1"/>
        <v>0</v>
      </c>
      <c r="AD22" s="449"/>
    </row>
    <row r="23" spans="1:30" ht="16.2" x14ac:dyDescent="0.35">
      <c r="A23" s="1" t="s">
        <v>53</v>
      </c>
      <c r="B23" s="14" t="s">
        <v>54</v>
      </c>
      <c r="C23" s="14"/>
      <c r="D23" s="330">
        <v>2.09</v>
      </c>
      <c r="E23" s="330">
        <f>0.83+0.42+0.42+0.83</f>
        <v>2.5</v>
      </c>
      <c r="F23" s="251">
        <v>0</v>
      </c>
      <c r="G23" s="327">
        <f t="shared" si="2"/>
        <v>4.59</v>
      </c>
      <c r="H23" s="47"/>
      <c r="I23" s="55">
        <f>I22</f>
        <v>1.147</v>
      </c>
      <c r="J23" s="55"/>
      <c r="K23" s="434">
        <f t="shared" si="3"/>
        <v>5.2647000000000004</v>
      </c>
      <c r="L23" s="260">
        <f t="shared" si="4"/>
        <v>21841.615245051002</v>
      </c>
      <c r="N23" s="50">
        <v>5102</v>
      </c>
      <c r="O23" s="51">
        <v>130</v>
      </c>
      <c r="Q23" s="52"/>
      <c r="V23" s="607" t="s">
        <v>54</v>
      </c>
      <c r="W23" s="607"/>
      <c r="X23" s="597">
        <f>IF('0664'!K$84=1,'0664'!G23,0)</f>
        <v>0</v>
      </c>
      <c r="Y23" s="597"/>
      <c r="Z23" s="608">
        <v>1</v>
      </c>
      <c r="AA23" s="608"/>
      <c r="AB23" s="459">
        <f t="shared" si="0"/>
        <v>0</v>
      </c>
      <c r="AC23" s="460">
        <f t="shared" si="1"/>
        <v>0</v>
      </c>
      <c r="AD23" s="449"/>
    </row>
    <row r="24" spans="1:30" ht="16.2" x14ac:dyDescent="0.35">
      <c r="A24" s="1" t="s">
        <v>55</v>
      </c>
      <c r="B24" s="14" t="s">
        <v>56</v>
      </c>
      <c r="C24" s="14"/>
      <c r="D24" s="330">
        <v>0</v>
      </c>
      <c r="E24" s="330">
        <v>0</v>
      </c>
      <c r="F24" s="251">
        <v>0</v>
      </c>
      <c r="G24" s="327">
        <f t="shared" si="2"/>
        <v>0</v>
      </c>
      <c r="H24" s="47"/>
      <c r="I24" s="55">
        <f>I23</f>
        <v>1.147</v>
      </c>
      <c r="J24" s="55"/>
      <c r="K24" s="434">
        <f t="shared" si="3"/>
        <v>0</v>
      </c>
      <c r="L24" s="260">
        <f t="shared" si="4"/>
        <v>0</v>
      </c>
      <c r="N24" s="50">
        <v>5103</v>
      </c>
      <c r="O24" s="51">
        <v>130</v>
      </c>
      <c r="Q24" s="52"/>
      <c r="V24" s="607" t="s">
        <v>56</v>
      </c>
      <c r="W24" s="607"/>
      <c r="X24" s="597">
        <f>IF('0664'!K$84=1,'0664'!G24,0)</f>
        <v>0</v>
      </c>
      <c r="Y24" s="597"/>
      <c r="Z24" s="608">
        <v>1</v>
      </c>
      <c r="AA24" s="608"/>
      <c r="AB24" s="459">
        <f t="shared" si="0"/>
        <v>0</v>
      </c>
      <c r="AC24" s="460">
        <f t="shared" si="1"/>
        <v>0</v>
      </c>
      <c r="AD24" s="449"/>
    </row>
    <row r="25" spans="1:30" ht="16.8" thickBot="1" x14ac:dyDescent="0.4">
      <c r="A25" s="1" t="s">
        <v>57</v>
      </c>
      <c r="B25" s="14" t="s">
        <v>58</v>
      </c>
      <c r="C25" s="14"/>
      <c r="D25" s="330">
        <v>0</v>
      </c>
      <c r="E25" s="330">
        <v>0</v>
      </c>
      <c r="F25" s="251">
        <v>0</v>
      </c>
      <c r="G25" s="327">
        <f t="shared" si="2"/>
        <v>0</v>
      </c>
      <c r="H25" s="47"/>
      <c r="I25" s="55">
        <v>1.004</v>
      </c>
      <c r="J25" s="55"/>
      <c r="K25" s="434">
        <f t="shared" si="3"/>
        <v>0</v>
      </c>
      <c r="L25" s="260">
        <f t="shared" si="4"/>
        <v>0</v>
      </c>
      <c r="N25" s="50">
        <v>5310</v>
      </c>
      <c r="O25" s="51">
        <v>300</v>
      </c>
      <c r="Q25" s="52"/>
      <c r="V25" s="607" t="s">
        <v>58</v>
      </c>
      <c r="W25" s="607"/>
      <c r="X25" s="597">
        <f>IF('0664'!K$84=1,'0664'!G25,0)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66.100000000000009</v>
      </c>
      <c r="E26" s="438">
        <f t="shared" si="5"/>
        <v>62.97</v>
      </c>
      <c r="F26" s="438"/>
      <c r="G26" s="438">
        <f>SUM(G10:G25)</f>
        <v>129.07000000000002</v>
      </c>
      <c r="H26" s="60"/>
      <c r="I26" s="60"/>
      <c r="J26" s="60"/>
      <c r="K26" s="440">
        <f>SUM(K10:K25)</f>
        <v>137.81400000000002</v>
      </c>
      <c r="L26" s="264">
        <f>SUM(L10:L25)</f>
        <v>571747.74695261999</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0.5</v>
      </c>
      <c r="E28" s="330">
        <v>1.56</v>
      </c>
      <c r="F28" s="325">
        <v>0</v>
      </c>
      <c r="G28" s="327">
        <f t="shared" ref="G28:G36" si="6">IF($B$154&lt;8,D28*2,D28+E28)</f>
        <v>2.06</v>
      </c>
      <c r="H28" s="72"/>
      <c r="I28" s="73" t="s">
        <v>67</v>
      </c>
      <c r="J28" s="50">
        <v>251</v>
      </c>
      <c r="K28" s="435">
        <v>1047</v>
      </c>
      <c r="L28" s="260">
        <f>SUM(G28*K28)</f>
        <v>2156.8200000000002</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2.5099999999999998</v>
      </c>
      <c r="E31" s="330">
        <v>2</v>
      </c>
      <c r="F31" s="325">
        <v>0</v>
      </c>
      <c r="G31" s="327">
        <f t="shared" si="6"/>
        <v>4.51</v>
      </c>
      <c r="H31" s="72"/>
      <c r="I31" s="81" t="s">
        <v>71</v>
      </c>
      <c r="J31" s="50">
        <v>251</v>
      </c>
      <c r="K31" s="435">
        <v>1173</v>
      </c>
      <c r="L31" s="260">
        <f t="shared" si="8"/>
        <v>5290.23</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v>0</v>
      </c>
      <c r="E34" s="330">
        <v>0</v>
      </c>
      <c r="F34" s="325">
        <v>0</v>
      </c>
      <c r="G34" s="327">
        <f t="shared" si="6"/>
        <v>0</v>
      </c>
      <c r="H34" s="72"/>
      <c r="I34" s="81" t="s">
        <v>75</v>
      </c>
      <c r="J34" s="50">
        <v>251</v>
      </c>
      <c r="K34" s="435">
        <v>835</v>
      </c>
      <c r="L34" s="260">
        <f t="shared" si="8"/>
        <v>0</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0</v>
      </c>
      <c r="E35" s="330">
        <v>0</v>
      </c>
      <c r="F35" s="325">
        <v>0</v>
      </c>
      <c r="G35" s="327">
        <f t="shared" si="6"/>
        <v>0</v>
      </c>
      <c r="H35" s="72"/>
      <c r="I35" s="81" t="s">
        <v>75</v>
      </c>
      <c r="J35" s="50">
        <v>252</v>
      </c>
      <c r="K35" s="435">
        <v>3168</v>
      </c>
      <c r="L35" s="260">
        <f t="shared" si="8"/>
        <v>0</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3.01</v>
      </c>
      <c r="E37" s="438">
        <f t="shared" si="10"/>
        <v>3.56</v>
      </c>
      <c r="F37" s="438"/>
      <c r="G37" s="438">
        <f>SUM(G28:G36)</f>
        <v>6.57</v>
      </c>
      <c r="H37" s="60"/>
      <c r="I37" s="14" t="s">
        <v>79</v>
      </c>
      <c r="J37" s="14"/>
      <c r="K37" s="58"/>
      <c r="L37" s="247">
        <f>SUM(L28:L36)</f>
        <v>7447.0499999999993</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24394.230000000003</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603589.02695262001</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70.719300000000004</v>
      </c>
      <c r="D47" s="107"/>
      <c r="E47" s="107"/>
      <c r="F47" s="107"/>
      <c r="G47" s="108">
        <f>K7</f>
        <v>1.0289999999999999</v>
      </c>
      <c r="H47" s="108"/>
      <c r="I47" s="109">
        <v>1317.85</v>
      </c>
      <c r="J47" s="110" t="s">
        <v>94</v>
      </c>
      <c r="K47" s="436">
        <f>ROUND(C47*G47*I47,0)</f>
        <v>95900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67.094700000000003</v>
      </c>
      <c r="D48" s="107"/>
      <c r="E48" s="107"/>
      <c r="F48" s="107"/>
      <c r="G48" s="108">
        <f>K7</f>
        <v>1.0289999999999999</v>
      </c>
      <c r="H48" s="108"/>
      <c r="I48" s="109">
        <v>898.92</v>
      </c>
      <c r="J48" s="110" t="s">
        <v>94</v>
      </c>
      <c r="K48" s="436">
        <f>ROUND(C48*G48*I48,0)</f>
        <v>62062</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0</v>
      </c>
      <c r="D49" s="107"/>
      <c r="E49" s="107"/>
      <c r="F49" s="107"/>
      <c r="G49" s="108">
        <f>K7</f>
        <v>1.0289999999999999</v>
      </c>
      <c r="H49" s="108"/>
      <c r="I49" s="109">
        <v>901.09</v>
      </c>
      <c r="J49" s="110" t="s">
        <v>94</v>
      </c>
      <c r="K49" s="111">
        <f>ROUND(C49*G49*I49,0)</f>
        <v>0</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137.81400000000002</v>
      </c>
      <c r="D50" s="129"/>
      <c r="E50" s="130"/>
      <c r="F50" s="130"/>
      <c r="G50" s="131" t="s">
        <v>96</v>
      </c>
      <c r="H50" s="131"/>
      <c r="I50" s="131"/>
      <c r="J50" s="131"/>
      <c r="K50" s="131"/>
      <c r="L50" s="260">
        <f>IF(B2=75,0,K49+K48+K47)</f>
        <v>157962</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137.81400000000002</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6.8400000000000004E-4</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129.07000000000002</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7.0399999999999998E-4</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6.8400000000000004E-4</v>
      </c>
      <c r="L59" s="260">
        <f>SUM(I59*K59)</f>
        <v>2896.3207080000002</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6.8400000000000004E-4</v>
      </c>
      <c r="L67" s="260">
        <f>SUM(I67*K67)</f>
        <v>73725.598692</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7.0399999999999998E-4</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6.8400000000000004E-4</v>
      </c>
      <c r="L70" s="260">
        <f t="shared" si="11"/>
        <v>-4829.9928120000004</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6.8400000000000004E-4</v>
      </c>
      <c r="L71" s="260">
        <f t="shared" si="11"/>
        <v>473.55508800000001</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7.0399999999999998E-4</v>
      </c>
      <c r="L72" s="260">
        <f t="shared" si="11"/>
        <v>10003.582335999999</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6</v>
      </c>
      <c r="AA74" s="499" t="s">
        <v>128</v>
      </c>
      <c r="AB74" s="500">
        <f>+K75</f>
        <v>365</v>
      </c>
      <c r="AC74" s="460">
        <f>ROUND(AB74*Z74,0)</f>
        <v>2190</v>
      </c>
      <c r="AD74" s="449"/>
    </row>
    <row r="75" spans="1:30" ht="19.5" customHeight="1" x14ac:dyDescent="0.3">
      <c r="A75" s="1" t="s">
        <v>129</v>
      </c>
      <c r="B75" s="154" t="s">
        <v>126</v>
      </c>
      <c r="C75" s="155" t="s">
        <v>127</v>
      </c>
      <c r="D75" s="154">
        <v>6</v>
      </c>
      <c r="E75" s="154">
        <v>6</v>
      </c>
      <c r="F75" s="154">
        <v>0</v>
      </c>
      <c r="G75" s="156">
        <f>IF($B$154&lt;8,D75,E75)</f>
        <v>6</v>
      </c>
      <c r="H75" s="157"/>
      <c r="I75" s="158">
        <f>AVERAGE(G75,D75)</f>
        <v>6</v>
      </c>
      <c r="J75" s="159" t="s">
        <v>128</v>
      </c>
      <c r="K75" s="160">
        <v>365</v>
      </c>
      <c r="L75" s="260">
        <f t="shared" ref="L75:L78" si="12">SUM(I75*K75)</f>
        <v>2190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7.0399999999999998E-4</v>
      </c>
      <c r="L77" s="260">
        <f t="shared" si="12"/>
        <v>1211.448128</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6.8400000000000004E-4</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2190</v>
      </c>
      <c r="AD81" s="507"/>
    </row>
    <row r="82" spans="1:30" ht="22.5" customHeight="1" thickTop="1" x14ac:dyDescent="0.3">
      <c r="B82" s="14" t="s">
        <v>138</v>
      </c>
      <c r="C82" s="14"/>
      <c r="D82" s="14"/>
      <c r="E82" s="14"/>
      <c r="F82" s="14"/>
      <c r="G82" s="14"/>
      <c r="H82" s="14"/>
      <c r="I82" s="14"/>
      <c r="J82" s="14"/>
      <c r="K82" s="14"/>
      <c r="L82" s="446">
        <f>SUM(L44:L81)</f>
        <v>847221.53909262014</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'0664'!AC81</f>
        <v>2190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847221.53909262014</v>
      </c>
      <c r="L86" s="247">
        <f>IF(G26=0,0,IF(G26&gt;250,-(((250/G26)*K86)*IF(M86="H",0.02,0.05)),IF(M86="H",-0.02*K86,-0.05*K86)))</f>
        <v>-42361.076954631011</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804860.46213798912</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-688390.3</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116470.16213798907</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58235.08</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0</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262</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263</v>
      </c>
      <c r="C123" s="195" t="s">
        <v>197</v>
      </c>
    </row>
    <row r="124" spans="2:3" hidden="1" x14ac:dyDescent="0.3">
      <c r="B124" s="437" t="s">
        <v>535</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41808.602314814802</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262</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263</v>
      </c>
      <c r="C164" s="209" t="s">
        <v>242</v>
      </c>
      <c r="D164" s="205"/>
    </row>
    <row r="165" spans="1:4" hidden="1" x14ac:dyDescent="0.3">
      <c r="A165" s="204" t="s">
        <v>243</v>
      </c>
      <c r="B165" s="208" t="s">
        <v>264</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41808.602314814802</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9" priority="2" stopIfTrue="1" operator="lessThan">
      <formula>0</formula>
    </cfRule>
  </conditionalFormatting>
  <conditionalFormatting sqref="A141:A172">
    <cfRule type="cellIs" dxfId="78"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AD180"/>
  <sheetViews>
    <sheetView showGridLines="0" topLeftCell="B2" zoomScale="80" zoomScaleNormal="80" workbookViewId="0">
      <selection activeCell="C196" sqref="C196"/>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'1461'!B2</f>
        <v>50</v>
      </c>
      <c r="W2" s="586" t="s">
        <v>4</v>
      </c>
      <c r="X2" s="587"/>
      <c r="Y2" s="588"/>
      <c r="Z2" s="588"/>
      <c r="AA2" s="588"/>
      <c r="AB2" s="588"/>
      <c r="AC2" s="588"/>
      <c r="AD2" s="449"/>
    </row>
    <row r="3" spans="1:30" ht="20.399999999999999" x14ac:dyDescent="0.35">
      <c r="B3" s="10" t="str">
        <f>"Revenue Estimate Worksheet: "&amp;B124</f>
        <v>Revenue Estimate Worksheet: Inlet Grove Community High School - 1461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'1461'!G7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v>0</v>
      </c>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IF('1461'!K$84=1,'1461'!G10,0)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IF('1461'!K$84=1,'1461'!G11,0)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IF('1461'!K$84=1,'1461'!G12,0)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IF('1461'!K$84=1,'1461'!G13,0)</f>
        <v>0</v>
      </c>
      <c r="Y13" s="597"/>
      <c r="Z13" s="608">
        <v>1</v>
      </c>
      <c r="AA13" s="608"/>
      <c r="AB13" s="459">
        <f t="shared" si="0"/>
        <v>0</v>
      </c>
      <c r="AC13" s="460">
        <f t="shared" si="1"/>
        <v>0</v>
      </c>
      <c r="AD13" s="449"/>
    </row>
    <row r="14" spans="1:30" x14ac:dyDescent="0.3">
      <c r="A14" s="1" t="s">
        <v>34</v>
      </c>
      <c r="B14" s="14" t="s">
        <v>35</v>
      </c>
      <c r="C14" s="14"/>
      <c r="D14" s="330">
        <v>248.5</v>
      </c>
      <c r="E14" s="330">
        <v>235.89</v>
      </c>
      <c r="F14" s="251">
        <v>0</v>
      </c>
      <c r="G14" s="327">
        <f>IF($B$154&lt;8,D14*2,D14+E14)</f>
        <v>484.39</v>
      </c>
      <c r="H14" s="47"/>
      <c r="I14" s="55">
        <v>1.004</v>
      </c>
      <c r="J14" s="55"/>
      <c r="K14" s="434">
        <f t="shared" si="3"/>
        <v>486.32760000000002</v>
      </c>
      <c r="L14" s="260">
        <f t="shared" si="4"/>
        <v>2017623.0976597078</v>
      </c>
      <c r="N14" s="50">
        <v>5103</v>
      </c>
      <c r="O14" s="51">
        <v>103</v>
      </c>
      <c r="Q14" s="52"/>
      <c r="V14" s="607" t="s">
        <v>35</v>
      </c>
      <c r="W14" s="607"/>
      <c r="X14" s="597">
        <f>IF('1461'!K$84=1,'1461'!G14,0)</f>
        <v>0</v>
      </c>
      <c r="Y14" s="597"/>
      <c r="Z14" s="608">
        <v>1</v>
      </c>
      <c r="AA14" s="608"/>
      <c r="AB14" s="459">
        <f t="shared" si="0"/>
        <v>0</v>
      </c>
      <c r="AC14" s="460">
        <f t="shared" si="1"/>
        <v>0</v>
      </c>
      <c r="AD14" s="449"/>
    </row>
    <row r="15" spans="1:30" x14ac:dyDescent="0.3">
      <c r="A15" s="1" t="s">
        <v>36</v>
      </c>
      <c r="B15" s="14" t="s">
        <v>37</v>
      </c>
      <c r="C15" s="14"/>
      <c r="D15" s="330">
        <v>31.5</v>
      </c>
      <c r="E15" s="330">
        <v>23.39</v>
      </c>
      <c r="F15" s="251">
        <v>0</v>
      </c>
      <c r="G15" s="327">
        <f t="shared" si="2"/>
        <v>54.89</v>
      </c>
      <c r="H15" s="47"/>
      <c r="I15" s="55">
        <f>I14</f>
        <v>1.004</v>
      </c>
      <c r="J15" s="55"/>
      <c r="K15" s="434">
        <f t="shared" si="3"/>
        <v>55.1096</v>
      </c>
      <c r="L15" s="260">
        <f t="shared" si="4"/>
        <v>228632.71971976798</v>
      </c>
      <c r="M15" s="1" t="str">
        <f>IF(ROUND(G15,2)=ROUND(SUM(G34:G36),2)," ","CHECK 2. 9-12 Lines Below")</f>
        <v xml:space="preserve"> </v>
      </c>
      <c r="N15" s="50">
        <v>5103</v>
      </c>
      <c r="O15" s="56" t="s">
        <v>38</v>
      </c>
      <c r="Q15" s="52"/>
      <c r="V15" s="607" t="s">
        <v>37</v>
      </c>
      <c r="W15" s="607"/>
      <c r="X15" s="597">
        <f>IF('1461'!K$84=1,'1461'!G15,0)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IF('1461'!K$84=1,'1461'!G16,0)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IF('1461'!K$84=1,'1461'!G17,0)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IF('1461'!K$84=1,'1461'!G18,0)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IF('1461'!K$84=1,'1461'!G19,0)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IF('1461'!K$84=1,'1461'!G20,0)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IF('1461'!K$84=1,'1461'!G21,0)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IF('1461'!K$84=1,'1461'!G22,0)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IF('1461'!K$84=1,'1461'!G23,0)</f>
        <v>0</v>
      </c>
      <c r="Y23" s="597"/>
      <c r="Z23" s="608">
        <v>1</v>
      </c>
      <c r="AA23" s="608"/>
      <c r="AB23" s="459">
        <f t="shared" si="0"/>
        <v>0</v>
      </c>
      <c r="AC23" s="460">
        <f t="shared" si="1"/>
        <v>0</v>
      </c>
      <c r="AD23" s="449"/>
    </row>
    <row r="24" spans="1:30" ht="16.2" x14ac:dyDescent="0.35">
      <c r="A24" s="1" t="s">
        <v>55</v>
      </c>
      <c r="B24" s="14" t="s">
        <v>56</v>
      </c>
      <c r="C24" s="14"/>
      <c r="D24" s="330">
        <v>8.0500000000000007</v>
      </c>
      <c r="E24" s="330">
        <v>6.82</v>
      </c>
      <c r="F24" s="251">
        <v>0</v>
      </c>
      <c r="G24" s="327">
        <f t="shared" si="2"/>
        <v>14.870000000000001</v>
      </c>
      <c r="H24" s="47"/>
      <c r="I24" s="55">
        <f>I23</f>
        <v>1.147</v>
      </c>
      <c r="J24" s="55"/>
      <c r="K24" s="434">
        <f t="shared" si="3"/>
        <v>17.055900000000001</v>
      </c>
      <c r="L24" s="260">
        <f t="shared" si="4"/>
        <v>70759.664455346996</v>
      </c>
      <c r="N24" s="50">
        <v>5103</v>
      </c>
      <c r="O24" s="51">
        <v>130</v>
      </c>
      <c r="Q24" s="52"/>
      <c r="V24" s="607" t="s">
        <v>56</v>
      </c>
      <c r="W24" s="607"/>
      <c r="X24" s="597">
        <f>IF('1461'!K$84=1,'1461'!G24,0)</f>
        <v>0</v>
      </c>
      <c r="Y24" s="597"/>
      <c r="Z24" s="608">
        <v>1</v>
      </c>
      <c r="AA24" s="608"/>
      <c r="AB24" s="459">
        <f t="shared" si="0"/>
        <v>0</v>
      </c>
      <c r="AC24" s="460">
        <f t="shared" si="1"/>
        <v>0</v>
      </c>
      <c r="AD24" s="449"/>
    </row>
    <row r="25" spans="1:30" ht="16.8" thickBot="1" x14ac:dyDescent="0.4">
      <c r="A25" s="1" t="s">
        <v>57</v>
      </c>
      <c r="B25" s="14" t="s">
        <v>58</v>
      </c>
      <c r="C25" s="14"/>
      <c r="D25" s="330">
        <v>52.49</v>
      </c>
      <c r="E25" s="330">
        <v>48.77</v>
      </c>
      <c r="F25" s="251">
        <v>0</v>
      </c>
      <c r="G25" s="327">
        <f t="shared" si="2"/>
        <v>101.26</v>
      </c>
      <c r="H25" s="47"/>
      <c r="I25" s="55">
        <v>1.004</v>
      </c>
      <c r="J25" s="55"/>
      <c r="K25" s="434">
        <f t="shared" si="3"/>
        <v>101.66500000000001</v>
      </c>
      <c r="L25" s="260">
        <f t="shared" si="4"/>
        <v>421776.70406444999</v>
      </c>
      <c r="N25" s="50">
        <v>5310</v>
      </c>
      <c r="O25" s="51">
        <v>300</v>
      </c>
      <c r="Q25" s="52"/>
      <c r="V25" s="607" t="s">
        <v>58</v>
      </c>
      <c r="W25" s="607"/>
      <c r="X25" s="597">
        <f>IF('1461'!K$84=1,'1461'!G25,0)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340.54</v>
      </c>
      <c r="E26" s="438">
        <f t="shared" si="5"/>
        <v>314.86999999999995</v>
      </c>
      <c r="F26" s="438"/>
      <c r="G26" s="438">
        <f>SUM(G10:G25)</f>
        <v>655.41</v>
      </c>
      <c r="H26" s="60"/>
      <c r="I26" s="60"/>
      <c r="J26" s="60"/>
      <c r="K26" s="440">
        <f>SUM(K10:K25)</f>
        <v>660.15809999999999</v>
      </c>
      <c r="L26" s="264">
        <f>SUM(L10:L25)</f>
        <v>2738792.1858992726</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f>31.5-2</f>
        <v>29.5</v>
      </c>
      <c r="E34" s="330">
        <v>21.45</v>
      </c>
      <c r="F34" s="325">
        <v>0</v>
      </c>
      <c r="G34" s="327">
        <f t="shared" si="6"/>
        <v>50.95</v>
      </c>
      <c r="H34" s="72"/>
      <c r="I34" s="81" t="s">
        <v>75</v>
      </c>
      <c r="J34" s="50">
        <v>251</v>
      </c>
      <c r="K34" s="435">
        <v>835</v>
      </c>
      <c r="L34" s="260">
        <f t="shared" si="8"/>
        <v>42543.25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v>2</v>
      </c>
      <c r="E35" s="330">
        <v>1.94</v>
      </c>
      <c r="F35" s="325">
        <v>0</v>
      </c>
      <c r="G35" s="327">
        <f t="shared" si="6"/>
        <v>3.94</v>
      </c>
      <c r="H35" s="72"/>
      <c r="I35" s="81" t="s">
        <v>75</v>
      </c>
      <c r="J35" s="50">
        <v>252</v>
      </c>
      <c r="K35" s="435">
        <v>3168</v>
      </c>
      <c r="L35" s="260">
        <f t="shared" si="8"/>
        <v>12481.92</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0</v>
      </c>
      <c r="E36" s="330">
        <v>0</v>
      </c>
      <c r="F36" s="325">
        <v>0</v>
      </c>
      <c r="G36" s="327">
        <f t="shared" si="6"/>
        <v>0</v>
      </c>
      <c r="H36" s="72"/>
      <c r="I36" s="81" t="s">
        <v>75</v>
      </c>
      <c r="J36" s="50">
        <v>253</v>
      </c>
      <c r="K36" s="435">
        <v>6685</v>
      </c>
      <c r="L36" s="247">
        <f t="shared" si="8"/>
        <v>0</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31.5</v>
      </c>
      <c r="E37" s="438">
        <f t="shared" si="10"/>
        <v>23.39</v>
      </c>
      <c r="F37" s="438"/>
      <c r="G37" s="438">
        <f>SUM(G28:G36)</f>
        <v>54.89</v>
      </c>
      <c r="H37" s="60"/>
      <c r="I37" s="14" t="s">
        <v>79</v>
      </c>
      <c r="J37" s="14"/>
      <c r="K37" s="58"/>
      <c r="L37" s="247">
        <f>SUM(L28:L36)</f>
        <v>55025.17</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123872.48999999999</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2917689.8458992727</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660.15809999999999</v>
      </c>
      <c r="D49" s="107"/>
      <c r="E49" s="107"/>
      <c r="F49" s="107"/>
      <c r="G49" s="108">
        <f>K7</f>
        <v>1.0289999999999999</v>
      </c>
      <c r="H49" s="108"/>
      <c r="I49" s="109">
        <v>901.09</v>
      </c>
      <c r="J49" s="110" t="s">
        <v>94</v>
      </c>
      <c r="K49" s="111">
        <f>ROUND(C49*G49*I49,0)</f>
        <v>612113</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660.15809999999999</v>
      </c>
      <c r="D50" s="129"/>
      <c r="E50" s="130"/>
      <c r="F50" s="130"/>
      <c r="G50" s="131" t="s">
        <v>96</v>
      </c>
      <c r="H50" s="131"/>
      <c r="I50" s="131"/>
      <c r="J50" s="131"/>
      <c r="K50" s="131"/>
      <c r="L50" s="260">
        <f>IF(B2=75,0,K49+K48+K47)</f>
        <v>612113</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660.15809999999999</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3.277E-3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655.41</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3.5729999999999998E-3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3.277E-3</v>
      </c>
      <c r="L59" s="260">
        <f>SUM(I59*K59)</f>
        <v>13876.086198999999</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3.277E-3</v>
      </c>
      <c r="L67" s="260">
        <f>SUM(I67*K67)</f>
        <v>353214.60075099999</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3.5729999999999998E-3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3.277E-3</v>
      </c>
      <c r="L70" s="260">
        <f t="shared" si="11"/>
        <v>-23140.184861000002</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3.277E-3</v>
      </c>
      <c r="L71" s="260">
        <f t="shared" si="11"/>
        <v>2268.771964</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3.5729999999999998E-3</v>
      </c>
      <c r="L72" s="260">
        <f t="shared" si="11"/>
        <v>50771.022281999998</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24</v>
      </c>
      <c r="AA74" s="499" t="s">
        <v>128</v>
      </c>
      <c r="AB74" s="500">
        <f>+K75</f>
        <v>365</v>
      </c>
      <c r="AC74" s="460">
        <f>ROUND(AB74*Z74,0)</f>
        <v>8760</v>
      </c>
      <c r="AD74" s="449"/>
    </row>
    <row r="75" spans="1:30" ht="19.5" customHeight="1" x14ac:dyDescent="0.3">
      <c r="A75" s="1" t="s">
        <v>129</v>
      </c>
      <c r="B75" s="154" t="s">
        <v>126</v>
      </c>
      <c r="C75" s="155" t="s">
        <v>127</v>
      </c>
      <c r="D75" s="154">
        <v>26</v>
      </c>
      <c r="E75" s="154">
        <v>22</v>
      </c>
      <c r="F75" s="154">
        <v>0</v>
      </c>
      <c r="G75" s="156">
        <f>IF($B$154&lt;8,D75,E75)</f>
        <v>22</v>
      </c>
      <c r="H75" s="157"/>
      <c r="I75" s="158">
        <f>AVERAGE(G75,D75)</f>
        <v>24</v>
      </c>
      <c r="J75" s="159" t="s">
        <v>128</v>
      </c>
      <c r="K75" s="160">
        <v>365</v>
      </c>
      <c r="L75" s="260">
        <f t="shared" ref="L75:L78" si="12">SUM(I75*K75)</f>
        <v>8760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3.5729999999999998E-3</v>
      </c>
      <c r="L77" s="260">
        <f t="shared" si="12"/>
        <v>6148.4434109999993</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3.277E-3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8760</v>
      </c>
      <c r="AD81" s="507"/>
    </row>
    <row r="82" spans="1:30" ht="22.5" customHeight="1" thickTop="1" x14ac:dyDescent="0.3">
      <c r="B82" s="14" t="s">
        <v>138</v>
      </c>
      <c r="C82" s="14"/>
      <c r="D82" s="14"/>
      <c r="E82" s="14"/>
      <c r="F82" s="14"/>
      <c r="G82" s="14"/>
      <c r="H82" s="14"/>
      <c r="I82" s="14"/>
      <c r="J82" s="14"/>
      <c r="K82" s="14"/>
      <c r="L82" s="446">
        <f>SUM(L44:L81)</f>
        <v>3941701.5856452729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'1461'!AC81</f>
        <v>8760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3941701.5856452729</v>
      </c>
      <c r="L86" s="247">
        <f>IF(G26=0,0,IF(G26&gt;250,-(((250/G26)*K86)*IF(M86="H",0.02,0.05)),IF(M86="H",-0.02*K86,-0.05*K86)))</f>
        <v>-75176.25581020418</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3866525.3298350689</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-3295368.7</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571156.62983506871</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285578.31</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121908.82347205946</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265</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266</v>
      </c>
      <c r="C123" s="195" t="s">
        <v>197</v>
      </c>
    </row>
    <row r="124" spans="2:3" hidden="1" x14ac:dyDescent="0.3">
      <c r="B124" s="437" t="s">
        <v>536</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1.15740695036948E-5</v>
      </c>
      <c r="C135" s="201"/>
    </row>
    <row r="136" spans="1:5" hidden="1" x14ac:dyDescent="0.3">
      <c r="B136" s="202">
        <f>NvsEndTime</f>
        <v>41808.6023263889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265</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266</v>
      </c>
      <c r="C164" s="209" t="s">
        <v>242</v>
      </c>
      <c r="D164" s="205"/>
    </row>
    <row r="165" spans="1:4" hidden="1" x14ac:dyDescent="0.3">
      <c r="A165" s="204" t="s">
        <v>243</v>
      </c>
      <c r="B165" s="208" t="s">
        <v>267</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1.15740695036948E-5</v>
      </c>
      <c r="D176" s="205"/>
    </row>
    <row r="177" spans="2:5" hidden="1" x14ac:dyDescent="0.3">
      <c r="B177" s="204" t="s">
        <v>258</v>
      </c>
      <c r="C177" s="212">
        <f>NvsEndTime</f>
        <v>41808.6023263889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7" priority="2" stopIfTrue="1" operator="lessThan">
      <formula>0</formula>
    </cfRule>
  </conditionalFormatting>
  <conditionalFormatting sqref="A141:A172">
    <cfRule type="cellIs" dxfId="76"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AD180"/>
  <sheetViews>
    <sheetView showGridLines="0" topLeftCell="B92" zoomScale="80" zoomScaleNormal="80" workbookViewId="0">
      <selection activeCell="B98" sqref="A98:XFD136"/>
    </sheetView>
  </sheetViews>
  <sheetFormatPr defaultColWidth="8.6640625" defaultRowHeight="15.6" x14ac:dyDescent="0.3"/>
  <cols>
    <col min="1" max="1" width="7.44140625" style="1" hidden="1" customWidth="1"/>
    <col min="2" max="2" width="10.44140625" style="2" customWidth="1"/>
    <col min="3" max="3" width="29" style="1" customWidth="1"/>
    <col min="4" max="5" width="12.44140625" style="1" customWidth="1"/>
    <col min="6" max="6" width="12.44140625" style="1" hidden="1" customWidth="1"/>
    <col min="7" max="7" width="15.44140625" style="1" customWidth="1"/>
    <col min="8" max="8" width="6.5546875" style="1" customWidth="1"/>
    <col min="9" max="9" width="14.109375" style="1" customWidth="1"/>
    <col min="10" max="10" width="12.6640625" style="1" customWidth="1"/>
    <col min="11" max="11" width="14.88671875" style="1" customWidth="1"/>
    <col min="12" max="12" width="21.44140625" style="248" customWidth="1"/>
    <col min="13" max="13" width="12.5546875" style="1" customWidth="1"/>
    <col min="14" max="14" width="10.5546875" style="1" hidden="1" customWidth="1"/>
    <col min="15" max="15" width="10.5546875" style="3" hidden="1" customWidth="1"/>
    <col min="16" max="16" width="35" style="1" hidden="1" customWidth="1"/>
    <col min="17" max="17" width="7.44140625" style="1" customWidth="1"/>
    <col min="18" max="18" width="8.6640625" style="1"/>
    <col min="19" max="21" width="0" style="1" hidden="1" customWidth="1"/>
    <col min="22" max="23" width="8.6640625" style="1"/>
    <col min="24" max="24" width="12.6640625" style="1" customWidth="1"/>
    <col min="25" max="27" width="8.6640625" style="1"/>
    <col min="28" max="28" width="13.33203125" style="1" bestFit="1" customWidth="1"/>
    <col min="29" max="29" width="9.6640625" style="1" customWidth="1"/>
    <col min="30" max="30" width="10" style="1" customWidth="1"/>
    <col min="31" max="16384" width="8.6640625" style="1"/>
  </cols>
  <sheetData>
    <row r="1" spans="1:30" ht="19.95" hidden="1" customHeight="1" thickBot="1" x14ac:dyDescent="0.35">
      <c r="A1" s="1" t="s">
        <v>0</v>
      </c>
      <c r="D1" s="1" t="s">
        <v>1</v>
      </c>
      <c r="E1" s="1" t="s">
        <v>2</v>
      </c>
      <c r="F1" s="1" t="s">
        <v>3</v>
      </c>
    </row>
    <row r="2" spans="1:30" ht="16.2" thickBot="1" x14ac:dyDescent="0.35">
      <c r="B2" s="4">
        <v>50</v>
      </c>
      <c r="C2" s="5" t="s">
        <v>4</v>
      </c>
      <c r="D2" s="6"/>
      <c r="E2" s="6"/>
      <c r="F2" s="6"/>
      <c r="G2" s="6"/>
      <c r="H2" s="7"/>
      <c r="I2" s="7"/>
      <c r="J2" s="7"/>
      <c r="K2" s="7"/>
      <c r="L2" s="249"/>
      <c r="N2" s="3"/>
      <c r="O2" s="1"/>
      <c r="V2" s="448">
        <f>'1571'!B2</f>
        <v>50</v>
      </c>
      <c r="W2" s="586" t="s">
        <v>4</v>
      </c>
      <c r="X2" s="587"/>
      <c r="Y2" s="588"/>
      <c r="Z2" s="588"/>
      <c r="AA2" s="588"/>
      <c r="AB2" s="588"/>
      <c r="AC2" s="588"/>
      <c r="AD2" s="449"/>
    </row>
    <row r="3" spans="1:30" ht="20.399999999999999" x14ac:dyDescent="0.35">
      <c r="B3" s="10" t="str">
        <f>"Revenue Estimate Worksheet: "&amp;B124</f>
        <v>Revenue Estimate Worksheet: SouthTech Academy - 1571</v>
      </c>
      <c r="C3" s="11"/>
      <c r="D3" s="11"/>
      <c r="E3" s="11"/>
      <c r="F3" s="11"/>
      <c r="G3" s="11"/>
      <c r="H3" s="11"/>
      <c r="I3" s="11"/>
      <c r="J3" s="11"/>
      <c r="K3" s="11"/>
      <c r="L3" s="250"/>
      <c r="M3" s="10"/>
      <c r="N3" s="10"/>
      <c r="O3" s="10"/>
      <c r="P3" s="10"/>
      <c r="Q3" s="10"/>
      <c r="V3" s="589" t="s">
        <v>5</v>
      </c>
      <c r="W3" s="589"/>
      <c r="X3" s="589"/>
      <c r="Y3" s="589"/>
      <c r="Z3" s="589"/>
      <c r="AA3" s="589"/>
      <c r="AB3" s="589"/>
      <c r="AC3" s="589"/>
      <c r="AD3" s="450"/>
    </row>
    <row r="4" spans="1:30" ht="17.399999999999999" x14ac:dyDescent="0.3">
      <c r="B4" s="513" t="s">
        <v>470</v>
      </c>
      <c r="C4" s="513"/>
      <c r="D4" s="513"/>
      <c r="E4" s="513"/>
      <c r="F4" s="513"/>
      <c r="G4" s="513"/>
      <c r="H4" s="513"/>
      <c r="I4" s="513"/>
      <c r="J4" s="14"/>
      <c r="K4" s="14"/>
      <c r="L4" s="251"/>
      <c r="M4" s="15"/>
      <c r="N4" s="15"/>
      <c r="O4" s="15"/>
      <c r="P4" s="15"/>
      <c r="Q4" s="15"/>
      <c r="V4" s="590" t="str">
        <f>+Based_on_the_Second_Calculation_of_the_FEFP_2010_11</f>
        <v>Based on the Fourth Calculation of the FEFP 2014-15</v>
      </c>
      <c r="W4" s="590"/>
      <c r="X4" s="590"/>
      <c r="Y4" s="590"/>
      <c r="Z4" s="590"/>
      <c r="AA4" s="590"/>
      <c r="AB4" s="590"/>
      <c r="AC4" s="590"/>
      <c r="AD4" s="451"/>
    </row>
    <row r="5" spans="1:30" ht="18.75" customHeight="1" x14ac:dyDescent="0.3">
      <c r="B5" s="17" t="s">
        <v>6</v>
      </c>
      <c r="C5" s="17"/>
      <c r="D5" s="18"/>
      <c r="E5" s="17"/>
      <c r="F5" s="17"/>
      <c r="G5" s="19" t="s">
        <v>7</v>
      </c>
      <c r="H5" s="19"/>
      <c r="I5" s="19"/>
      <c r="J5" s="19"/>
      <c r="K5" s="19"/>
      <c r="L5" s="252"/>
      <c r="M5" s="20"/>
      <c r="N5" s="20"/>
      <c r="O5" s="20"/>
      <c r="P5" s="20"/>
      <c r="Q5" s="20"/>
      <c r="V5" s="591" t="s">
        <v>6</v>
      </c>
      <c r="W5" s="591"/>
      <c r="X5" s="592" t="s">
        <v>7</v>
      </c>
      <c r="Y5" s="592"/>
      <c r="Z5" s="452"/>
      <c r="AA5" s="452"/>
      <c r="AB5" s="452"/>
      <c r="AC5" s="452"/>
      <c r="AD5" s="453"/>
    </row>
    <row r="6" spans="1:30" ht="21" customHeight="1" x14ac:dyDescent="0.3">
      <c r="B6" s="17" t="s">
        <v>8</v>
      </c>
      <c r="C6" s="17"/>
      <c r="D6" s="17"/>
      <c r="E6" s="17"/>
      <c r="F6" s="17"/>
      <c r="G6" s="17"/>
      <c r="H6" s="17"/>
      <c r="I6" s="17"/>
      <c r="J6" s="17"/>
      <c r="K6" s="17"/>
      <c r="L6" s="251"/>
      <c r="M6" s="23"/>
      <c r="N6" s="23"/>
      <c r="O6" s="20"/>
      <c r="P6" s="20"/>
      <c r="Q6" s="20"/>
      <c r="V6" s="599" t="s">
        <v>9</v>
      </c>
      <c r="W6" s="599"/>
      <c r="X6" s="599"/>
      <c r="Y6" s="599"/>
      <c r="Z6" s="599"/>
      <c r="AA6" s="599"/>
      <c r="AB6" s="599"/>
      <c r="AC6" s="599"/>
      <c r="AD6" s="454"/>
    </row>
    <row r="7" spans="1:30" ht="18" customHeight="1" x14ac:dyDescent="0.3">
      <c r="B7" s="25" t="s">
        <v>10</v>
      </c>
      <c r="C7" s="25"/>
      <c r="D7" s="25"/>
      <c r="E7" s="25"/>
      <c r="F7" s="25"/>
      <c r="G7" s="26">
        <v>4031.77</v>
      </c>
      <c r="H7" s="26"/>
      <c r="I7" s="25" t="s">
        <v>11</v>
      </c>
      <c r="J7" s="25"/>
      <c r="K7" s="27">
        <v>1.0289999999999999</v>
      </c>
      <c r="L7" s="253"/>
      <c r="O7" s="1"/>
      <c r="V7" s="600" t="s">
        <v>10</v>
      </c>
      <c r="W7" s="600"/>
      <c r="X7" s="601">
        <f>'1571'!G7</f>
        <v>4031.77</v>
      </c>
      <c r="Y7" s="601"/>
      <c r="Z7" s="602" t="s">
        <v>11</v>
      </c>
      <c r="AA7" s="602"/>
      <c r="AB7" s="603">
        <f>+K7</f>
        <v>1.0289999999999999</v>
      </c>
      <c r="AC7" s="603"/>
      <c r="AD7" s="449"/>
    </row>
    <row r="8" spans="1:30" ht="51" customHeight="1" x14ac:dyDescent="0.3">
      <c r="B8" s="28" t="s">
        <v>12</v>
      </c>
      <c r="C8" s="28"/>
      <c r="D8" s="29" t="s">
        <v>464</v>
      </c>
      <c r="E8" s="29" t="s">
        <v>465</v>
      </c>
      <c r="F8" s="30"/>
      <c r="G8" s="31" t="s">
        <v>13</v>
      </c>
      <c r="H8" s="32"/>
      <c r="I8" s="33" t="s">
        <v>14</v>
      </c>
      <c r="J8" s="34"/>
      <c r="K8" s="35" t="s">
        <v>15</v>
      </c>
      <c r="L8" s="254" t="s">
        <v>16</v>
      </c>
      <c r="N8" s="1" t="s">
        <v>17</v>
      </c>
      <c r="O8" s="1" t="s">
        <v>18</v>
      </c>
      <c r="V8" s="604" t="s">
        <v>12</v>
      </c>
      <c r="W8" s="604"/>
      <c r="X8" s="605" t="s">
        <v>13</v>
      </c>
      <c r="Y8" s="605"/>
      <c r="Z8" s="606" t="s">
        <v>14</v>
      </c>
      <c r="AA8" s="606"/>
      <c r="AB8" s="455" t="s">
        <v>15</v>
      </c>
      <c r="AC8" s="456" t="s">
        <v>469</v>
      </c>
      <c r="AD8" s="449"/>
    </row>
    <row r="9" spans="1:30" ht="14.25" customHeight="1" x14ac:dyDescent="0.3">
      <c r="B9" s="38" t="s">
        <v>19</v>
      </c>
      <c r="C9" s="38"/>
      <c r="D9" s="38"/>
      <c r="E9" s="38"/>
      <c r="F9" s="38"/>
      <c r="G9" s="39" t="s">
        <v>20</v>
      </c>
      <c r="H9" s="40"/>
      <c r="I9" s="41" t="s">
        <v>21</v>
      </c>
      <c r="J9" s="42"/>
      <c r="K9" s="43" t="s">
        <v>22</v>
      </c>
      <c r="L9" s="255" t="s">
        <v>23</v>
      </c>
      <c r="O9" s="1"/>
      <c r="V9" s="593" t="s">
        <v>19</v>
      </c>
      <c r="W9" s="593"/>
      <c r="X9" s="594" t="s">
        <v>20</v>
      </c>
      <c r="Y9" s="594"/>
      <c r="Z9" s="595" t="s">
        <v>21</v>
      </c>
      <c r="AA9" s="595"/>
      <c r="AB9" s="457" t="s">
        <v>22</v>
      </c>
      <c r="AC9" s="458" t="s">
        <v>23</v>
      </c>
      <c r="AD9" s="449"/>
    </row>
    <row r="10" spans="1:30" x14ac:dyDescent="0.3">
      <c r="A10" s="1" t="s">
        <v>24</v>
      </c>
      <c r="B10" s="46" t="s">
        <v>25</v>
      </c>
      <c r="C10" s="46"/>
      <c r="D10" s="328"/>
      <c r="E10" s="328">
        <v>0</v>
      </c>
      <c r="F10" s="323">
        <v>0</v>
      </c>
      <c r="G10" s="326">
        <f>IF($B$154&lt;8,D10*2,D10+E10)</f>
        <v>0</v>
      </c>
      <c r="H10" s="47"/>
      <c r="I10" s="48">
        <v>1.1259999999999999</v>
      </c>
      <c r="J10" s="48"/>
      <c r="K10" s="434">
        <f>ROUND(G10*I10,4)</f>
        <v>0</v>
      </c>
      <c r="L10" s="260">
        <f>SUM(K10*$G$7)*($K$7)</f>
        <v>0</v>
      </c>
      <c r="N10" s="50">
        <v>5101</v>
      </c>
      <c r="O10" s="51">
        <v>101</v>
      </c>
      <c r="Q10" s="52"/>
      <c r="V10" s="596" t="s">
        <v>25</v>
      </c>
      <c r="W10" s="596"/>
      <c r="X10" s="597">
        <f>IF('1571'!K$84=1,'1571'!G10,0)</f>
        <v>0</v>
      </c>
      <c r="Y10" s="597"/>
      <c r="Z10" s="598">
        <v>1</v>
      </c>
      <c r="AA10" s="598"/>
      <c r="AB10" s="459">
        <f t="shared" ref="AB10:AB25" si="0">ROUND(X10*Z10,4)</f>
        <v>0</v>
      </c>
      <c r="AC10" s="460">
        <f t="shared" ref="AC10:AC25" si="1">ROUND(ROUND(AB10*$X$7,4)*($AB$7),0)</f>
        <v>0</v>
      </c>
      <c r="AD10" s="449">
        <v>1</v>
      </c>
    </row>
    <row r="11" spans="1:30" x14ac:dyDescent="0.3">
      <c r="A11" s="1" t="s">
        <v>26</v>
      </c>
      <c r="B11" s="14" t="s">
        <v>27</v>
      </c>
      <c r="C11" s="14"/>
      <c r="D11" s="330">
        <v>0</v>
      </c>
      <c r="E11" s="330">
        <v>0</v>
      </c>
      <c r="F11" s="251">
        <v>0</v>
      </c>
      <c r="G11" s="327">
        <f t="shared" ref="G11:G25" si="2">IF($B$154&lt;8,D11*2,D11+E11)</f>
        <v>0</v>
      </c>
      <c r="H11" s="47"/>
      <c r="I11" s="55">
        <f>I10</f>
        <v>1.1259999999999999</v>
      </c>
      <c r="J11" s="55"/>
      <c r="K11" s="434">
        <f t="shared" ref="K11:K25" si="3">ROUND(G11*I11,4)</f>
        <v>0</v>
      </c>
      <c r="L11" s="260">
        <f t="shared" ref="L11:L25" si="4">SUM(K11*$G$7)*($K$7)</f>
        <v>0</v>
      </c>
      <c r="M11" s="1" t="str">
        <f>IF(ROUND(G11,2)=ROUND(SUM(G28:G30),2)," ","CHECK 2. PK-3 Lines Below")</f>
        <v xml:space="preserve"> </v>
      </c>
      <c r="N11" s="50">
        <v>5101</v>
      </c>
      <c r="O11" s="56" t="s">
        <v>28</v>
      </c>
      <c r="Q11" s="52"/>
      <c r="V11" s="607" t="s">
        <v>27</v>
      </c>
      <c r="W11" s="607"/>
      <c r="X11" s="597">
        <f>IF('1571'!K$84=1,'1571'!G11,0)</f>
        <v>0</v>
      </c>
      <c r="Y11" s="597"/>
      <c r="Z11" s="608">
        <v>1</v>
      </c>
      <c r="AA11" s="608"/>
      <c r="AB11" s="459">
        <f t="shared" si="0"/>
        <v>0</v>
      </c>
      <c r="AC11" s="460">
        <f t="shared" si="1"/>
        <v>0</v>
      </c>
      <c r="AD11" s="449"/>
    </row>
    <row r="12" spans="1:30" x14ac:dyDescent="0.3">
      <c r="A12" s="1" t="s">
        <v>29</v>
      </c>
      <c r="B12" s="14" t="s">
        <v>30</v>
      </c>
      <c r="C12" s="14"/>
      <c r="D12" s="330">
        <v>0</v>
      </c>
      <c r="E12" s="330">
        <v>0</v>
      </c>
      <c r="F12" s="251">
        <v>0</v>
      </c>
      <c r="G12" s="327">
        <f t="shared" si="2"/>
        <v>0</v>
      </c>
      <c r="H12" s="47"/>
      <c r="I12" s="55">
        <v>1</v>
      </c>
      <c r="J12" s="55"/>
      <c r="K12" s="434">
        <f t="shared" si="3"/>
        <v>0</v>
      </c>
      <c r="L12" s="260">
        <f t="shared" si="4"/>
        <v>0</v>
      </c>
      <c r="N12" s="50">
        <v>5102</v>
      </c>
      <c r="O12" s="51">
        <v>102</v>
      </c>
      <c r="Q12" s="52"/>
      <c r="V12" s="607" t="s">
        <v>30</v>
      </c>
      <c r="W12" s="607"/>
      <c r="X12" s="597">
        <f>IF('1571'!K$84=1,'1571'!G12,0)</f>
        <v>0</v>
      </c>
      <c r="Y12" s="597"/>
      <c r="Z12" s="608">
        <v>1</v>
      </c>
      <c r="AA12" s="608"/>
      <c r="AB12" s="459">
        <f t="shared" si="0"/>
        <v>0</v>
      </c>
      <c r="AC12" s="460">
        <f t="shared" si="1"/>
        <v>0</v>
      </c>
      <c r="AD12" s="449"/>
    </row>
    <row r="13" spans="1:30" x14ac:dyDescent="0.3">
      <c r="A13" s="1" t="s">
        <v>31</v>
      </c>
      <c r="B13" s="14" t="s">
        <v>32</v>
      </c>
      <c r="C13" s="14"/>
      <c r="D13" s="330">
        <v>0</v>
      </c>
      <c r="E13" s="330">
        <v>0</v>
      </c>
      <c r="F13" s="251">
        <v>0</v>
      </c>
      <c r="G13" s="327">
        <f t="shared" si="2"/>
        <v>0</v>
      </c>
      <c r="H13" s="47"/>
      <c r="I13" s="55">
        <f>I12</f>
        <v>1</v>
      </c>
      <c r="J13" s="55"/>
      <c r="K13" s="434">
        <f t="shared" si="3"/>
        <v>0</v>
      </c>
      <c r="L13" s="260">
        <f t="shared" si="4"/>
        <v>0</v>
      </c>
      <c r="M13" s="1" t="str">
        <f>IF(ROUND(G13,2)=ROUND(SUM(G31:G33),2)," ","CHECK 2. 4-8 Lines Below")</f>
        <v xml:space="preserve"> </v>
      </c>
      <c r="N13" s="50">
        <v>5102</v>
      </c>
      <c r="O13" s="56" t="s">
        <v>33</v>
      </c>
      <c r="Q13" s="52"/>
      <c r="V13" s="607" t="s">
        <v>32</v>
      </c>
      <c r="W13" s="607"/>
      <c r="X13" s="597">
        <f>IF('1571'!K$84=1,'1571'!G13,0)</f>
        <v>0</v>
      </c>
      <c r="Y13" s="597"/>
      <c r="Z13" s="608">
        <v>1</v>
      </c>
      <c r="AA13" s="608"/>
      <c r="AB13" s="459">
        <f t="shared" si="0"/>
        <v>0</v>
      </c>
      <c r="AC13" s="460">
        <f t="shared" si="1"/>
        <v>0</v>
      </c>
      <c r="AD13" s="449"/>
    </row>
    <row r="14" spans="1:30" x14ac:dyDescent="0.3">
      <c r="A14" s="1" t="s">
        <v>34</v>
      </c>
      <c r="B14" s="14" t="s">
        <v>35</v>
      </c>
      <c r="C14" s="14"/>
      <c r="D14" s="330">
        <v>329.42</v>
      </c>
      <c r="E14" s="330">
        <v>276.08999999999997</v>
      </c>
      <c r="F14" s="251">
        <v>0</v>
      </c>
      <c r="G14" s="327">
        <f t="shared" si="2"/>
        <v>605.51</v>
      </c>
      <c r="H14" s="47"/>
      <c r="I14" s="55">
        <v>1.004</v>
      </c>
      <c r="J14" s="55"/>
      <c r="K14" s="434">
        <f t="shared" si="3"/>
        <v>607.93200000000002</v>
      </c>
      <c r="L14" s="260">
        <f t="shared" si="4"/>
        <v>2522122.2176295598</v>
      </c>
      <c r="N14" s="50">
        <v>5103</v>
      </c>
      <c r="O14" s="51">
        <v>103</v>
      </c>
      <c r="Q14" s="52"/>
      <c r="V14" s="607" t="s">
        <v>35</v>
      </c>
      <c r="W14" s="607"/>
      <c r="X14" s="597">
        <f>IF('1571'!K$84=1,'1571'!G14,0)</f>
        <v>0</v>
      </c>
      <c r="Y14" s="597"/>
      <c r="Z14" s="608">
        <v>1</v>
      </c>
      <c r="AA14" s="608"/>
      <c r="AB14" s="459">
        <f t="shared" si="0"/>
        <v>0</v>
      </c>
      <c r="AC14" s="460">
        <f t="shared" si="1"/>
        <v>0</v>
      </c>
      <c r="AD14" s="449"/>
    </row>
    <row r="15" spans="1:30" x14ac:dyDescent="0.3">
      <c r="A15" s="1" t="s">
        <v>36</v>
      </c>
      <c r="B15" s="14" t="s">
        <v>37</v>
      </c>
      <c r="C15" s="14"/>
      <c r="D15" s="330">
        <v>118.43</v>
      </c>
      <c r="E15" s="330">
        <v>110.61</v>
      </c>
      <c r="F15" s="251">
        <v>0</v>
      </c>
      <c r="G15" s="327">
        <f t="shared" si="2"/>
        <v>229.04000000000002</v>
      </c>
      <c r="H15" s="47"/>
      <c r="I15" s="55">
        <f>I14</f>
        <v>1.004</v>
      </c>
      <c r="J15" s="55"/>
      <c r="K15" s="434">
        <f t="shared" si="3"/>
        <v>229.9562</v>
      </c>
      <c r="L15" s="260">
        <f t="shared" si="4"/>
        <v>954017.29321974597</v>
      </c>
      <c r="M15" s="1" t="str">
        <f>IF(ROUND(G15,2)=ROUND(SUM(G34:G36),2)," ","CHECK 2. 9-12 Lines Below")</f>
        <v xml:space="preserve"> </v>
      </c>
      <c r="N15" s="50">
        <v>5103</v>
      </c>
      <c r="O15" s="56" t="s">
        <v>38</v>
      </c>
      <c r="Q15" s="52"/>
      <c r="V15" s="607" t="s">
        <v>37</v>
      </c>
      <c r="W15" s="607"/>
      <c r="X15" s="597">
        <f>IF('1571'!K$84=1,'1571'!G15,0)</f>
        <v>0</v>
      </c>
      <c r="Y15" s="597"/>
      <c r="Z15" s="608">
        <v>1</v>
      </c>
      <c r="AA15" s="608"/>
      <c r="AB15" s="459">
        <f t="shared" si="0"/>
        <v>0</v>
      </c>
      <c r="AC15" s="461">
        <f t="shared" si="1"/>
        <v>0</v>
      </c>
      <c r="AD15" s="449"/>
    </row>
    <row r="16" spans="1:30" ht="16.2" x14ac:dyDescent="0.35">
      <c r="A16" s="1" t="s">
        <v>39</v>
      </c>
      <c r="B16" s="14" t="s">
        <v>40</v>
      </c>
      <c r="C16" s="14"/>
      <c r="D16" s="330">
        <v>0</v>
      </c>
      <c r="E16" s="330">
        <v>0</v>
      </c>
      <c r="F16" s="251">
        <v>0</v>
      </c>
      <c r="G16" s="327">
        <f t="shared" si="2"/>
        <v>0</v>
      </c>
      <c r="H16" s="47"/>
      <c r="I16" s="55">
        <v>3.548</v>
      </c>
      <c r="J16" s="55"/>
      <c r="K16" s="434">
        <f t="shared" si="3"/>
        <v>0</v>
      </c>
      <c r="L16" s="260">
        <f t="shared" si="4"/>
        <v>0</v>
      </c>
      <c r="N16" s="50">
        <v>5101</v>
      </c>
      <c r="O16" s="1">
        <v>254</v>
      </c>
      <c r="Q16" s="52"/>
      <c r="V16" s="607" t="s">
        <v>40</v>
      </c>
      <c r="W16" s="607"/>
      <c r="X16" s="597">
        <f>IF('1571'!K$84=1,'1571'!G16,0)</f>
        <v>0</v>
      </c>
      <c r="Y16" s="597"/>
      <c r="Z16" s="608">
        <v>1</v>
      </c>
      <c r="AA16" s="608"/>
      <c r="AB16" s="459">
        <f t="shared" si="0"/>
        <v>0</v>
      </c>
      <c r="AC16" s="460">
        <f t="shared" si="1"/>
        <v>0</v>
      </c>
      <c r="AD16" s="449"/>
    </row>
    <row r="17" spans="1:30" ht="16.2" x14ac:dyDescent="0.35">
      <c r="A17" s="1" t="s">
        <v>41</v>
      </c>
      <c r="B17" s="14" t="s">
        <v>42</v>
      </c>
      <c r="C17" s="14"/>
      <c r="D17" s="330">
        <v>0</v>
      </c>
      <c r="E17" s="330">
        <v>0</v>
      </c>
      <c r="F17" s="251">
        <v>0</v>
      </c>
      <c r="G17" s="327">
        <f t="shared" si="2"/>
        <v>0</v>
      </c>
      <c r="H17" s="47"/>
      <c r="I17" s="55">
        <f>I16</f>
        <v>3.548</v>
      </c>
      <c r="J17" s="55"/>
      <c r="K17" s="434">
        <f t="shared" si="3"/>
        <v>0</v>
      </c>
      <c r="L17" s="260">
        <f t="shared" si="4"/>
        <v>0</v>
      </c>
      <c r="N17" s="50">
        <v>5102</v>
      </c>
      <c r="O17" s="52">
        <v>254</v>
      </c>
      <c r="Q17" s="52"/>
      <c r="V17" s="607" t="s">
        <v>42</v>
      </c>
      <c r="W17" s="607"/>
      <c r="X17" s="597">
        <f>IF('1571'!K$84=1,'1571'!G17,0)</f>
        <v>0</v>
      </c>
      <c r="Y17" s="597"/>
      <c r="Z17" s="608">
        <v>1</v>
      </c>
      <c r="AA17" s="608"/>
      <c r="AB17" s="459">
        <f t="shared" si="0"/>
        <v>0</v>
      </c>
      <c r="AC17" s="460">
        <f t="shared" si="1"/>
        <v>0</v>
      </c>
      <c r="AD17" s="449"/>
    </row>
    <row r="18" spans="1:30" ht="16.2" x14ac:dyDescent="0.35">
      <c r="A18" s="1" t="s">
        <v>43</v>
      </c>
      <c r="B18" s="14" t="s">
        <v>44</v>
      </c>
      <c r="C18" s="14"/>
      <c r="D18" s="330">
        <v>0</v>
      </c>
      <c r="E18" s="330">
        <v>0</v>
      </c>
      <c r="F18" s="251">
        <v>0</v>
      </c>
      <c r="G18" s="327">
        <f t="shared" si="2"/>
        <v>0</v>
      </c>
      <c r="H18" s="47"/>
      <c r="I18" s="55">
        <f>I17</f>
        <v>3.548</v>
      </c>
      <c r="J18" s="55"/>
      <c r="K18" s="434">
        <f t="shared" si="3"/>
        <v>0</v>
      </c>
      <c r="L18" s="260">
        <f t="shared" si="4"/>
        <v>0</v>
      </c>
      <c r="N18" s="50">
        <v>5103</v>
      </c>
      <c r="O18" s="52">
        <v>254</v>
      </c>
      <c r="Q18" s="52"/>
      <c r="V18" s="607" t="s">
        <v>44</v>
      </c>
      <c r="W18" s="607"/>
      <c r="X18" s="597">
        <f>IF('1571'!K$84=1,'1571'!G18,0)</f>
        <v>0</v>
      </c>
      <c r="Y18" s="597"/>
      <c r="Z18" s="608">
        <v>1</v>
      </c>
      <c r="AA18" s="608"/>
      <c r="AB18" s="459">
        <f t="shared" si="0"/>
        <v>0</v>
      </c>
      <c r="AC18" s="460">
        <f t="shared" si="1"/>
        <v>0</v>
      </c>
      <c r="AD18" s="449"/>
    </row>
    <row r="19" spans="1:30" ht="15" customHeight="1" x14ac:dyDescent="0.35">
      <c r="A19" s="1" t="s">
        <v>45</v>
      </c>
      <c r="B19" s="14" t="s">
        <v>46</v>
      </c>
      <c r="C19" s="14"/>
      <c r="D19" s="330">
        <v>0</v>
      </c>
      <c r="E19" s="330">
        <v>0</v>
      </c>
      <c r="F19" s="251">
        <v>0</v>
      </c>
      <c r="G19" s="327">
        <f t="shared" si="2"/>
        <v>0</v>
      </c>
      <c r="H19" s="47"/>
      <c r="I19" s="55">
        <v>5.1040000000000001</v>
      </c>
      <c r="J19" s="55"/>
      <c r="K19" s="434">
        <f t="shared" si="3"/>
        <v>0</v>
      </c>
      <c r="L19" s="260">
        <f t="shared" si="4"/>
        <v>0</v>
      </c>
      <c r="N19" s="50">
        <v>5101</v>
      </c>
      <c r="O19" s="1">
        <v>255</v>
      </c>
      <c r="Q19" s="52"/>
      <c r="V19" s="607" t="s">
        <v>46</v>
      </c>
      <c r="W19" s="607"/>
      <c r="X19" s="597">
        <f>IF('1571'!K$84=1,'1571'!G19,0)</f>
        <v>0</v>
      </c>
      <c r="Y19" s="597"/>
      <c r="Z19" s="608">
        <v>1</v>
      </c>
      <c r="AA19" s="608"/>
      <c r="AB19" s="459">
        <f t="shared" si="0"/>
        <v>0</v>
      </c>
      <c r="AC19" s="460">
        <f t="shared" si="1"/>
        <v>0</v>
      </c>
      <c r="AD19" s="449"/>
    </row>
    <row r="20" spans="1:30" ht="15" customHeight="1" x14ac:dyDescent="0.35">
      <c r="A20" s="1" t="s">
        <v>47</v>
      </c>
      <c r="B20" s="14" t="s">
        <v>48</v>
      </c>
      <c r="C20" s="14"/>
      <c r="D20" s="330">
        <v>0</v>
      </c>
      <c r="E20" s="330">
        <v>0</v>
      </c>
      <c r="F20" s="251">
        <v>0</v>
      </c>
      <c r="G20" s="327">
        <f t="shared" si="2"/>
        <v>0</v>
      </c>
      <c r="H20" s="47"/>
      <c r="I20" s="55">
        <f>I19</f>
        <v>5.1040000000000001</v>
      </c>
      <c r="J20" s="55"/>
      <c r="K20" s="434">
        <f t="shared" si="3"/>
        <v>0</v>
      </c>
      <c r="L20" s="260">
        <f t="shared" si="4"/>
        <v>0</v>
      </c>
      <c r="N20" s="50">
        <v>5102</v>
      </c>
      <c r="O20" s="52">
        <v>255</v>
      </c>
      <c r="Q20" s="52"/>
      <c r="V20" s="607" t="s">
        <v>48</v>
      </c>
      <c r="W20" s="607"/>
      <c r="X20" s="597">
        <f>IF('1571'!K$84=1,'1571'!G20,0)</f>
        <v>0</v>
      </c>
      <c r="Y20" s="597"/>
      <c r="Z20" s="608">
        <v>1</v>
      </c>
      <c r="AA20" s="608"/>
      <c r="AB20" s="459">
        <f t="shared" si="0"/>
        <v>0</v>
      </c>
      <c r="AC20" s="460">
        <f t="shared" si="1"/>
        <v>0</v>
      </c>
      <c r="AD20" s="449"/>
    </row>
    <row r="21" spans="1:30" ht="15" customHeight="1" x14ac:dyDescent="0.35">
      <c r="A21" s="1" t="s">
        <v>49</v>
      </c>
      <c r="B21" s="14" t="s">
        <v>50</v>
      </c>
      <c r="C21" s="14"/>
      <c r="D21" s="330">
        <v>0</v>
      </c>
      <c r="E21" s="330">
        <v>0</v>
      </c>
      <c r="F21" s="251">
        <v>0</v>
      </c>
      <c r="G21" s="327">
        <f t="shared" si="2"/>
        <v>0</v>
      </c>
      <c r="H21" s="47"/>
      <c r="I21" s="55">
        <f>I20</f>
        <v>5.1040000000000001</v>
      </c>
      <c r="J21" s="55"/>
      <c r="K21" s="434">
        <f t="shared" si="3"/>
        <v>0</v>
      </c>
      <c r="L21" s="260">
        <f t="shared" si="4"/>
        <v>0</v>
      </c>
      <c r="N21" s="50">
        <v>5103</v>
      </c>
      <c r="O21" s="52">
        <v>255</v>
      </c>
      <c r="Q21" s="52"/>
      <c r="V21" s="607" t="s">
        <v>50</v>
      </c>
      <c r="W21" s="607"/>
      <c r="X21" s="597">
        <f>IF('1571'!K$84=1,'1571'!G21,0)</f>
        <v>0</v>
      </c>
      <c r="Y21" s="597"/>
      <c r="Z21" s="608">
        <v>1</v>
      </c>
      <c r="AA21" s="608"/>
      <c r="AB21" s="459">
        <f t="shared" si="0"/>
        <v>0</v>
      </c>
      <c r="AC21" s="460">
        <f t="shared" si="1"/>
        <v>0</v>
      </c>
      <c r="AD21" s="449"/>
    </row>
    <row r="22" spans="1:30" ht="16.2" x14ac:dyDescent="0.35">
      <c r="A22" s="1" t="s">
        <v>51</v>
      </c>
      <c r="B22" s="14" t="s">
        <v>52</v>
      </c>
      <c r="C22" s="14"/>
      <c r="D22" s="330">
        <v>0</v>
      </c>
      <c r="E22" s="330">
        <v>0</v>
      </c>
      <c r="F22" s="251">
        <v>0</v>
      </c>
      <c r="G22" s="327">
        <f t="shared" si="2"/>
        <v>0</v>
      </c>
      <c r="H22" s="47"/>
      <c r="I22" s="55">
        <v>1.147</v>
      </c>
      <c r="J22" s="55"/>
      <c r="K22" s="434">
        <f t="shared" si="3"/>
        <v>0</v>
      </c>
      <c r="L22" s="260">
        <f t="shared" si="4"/>
        <v>0</v>
      </c>
      <c r="N22" s="50">
        <v>5101</v>
      </c>
      <c r="O22" s="51">
        <v>130</v>
      </c>
      <c r="Q22" s="52"/>
      <c r="V22" s="607" t="s">
        <v>52</v>
      </c>
      <c r="W22" s="607"/>
      <c r="X22" s="597">
        <f>IF('1571'!K$84=1,'1571'!G22,0)</f>
        <v>0</v>
      </c>
      <c r="Y22" s="597"/>
      <c r="Z22" s="608">
        <v>1</v>
      </c>
      <c r="AA22" s="608"/>
      <c r="AB22" s="459">
        <f t="shared" si="0"/>
        <v>0</v>
      </c>
      <c r="AC22" s="460">
        <f t="shared" si="1"/>
        <v>0</v>
      </c>
      <c r="AD22" s="449"/>
    </row>
    <row r="23" spans="1:30" ht="16.2" x14ac:dyDescent="0.35">
      <c r="A23" s="1" t="s">
        <v>53</v>
      </c>
      <c r="B23" s="14" t="s">
        <v>54</v>
      </c>
      <c r="C23" s="14"/>
      <c r="D23" s="330">
        <v>0</v>
      </c>
      <c r="E23" s="330">
        <v>0</v>
      </c>
      <c r="F23" s="251">
        <v>0</v>
      </c>
      <c r="G23" s="327">
        <f t="shared" si="2"/>
        <v>0</v>
      </c>
      <c r="H23" s="47"/>
      <c r="I23" s="55">
        <f>I22</f>
        <v>1.147</v>
      </c>
      <c r="J23" s="55"/>
      <c r="K23" s="434">
        <f t="shared" si="3"/>
        <v>0</v>
      </c>
      <c r="L23" s="260">
        <f t="shared" si="4"/>
        <v>0</v>
      </c>
      <c r="N23" s="50">
        <v>5102</v>
      </c>
      <c r="O23" s="51">
        <v>130</v>
      </c>
      <c r="Q23" s="52"/>
      <c r="V23" s="607" t="s">
        <v>54</v>
      </c>
      <c r="W23" s="607"/>
      <c r="X23" s="597">
        <f>IF('1571'!K$84=1,'1571'!G23,0)</f>
        <v>0</v>
      </c>
      <c r="Y23" s="597"/>
      <c r="Z23" s="608">
        <v>1</v>
      </c>
      <c r="AA23" s="608"/>
      <c r="AB23" s="459">
        <f t="shared" si="0"/>
        <v>0</v>
      </c>
      <c r="AC23" s="460">
        <f t="shared" si="1"/>
        <v>0</v>
      </c>
      <c r="AD23" s="449"/>
    </row>
    <row r="24" spans="1:30" ht="16.2" x14ac:dyDescent="0.35">
      <c r="A24" s="1" t="s">
        <v>55</v>
      </c>
      <c r="B24" s="14" t="s">
        <v>56</v>
      </c>
      <c r="C24" s="14"/>
      <c r="D24" s="330">
        <v>2.7</v>
      </c>
      <c r="E24" s="330">
        <v>2.68</v>
      </c>
      <c r="F24" s="251">
        <v>0</v>
      </c>
      <c r="G24" s="327">
        <f t="shared" si="2"/>
        <v>5.3800000000000008</v>
      </c>
      <c r="H24" s="47"/>
      <c r="I24" s="55">
        <f>I23</f>
        <v>1.147</v>
      </c>
      <c r="J24" s="55"/>
      <c r="K24" s="434">
        <f t="shared" si="3"/>
        <v>6.1708999999999996</v>
      </c>
      <c r="L24" s="260">
        <f t="shared" si="4"/>
        <v>25601.159328296995</v>
      </c>
      <c r="N24" s="50">
        <v>5103</v>
      </c>
      <c r="O24" s="51">
        <v>130</v>
      </c>
      <c r="Q24" s="52"/>
      <c r="V24" s="607" t="s">
        <v>56</v>
      </c>
      <c r="W24" s="607"/>
      <c r="X24" s="597">
        <f>IF('1571'!K$84=1,'1571'!G24,0)</f>
        <v>0</v>
      </c>
      <c r="Y24" s="597"/>
      <c r="Z24" s="608">
        <v>1</v>
      </c>
      <c r="AA24" s="608"/>
      <c r="AB24" s="459">
        <f t="shared" si="0"/>
        <v>0</v>
      </c>
      <c r="AC24" s="460">
        <f t="shared" si="1"/>
        <v>0</v>
      </c>
      <c r="AD24" s="449"/>
    </row>
    <row r="25" spans="1:30" ht="16.8" thickBot="1" x14ac:dyDescent="0.4">
      <c r="A25" s="1" t="s">
        <v>57</v>
      </c>
      <c r="B25" s="14" t="s">
        <v>58</v>
      </c>
      <c r="C25" s="14"/>
      <c r="D25" s="330">
        <v>145.03</v>
      </c>
      <c r="E25" s="330">
        <v>139.28</v>
      </c>
      <c r="F25" s="251">
        <v>0</v>
      </c>
      <c r="G25" s="327">
        <f t="shared" si="2"/>
        <v>284.31</v>
      </c>
      <c r="H25" s="47"/>
      <c r="I25" s="55">
        <v>1.004</v>
      </c>
      <c r="J25" s="55"/>
      <c r="K25" s="434">
        <f t="shared" si="3"/>
        <v>285.44720000000001</v>
      </c>
      <c r="L25" s="260">
        <f t="shared" si="4"/>
        <v>1184232.323812776</v>
      </c>
      <c r="N25" s="50">
        <v>5310</v>
      </c>
      <c r="O25" s="51">
        <v>300</v>
      </c>
      <c r="Q25" s="52"/>
      <c r="V25" s="607" t="s">
        <v>58</v>
      </c>
      <c r="W25" s="607"/>
      <c r="X25" s="597">
        <f>IF('1571'!K$84=1,'1571'!G25,0)</f>
        <v>0</v>
      </c>
      <c r="Y25" s="597"/>
      <c r="Z25" s="608">
        <v>1</v>
      </c>
      <c r="AA25" s="608"/>
      <c r="AB25" s="459">
        <f t="shared" si="0"/>
        <v>0</v>
      </c>
      <c r="AC25" s="460">
        <f t="shared" si="1"/>
        <v>0</v>
      </c>
      <c r="AD25" s="449"/>
    </row>
    <row r="26" spans="1:30" ht="20.25" customHeight="1" thickBot="1" x14ac:dyDescent="0.35">
      <c r="B26" s="58" t="s">
        <v>59</v>
      </c>
      <c r="C26" s="58"/>
      <c r="D26" s="438">
        <f t="shared" ref="D26:E26" si="5">SUM(D10:D25)</f>
        <v>595.58000000000004</v>
      </c>
      <c r="E26" s="438">
        <f t="shared" si="5"/>
        <v>528.66</v>
      </c>
      <c r="F26" s="438"/>
      <c r="G26" s="438">
        <f>SUM(G10:G25)</f>
        <v>1124.24</v>
      </c>
      <c r="H26" s="60"/>
      <c r="I26" s="60"/>
      <c r="J26" s="60"/>
      <c r="K26" s="440">
        <f>SUM(K10:K25)</f>
        <v>1129.5063</v>
      </c>
      <c r="L26" s="264">
        <f>SUM(L10:L25)</f>
        <v>4685972.9939903785</v>
      </c>
      <c r="N26" s="52"/>
      <c r="O26" s="63"/>
      <c r="P26" s="52"/>
      <c r="Q26" s="52"/>
      <c r="V26" s="609" t="s">
        <v>59</v>
      </c>
      <c r="W26" s="609"/>
      <c r="X26" s="610">
        <f>SUM(X10:X25)</f>
        <v>0</v>
      </c>
      <c r="Y26" s="610"/>
      <c r="Z26" s="611"/>
      <c r="AA26" s="612"/>
      <c r="AB26" s="462">
        <f>SUM(AB10:AB25)</f>
        <v>0</v>
      </c>
      <c r="AC26" s="463">
        <f>SUM(AC10:AC25)</f>
        <v>0</v>
      </c>
      <c r="AD26" s="449"/>
    </row>
    <row r="27" spans="1:30" ht="51.75" customHeight="1" x14ac:dyDescent="0.3">
      <c r="B27" s="58" t="s">
        <v>60</v>
      </c>
      <c r="C27" s="58"/>
      <c r="D27" s="441" t="s">
        <v>464</v>
      </c>
      <c r="E27" s="441" t="s">
        <v>465</v>
      </c>
      <c r="F27" s="442"/>
      <c r="G27" s="443" t="s">
        <v>61</v>
      </c>
      <c r="H27" s="66"/>
      <c r="I27" s="67" t="s">
        <v>62</v>
      </c>
      <c r="J27" s="67" t="s">
        <v>63</v>
      </c>
      <c r="K27" s="68" t="s">
        <v>64</v>
      </c>
      <c r="N27" s="52"/>
      <c r="O27" s="63"/>
      <c r="P27" s="52"/>
      <c r="Q27" s="52"/>
      <c r="V27" s="613" t="s">
        <v>60</v>
      </c>
      <c r="W27" s="613"/>
      <c r="X27" s="614" t="s">
        <v>61</v>
      </c>
      <c r="Y27" s="614"/>
      <c r="Z27" s="464" t="s">
        <v>62</v>
      </c>
      <c r="AA27" s="465" t="s">
        <v>63</v>
      </c>
      <c r="AB27" s="466" t="s">
        <v>64</v>
      </c>
      <c r="AC27" s="449"/>
      <c r="AD27" s="449"/>
    </row>
    <row r="28" spans="1:30" ht="15.75" customHeight="1" x14ac:dyDescent="0.3">
      <c r="A28" s="1" t="s">
        <v>65</v>
      </c>
      <c r="B28" s="550" t="s">
        <v>66</v>
      </c>
      <c r="C28" s="550"/>
      <c r="D28" s="330">
        <v>0</v>
      </c>
      <c r="E28" s="330">
        <v>0</v>
      </c>
      <c r="F28" s="325">
        <v>0</v>
      </c>
      <c r="G28" s="327">
        <f t="shared" ref="G28:G36" si="6">IF($B$154&lt;8,D28*2,D28+E28)</f>
        <v>0</v>
      </c>
      <c r="H28" s="72"/>
      <c r="I28" s="73" t="s">
        <v>67</v>
      </c>
      <c r="J28" s="50">
        <v>251</v>
      </c>
      <c r="K28" s="435">
        <v>1047</v>
      </c>
      <c r="L28" s="260">
        <f>SUM(G28*K28)</f>
        <v>0</v>
      </c>
      <c r="N28" s="2">
        <v>5101</v>
      </c>
      <c r="O28" s="52">
        <v>251</v>
      </c>
      <c r="P28" s="75"/>
      <c r="Q28" s="76"/>
      <c r="V28" s="615" t="s">
        <v>66</v>
      </c>
      <c r="W28" s="615"/>
      <c r="X28" s="616"/>
      <c r="Y28" s="616"/>
      <c r="Z28" s="467" t="s">
        <v>67</v>
      </c>
      <c r="AA28" s="468">
        <v>251</v>
      </c>
      <c r="AB28" s="469">
        <f>+K28</f>
        <v>1047</v>
      </c>
      <c r="AC28" s="470">
        <f t="shared" ref="AC28:AC36" si="7">ROUND(X28*AB28,0)</f>
        <v>0</v>
      </c>
      <c r="AD28" s="449"/>
    </row>
    <row r="29" spans="1:30" x14ac:dyDescent="0.3">
      <c r="A29" s="1" t="s">
        <v>68</v>
      </c>
      <c r="B29" s="552"/>
      <c r="C29" s="552"/>
      <c r="D29" s="330">
        <v>0</v>
      </c>
      <c r="E29" s="330">
        <v>0</v>
      </c>
      <c r="F29" s="325">
        <v>0</v>
      </c>
      <c r="G29" s="327">
        <f t="shared" si="6"/>
        <v>0</v>
      </c>
      <c r="H29" s="72"/>
      <c r="I29" s="50" t="s">
        <v>67</v>
      </c>
      <c r="J29" s="50">
        <v>252</v>
      </c>
      <c r="K29" s="435">
        <v>3380</v>
      </c>
      <c r="L29" s="260">
        <f t="shared" ref="L29:L36" si="8">SUM(G29*K29)</f>
        <v>0</v>
      </c>
      <c r="N29" s="2">
        <v>5101</v>
      </c>
      <c r="O29" s="52">
        <v>252</v>
      </c>
      <c r="P29" s="75"/>
      <c r="Q29" s="76"/>
      <c r="V29" s="615"/>
      <c r="W29" s="615"/>
      <c r="X29" s="616"/>
      <c r="Y29" s="616"/>
      <c r="Z29" s="468" t="s">
        <v>67</v>
      </c>
      <c r="AA29" s="468">
        <v>252</v>
      </c>
      <c r="AB29" s="469">
        <f t="shared" ref="AB29:AB36" si="9">+K29</f>
        <v>3380</v>
      </c>
      <c r="AC29" s="470">
        <f t="shared" si="7"/>
        <v>0</v>
      </c>
      <c r="AD29" s="449"/>
    </row>
    <row r="30" spans="1:30" x14ac:dyDescent="0.3">
      <c r="A30" s="1" t="s">
        <v>69</v>
      </c>
      <c r="B30" s="552"/>
      <c r="C30" s="552"/>
      <c r="D30" s="330">
        <v>0</v>
      </c>
      <c r="E30" s="330">
        <v>0</v>
      </c>
      <c r="F30" s="325">
        <v>0</v>
      </c>
      <c r="G30" s="327">
        <f t="shared" si="6"/>
        <v>0</v>
      </c>
      <c r="H30" s="72"/>
      <c r="I30" s="50" t="s">
        <v>67</v>
      </c>
      <c r="J30" s="50">
        <v>253</v>
      </c>
      <c r="K30" s="435">
        <v>6896</v>
      </c>
      <c r="L30" s="260">
        <f t="shared" si="8"/>
        <v>0</v>
      </c>
      <c r="N30" s="2">
        <v>5101</v>
      </c>
      <c r="O30" s="52">
        <v>253</v>
      </c>
      <c r="P30" s="75"/>
      <c r="Q30" s="63"/>
      <c r="V30" s="615"/>
      <c r="W30" s="615"/>
      <c r="X30" s="616"/>
      <c r="Y30" s="616"/>
      <c r="Z30" s="468" t="s">
        <v>67</v>
      </c>
      <c r="AA30" s="468">
        <v>253</v>
      </c>
      <c r="AB30" s="469">
        <f t="shared" si="9"/>
        <v>6896</v>
      </c>
      <c r="AC30" s="470">
        <f t="shared" si="7"/>
        <v>0</v>
      </c>
      <c r="AD30" s="449"/>
    </row>
    <row r="31" spans="1:30" x14ac:dyDescent="0.3">
      <c r="A31" s="1" t="s">
        <v>70</v>
      </c>
      <c r="B31" s="552"/>
      <c r="C31" s="552"/>
      <c r="D31" s="330">
        <v>0</v>
      </c>
      <c r="E31" s="330">
        <v>0</v>
      </c>
      <c r="F31" s="325">
        <v>0</v>
      </c>
      <c r="G31" s="327">
        <f t="shared" si="6"/>
        <v>0</v>
      </c>
      <c r="H31" s="72"/>
      <c r="I31" s="81" t="s">
        <v>71</v>
      </c>
      <c r="J31" s="50">
        <v>251</v>
      </c>
      <c r="K31" s="435">
        <v>1173</v>
      </c>
      <c r="L31" s="260">
        <f t="shared" si="8"/>
        <v>0</v>
      </c>
      <c r="N31" s="2">
        <v>5102</v>
      </c>
      <c r="O31" s="52">
        <v>251</v>
      </c>
      <c r="P31" s="75"/>
      <c r="Q31" s="63"/>
      <c r="V31" s="615"/>
      <c r="W31" s="615"/>
      <c r="X31" s="616"/>
      <c r="Y31" s="616"/>
      <c r="Z31" s="471" t="s">
        <v>71</v>
      </c>
      <c r="AA31" s="468">
        <v>251</v>
      </c>
      <c r="AB31" s="469">
        <f t="shared" si="9"/>
        <v>1173</v>
      </c>
      <c r="AC31" s="470">
        <f t="shared" si="7"/>
        <v>0</v>
      </c>
      <c r="AD31" s="449"/>
    </row>
    <row r="32" spans="1:30" x14ac:dyDescent="0.3">
      <c r="A32" s="1" t="s">
        <v>72</v>
      </c>
      <c r="B32" s="552"/>
      <c r="C32" s="552"/>
      <c r="D32" s="330">
        <v>0</v>
      </c>
      <c r="E32" s="330">
        <v>0</v>
      </c>
      <c r="F32" s="325">
        <v>0</v>
      </c>
      <c r="G32" s="327">
        <f t="shared" si="6"/>
        <v>0</v>
      </c>
      <c r="H32" s="72"/>
      <c r="I32" s="81" t="s">
        <v>71</v>
      </c>
      <c r="J32" s="50">
        <v>252</v>
      </c>
      <c r="K32" s="435">
        <v>3506</v>
      </c>
      <c r="L32" s="260">
        <f t="shared" si="8"/>
        <v>0</v>
      </c>
      <c r="N32" s="2">
        <v>5102</v>
      </c>
      <c r="O32" s="52">
        <v>252</v>
      </c>
      <c r="P32" s="75"/>
      <c r="Q32" s="52"/>
      <c r="V32" s="615"/>
      <c r="W32" s="615"/>
      <c r="X32" s="616"/>
      <c r="Y32" s="616"/>
      <c r="Z32" s="471" t="s">
        <v>71</v>
      </c>
      <c r="AA32" s="468">
        <v>252</v>
      </c>
      <c r="AB32" s="469">
        <f t="shared" si="9"/>
        <v>3506</v>
      </c>
      <c r="AC32" s="470">
        <f t="shared" si="7"/>
        <v>0</v>
      </c>
      <c r="AD32" s="449"/>
    </row>
    <row r="33" spans="1:30" x14ac:dyDescent="0.3">
      <c r="A33" s="1" t="s">
        <v>73</v>
      </c>
      <c r="B33" s="552"/>
      <c r="C33" s="552"/>
      <c r="D33" s="330">
        <v>0</v>
      </c>
      <c r="E33" s="330">
        <v>0</v>
      </c>
      <c r="F33" s="325">
        <v>0</v>
      </c>
      <c r="G33" s="327">
        <f t="shared" si="6"/>
        <v>0</v>
      </c>
      <c r="H33" s="72"/>
      <c r="I33" s="81" t="s">
        <v>71</v>
      </c>
      <c r="J33" s="50">
        <v>253</v>
      </c>
      <c r="K33" s="435">
        <v>7023</v>
      </c>
      <c r="L33" s="260">
        <f t="shared" si="8"/>
        <v>0</v>
      </c>
      <c r="N33" s="2">
        <v>5102</v>
      </c>
      <c r="O33" s="52">
        <v>253</v>
      </c>
      <c r="P33" s="75"/>
      <c r="Q33" s="76"/>
      <c r="V33" s="615"/>
      <c r="W33" s="615"/>
      <c r="X33" s="616"/>
      <c r="Y33" s="616"/>
      <c r="Z33" s="471" t="s">
        <v>71</v>
      </c>
      <c r="AA33" s="468">
        <v>253</v>
      </c>
      <c r="AB33" s="469">
        <f t="shared" si="9"/>
        <v>7023</v>
      </c>
      <c r="AC33" s="470">
        <f t="shared" si="7"/>
        <v>0</v>
      </c>
      <c r="AD33" s="449"/>
    </row>
    <row r="34" spans="1:30" x14ac:dyDescent="0.3">
      <c r="A34" s="1" t="s">
        <v>74</v>
      </c>
      <c r="B34" s="552"/>
      <c r="C34" s="552"/>
      <c r="D34" s="330">
        <f>59.54+2</f>
        <v>61.54</v>
      </c>
      <c r="E34" s="330">
        <v>55.57</v>
      </c>
      <c r="F34" s="325">
        <v>0</v>
      </c>
      <c r="G34" s="327">
        <f t="shared" si="6"/>
        <v>117.11</v>
      </c>
      <c r="H34" s="72"/>
      <c r="I34" s="81" t="s">
        <v>75</v>
      </c>
      <c r="J34" s="50">
        <v>251</v>
      </c>
      <c r="K34" s="435">
        <v>835</v>
      </c>
      <c r="L34" s="260">
        <f t="shared" si="8"/>
        <v>97786.85</v>
      </c>
      <c r="N34" s="2">
        <v>5103</v>
      </c>
      <c r="O34" s="52">
        <v>251</v>
      </c>
      <c r="P34" s="75"/>
      <c r="Q34" s="76"/>
      <c r="V34" s="615"/>
      <c r="W34" s="615"/>
      <c r="X34" s="616"/>
      <c r="Y34" s="616"/>
      <c r="Z34" s="471" t="s">
        <v>75</v>
      </c>
      <c r="AA34" s="468">
        <v>251</v>
      </c>
      <c r="AB34" s="469">
        <f t="shared" si="9"/>
        <v>835</v>
      </c>
      <c r="AC34" s="470">
        <f t="shared" si="7"/>
        <v>0</v>
      </c>
      <c r="AD34" s="449"/>
    </row>
    <row r="35" spans="1:30" x14ac:dyDescent="0.3">
      <c r="A35" s="1" t="s">
        <v>76</v>
      </c>
      <c r="B35" s="552"/>
      <c r="C35" s="552"/>
      <c r="D35" s="330">
        <f>53.5+1.89</f>
        <v>55.39</v>
      </c>
      <c r="E35" s="330">
        <v>53.55</v>
      </c>
      <c r="F35" s="325">
        <v>0</v>
      </c>
      <c r="G35" s="327">
        <f t="shared" si="6"/>
        <v>108.94</v>
      </c>
      <c r="H35" s="72"/>
      <c r="I35" s="81" t="s">
        <v>75</v>
      </c>
      <c r="J35" s="50">
        <v>252</v>
      </c>
      <c r="K35" s="435">
        <v>3168</v>
      </c>
      <c r="L35" s="260">
        <f t="shared" si="8"/>
        <v>345121.92</v>
      </c>
      <c r="N35" s="2">
        <v>5103</v>
      </c>
      <c r="O35" s="52">
        <v>252</v>
      </c>
      <c r="P35" s="75"/>
      <c r="Q35" s="83"/>
      <c r="V35" s="615"/>
      <c r="W35" s="615"/>
      <c r="X35" s="616"/>
      <c r="Y35" s="616"/>
      <c r="Z35" s="471" t="s">
        <v>75</v>
      </c>
      <c r="AA35" s="468">
        <v>252</v>
      </c>
      <c r="AB35" s="469">
        <f t="shared" si="9"/>
        <v>3168</v>
      </c>
      <c r="AC35" s="470">
        <f t="shared" si="7"/>
        <v>0</v>
      </c>
      <c r="AD35" s="449"/>
    </row>
    <row r="36" spans="1:30" ht="16.2" thickBot="1" x14ac:dyDescent="0.35">
      <c r="A36" s="1" t="s">
        <v>77</v>
      </c>
      <c r="B36" s="552"/>
      <c r="C36" s="552"/>
      <c r="D36" s="330">
        <v>1.5</v>
      </c>
      <c r="E36" s="330">
        <v>1.49</v>
      </c>
      <c r="F36" s="325">
        <v>0</v>
      </c>
      <c r="G36" s="327">
        <f t="shared" si="6"/>
        <v>2.99</v>
      </c>
      <c r="H36" s="72"/>
      <c r="I36" s="81" t="s">
        <v>75</v>
      </c>
      <c r="J36" s="50">
        <v>253</v>
      </c>
      <c r="K36" s="435">
        <v>6685</v>
      </c>
      <c r="L36" s="247">
        <f t="shared" si="8"/>
        <v>19988.150000000001</v>
      </c>
      <c r="N36" s="2">
        <v>5103</v>
      </c>
      <c r="O36" s="52">
        <v>253</v>
      </c>
      <c r="P36" s="75"/>
      <c r="Q36" s="84"/>
      <c r="V36" s="615"/>
      <c r="W36" s="615"/>
      <c r="X36" s="623"/>
      <c r="Y36" s="623"/>
      <c r="Z36" s="471" t="s">
        <v>75</v>
      </c>
      <c r="AA36" s="468">
        <v>253</v>
      </c>
      <c r="AB36" s="469">
        <f t="shared" si="9"/>
        <v>6685</v>
      </c>
      <c r="AC36" s="472">
        <f t="shared" si="7"/>
        <v>0</v>
      </c>
      <c r="AD36" s="449"/>
    </row>
    <row r="37" spans="1:30" ht="18.75" customHeight="1" x14ac:dyDescent="0.3">
      <c r="B37" s="14" t="s">
        <v>78</v>
      </c>
      <c r="C37" s="14"/>
      <c r="D37" s="438">
        <f t="shared" ref="D37:E37" si="10">SUM(D28:D36)</f>
        <v>118.43</v>
      </c>
      <c r="E37" s="438">
        <f t="shared" si="10"/>
        <v>110.61</v>
      </c>
      <c r="F37" s="438"/>
      <c r="G37" s="438">
        <f>SUM(G28:G36)</f>
        <v>229.04000000000002</v>
      </c>
      <c r="H37" s="60"/>
      <c r="I37" s="14" t="s">
        <v>79</v>
      </c>
      <c r="J37" s="14"/>
      <c r="K37" s="58"/>
      <c r="L37" s="247">
        <f>SUM(L28:L36)</f>
        <v>462896.92000000004</v>
      </c>
      <c r="N37" s="52"/>
      <c r="O37" s="63"/>
      <c r="P37" s="52"/>
      <c r="Q37" s="52"/>
      <c r="V37" s="624" t="s">
        <v>78</v>
      </c>
      <c r="W37" s="624"/>
      <c r="X37" s="610">
        <f>SUM(X28:X36)</f>
        <v>0</v>
      </c>
      <c r="Y37" s="610"/>
      <c r="Z37" s="624" t="s">
        <v>79</v>
      </c>
      <c r="AA37" s="624"/>
      <c r="AB37" s="624"/>
      <c r="AC37" s="460">
        <f>SUM(AC28:AC36)</f>
        <v>0</v>
      </c>
      <c r="AD37" s="449"/>
    </row>
    <row r="38" spans="1:30" ht="30.75" customHeight="1" x14ac:dyDescent="0.3">
      <c r="B38" s="86" t="s">
        <v>80</v>
      </c>
      <c r="C38" s="86"/>
      <c r="D38" s="86"/>
      <c r="E38" s="86"/>
      <c r="F38" s="86"/>
      <c r="G38" s="86"/>
      <c r="H38" s="87"/>
      <c r="I38" s="86"/>
      <c r="J38" s="86"/>
      <c r="K38" s="86"/>
      <c r="L38" s="256"/>
      <c r="M38" s="63"/>
      <c r="N38" s="52"/>
      <c r="O38" s="63"/>
      <c r="P38" s="52"/>
      <c r="Q38" s="52"/>
      <c r="V38" s="617" t="s">
        <v>80</v>
      </c>
      <c r="W38" s="617"/>
      <c r="X38" s="617"/>
      <c r="Y38" s="617"/>
      <c r="Z38" s="617"/>
      <c r="AA38" s="617"/>
      <c r="AB38" s="617"/>
      <c r="AC38" s="617"/>
      <c r="AD38" s="473"/>
    </row>
    <row r="39" spans="1:30" ht="15.75" customHeight="1" x14ac:dyDescent="0.3">
      <c r="B39" s="89" t="s">
        <v>81</v>
      </c>
      <c r="C39" s="89"/>
      <c r="D39" s="89"/>
      <c r="E39" s="89"/>
      <c r="F39" s="89"/>
      <c r="G39" s="90">
        <v>34651002</v>
      </c>
      <c r="H39" s="90"/>
      <c r="I39" s="14" t="s">
        <v>82</v>
      </c>
      <c r="J39" s="14"/>
      <c r="K39" s="14"/>
      <c r="L39" s="251"/>
      <c r="O39" s="1"/>
      <c r="V39" s="618" t="s">
        <v>81</v>
      </c>
      <c r="W39" s="618"/>
      <c r="X39" s="619">
        <f>+G39</f>
        <v>34651002</v>
      </c>
      <c r="Y39" s="619"/>
      <c r="Z39" s="620" t="s">
        <v>82</v>
      </c>
      <c r="AA39" s="620"/>
      <c r="AB39" s="620"/>
      <c r="AC39" s="620"/>
      <c r="AD39" s="449"/>
    </row>
    <row r="40" spans="1:30" ht="15.75" customHeight="1" x14ac:dyDescent="0.3">
      <c r="B40" s="91" t="s">
        <v>83</v>
      </c>
      <c r="C40" s="91"/>
      <c r="D40" s="91"/>
      <c r="E40" s="91"/>
      <c r="F40" s="91"/>
      <c r="G40" s="92">
        <v>183446.91</v>
      </c>
      <c r="H40" s="92"/>
      <c r="I40" s="92"/>
      <c r="J40" s="92"/>
      <c r="K40" s="97">
        <f>ROUND(+G39/G40,0)</f>
        <v>189</v>
      </c>
      <c r="L40" s="247">
        <f>SUM(K40*$G$26)</f>
        <v>212481.36000000002</v>
      </c>
      <c r="N40" s="93"/>
      <c r="O40" s="93"/>
      <c r="P40" s="93"/>
      <c r="Q40" s="93"/>
      <c r="V40" s="621" t="s">
        <v>83</v>
      </c>
      <c r="W40" s="621"/>
      <c r="X40" s="622">
        <f>+G40</f>
        <v>183446.91</v>
      </c>
      <c r="Y40" s="622"/>
      <c r="Z40" s="622"/>
      <c r="AA40" s="622"/>
      <c r="AB40" s="460">
        <f>ROUND(X39/X40,0)</f>
        <v>189</v>
      </c>
      <c r="AC40" s="460">
        <f>ROUND(AB40*$X$26,0)</f>
        <v>0</v>
      </c>
      <c r="AD40" s="449"/>
    </row>
    <row r="41" spans="1:30" ht="15.75" customHeight="1" x14ac:dyDescent="0.3">
      <c r="B41" s="94" t="s">
        <v>84</v>
      </c>
      <c r="C41" s="94"/>
      <c r="D41" s="94"/>
      <c r="E41" s="94"/>
      <c r="F41" s="94"/>
      <c r="G41" s="94"/>
      <c r="H41" s="94"/>
      <c r="I41" s="94"/>
      <c r="J41" s="94"/>
      <c r="K41" s="94"/>
      <c r="L41" s="257"/>
      <c r="N41" s="63"/>
      <c r="O41" s="95"/>
      <c r="P41" s="63"/>
      <c r="Q41" s="63"/>
      <c r="V41" s="630" t="s">
        <v>84</v>
      </c>
      <c r="W41" s="630"/>
      <c r="X41" s="630"/>
      <c r="Y41" s="630"/>
      <c r="Z41" s="630"/>
      <c r="AA41" s="630"/>
      <c r="AB41" s="630"/>
      <c r="AC41" s="630"/>
      <c r="AD41" s="449"/>
    </row>
    <row r="42" spans="1:30" ht="28.5" customHeight="1" x14ac:dyDescent="0.3">
      <c r="B42" s="86" t="s">
        <v>85</v>
      </c>
      <c r="C42" s="86"/>
      <c r="D42" s="86"/>
      <c r="E42" s="86"/>
      <c r="F42" s="86"/>
      <c r="G42" s="86"/>
      <c r="H42" s="86"/>
      <c r="I42" s="86"/>
      <c r="J42" s="86"/>
      <c r="K42" s="86"/>
      <c r="L42" s="256"/>
      <c r="M42" s="93"/>
      <c r="O42" s="1"/>
      <c r="V42" s="617" t="s">
        <v>85</v>
      </c>
      <c r="W42" s="617"/>
      <c r="X42" s="617"/>
      <c r="Y42" s="617"/>
      <c r="Z42" s="617"/>
      <c r="AA42" s="617"/>
      <c r="AB42" s="617"/>
      <c r="AC42" s="617"/>
      <c r="AD42" s="474"/>
    </row>
    <row r="43" spans="1:30" x14ac:dyDescent="0.3">
      <c r="B43" s="96" t="s">
        <v>86</v>
      </c>
      <c r="C43" s="96"/>
      <c r="D43" s="96"/>
      <c r="E43" s="96"/>
      <c r="F43" s="96"/>
      <c r="G43" s="96"/>
      <c r="H43" s="96"/>
      <c r="I43" s="96"/>
      <c r="J43" s="96"/>
      <c r="K43" s="96"/>
      <c r="L43" s="258"/>
      <c r="M43" s="97"/>
      <c r="N43" s="63"/>
      <c r="O43" s="63"/>
      <c r="P43" s="63"/>
      <c r="Q43" s="63"/>
      <c r="V43" s="631" t="s">
        <v>86</v>
      </c>
      <c r="W43" s="631"/>
      <c r="X43" s="631"/>
      <c r="Y43" s="631"/>
      <c r="Z43" s="631"/>
      <c r="AA43" s="631"/>
      <c r="AB43" s="631"/>
      <c r="AC43" s="631"/>
      <c r="AD43" s="475"/>
    </row>
    <row r="44" spans="1:30" ht="24" customHeight="1" x14ac:dyDescent="0.3">
      <c r="B44" s="58" t="s">
        <v>87</v>
      </c>
      <c r="C44" s="58"/>
      <c r="D44" s="58"/>
      <c r="E44" s="58"/>
      <c r="F44" s="58"/>
      <c r="G44" s="58"/>
      <c r="H44" s="58"/>
      <c r="I44" s="58"/>
      <c r="J44" s="58"/>
      <c r="K44" s="58"/>
      <c r="L44" s="444">
        <f>SUM(L26,L37,L40)</f>
        <v>5361351.2739903787</v>
      </c>
      <c r="O44" s="1"/>
      <c r="V44" s="632" t="s">
        <v>87</v>
      </c>
      <c r="W44" s="632"/>
      <c r="X44" s="632"/>
      <c r="Y44" s="632"/>
      <c r="Z44" s="632"/>
      <c r="AA44" s="632"/>
      <c r="AB44" s="632"/>
      <c r="AC44" s="476">
        <f>SUM(AC26,AC37,AC40)</f>
        <v>0</v>
      </c>
      <c r="AD44" s="449"/>
    </row>
    <row r="45" spans="1:30" ht="30.75" customHeight="1" x14ac:dyDescent="0.3">
      <c r="B45" s="86" t="s">
        <v>88</v>
      </c>
      <c r="C45" s="86"/>
      <c r="D45" s="86"/>
      <c r="E45" s="86"/>
      <c r="F45" s="86"/>
      <c r="G45" s="86"/>
      <c r="H45" s="86"/>
      <c r="I45" s="86"/>
      <c r="J45" s="86"/>
      <c r="K45" s="86"/>
      <c r="L45" s="256"/>
      <c r="M45" s="100"/>
      <c r="O45" s="1"/>
      <c r="V45" s="617" t="s">
        <v>88</v>
      </c>
      <c r="W45" s="617"/>
      <c r="X45" s="617"/>
      <c r="Y45" s="617"/>
      <c r="Z45" s="617"/>
      <c r="AA45" s="617"/>
      <c r="AB45" s="617"/>
      <c r="AC45" s="617"/>
      <c r="AD45" s="477"/>
    </row>
    <row r="46" spans="1:30" ht="18.75" customHeight="1" x14ac:dyDescent="0.3">
      <c r="B46" s="1"/>
      <c r="C46" s="101" t="s">
        <v>89</v>
      </c>
      <c r="D46" s="101"/>
      <c r="E46" s="101"/>
      <c r="F46" s="101"/>
      <c r="G46" s="101" t="s">
        <v>90</v>
      </c>
      <c r="H46" s="102"/>
      <c r="I46" s="103" t="s">
        <v>91</v>
      </c>
      <c r="J46" s="104"/>
      <c r="K46" s="104"/>
      <c r="L46" s="259"/>
      <c r="M46" s="105"/>
      <c r="O46" s="1"/>
      <c r="V46" s="449"/>
      <c r="W46" s="478" t="s">
        <v>89</v>
      </c>
      <c r="X46" s="633" t="s">
        <v>92</v>
      </c>
      <c r="Y46" s="633"/>
      <c r="Z46" s="634" t="s">
        <v>91</v>
      </c>
      <c r="AA46" s="634"/>
      <c r="AB46" s="634"/>
      <c r="AC46" s="634"/>
      <c r="AD46" s="479"/>
    </row>
    <row r="47" spans="1:30" ht="18.75" customHeight="1" x14ac:dyDescent="0.3">
      <c r="B47" s="93" t="s">
        <v>93</v>
      </c>
      <c r="C47" s="107">
        <f>K10+K11+K16+K19+K22</f>
        <v>0</v>
      </c>
      <c r="D47" s="107"/>
      <c r="E47" s="107"/>
      <c r="F47" s="107"/>
      <c r="G47" s="108">
        <f>K7</f>
        <v>1.0289999999999999</v>
      </c>
      <c r="H47" s="108"/>
      <c r="I47" s="109">
        <v>1317.85</v>
      </c>
      <c r="J47" s="110" t="s">
        <v>94</v>
      </c>
      <c r="K47" s="436">
        <f>ROUND(C47*G47*I47,0)</f>
        <v>0</v>
      </c>
      <c r="L47" s="260"/>
      <c r="O47" s="1"/>
      <c r="V47" s="474" t="s">
        <v>93</v>
      </c>
      <c r="W47" s="480">
        <f>AB10+AB11+AB16+AB19+AB22</f>
        <v>0</v>
      </c>
      <c r="X47" s="625">
        <f>AB7</f>
        <v>1.0289999999999999</v>
      </c>
      <c r="Y47" s="625"/>
      <c r="Z47" s="481">
        <f>+I47</f>
        <v>1317.85</v>
      </c>
      <c r="AA47" s="482" t="s">
        <v>94</v>
      </c>
      <c r="AB47" s="483">
        <f>ROUND(W47*X47*Z47,0)</f>
        <v>0</v>
      </c>
      <c r="AC47" s="484"/>
      <c r="AD47" s="449"/>
    </row>
    <row r="48" spans="1:30" ht="18" customHeight="1" x14ac:dyDescent="0.3">
      <c r="B48" s="117" t="s">
        <v>71</v>
      </c>
      <c r="C48" s="107">
        <f>K12+K13+K17+K20+K23</f>
        <v>0</v>
      </c>
      <c r="D48" s="107"/>
      <c r="E48" s="107"/>
      <c r="F48" s="107"/>
      <c r="G48" s="108">
        <f>K7</f>
        <v>1.0289999999999999</v>
      </c>
      <c r="H48" s="108"/>
      <c r="I48" s="109">
        <v>898.92</v>
      </c>
      <c r="J48" s="110" t="s">
        <v>94</v>
      </c>
      <c r="K48" s="436">
        <f>ROUND(C48*G48*I48,0)</f>
        <v>0</v>
      </c>
      <c r="L48" s="261"/>
      <c r="O48" s="1"/>
      <c r="V48" s="485" t="s">
        <v>71</v>
      </c>
      <c r="W48" s="480">
        <f>AB12+AB13+AB17+AB20+AB23</f>
        <v>0</v>
      </c>
      <c r="X48" s="625">
        <f>AB7</f>
        <v>1.0289999999999999</v>
      </c>
      <c r="Y48" s="625"/>
      <c r="Z48" s="481">
        <f>+I48</f>
        <v>898.92</v>
      </c>
      <c r="AA48" s="482" t="s">
        <v>94</v>
      </c>
      <c r="AB48" s="483">
        <f>ROUND(W48*X48*Z48,0)</f>
        <v>0</v>
      </c>
      <c r="AC48" s="486"/>
      <c r="AD48" s="449"/>
    </row>
    <row r="49" spans="2:30" ht="19.5" customHeight="1" thickBot="1" x14ac:dyDescent="0.4">
      <c r="B49" s="120" t="s">
        <v>75</v>
      </c>
      <c r="C49" s="121">
        <f>K14+K15+K18+K21+K24+K25</f>
        <v>1129.5063</v>
      </c>
      <c r="D49" s="107"/>
      <c r="E49" s="107"/>
      <c r="F49" s="107"/>
      <c r="G49" s="108">
        <f>K7</f>
        <v>1.0289999999999999</v>
      </c>
      <c r="H49" s="108"/>
      <c r="I49" s="109">
        <v>901.09</v>
      </c>
      <c r="J49" s="110" t="s">
        <v>94</v>
      </c>
      <c r="K49" s="111">
        <f>ROUND(C49*G49*I49,0)</f>
        <v>1047303</v>
      </c>
      <c r="L49" s="261"/>
      <c r="M49" s="97"/>
      <c r="N49" s="122"/>
      <c r="O49" s="123"/>
      <c r="P49" s="63"/>
      <c r="Q49" s="124"/>
      <c r="V49" s="487" t="s">
        <v>75</v>
      </c>
      <c r="W49" s="488">
        <f>AB14+AB15+AB18+AB21+AB24+AB25</f>
        <v>0</v>
      </c>
      <c r="X49" s="625">
        <f>AB7</f>
        <v>1.0289999999999999</v>
      </c>
      <c r="Y49" s="625"/>
      <c r="Z49" s="481">
        <f>+I49</f>
        <v>901.09</v>
      </c>
      <c r="AA49" s="482" t="s">
        <v>94</v>
      </c>
      <c r="AB49" s="483">
        <f>ROUND(W49*X49*Z49,0)</f>
        <v>0</v>
      </c>
      <c r="AC49" s="486"/>
      <c r="AD49" s="475"/>
    </row>
    <row r="50" spans="2:30" ht="24" customHeight="1" thickBot="1" x14ac:dyDescent="0.35">
      <c r="B50" s="127" t="s">
        <v>95</v>
      </c>
      <c r="C50" s="128">
        <f>SUM(C47:C49)</f>
        <v>1129.5063</v>
      </c>
      <c r="D50" s="129"/>
      <c r="E50" s="130"/>
      <c r="F50" s="130"/>
      <c r="G50" s="131" t="s">
        <v>96</v>
      </c>
      <c r="H50" s="131"/>
      <c r="I50" s="131"/>
      <c r="J50" s="131"/>
      <c r="K50" s="131"/>
      <c r="L50" s="260">
        <f>IF(B2=75,0,K49+K48+K47)</f>
        <v>1047303</v>
      </c>
      <c r="N50" s="3"/>
      <c r="O50" s="1"/>
      <c r="V50" s="489" t="s">
        <v>95</v>
      </c>
      <c r="W50" s="490">
        <f>SUM(W47:W49)</f>
        <v>0</v>
      </c>
      <c r="X50" s="626" t="s">
        <v>96</v>
      </c>
      <c r="Y50" s="627"/>
      <c r="Z50" s="627"/>
      <c r="AA50" s="627"/>
      <c r="AB50" s="627"/>
      <c r="AC50" s="460">
        <f>IF(V2=75,0,AB49+AB48+AB47)</f>
        <v>0</v>
      </c>
      <c r="AD50" s="449"/>
    </row>
    <row r="51" spans="2:30" ht="19.5" customHeight="1" x14ac:dyDescent="0.35">
      <c r="B51" s="133" t="s">
        <v>97</v>
      </c>
      <c r="C51" s="133"/>
      <c r="D51" s="133"/>
      <c r="E51" s="133"/>
      <c r="F51" s="133"/>
      <c r="G51" s="133"/>
      <c r="H51" s="133"/>
      <c r="I51" s="133"/>
      <c r="J51" s="133"/>
      <c r="K51" s="133"/>
      <c r="L51" s="262"/>
      <c r="M51" s="122"/>
      <c r="N51" s="63"/>
      <c r="O51" s="1"/>
      <c r="V51" s="628" t="s">
        <v>97</v>
      </c>
      <c r="W51" s="628"/>
      <c r="X51" s="628"/>
      <c r="Y51" s="628"/>
      <c r="Z51" s="628"/>
      <c r="AA51" s="628"/>
      <c r="AB51" s="628"/>
      <c r="AC51" s="628"/>
      <c r="AD51" s="491"/>
    </row>
    <row r="52" spans="2:30" ht="27.75" customHeight="1" x14ac:dyDescent="0.3">
      <c r="B52" s="14" t="s">
        <v>98</v>
      </c>
      <c r="C52" s="14"/>
      <c r="D52" s="14"/>
      <c r="E52" s="14"/>
      <c r="F52" s="14"/>
      <c r="G52" s="14"/>
      <c r="H52" s="14"/>
      <c r="I52" s="14"/>
      <c r="J52" s="14"/>
      <c r="K52" s="14"/>
      <c r="L52" s="251"/>
      <c r="O52" s="1"/>
      <c r="V52" s="629" t="s">
        <v>98</v>
      </c>
      <c r="W52" s="629"/>
      <c r="X52" s="629"/>
      <c r="Y52" s="629"/>
      <c r="Z52" s="629"/>
      <c r="AA52" s="629"/>
      <c r="AB52" s="629"/>
      <c r="AC52" s="629"/>
      <c r="AD52" s="449"/>
    </row>
    <row r="53" spans="2:30" x14ac:dyDescent="0.3">
      <c r="B53" s="14" t="s">
        <v>99</v>
      </c>
      <c r="C53" s="14"/>
      <c r="D53" s="14"/>
      <c r="E53" s="14"/>
      <c r="F53" s="14"/>
      <c r="G53" s="135">
        <f>K26</f>
        <v>1129.5063</v>
      </c>
      <c r="H53" s="55" t="s">
        <v>100</v>
      </c>
      <c r="I53" s="55"/>
      <c r="J53" s="136">
        <v>201437.75</v>
      </c>
      <c r="K53" s="136"/>
      <c r="L53" s="263"/>
      <c r="N53" s="3"/>
      <c r="O53" s="1"/>
      <c r="V53" s="635" t="s">
        <v>99</v>
      </c>
      <c r="W53" s="635"/>
      <c r="X53" s="492">
        <f>AB26</f>
        <v>0</v>
      </c>
      <c r="Y53" s="636" t="s">
        <v>100</v>
      </c>
      <c r="Z53" s="636"/>
      <c r="AA53" s="637">
        <f>+J53</f>
        <v>201437.75</v>
      </c>
      <c r="AB53" s="637"/>
      <c r="AC53" s="637"/>
      <c r="AD53" s="449"/>
    </row>
    <row r="54" spans="2:30" x14ac:dyDescent="0.3">
      <c r="B54" s="14" t="s">
        <v>101</v>
      </c>
      <c r="C54" s="14"/>
      <c r="D54" s="14"/>
      <c r="E54" s="14"/>
      <c r="F54" s="14"/>
      <c r="G54" s="14"/>
      <c r="H54" s="14"/>
      <c r="I54" s="14"/>
      <c r="J54" s="14"/>
      <c r="K54" s="138">
        <f>ROUND(G53/J53,6)</f>
        <v>5.607E-3</v>
      </c>
      <c r="L54" s="251"/>
      <c r="N54" s="63"/>
      <c r="O54" s="1"/>
      <c r="V54" s="635" t="s">
        <v>101</v>
      </c>
      <c r="W54" s="635"/>
      <c r="X54" s="635"/>
      <c r="Y54" s="635"/>
      <c r="Z54" s="635"/>
      <c r="AA54" s="635"/>
      <c r="AB54" s="638">
        <f>ROUND(X53/AA53,6)</f>
        <v>0</v>
      </c>
      <c r="AC54" s="638"/>
      <c r="AD54" s="449"/>
    </row>
    <row r="55" spans="2:30" ht="24" customHeight="1" x14ac:dyDescent="0.3">
      <c r="B55" s="14" t="s">
        <v>102</v>
      </c>
      <c r="C55" s="14"/>
      <c r="D55" s="14"/>
      <c r="E55" s="14"/>
      <c r="F55" s="14"/>
      <c r="G55" s="14"/>
      <c r="H55" s="14"/>
      <c r="I55" s="14"/>
      <c r="J55" s="14"/>
      <c r="K55" s="14"/>
      <c r="L55" s="251"/>
      <c r="O55" s="1"/>
      <c r="V55" s="629" t="s">
        <v>102</v>
      </c>
      <c r="W55" s="629"/>
      <c r="X55" s="629"/>
      <c r="Y55" s="629"/>
      <c r="Z55" s="629"/>
      <c r="AA55" s="629"/>
      <c r="AB55" s="629"/>
      <c r="AC55" s="629"/>
      <c r="AD55" s="449"/>
    </row>
    <row r="56" spans="2:30" x14ac:dyDescent="0.3">
      <c r="B56" s="14" t="s">
        <v>103</v>
      </c>
      <c r="C56" s="14"/>
      <c r="D56" s="14"/>
      <c r="E56" s="14"/>
      <c r="F56" s="14"/>
      <c r="G56" s="139">
        <f>G26</f>
        <v>1124.24</v>
      </c>
      <c r="H56" s="55" t="s">
        <v>104</v>
      </c>
      <c r="I56" s="55"/>
      <c r="J56" s="136">
        <f>+G40</f>
        <v>183446.91</v>
      </c>
      <c r="K56" s="136"/>
      <c r="L56" s="263"/>
      <c r="O56" s="1"/>
      <c r="V56" s="635" t="s">
        <v>103</v>
      </c>
      <c r="W56" s="635"/>
      <c r="X56" s="493">
        <f>X26</f>
        <v>0</v>
      </c>
      <c r="Y56" s="636" t="s">
        <v>104</v>
      </c>
      <c r="Z56" s="636"/>
      <c r="AA56" s="637">
        <f>+J56</f>
        <v>183446.91</v>
      </c>
      <c r="AB56" s="637"/>
      <c r="AC56" s="637"/>
      <c r="AD56" s="449"/>
    </row>
    <row r="57" spans="2:30" x14ac:dyDescent="0.3">
      <c r="B57" s="14" t="s">
        <v>105</v>
      </c>
      <c r="C57" s="14"/>
      <c r="D57" s="14"/>
      <c r="E57" s="14"/>
      <c r="F57" s="14"/>
      <c r="G57" s="14"/>
      <c r="H57" s="14"/>
      <c r="I57" s="14"/>
      <c r="J57" s="14"/>
      <c r="K57" s="138">
        <f>ROUND(G56/J56,6)</f>
        <v>6.1279999999999998E-3</v>
      </c>
      <c r="L57" s="251"/>
      <c r="O57" s="1"/>
      <c r="V57" s="635" t="s">
        <v>105</v>
      </c>
      <c r="W57" s="635"/>
      <c r="X57" s="635"/>
      <c r="Y57" s="635"/>
      <c r="Z57" s="635"/>
      <c r="AA57" s="635"/>
      <c r="AB57" s="638">
        <f>ROUND(X56/AA56,6)</f>
        <v>0</v>
      </c>
      <c r="AC57" s="638"/>
      <c r="AD57" s="449"/>
    </row>
    <row r="58" spans="2:30" ht="20.25" customHeight="1" x14ac:dyDescent="0.3">
      <c r="B58" s="141" t="s">
        <v>106</v>
      </c>
      <c r="C58" s="141"/>
      <c r="D58" s="141"/>
      <c r="E58" s="141"/>
      <c r="F58" s="141"/>
      <c r="G58" s="141"/>
      <c r="H58" s="141"/>
      <c r="I58" s="141"/>
      <c r="J58" s="141"/>
      <c r="K58" s="141"/>
      <c r="L58" s="261"/>
      <c r="N58" s="20"/>
      <c r="O58" s="20"/>
      <c r="V58" s="613" t="s">
        <v>107</v>
      </c>
      <c r="W58" s="613"/>
      <c r="X58" s="613"/>
      <c r="Y58" s="639">
        <f>X65+X64+X62+X61+X60</f>
        <v>4234387</v>
      </c>
      <c r="Z58" s="639"/>
      <c r="AA58" s="494" t="s">
        <v>108</v>
      </c>
      <c r="AB58" s="495">
        <f>AB54</f>
        <v>0</v>
      </c>
      <c r="AC58" s="460">
        <f>ROUND(Y58*AB58,0)</f>
        <v>0</v>
      </c>
      <c r="AD58" s="449"/>
    </row>
    <row r="59" spans="2:30" x14ac:dyDescent="0.3">
      <c r="B59" s="58" t="s">
        <v>107</v>
      </c>
      <c r="C59" s="58"/>
      <c r="D59" s="58"/>
      <c r="E59" s="58"/>
      <c r="F59" s="58"/>
      <c r="G59" s="58"/>
      <c r="H59" s="143" t="s">
        <v>19</v>
      </c>
      <c r="I59" s="111">
        <v>4234387</v>
      </c>
      <c r="J59" s="144" t="s">
        <v>108</v>
      </c>
      <c r="K59" s="145">
        <f>K54</f>
        <v>5.607E-3</v>
      </c>
      <c r="L59" s="260">
        <f>SUM(I59*K59)</f>
        <v>23742.207909000001</v>
      </c>
      <c r="O59" s="1"/>
      <c r="P59" s="144"/>
      <c r="Q59" s="144"/>
      <c r="V59" s="640" t="s">
        <v>109</v>
      </c>
      <c r="W59" s="640"/>
      <c r="X59" s="640"/>
      <c r="Y59" s="640"/>
      <c r="Z59" s="640"/>
      <c r="AA59" s="640"/>
      <c r="AB59" s="640"/>
      <c r="AC59" s="640"/>
      <c r="AD59" s="449"/>
    </row>
    <row r="60" spans="2:30" x14ac:dyDescent="0.3">
      <c r="B60" s="58" t="s">
        <v>109</v>
      </c>
      <c r="C60" s="58"/>
      <c r="D60" s="58"/>
      <c r="E60" s="58"/>
      <c r="F60" s="58"/>
      <c r="G60" s="58"/>
      <c r="H60" s="58"/>
      <c r="I60" s="58"/>
      <c r="J60" s="58"/>
      <c r="K60" s="58"/>
      <c r="L60" s="261"/>
      <c r="O60" s="1"/>
      <c r="P60" s="144"/>
      <c r="Q60" s="144"/>
      <c r="V60" s="641" t="s">
        <v>110</v>
      </c>
      <c r="W60" s="641"/>
      <c r="X60" s="642">
        <f>+G61</f>
        <v>0</v>
      </c>
      <c r="Y60" s="642"/>
      <c r="Z60" s="642"/>
      <c r="AA60" s="642"/>
      <c r="AB60" s="642"/>
      <c r="AC60" s="642"/>
      <c r="AD60" s="449"/>
    </row>
    <row r="61" spans="2:30" ht="15" customHeight="1" x14ac:dyDescent="0.3">
      <c r="B61" s="146" t="s">
        <v>110</v>
      </c>
      <c r="C61" s="58"/>
      <c r="D61" s="58"/>
      <c r="E61" s="58"/>
      <c r="F61" s="58"/>
      <c r="G61" s="147">
        <v>0</v>
      </c>
      <c r="H61" s="147"/>
      <c r="I61" s="147"/>
      <c r="J61" s="147"/>
      <c r="K61" s="147"/>
      <c r="L61" s="261"/>
      <c r="O61" s="1"/>
      <c r="P61" s="144"/>
      <c r="Q61" s="144"/>
      <c r="V61" s="641" t="s">
        <v>111</v>
      </c>
      <c r="W61" s="641"/>
      <c r="X61" s="642">
        <f>+G62</f>
        <v>0</v>
      </c>
      <c r="Y61" s="642"/>
      <c r="Z61" s="642"/>
      <c r="AA61" s="642"/>
      <c r="AB61" s="642"/>
      <c r="AC61" s="642"/>
      <c r="AD61" s="449"/>
    </row>
    <row r="62" spans="2:30" ht="13.5" customHeight="1" x14ac:dyDescent="0.3">
      <c r="B62" s="146" t="s">
        <v>111</v>
      </c>
      <c r="C62" s="58"/>
      <c r="D62" s="58"/>
      <c r="E62" s="58"/>
      <c r="F62" s="58"/>
      <c r="G62" s="147">
        <v>0</v>
      </c>
      <c r="H62" s="147"/>
      <c r="I62" s="147"/>
      <c r="J62" s="147"/>
      <c r="K62" s="147"/>
      <c r="L62" s="261"/>
      <c r="N62" s="144"/>
      <c r="O62" s="144"/>
      <c r="P62" s="144"/>
      <c r="Q62" s="144"/>
      <c r="V62" s="641" t="s">
        <v>112</v>
      </c>
      <c r="W62" s="641"/>
      <c r="X62" s="642">
        <v>0</v>
      </c>
      <c r="Y62" s="642"/>
      <c r="Z62" s="642"/>
      <c r="AA62" s="642"/>
      <c r="AB62" s="642"/>
      <c r="AC62" s="642"/>
      <c r="AD62" s="449"/>
    </row>
    <row r="63" spans="2:30" ht="13.5" hidden="1" customHeight="1" x14ac:dyDescent="0.3">
      <c r="B63" s="58" t="s">
        <v>112</v>
      </c>
      <c r="C63" s="58"/>
      <c r="D63" s="58"/>
      <c r="E63" s="58"/>
      <c r="F63" s="58"/>
      <c r="G63" s="147">
        <v>0</v>
      </c>
      <c r="H63" s="147"/>
      <c r="I63" s="147"/>
      <c r="J63" s="147"/>
      <c r="K63" s="147"/>
      <c r="L63" s="261"/>
      <c r="O63" s="1"/>
      <c r="P63" s="144"/>
      <c r="Q63" s="144"/>
      <c r="V63" s="640" t="s">
        <v>113</v>
      </c>
      <c r="W63" s="640"/>
      <c r="X63" s="640"/>
      <c r="Y63" s="640"/>
      <c r="Z63" s="640"/>
      <c r="AA63" s="640"/>
      <c r="AB63" s="640"/>
      <c r="AC63" s="640"/>
      <c r="AD63" s="477"/>
    </row>
    <row r="64" spans="2:30" ht="13.5" customHeight="1" x14ac:dyDescent="0.3">
      <c r="B64" s="58" t="s">
        <v>113</v>
      </c>
      <c r="C64" s="58"/>
      <c r="D64" s="58"/>
      <c r="E64" s="58"/>
      <c r="F64" s="58"/>
      <c r="G64" s="58"/>
      <c r="H64" s="58"/>
      <c r="I64" s="58"/>
      <c r="J64" s="58"/>
      <c r="K64" s="58"/>
      <c r="L64" s="261"/>
      <c r="M64" s="100"/>
      <c r="N64" s="20"/>
      <c r="O64" s="1"/>
      <c r="V64" s="641" t="s">
        <v>114</v>
      </c>
      <c r="W64" s="641"/>
      <c r="X64" s="642">
        <f>+G65</f>
        <v>4234387</v>
      </c>
      <c r="Y64" s="642"/>
      <c r="Z64" s="642"/>
      <c r="AA64" s="642"/>
      <c r="AB64" s="642"/>
      <c r="AC64" s="642"/>
      <c r="AD64" s="449"/>
    </row>
    <row r="65" spans="1:30" ht="12.75" customHeight="1" x14ac:dyDescent="0.3">
      <c r="B65" s="146" t="s">
        <v>114</v>
      </c>
      <c r="C65" s="58"/>
      <c r="D65" s="58"/>
      <c r="E65" s="58"/>
      <c r="F65" s="58"/>
      <c r="G65" s="147">
        <f>+I59</f>
        <v>4234387</v>
      </c>
      <c r="H65" s="147"/>
      <c r="I65" s="147"/>
      <c r="J65" s="147"/>
      <c r="K65" s="147"/>
      <c r="L65" s="261"/>
      <c r="O65" s="1"/>
      <c r="V65" s="641" t="s">
        <v>115</v>
      </c>
      <c r="W65" s="641"/>
      <c r="X65" s="642">
        <f>+G66</f>
        <v>0</v>
      </c>
      <c r="Y65" s="642"/>
      <c r="Z65" s="642"/>
      <c r="AA65" s="642"/>
      <c r="AB65" s="642"/>
      <c r="AC65" s="642"/>
      <c r="AD65" s="453"/>
    </row>
    <row r="66" spans="1:30" ht="15" customHeight="1" x14ac:dyDescent="0.3">
      <c r="B66" s="146" t="s">
        <v>115</v>
      </c>
      <c r="C66" s="58"/>
      <c r="D66" s="58"/>
      <c r="E66" s="58"/>
      <c r="F66" s="58"/>
      <c r="G66" s="147">
        <v>0</v>
      </c>
      <c r="H66" s="147"/>
      <c r="I66" s="147"/>
      <c r="J66" s="147"/>
      <c r="K66" s="147"/>
      <c r="L66" s="261"/>
      <c r="M66" s="20"/>
      <c r="N66" s="3"/>
      <c r="O66" s="148"/>
      <c r="P66" s="148"/>
      <c r="Q66" s="148"/>
      <c r="V66" s="629" t="s">
        <v>116</v>
      </c>
      <c r="W66" s="629"/>
      <c r="X66" s="629"/>
      <c r="Y66" s="639">
        <f>+I67</f>
        <v>107785963</v>
      </c>
      <c r="Z66" s="639"/>
      <c r="AA66" s="494" t="s">
        <v>108</v>
      </c>
      <c r="AB66" s="495">
        <f>AB54</f>
        <v>0</v>
      </c>
      <c r="AC66" s="460">
        <f>ROUND(Y66*AB66,0)</f>
        <v>0</v>
      </c>
      <c r="AD66" s="449"/>
    </row>
    <row r="67" spans="1:30" ht="20.25" customHeight="1" x14ac:dyDescent="0.3">
      <c r="B67" s="14" t="s">
        <v>116</v>
      </c>
      <c r="C67" s="14"/>
      <c r="D67" s="14"/>
      <c r="E67" s="14"/>
      <c r="F67" s="14"/>
      <c r="H67" s="143" t="s">
        <v>21</v>
      </c>
      <c r="I67" s="111">
        <v>107785963</v>
      </c>
      <c r="J67" s="144" t="s">
        <v>108</v>
      </c>
      <c r="K67" s="145">
        <f>K54</f>
        <v>5.607E-3</v>
      </c>
      <c r="L67" s="260">
        <f>SUM(I67*K67)</f>
        <v>604355.89454100002</v>
      </c>
      <c r="O67" s="1"/>
      <c r="V67" s="629" t="s">
        <v>117</v>
      </c>
      <c r="W67" s="629"/>
      <c r="X67" s="629"/>
      <c r="Y67" s="629"/>
      <c r="Z67" s="629"/>
      <c r="AA67" s="629"/>
      <c r="AB67" s="629"/>
      <c r="AC67" s="629"/>
      <c r="AD67" s="449"/>
    </row>
    <row r="68" spans="1:30" ht="20.25" customHeight="1" x14ac:dyDescent="0.3">
      <c r="B68" s="14" t="s">
        <v>117</v>
      </c>
      <c r="C68" s="14"/>
      <c r="D68" s="14"/>
      <c r="E68" s="14"/>
      <c r="F68" s="14"/>
      <c r="H68" s="14"/>
      <c r="I68" s="14"/>
      <c r="J68" s="50"/>
      <c r="K68" s="14"/>
      <c r="L68" s="261"/>
      <c r="O68" s="1"/>
      <c r="V68" s="645" t="s">
        <v>118</v>
      </c>
      <c r="W68" s="645"/>
      <c r="X68" s="645"/>
      <c r="Y68" s="639">
        <f>+I69</f>
        <v>0</v>
      </c>
      <c r="Z68" s="639"/>
      <c r="AA68" s="494" t="s">
        <v>108</v>
      </c>
      <c r="AB68" s="495">
        <f>AB57</f>
        <v>0</v>
      </c>
      <c r="AC68" s="460">
        <f>ROUND(Y68*AB68,0)</f>
        <v>0</v>
      </c>
      <c r="AD68" s="449"/>
    </row>
    <row r="69" spans="1:30" ht="15" customHeight="1" x14ac:dyDescent="0.3">
      <c r="B69" s="149" t="s">
        <v>118</v>
      </c>
      <c r="C69" s="14"/>
      <c r="D69" s="14"/>
      <c r="E69" s="14"/>
      <c r="F69" s="14"/>
      <c r="H69" s="143" t="s">
        <v>20</v>
      </c>
      <c r="I69" s="111">
        <v>0</v>
      </c>
      <c r="J69" s="144" t="s">
        <v>108</v>
      </c>
      <c r="K69" s="145">
        <f>K57</f>
        <v>6.1279999999999998E-3</v>
      </c>
      <c r="L69" s="260">
        <f t="shared" ref="L69:L72" si="11">SUM(I69*K69)</f>
        <v>0</v>
      </c>
      <c r="O69" s="1"/>
      <c r="V69" s="629" t="s">
        <v>119</v>
      </c>
      <c r="W69" s="629"/>
      <c r="X69" s="629"/>
      <c r="Y69" s="646">
        <f>+I70</f>
        <v>-7061393</v>
      </c>
      <c r="Z69" s="646"/>
      <c r="AA69" s="494" t="s">
        <v>108</v>
      </c>
      <c r="AB69" s="495">
        <f>AB54</f>
        <v>0</v>
      </c>
      <c r="AC69" s="460">
        <f>ROUND(Y69*AB69,0)</f>
        <v>0</v>
      </c>
      <c r="AD69" s="449"/>
    </row>
    <row r="70" spans="1:30" ht="20.25" customHeight="1" x14ac:dyDescent="0.3">
      <c r="B70" s="14" t="s">
        <v>119</v>
      </c>
      <c r="C70" s="14"/>
      <c r="D70" s="14"/>
      <c r="E70" s="14"/>
      <c r="F70" s="14"/>
      <c r="H70" s="143" t="s">
        <v>19</v>
      </c>
      <c r="I70" s="280">
        <v>-7061393</v>
      </c>
      <c r="J70" s="144" t="s">
        <v>108</v>
      </c>
      <c r="K70" s="145">
        <f>K54</f>
        <v>5.607E-3</v>
      </c>
      <c r="L70" s="260">
        <f t="shared" si="11"/>
        <v>-39593.230551000001</v>
      </c>
      <c r="O70" s="1"/>
      <c r="V70" s="629" t="s">
        <v>120</v>
      </c>
      <c r="W70" s="629"/>
      <c r="X70" s="629"/>
      <c r="Y70" s="643">
        <f>+I71</f>
        <v>692332</v>
      </c>
      <c r="Z70" s="643"/>
      <c r="AA70" s="494" t="s">
        <v>108</v>
      </c>
      <c r="AB70" s="495">
        <f>AB54</f>
        <v>0</v>
      </c>
      <c r="AC70" s="460">
        <f>ROUND(Y70*AB70,0)</f>
        <v>0</v>
      </c>
      <c r="AD70" s="449"/>
    </row>
    <row r="71" spans="1:30" ht="20.25" customHeight="1" x14ac:dyDescent="0.3">
      <c r="B71" s="14" t="s">
        <v>120</v>
      </c>
      <c r="C71" s="14"/>
      <c r="D71" s="14"/>
      <c r="E71" s="14"/>
      <c r="F71" s="14"/>
      <c r="H71" s="143" t="s">
        <v>19</v>
      </c>
      <c r="I71" s="111">
        <v>692332</v>
      </c>
      <c r="J71" s="144" t="s">
        <v>108</v>
      </c>
      <c r="K71" s="145">
        <f>K54</f>
        <v>5.607E-3</v>
      </c>
      <c r="L71" s="260">
        <f t="shared" si="11"/>
        <v>3881.9055239999998</v>
      </c>
      <c r="O71" s="1"/>
      <c r="V71" s="629" t="s">
        <v>121</v>
      </c>
      <c r="W71" s="629"/>
      <c r="X71" s="629"/>
      <c r="Y71" s="643">
        <f>+I72</f>
        <v>14209634</v>
      </c>
      <c r="Z71" s="643"/>
      <c r="AA71" s="494" t="s">
        <v>108</v>
      </c>
      <c r="AB71" s="495">
        <f>AB57</f>
        <v>0</v>
      </c>
      <c r="AC71" s="460">
        <f>ROUND(Y71*AB71,0)</f>
        <v>0</v>
      </c>
      <c r="AD71" s="449"/>
    </row>
    <row r="72" spans="1:30" ht="21" customHeight="1" x14ac:dyDescent="0.35">
      <c r="B72" s="14" t="s">
        <v>121</v>
      </c>
      <c r="C72" s="14"/>
      <c r="D72" s="14"/>
      <c r="E72" s="14"/>
      <c r="F72" s="14"/>
      <c r="H72" s="143" t="s">
        <v>20</v>
      </c>
      <c r="I72" s="111">
        <v>14209634</v>
      </c>
      <c r="J72" s="144" t="s">
        <v>108</v>
      </c>
      <c r="K72" s="145">
        <f>K57</f>
        <v>6.1279999999999998E-3</v>
      </c>
      <c r="L72" s="260">
        <f t="shared" si="11"/>
        <v>87076.637151999996</v>
      </c>
      <c r="O72" s="1"/>
      <c r="V72" s="607" t="s">
        <v>122</v>
      </c>
      <c r="W72" s="607"/>
      <c r="X72" s="607"/>
      <c r="Y72" s="607"/>
      <c r="Z72" s="607"/>
      <c r="AA72" s="607"/>
      <c r="AB72" s="607"/>
      <c r="AC72" s="461"/>
      <c r="AD72" s="449"/>
    </row>
    <row r="73" spans="1:30" ht="17.25" customHeight="1" x14ac:dyDescent="0.35">
      <c r="B73" s="14" t="s">
        <v>122</v>
      </c>
      <c r="C73" s="14"/>
      <c r="D73" s="14"/>
      <c r="E73" s="14"/>
      <c r="F73" s="14"/>
      <c r="H73" s="14"/>
      <c r="I73" s="14"/>
      <c r="J73" s="50"/>
      <c r="K73" s="14"/>
      <c r="L73" s="260"/>
      <c r="O73" s="1"/>
      <c r="V73" s="629" t="s">
        <v>123</v>
      </c>
      <c r="W73" s="629"/>
      <c r="X73" s="629"/>
      <c r="Y73" s="629"/>
      <c r="Z73" s="629"/>
      <c r="AA73" s="629"/>
      <c r="AB73" s="629"/>
      <c r="AC73" s="629"/>
      <c r="AD73" s="449"/>
    </row>
    <row r="74" spans="1:30" ht="31.2" x14ac:dyDescent="0.3">
      <c r="B74" s="14" t="s">
        <v>123</v>
      </c>
      <c r="C74" s="14"/>
      <c r="D74" s="30" t="s">
        <v>124</v>
      </c>
      <c r="E74" s="30" t="s">
        <v>125</v>
      </c>
      <c r="F74" s="30"/>
      <c r="H74" s="143" t="s">
        <v>22</v>
      </c>
      <c r="I74" s="18"/>
      <c r="J74" s="143"/>
      <c r="K74" s="18"/>
      <c r="L74" s="260"/>
      <c r="O74" s="1"/>
      <c r="V74" s="644" t="s">
        <v>126</v>
      </c>
      <c r="W74" s="644"/>
      <c r="X74" s="496" t="s">
        <v>127</v>
      </c>
      <c r="Y74" s="497"/>
      <c r="Z74" s="498">
        <f>+I75</f>
        <v>816</v>
      </c>
      <c r="AA74" s="499" t="s">
        <v>128</v>
      </c>
      <c r="AB74" s="500">
        <f>+K75</f>
        <v>365</v>
      </c>
      <c r="AC74" s="460">
        <f>ROUND(AB74*Z74,0)</f>
        <v>297840</v>
      </c>
      <c r="AD74" s="449"/>
    </row>
    <row r="75" spans="1:30" ht="19.5" customHeight="1" x14ac:dyDescent="0.3">
      <c r="A75" s="1" t="s">
        <v>129</v>
      </c>
      <c r="B75" s="154" t="s">
        <v>126</v>
      </c>
      <c r="C75" s="155" t="s">
        <v>127</v>
      </c>
      <c r="D75" s="154">
        <v>849</v>
      </c>
      <c r="E75" s="154">
        <v>783</v>
      </c>
      <c r="F75" s="154">
        <v>0</v>
      </c>
      <c r="G75" s="156">
        <f>IF($B$154&lt;8,D75,E75)</f>
        <v>783</v>
      </c>
      <c r="H75" s="157"/>
      <c r="I75" s="158">
        <f>AVERAGE(G75,D75)</f>
        <v>816</v>
      </c>
      <c r="J75" s="159" t="s">
        <v>128</v>
      </c>
      <c r="K75" s="160">
        <v>365</v>
      </c>
      <c r="L75" s="260">
        <f t="shared" ref="L75:L78" si="12">SUM(I75*K75)</f>
        <v>297840</v>
      </c>
      <c r="N75" s="1">
        <v>7802</v>
      </c>
      <c r="O75" s="1">
        <v>0</v>
      </c>
      <c r="V75" s="644" t="s">
        <v>126</v>
      </c>
      <c r="W75" s="644"/>
      <c r="X75" s="496" t="s">
        <v>130</v>
      </c>
      <c r="Y75" s="501"/>
      <c r="Z75" s="502">
        <f>+I76</f>
        <v>0</v>
      </c>
      <c r="AA75" s="499" t="s">
        <v>128</v>
      </c>
      <c r="AB75" s="503">
        <f>+K76</f>
        <v>1367</v>
      </c>
      <c r="AC75" s="460">
        <f>ROUND(AB75*Z75,0)</f>
        <v>0</v>
      </c>
      <c r="AD75" s="449"/>
    </row>
    <row r="76" spans="1:30" ht="19.5" customHeight="1" x14ac:dyDescent="0.3">
      <c r="A76" s="1" t="s">
        <v>131</v>
      </c>
      <c r="B76" s="154" t="s">
        <v>126</v>
      </c>
      <c r="C76" s="155" t="s">
        <v>130</v>
      </c>
      <c r="D76" s="154">
        <v>0</v>
      </c>
      <c r="E76" s="154">
        <v>0</v>
      </c>
      <c r="F76" s="154">
        <v>0</v>
      </c>
      <c r="G76" s="156">
        <f>IF($B$154&lt;8,D76,E76)</f>
        <v>0</v>
      </c>
      <c r="H76" s="157"/>
      <c r="I76" s="158">
        <f>AVERAGE(G76,D76)</f>
        <v>0</v>
      </c>
      <c r="J76" s="159" t="s">
        <v>128</v>
      </c>
      <c r="K76" s="164">
        <v>1367</v>
      </c>
      <c r="L76" s="260">
        <f t="shared" si="12"/>
        <v>0</v>
      </c>
      <c r="N76" s="1">
        <v>7802</v>
      </c>
      <c r="O76" s="1">
        <v>110</v>
      </c>
      <c r="V76" s="629" t="str">
        <f>+B77</f>
        <v>14.  Digital Classrooms Allocation (UFTE share)</v>
      </c>
      <c r="W76" s="629"/>
      <c r="X76" s="629"/>
      <c r="Y76" s="639">
        <f>+I77</f>
        <v>1720807</v>
      </c>
      <c r="Z76" s="639"/>
      <c r="AA76" s="499" t="s">
        <v>128</v>
      </c>
      <c r="AB76" s="495">
        <f>AB57</f>
        <v>0</v>
      </c>
      <c r="AC76" s="460">
        <f>ROUND(Y76*AB76,0)</f>
        <v>0</v>
      </c>
      <c r="AD76" s="449"/>
    </row>
    <row r="77" spans="1:30" ht="26.25" customHeight="1" x14ac:dyDescent="0.3">
      <c r="B77" s="14" t="s">
        <v>132</v>
      </c>
      <c r="C77" s="14"/>
      <c r="D77" s="14"/>
      <c r="E77" s="14"/>
      <c r="F77" s="14"/>
      <c r="H77" s="143" t="s">
        <v>23</v>
      </c>
      <c r="I77" s="165">
        <v>1720807</v>
      </c>
      <c r="J77" s="144" t="s">
        <v>108</v>
      </c>
      <c r="K77" s="145">
        <f>K57</f>
        <v>6.1279999999999998E-3</v>
      </c>
      <c r="L77" s="260">
        <f t="shared" si="12"/>
        <v>10545.105296</v>
      </c>
      <c r="O77" s="1"/>
      <c r="V77" s="629" t="str">
        <f>+B78</f>
        <v>15.  Florida Teachers Classroom Supply Assistance Program</v>
      </c>
      <c r="W77" s="629"/>
      <c r="X77" s="629"/>
      <c r="Y77" s="639">
        <f>+I78</f>
        <v>0</v>
      </c>
      <c r="Z77" s="639"/>
      <c r="AA77" s="499" t="s">
        <v>128</v>
      </c>
      <c r="AB77" s="495">
        <f>AB54</f>
        <v>0</v>
      </c>
      <c r="AC77" s="460">
        <f>ROUND(Y77*AB77,0)</f>
        <v>0</v>
      </c>
      <c r="AD77" s="449"/>
    </row>
    <row r="78" spans="1:30" ht="26.25" customHeight="1" x14ac:dyDescent="0.3">
      <c r="B78" s="513" t="s">
        <v>133</v>
      </c>
      <c r="C78" s="513"/>
      <c r="D78" s="513"/>
      <c r="E78" s="14"/>
      <c r="F78" s="14"/>
      <c r="H78" s="143" t="s">
        <v>134</v>
      </c>
      <c r="I78" s="165">
        <v>0</v>
      </c>
      <c r="J78" s="144" t="s">
        <v>108</v>
      </c>
      <c r="K78" s="145">
        <f>K54</f>
        <v>5.607E-3</v>
      </c>
      <c r="L78" s="260">
        <f t="shared" si="12"/>
        <v>0</v>
      </c>
      <c r="O78" s="1"/>
      <c r="V78" s="629" t="str">
        <f t="shared" ref="V78" si="13">+B79</f>
        <v>16.  Food Service Allocation</v>
      </c>
      <c r="W78" s="629"/>
      <c r="X78" s="629"/>
      <c r="Y78" s="504"/>
      <c r="Z78" s="504"/>
      <c r="AA78" s="504"/>
      <c r="AB78" s="504"/>
      <c r="AC78" s="483"/>
      <c r="AD78" s="449"/>
    </row>
    <row r="79" spans="1:30" ht="21" customHeight="1" x14ac:dyDescent="0.3">
      <c r="B79" s="513" t="s">
        <v>135</v>
      </c>
      <c r="C79" s="513"/>
      <c r="D79" s="513"/>
      <c r="E79" s="14"/>
      <c r="F79" s="14"/>
      <c r="H79" s="143" t="s">
        <v>136</v>
      </c>
      <c r="I79" s="18"/>
      <c r="J79" s="18"/>
      <c r="K79" s="18"/>
      <c r="L79" s="260"/>
      <c r="N79" s="168"/>
      <c r="O79" s="1"/>
      <c r="Q79" s="143"/>
      <c r="V79" s="629"/>
      <c r="W79" s="629"/>
      <c r="X79" s="629"/>
      <c r="Y79" s="504"/>
      <c r="Z79" s="504"/>
      <c r="AA79" s="504"/>
      <c r="AB79" s="504"/>
      <c r="AC79" s="505"/>
      <c r="AD79" s="449"/>
    </row>
    <row r="80" spans="1:30" ht="21" customHeight="1" x14ac:dyDescent="0.3">
      <c r="B80" s="513"/>
      <c r="C80" s="513"/>
      <c r="D80" s="513"/>
      <c r="E80" s="14"/>
      <c r="F80" s="14"/>
      <c r="H80" s="170"/>
      <c r="I80" s="171"/>
      <c r="J80" s="171"/>
      <c r="K80" s="171"/>
      <c r="L80" s="260"/>
      <c r="N80" s="172"/>
      <c r="O80" s="1"/>
      <c r="Q80" s="143"/>
      <c r="V80" s="504"/>
      <c r="W80" s="504"/>
      <c r="X80" s="504"/>
      <c r="Y80" s="504"/>
      <c r="Z80" s="504"/>
      <c r="AA80" s="504"/>
      <c r="AB80" s="504"/>
      <c r="AC80" s="505"/>
      <c r="AD80" s="449"/>
    </row>
    <row r="81" spans="1:30" ht="21" customHeight="1" thickBot="1" x14ac:dyDescent="0.35">
      <c r="B81" s="14"/>
      <c r="C81" s="14"/>
      <c r="D81" s="14"/>
      <c r="E81" s="14"/>
      <c r="F81" s="14"/>
      <c r="G81" s="14"/>
      <c r="H81" s="14"/>
      <c r="I81" s="14"/>
      <c r="J81" s="14"/>
      <c r="K81" s="14"/>
      <c r="L81" s="260"/>
      <c r="M81" s="173"/>
      <c r="N81" s="172"/>
      <c r="O81" s="1"/>
      <c r="Q81" s="143"/>
      <c r="V81" s="504" t="s">
        <v>137</v>
      </c>
      <c r="W81" s="504"/>
      <c r="X81" s="504"/>
      <c r="Y81" s="504"/>
      <c r="Z81" s="504"/>
      <c r="AA81" s="504"/>
      <c r="AB81" s="504"/>
      <c r="AC81" s="506">
        <f>SUM(AC44:AC80)</f>
        <v>297840</v>
      </c>
      <c r="AD81" s="507"/>
    </row>
    <row r="82" spans="1:30" ht="22.5" customHeight="1" thickTop="1" x14ac:dyDescent="0.3">
      <c r="B82" s="14" t="s">
        <v>138</v>
      </c>
      <c r="C82" s="14"/>
      <c r="D82" s="14"/>
      <c r="E82" s="14"/>
      <c r="F82" s="14"/>
      <c r="G82" s="14"/>
      <c r="H82" s="14"/>
      <c r="I82" s="14"/>
      <c r="J82" s="14"/>
      <c r="K82" s="14"/>
      <c r="L82" s="446">
        <f>SUM(L44:L81)</f>
        <v>7396502.7938613789</v>
      </c>
      <c r="M82" s="176"/>
      <c r="N82" s="177"/>
      <c r="O82" s="1"/>
      <c r="Q82" s="143"/>
      <c r="V82" s="504"/>
      <c r="W82" s="504"/>
      <c r="X82" s="504"/>
      <c r="Y82" s="504"/>
      <c r="Z82" s="504"/>
      <c r="AA82" s="504"/>
      <c r="AB82" s="504"/>
      <c r="AC82" s="508"/>
      <c r="AD82" s="507"/>
    </row>
    <row r="83" spans="1:30" ht="27.75" customHeight="1" x14ac:dyDescent="0.3">
      <c r="B83" s="14" t="s">
        <v>139</v>
      </c>
      <c r="C83" s="14"/>
      <c r="D83" s="14"/>
      <c r="E83" s="14"/>
      <c r="F83" s="14"/>
      <c r="G83" s="14"/>
      <c r="H83" s="14"/>
      <c r="I83" s="14"/>
      <c r="J83" s="14"/>
      <c r="K83" s="50" t="s">
        <v>140</v>
      </c>
      <c r="L83" s="260" t="s">
        <v>141</v>
      </c>
      <c r="M83" s="176"/>
      <c r="N83" s="177"/>
      <c r="O83" s="1"/>
      <c r="Q83" s="143"/>
      <c r="V83" s="449" t="s">
        <v>142</v>
      </c>
      <c r="W83" s="449"/>
      <c r="X83" s="449"/>
      <c r="Y83" s="449"/>
      <c r="Z83" s="449"/>
      <c r="AA83" s="449"/>
      <c r="AB83" s="449"/>
      <c r="AC83" s="449"/>
      <c r="AD83" s="509"/>
    </row>
    <row r="84" spans="1:30" ht="18.75" customHeight="1" x14ac:dyDescent="0.3">
      <c r="B84" s="14" t="s">
        <v>143</v>
      </c>
      <c r="C84" s="14"/>
      <c r="D84" s="14"/>
      <c r="E84" s="14"/>
      <c r="F84" s="14"/>
      <c r="G84" s="14"/>
      <c r="H84" s="14"/>
      <c r="I84" s="14"/>
      <c r="J84" s="14"/>
      <c r="K84" s="184" t="str">
        <f>IF(G26=0,"",IF((G11+G13+SUM(G15:G21))/G26&gt;0.75,1,""))</f>
        <v/>
      </c>
      <c r="L84" s="260">
        <f>'1571'!AC81</f>
        <v>297840</v>
      </c>
      <c r="M84" s="176"/>
      <c r="N84" s="177"/>
      <c r="O84" s="1"/>
      <c r="Q84" s="143"/>
      <c r="V84" s="510" t="s">
        <v>144</v>
      </c>
      <c r="W84" s="510"/>
      <c r="X84" s="510"/>
      <c r="Y84" s="510"/>
      <c r="Z84" s="510"/>
      <c r="AA84" s="510"/>
      <c r="AB84" s="510"/>
      <c r="AC84" s="510"/>
      <c r="AD84" s="449"/>
    </row>
    <row r="85" spans="1:30" ht="18.75" customHeight="1" x14ac:dyDescent="0.3">
      <c r="B85" s="14"/>
      <c r="C85" s="14"/>
      <c r="D85" s="14"/>
      <c r="E85" s="14"/>
      <c r="F85" s="14"/>
      <c r="G85" s="14"/>
      <c r="H85" s="14"/>
      <c r="I85" s="14"/>
      <c r="J85" s="14"/>
      <c r="M85" s="176"/>
      <c r="N85" s="177"/>
      <c r="O85" s="1"/>
      <c r="Q85" s="143"/>
      <c r="V85" s="510" t="s">
        <v>145</v>
      </c>
      <c r="W85" s="510"/>
      <c r="X85" s="510"/>
      <c r="Y85" s="510"/>
      <c r="Z85" s="510"/>
      <c r="AA85" s="510"/>
      <c r="AB85" s="510"/>
      <c r="AC85" s="510"/>
      <c r="AD85" s="509"/>
    </row>
    <row r="86" spans="1:30" ht="18.75" customHeight="1" x14ac:dyDescent="0.3">
      <c r="B86" s="2" t="s">
        <v>146</v>
      </c>
      <c r="C86" s="14"/>
      <c r="D86" s="14"/>
      <c r="E86" s="14"/>
      <c r="F86" s="14"/>
      <c r="G86" s="14"/>
      <c r="H86" s="14"/>
      <c r="I86" s="14"/>
      <c r="J86" s="182" t="s">
        <v>147</v>
      </c>
      <c r="K86" s="183">
        <f>IF(K84=1,L84,L82)</f>
        <v>7396502.7938613789</v>
      </c>
      <c r="L86" s="247">
        <f>IF(G26=0,0,IF(G26&gt;250,-(((250/G26)*K86)*IF(M86="H",0.02,0.05)),IF(M86="H",-0.02*K86,-0.05*K86)))</f>
        <v>-82238.921336429266</v>
      </c>
      <c r="M86" s="176" t="str">
        <f>IF(B123="2911","H",IF(B123="3396","H"," "))</f>
        <v xml:space="preserve"> </v>
      </c>
      <c r="N86" s="177"/>
      <c r="O86" s="1"/>
      <c r="Q86" s="143"/>
      <c r="V86" s="510" t="s">
        <v>148</v>
      </c>
      <c r="W86" s="510"/>
      <c r="X86" s="510"/>
      <c r="Y86" s="510"/>
      <c r="Z86" s="510"/>
      <c r="AA86" s="510"/>
      <c r="AB86" s="510"/>
      <c r="AC86" s="510"/>
      <c r="AD86" s="509"/>
    </row>
    <row r="87" spans="1:30" ht="18.75" customHeight="1" x14ac:dyDescent="0.3">
      <c r="B87" s="2" t="s">
        <v>149</v>
      </c>
      <c r="C87" s="14"/>
      <c r="D87" s="14"/>
      <c r="E87" s="14"/>
      <c r="F87" s="14"/>
      <c r="G87" s="14"/>
      <c r="H87" s="14"/>
      <c r="I87" s="14"/>
      <c r="J87" s="14"/>
      <c r="K87" s="184"/>
      <c r="L87" s="260">
        <f>L82+L86</f>
        <v>7314263.8725249497</v>
      </c>
      <c r="M87" s="176"/>
      <c r="N87" s="177"/>
      <c r="O87" s="1"/>
      <c r="Q87" s="143"/>
      <c r="V87" s="173"/>
      <c r="W87" s="173"/>
      <c r="X87" s="173"/>
      <c r="Y87" s="173"/>
      <c r="Z87" s="173"/>
      <c r="AA87" s="173"/>
      <c r="AB87" s="173"/>
      <c r="AC87" s="173"/>
      <c r="AD87" s="185"/>
    </row>
    <row r="88" spans="1:30" x14ac:dyDescent="0.3">
      <c r="V88" s="173"/>
      <c r="W88" s="173"/>
      <c r="X88" s="173"/>
      <c r="Y88" s="173"/>
      <c r="Z88" s="173"/>
      <c r="AA88" s="173"/>
      <c r="AB88" s="173"/>
      <c r="AC88" s="173"/>
      <c r="AD88" s="186"/>
    </row>
    <row r="89" spans="1:30" ht="18.75" customHeight="1" x14ac:dyDescent="0.3">
      <c r="A89" s="1" t="s">
        <v>150</v>
      </c>
      <c r="B89" s="14" t="s">
        <v>151</v>
      </c>
      <c r="C89" s="14"/>
      <c r="D89" s="14"/>
      <c r="E89" s="14"/>
      <c r="F89" s="14">
        <v>0</v>
      </c>
      <c r="G89" s="14"/>
      <c r="H89" s="14"/>
      <c r="I89" s="14"/>
      <c r="J89" s="14"/>
      <c r="K89" s="184"/>
      <c r="L89" s="247">
        <v>-6126618.5800000001</v>
      </c>
      <c r="M89" s="176"/>
      <c r="N89" s="177"/>
      <c r="O89" s="1"/>
      <c r="Q89" s="143"/>
      <c r="V89" s="173"/>
      <c r="W89" s="173"/>
      <c r="X89" s="173"/>
      <c r="Y89" s="173"/>
      <c r="Z89" s="173"/>
      <c r="AA89" s="173"/>
      <c r="AB89" s="173"/>
      <c r="AC89" s="173"/>
      <c r="AD89" s="185"/>
    </row>
    <row r="90" spans="1:30" ht="18.75" customHeight="1" x14ac:dyDescent="0.3">
      <c r="B90" s="14" t="s">
        <v>152</v>
      </c>
      <c r="C90" s="14"/>
      <c r="D90" s="14"/>
      <c r="E90" s="14"/>
      <c r="F90" s="14"/>
      <c r="G90" s="14"/>
      <c r="H90" s="14"/>
      <c r="I90" s="14"/>
      <c r="J90" s="14"/>
      <c r="K90" s="184"/>
      <c r="L90" s="260">
        <f>L87+L89</f>
        <v>1187645.2925249496</v>
      </c>
      <c r="M90" s="176"/>
      <c r="N90" s="177"/>
      <c r="O90" s="1"/>
      <c r="Q90" s="143"/>
      <c r="V90" s="173">
        <v>2911</v>
      </c>
      <c r="W90" s="187"/>
      <c r="X90" s="187"/>
      <c r="Y90" s="187"/>
      <c r="Z90" s="187"/>
      <c r="AA90" s="187"/>
      <c r="AB90" s="187"/>
      <c r="AC90" s="187"/>
      <c r="AD90" s="185"/>
    </row>
    <row r="91" spans="1:30" ht="18.75" customHeight="1" x14ac:dyDescent="0.3">
      <c r="B91" s="14" t="s">
        <v>153</v>
      </c>
      <c r="C91" s="14"/>
      <c r="D91" s="14"/>
      <c r="E91" s="14"/>
      <c r="F91" s="14"/>
      <c r="G91" s="14"/>
      <c r="H91" s="14"/>
      <c r="I91" s="14"/>
      <c r="J91" s="14"/>
      <c r="K91" s="184"/>
      <c r="L91" s="267">
        <v>2</v>
      </c>
      <c r="M91" s="176"/>
      <c r="N91" s="177"/>
      <c r="O91" s="1"/>
      <c r="Q91" s="143"/>
      <c r="V91" s="173"/>
      <c r="W91" s="187"/>
      <c r="X91" s="187"/>
      <c r="Y91" s="187"/>
      <c r="Z91" s="187"/>
      <c r="AA91" s="187"/>
      <c r="AB91" s="187"/>
      <c r="AC91" s="187"/>
      <c r="AD91" s="185"/>
    </row>
    <row r="92" spans="1:30" ht="18.75" customHeight="1" thickBot="1" x14ac:dyDescent="0.35">
      <c r="B92" s="14" t="s">
        <v>154</v>
      </c>
      <c r="C92" s="14"/>
      <c r="D92" s="14"/>
      <c r="E92" s="14"/>
      <c r="F92" s="14"/>
      <c r="G92" s="14"/>
      <c r="H92" s="14"/>
      <c r="I92" s="14"/>
      <c r="J92" s="14"/>
      <c r="K92" s="184"/>
      <c r="L92" s="278">
        <f>ROUND(L90/L91,2)</f>
        <v>593822.65</v>
      </c>
      <c r="M92" s="176"/>
      <c r="N92" s="177"/>
      <c r="O92" s="1"/>
      <c r="Q92" s="143"/>
      <c r="V92" s="173">
        <v>3396</v>
      </c>
      <c r="W92" s="188"/>
      <c r="X92" s="188"/>
      <c r="Y92" s="188"/>
      <c r="Z92" s="188"/>
      <c r="AA92" s="188"/>
      <c r="AB92" s="188"/>
      <c r="AC92" s="188"/>
      <c r="AD92" s="189"/>
    </row>
    <row r="93" spans="1:30" ht="18.75" customHeight="1" thickTop="1" x14ac:dyDescent="0.3">
      <c r="N93" s="189"/>
      <c r="O93" s="190"/>
      <c r="P93" s="189"/>
      <c r="Q93" s="189"/>
      <c r="V93" s="188"/>
      <c r="W93" s="188"/>
      <c r="X93" s="188"/>
      <c r="Y93" s="188"/>
      <c r="Z93" s="188"/>
      <c r="AA93" s="188"/>
      <c r="AB93" s="188"/>
      <c r="AC93" s="188"/>
      <c r="AD93" s="185"/>
    </row>
    <row r="94" spans="1:30" ht="18.75" customHeight="1" thickBot="1" x14ac:dyDescent="0.35">
      <c r="B94" s="191" t="s">
        <v>155</v>
      </c>
      <c r="C94" s="14"/>
      <c r="D94" s="14"/>
      <c r="E94" s="14"/>
      <c r="G94" s="14"/>
      <c r="H94" s="14"/>
      <c r="I94" s="14"/>
      <c r="J94" s="14"/>
      <c r="L94" s="265">
        <f>IF(M86="H",(K86*0.02)+L86,(K86*0.05)+L86)</f>
        <v>287586.21835663973</v>
      </c>
      <c r="M94" s="176"/>
      <c r="V94" s="192"/>
      <c r="W94" s="192"/>
      <c r="X94" s="192"/>
      <c r="Y94" s="192"/>
      <c r="Z94" s="192"/>
      <c r="AA94" s="192"/>
      <c r="AB94" s="192"/>
      <c r="AC94" s="192"/>
      <c r="AD94" s="185"/>
    </row>
    <row r="95" spans="1:30" ht="21.75" customHeight="1" thickTop="1" x14ac:dyDescent="0.3">
      <c r="B95" s="193" t="s">
        <v>156</v>
      </c>
      <c r="C95" s="193"/>
      <c r="D95" s="193"/>
      <c r="E95" s="193"/>
      <c r="F95" s="193"/>
      <c r="G95" s="193"/>
      <c r="H95" s="193"/>
      <c r="I95" s="193"/>
      <c r="J95" s="193"/>
      <c r="K95" s="193"/>
      <c r="L95" s="266"/>
      <c r="M95" s="189"/>
      <c r="V95" s="192"/>
      <c r="W95" s="192"/>
      <c r="X95" s="192"/>
      <c r="Y95" s="192"/>
      <c r="Z95" s="192"/>
      <c r="AA95" s="192"/>
      <c r="AB95" s="192"/>
      <c r="AC95" s="192"/>
      <c r="AD95" s="185"/>
    </row>
    <row r="96" spans="1:30" x14ac:dyDescent="0.3">
      <c r="B96" s="194"/>
      <c r="V96" s="192"/>
      <c r="W96" s="192"/>
      <c r="X96" s="192"/>
      <c r="Y96" s="192"/>
      <c r="Z96" s="192"/>
      <c r="AA96" s="192"/>
      <c r="AB96" s="192"/>
      <c r="AC96" s="192"/>
      <c r="AD96" s="189"/>
    </row>
    <row r="97" spans="2:30" x14ac:dyDescent="0.3">
      <c r="B97" s="194"/>
      <c r="V97" s="192"/>
      <c r="W97" s="192"/>
      <c r="X97" s="192"/>
      <c r="Y97" s="192"/>
      <c r="Z97" s="192"/>
      <c r="AA97" s="192"/>
      <c r="AB97" s="192"/>
      <c r="AC97" s="192"/>
      <c r="AD97" s="189"/>
    </row>
    <row r="98" spans="2:30" hidden="1" x14ac:dyDescent="0.3">
      <c r="B98" s="195" t="s">
        <v>157</v>
      </c>
      <c r="C98" s="196"/>
      <c r="V98" s="197"/>
      <c r="W98" s="197"/>
      <c r="X98" s="197"/>
      <c r="Y98" s="197"/>
      <c r="Z98" s="197"/>
      <c r="AA98" s="197"/>
      <c r="AB98" s="197"/>
      <c r="AC98" s="197"/>
    </row>
    <row r="99" spans="2:30" hidden="1" x14ac:dyDescent="0.3">
      <c r="B99" s="198"/>
      <c r="C99" s="196"/>
      <c r="V99" s="194"/>
      <c r="W99" s="14"/>
      <c r="X99" s="14"/>
      <c r="Y99" s="14"/>
      <c r="Z99" s="14"/>
      <c r="AA99" s="14"/>
      <c r="AB99" s="14"/>
      <c r="AC99" s="14"/>
    </row>
    <row r="100" spans="2:30" hidden="1" x14ac:dyDescent="0.3">
      <c r="B100" s="199" t="s">
        <v>158</v>
      </c>
      <c r="C100" s="195" t="s">
        <v>159</v>
      </c>
      <c r="V100" s="194"/>
    </row>
    <row r="101" spans="2:30" hidden="1" x14ac:dyDescent="0.3">
      <c r="B101" s="199" t="s">
        <v>160</v>
      </c>
      <c r="C101" s="195" t="s">
        <v>161</v>
      </c>
      <c r="V101" s="194"/>
    </row>
    <row r="102" spans="2:30" hidden="1" x14ac:dyDescent="0.3">
      <c r="B102" s="199" t="s">
        <v>162</v>
      </c>
      <c r="C102" s="195" t="s">
        <v>163</v>
      </c>
      <c r="V102" s="194"/>
      <c r="W102" s="200"/>
      <c r="X102" s="200"/>
      <c r="Y102" s="200"/>
      <c r="Z102" s="200"/>
      <c r="AA102" s="200"/>
      <c r="AB102" s="200"/>
      <c r="AC102" s="200"/>
      <c r="AD102" s="200"/>
    </row>
    <row r="103" spans="2:30" hidden="1" x14ac:dyDescent="0.3">
      <c r="B103" s="199" t="s">
        <v>164</v>
      </c>
      <c r="C103" s="195" t="s">
        <v>165</v>
      </c>
      <c r="V103" s="194"/>
    </row>
    <row r="104" spans="2:30" hidden="1" x14ac:dyDescent="0.3">
      <c r="B104" s="201"/>
      <c r="C104" s="195" t="s">
        <v>166</v>
      </c>
      <c r="V104" s="194"/>
    </row>
    <row r="105" spans="2:30" hidden="1" x14ac:dyDescent="0.3">
      <c r="B105" s="199" t="s">
        <v>167</v>
      </c>
      <c r="C105" s="195" t="s">
        <v>168</v>
      </c>
      <c r="V105" s="194"/>
    </row>
    <row r="106" spans="2:30" hidden="1" x14ac:dyDescent="0.3">
      <c r="B106" s="199" t="s">
        <v>169</v>
      </c>
      <c r="C106" s="195" t="s">
        <v>170</v>
      </c>
      <c r="V106" s="194"/>
    </row>
    <row r="107" spans="2:30" hidden="1" x14ac:dyDescent="0.3">
      <c r="B107" s="199" t="s">
        <v>268</v>
      </c>
      <c r="C107" s="195" t="s">
        <v>172</v>
      </c>
      <c r="V107" s="194"/>
    </row>
    <row r="108" spans="2:30" hidden="1" x14ac:dyDescent="0.3">
      <c r="B108" s="199" t="s">
        <v>173</v>
      </c>
      <c r="C108" s="195" t="s">
        <v>174</v>
      </c>
      <c r="V108" s="194"/>
    </row>
    <row r="109" spans="2:30" hidden="1" x14ac:dyDescent="0.3">
      <c r="B109" s="199" t="s">
        <v>175</v>
      </c>
      <c r="C109" s="195" t="s">
        <v>176</v>
      </c>
      <c r="V109" s="194"/>
    </row>
    <row r="110" spans="2:30" hidden="1" x14ac:dyDescent="0.3">
      <c r="B110" s="201"/>
      <c r="C110" s="195"/>
      <c r="V110" s="194"/>
    </row>
    <row r="111" spans="2:30" hidden="1" x14ac:dyDescent="0.3">
      <c r="B111" s="199" t="s">
        <v>177</v>
      </c>
      <c r="C111" s="195" t="s">
        <v>178</v>
      </c>
      <c r="V111" s="194"/>
    </row>
    <row r="112" spans="2:30" hidden="1" x14ac:dyDescent="0.3">
      <c r="B112" s="199" t="s">
        <v>177</v>
      </c>
      <c r="C112" s="195" t="s">
        <v>179</v>
      </c>
    </row>
    <row r="113" spans="2:3" hidden="1" x14ac:dyDescent="0.3">
      <c r="B113" s="199" t="s">
        <v>180</v>
      </c>
      <c r="C113" s="195" t="s">
        <v>181</v>
      </c>
    </row>
    <row r="114" spans="2:3" hidden="1" x14ac:dyDescent="0.3">
      <c r="B114" s="199" t="s">
        <v>182</v>
      </c>
      <c r="C114" s="195" t="s">
        <v>183</v>
      </c>
    </row>
    <row r="115" spans="2:3" hidden="1" x14ac:dyDescent="0.3">
      <c r="B115" s="199" t="s">
        <v>180</v>
      </c>
      <c r="C115" s="195" t="s">
        <v>184</v>
      </c>
    </row>
    <row r="116" spans="2:3" hidden="1" x14ac:dyDescent="0.3">
      <c r="B116" s="199" t="s">
        <v>185</v>
      </c>
      <c r="C116" s="195" t="s">
        <v>186</v>
      </c>
    </row>
    <row r="117" spans="2:3" hidden="1" x14ac:dyDescent="0.3">
      <c r="B117" s="199" t="s">
        <v>187</v>
      </c>
      <c r="C117" s="195" t="s">
        <v>188</v>
      </c>
    </row>
    <row r="118" spans="2:3" hidden="1" x14ac:dyDescent="0.3">
      <c r="B118" s="201" t="s">
        <v>189</v>
      </c>
      <c r="C118" s="195" t="s">
        <v>190</v>
      </c>
    </row>
    <row r="119" spans="2:3" hidden="1" x14ac:dyDescent="0.3">
      <c r="B119" s="201"/>
      <c r="C119" s="195"/>
    </row>
    <row r="120" spans="2:3" hidden="1" x14ac:dyDescent="0.3">
      <c r="B120" s="199" t="s">
        <v>158</v>
      </c>
      <c r="C120" s="195" t="s">
        <v>191</v>
      </c>
    </row>
    <row r="121" spans="2:3" hidden="1" x14ac:dyDescent="0.3">
      <c r="B121" s="199" t="s">
        <v>192</v>
      </c>
      <c r="C121" s="195" t="s">
        <v>193</v>
      </c>
    </row>
    <row r="122" spans="2:3" hidden="1" x14ac:dyDescent="0.3">
      <c r="B122" s="199" t="s">
        <v>194</v>
      </c>
      <c r="C122" s="195" t="s">
        <v>195</v>
      </c>
    </row>
    <row r="123" spans="2:3" hidden="1" x14ac:dyDescent="0.3">
      <c r="B123" s="199" t="s">
        <v>269</v>
      </c>
      <c r="C123" s="195" t="s">
        <v>197</v>
      </c>
    </row>
    <row r="124" spans="2:3" hidden="1" x14ac:dyDescent="0.3">
      <c r="B124" s="437" t="s">
        <v>581</v>
      </c>
      <c r="C124" s="195" t="s">
        <v>199</v>
      </c>
    </row>
    <row r="125" spans="2:3" hidden="1" x14ac:dyDescent="0.3">
      <c r="B125" s="199" t="s">
        <v>200</v>
      </c>
      <c r="C125" s="195" t="s">
        <v>201</v>
      </c>
    </row>
    <row r="126" spans="2:3" hidden="1" x14ac:dyDescent="0.3">
      <c r="B126" s="199" t="s">
        <v>200</v>
      </c>
      <c r="C126" s="195" t="s">
        <v>202</v>
      </c>
    </row>
    <row r="127" spans="2:3" hidden="1" x14ac:dyDescent="0.3">
      <c r="B127" s="199" t="s">
        <v>200</v>
      </c>
      <c r="C127" s="195" t="s">
        <v>203</v>
      </c>
    </row>
    <row r="128" spans="2:3" hidden="1" x14ac:dyDescent="0.3">
      <c r="B128" s="199" t="s">
        <v>200</v>
      </c>
      <c r="C128" s="195" t="s">
        <v>204</v>
      </c>
    </row>
    <row r="129" spans="1:5" hidden="1" x14ac:dyDescent="0.3">
      <c r="B129" s="199" t="s">
        <v>164</v>
      </c>
      <c r="C129" s="195" t="s">
        <v>205</v>
      </c>
    </row>
    <row r="130" spans="1:5" hidden="1" x14ac:dyDescent="0.3">
      <c r="B130" s="199" t="s">
        <v>206</v>
      </c>
      <c r="C130" s="195" t="s">
        <v>207</v>
      </c>
    </row>
    <row r="131" spans="1:5" hidden="1" x14ac:dyDescent="0.3">
      <c r="B131" s="199" t="s">
        <v>200</v>
      </c>
      <c r="C131" s="195" t="s">
        <v>208</v>
      </c>
    </row>
    <row r="132" spans="1:5" hidden="1" x14ac:dyDescent="0.3">
      <c r="B132" s="195"/>
      <c r="C132" s="195"/>
    </row>
    <row r="133" spans="1:5" hidden="1" x14ac:dyDescent="0.3">
      <c r="B133" s="195"/>
      <c r="C133" s="195"/>
    </row>
    <row r="134" spans="1:5" hidden="1" x14ac:dyDescent="0.3">
      <c r="B134" s="201"/>
      <c r="C134" s="201"/>
    </row>
    <row r="135" spans="1:5" hidden="1" x14ac:dyDescent="0.3">
      <c r="B135" s="201">
        <f>NvsElapsedTime</f>
        <v>1.15740767796524E-5</v>
      </c>
      <c r="C135" s="201"/>
    </row>
    <row r="136" spans="1:5" hidden="1" x14ac:dyDescent="0.3">
      <c r="B136" s="202">
        <f>NvsEndTime</f>
        <v>41808.602337962999</v>
      </c>
      <c r="C136" s="202" t="s">
        <v>209</v>
      </c>
    </row>
    <row r="137" spans="1:5" x14ac:dyDescent="0.3">
      <c r="B137" s="195"/>
      <c r="C137" s="203"/>
    </row>
    <row r="138" spans="1:5" x14ac:dyDescent="0.3">
      <c r="B138" s="195"/>
      <c r="C138" s="195"/>
    </row>
    <row r="139" spans="1:5" hidden="1" x14ac:dyDescent="0.3">
      <c r="B139" s="204" t="s">
        <v>157</v>
      </c>
      <c r="C139" s="205"/>
      <c r="D139" s="205"/>
      <c r="E139" s="206"/>
    </row>
    <row r="140" spans="1:5" hidden="1" x14ac:dyDescent="0.3">
      <c r="B140" s="207"/>
      <c r="C140" s="205"/>
      <c r="D140" s="205"/>
      <c r="E140" s="206"/>
    </row>
    <row r="141" spans="1:5" hidden="1" x14ac:dyDescent="0.3">
      <c r="A141" s="204" t="s">
        <v>210</v>
      </c>
      <c r="B141" s="208" t="s">
        <v>158</v>
      </c>
      <c r="C141" s="209" t="s">
        <v>159</v>
      </c>
      <c r="D141" s="205"/>
    </row>
    <row r="142" spans="1:5" hidden="1" x14ac:dyDescent="0.3">
      <c r="A142" s="204" t="s">
        <v>211</v>
      </c>
      <c r="B142" s="208" t="s">
        <v>160</v>
      </c>
      <c r="C142" s="209" t="s">
        <v>161</v>
      </c>
      <c r="D142" s="205"/>
    </row>
    <row r="143" spans="1:5" hidden="1" x14ac:dyDescent="0.3">
      <c r="A143" s="204" t="s">
        <v>212</v>
      </c>
      <c r="B143" s="208" t="s">
        <v>162</v>
      </c>
      <c r="C143" s="209" t="s">
        <v>163</v>
      </c>
      <c r="D143" s="205"/>
    </row>
    <row r="144" spans="1:5" hidden="1" x14ac:dyDescent="0.3">
      <c r="A144" s="204" t="s">
        <v>213</v>
      </c>
      <c r="B144" s="208" t="s">
        <v>164</v>
      </c>
      <c r="C144" s="209" t="s">
        <v>165</v>
      </c>
      <c r="D144" s="205"/>
    </row>
    <row r="145" spans="1:4" hidden="1" x14ac:dyDescent="0.3">
      <c r="A145" s="204"/>
      <c r="B145" s="204"/>
      <c r="C145" s="209" t="s">
        <v>166</v>
      </c>
      <c r="D145" s="205"/>
    </row>
    <row r="146" spans="1:4" hidden="1" x14ac:dyDescent="0.3">
      <c r="A146" s="204" t="s">
        <v>214</v>
      </c>
      <c r="B146" s="208" t="s">
        <v>167</v>
      </c>
      <c r="C146" s="209" t="s">
        <v>168</v>
      </c>
      <c r="D146" s="205"/>
    </row>
    <row r="147" spans="1:4" hidden="1" x14ac:dyDescent="0.3">
      <c r="A147" s="204" t="s">
        <v>215</v>
      </c>
      <c r="B147" s="208" t="s">
        <v>169</v>
      </c>
      <c r="C147" s="209" t="s">
        <v>216</v>
      </c>
      <c r="D147" s="205"/>
    </row>
    <row r="148" spans="1:4" hidden="1" x14ac:dyDescent="0.3">
      <c r="A148" s="204" t="s">
        <v>217</v>
      </c>
      <c r="B148" s="208" t="s">
        <v>268</v>
      </c>
      <c r="C148" s="209" t="s">
        <v>172</v>
      </c>
      <c r="D148" s="205"/>
    </row>
    <row r="149" spans="1:4" hidden="1" x14ac:dyDescent="0.3">
      <c r="A149" s="204" t="s">
        <v>218</v>
      </c>
      <c r="B149" s="208" t="s">
        <v>173</v>
      </c>
      <c r="C149" s="209" t="s">
        <v>219</v>
      </c>
      <c r="D149" s="205"/>
    </row>
    <row r="150" spans="1:4" hidden="1" x14ac:dyDescent="0.3">
      <c r="A150" s="204" t="s">
        <v>220</v>
      </c>
      <c r="B150" s="208" t="s">
        <v>175</v>
      </c>
      <c r="C150" s="209" t="s">
        <v>221</v>
      </c>
      <c r="D150" s="205"/>
    </row>
    <row r="151" spans="1:4" hidden="1" x14ac:dyDescent="0.3">
      <c r="A151" s="204"/>
      <c r="B151" s="204"/>
      <c r="C151" s="209"/>
      <c r="D151" s="205"/>
    </row>
    <row r="152" spans="1:4" hidden="1" x14ac:dyDescent="0.3">
      <c r="A152" s="204" t="s">
        <v>222</v>
      </c>
      <c r="B152" s="208" t="s">
        <v>177</v>
      </c>
      <c r="C152" s="209" t="s">
        <v>223</v>
      </c>
      <c r="D152" s="205"/>
    </row>
    <row r="153" spans="1:4" hidden="1" x14ac:dyDescent="0.3">
      <c r="A153" s="204" t="s">
        <v>224</v>
      </c>
      <c r="B153" s="208" t="s">
        <v>177</v>
      </c>
      <c r="C153" s="209" t="s">
        <v>225</v>
      </c>
      <c r="D153" s="205"/>
    </row>
    <row r="154" spans="1:4" hidden="1" x14ac:dyDescent="0.3">
      <c r="A154" s="204" t="s">
        <v>226</v>
      </c>
      <c r="B154" s="208">
        <v>11</v>
      </c>
      <c r="C154" s="209" t="s">
        <v>181</v>
      </c>
      <c r="D154" s="205"/>
    </row>
    <row r="155" spans="1:4" hidden="1" x14ac:dyDescent="0.3">
      <c r="A155" s="204" t="s">
        <v>227</v>
      </c>
      <c r="B155" s="208" t="s">
        <v>182</v>
      </c>
      <c r="C155" s="209" t="s">
        <v>228</v>
      </c>
      <c r="D155" s="205"/>
    </row>
    <row r="156" spans="1:4" hidden="1" x14ac:dyDescent="0.3">
      <c r="A156" s="204" t="s">
        <v>229</v>
      </c>
      <c r="B156" s="208" t="s">
        <v>180</v>
      </c>
      <c r="C156" s="209" t="s">
        <v>230</v>
      </c>
      <c r="D156" s="205"/>
    </row>
    <row r="157" spans="1:4" hidden="1" x14ac:dyDescent="0.3">
      <c r="A157" s="204" t="s">
        <v>231</v>
      </c>
      <c r="B157" s="208" t="s">
        <v>185</v>
      </c>
      <c r="C157" s="209" t="s">
        <v>232</v>
      </c>
      <c r="D157" s="205"/>
    </row>
    <row r="158" spans="1:4" hidden="1" x14ac:dyDescent="0.3">
      <c r="A158" s="204" t="s">
        <v>233</v>
      </c>
      <c r="B158" s="208" t="s">
        <v>187</v>
      </c>
      <c r="C158" s="209" t="s">
        <v>232</v>
      </c>
      <c r="D158" s="205"/>
    </row>
    <row r="159" spans="1:4" hidden="1" x14ac:dyDescent="0.3">
      <c r="A159" s="204" t="s">
        <v>234</v>
      </c>
      <c r="B159" s="208" t="s">
        <v>177</v>
      </c>
      <c r="C159" s="209" t="s">
        <v>190</v>
      </c>
      <c r="D159" s="205"/>
    </row>
    <row r="160" spans="1:4" hidden="1" x14ac:dyDescent="0.3">
      <c r="A160" s="204"/>
      <c r="B160" s="204"/>
      <c r="C160" s="209"/>
      <c r="D160" s="205"/>
    </row>
    <row r="161" spans="1:4" hidden="1" x14ac:dyDescent="0.3">
      <c r="A161" s="204" t="s">
        <v>235</v>
      </c>
      <c r="B161" s="208" t="s">
        <v>158</v>
      </c>
      <c r="C161" s="209" t="s">
        <v>236</v>
      </c>
      <c r="D161" s="205"/>
    </row>
    <row r="162" spans="1:4" hidden="1" x14ac:dyDescent="0.3">
      <c r="A162" s="204" t="s">
        <v>237</v>
      </c>
      <c r="B162" s="208" t="s">
        <v>192</v>
      </c>
      <c r="C162" s="209" t="s">
        <v>238</v>
      </c>
      <c r="D162" s="205"/>
    </row>
    <row r="163" spans="1:4" hidden="1" x14ac:dyDescent="0.3">
      <c r="A163" s="204" t="s">
        <v>239</v>
      </c>
      <c r="B163" s="208" t="s">
        <v>194</v>
      </c>
      <c r="C163" s="209" t="s">
        <v>240</v>
      </c>
      <c r="D163" s="205"/>
    </row>
    <row r="164" spans="1:4" hidden="1" x14ac:dyDescent="0.3">
      <c r="A164" s="204" t="s">
        <v>241</v>
      </c>
      <c r="B164" s="208" t="s">
        <v>269</v>
      </c>
      <c r="C164" s="209" t="s">
        <v>242</v>
      </c>
      <c r="D164" s="205"/>
    </row>
    <row r="165" spans="1:4" hidden="1" x14ac:dyDescent="0.3">
      <c r="A165" s="204" t="s">
        <v>243</v>
      </c>
      <c r="B165" s="208" t="s">
        <v>270</v>
      </c>
      <c r="C165" s="209" t="s">
        <v>244</v>
      </c>
      <c r="D165" s="205"/>
    </row>
    <row r="166" spans="1:4" hidden="1" x14ac:dyDescent="0.3">
      <c r="A166" s="204" t="s">
        <v>245</v>
      </c>
      <c r="B166" s="208" t="s">
        <v>200</v>
      </c>
      <c r="C166" s="209" t="s">
        <v>246</v>
      </c>
      <c r="D166" s="205"/>
    </row>
    <row r="167" spans="1:4" hidden="1" x14ac:dyDescent="0.3">
      <c r="A167" s="204" t="s">
        <v>247</v>
      </c>
      <c r="B167" s="208" t="s">
        <v>200</v>
      </c>
      <c r="C167" s="209" t="s">
        <v>248</v>
      </c>
      <c r="D167" s="205"/>
    </row>
    <row r="168" spans="1:4" hidden="1" x14ac:dyDescent="0.3">
      <c r="A168" s="204" t="s">
        <v>249</v>
      </c>
      <c r="B168" s="208" t="s">
        <v>200</v>
      </c>
      <c r="C168" s="209" t="s">
        <v>250</v>
      </c>
      <c r="D168" s="205"/>
    </row>
    <row r="169" spans="1:4" hidden="1" x14ac:dyDescent="0.3">
      <c r="A169" s="204" t="s">
        <v>251</v>
      </c>
      <c r="B169" s="208" t="s">
        <v>200</v>
      </c>
      <c r="C169" s="209" t="s">
        <v>252</v>
      </c>
      <c r="D169" s="205"/>
    </row>
    <row r="170" spans="1:4" hidden="1" x14ac:dyDescent="0.3">
      <c r="A170" s="204" t="s">
        <v>253</v>
      </c>
      <c r="B170" s="208" t="s">
        <v>164</v>
      </c>
      <c r="C170" s="209" t="s">
        <v>205</v>
      </c>
      <c r="D170" s="205"/>
    </row>
    <row r="171" spans="1:4" hidden="1" x14ac:dyDescent="0.3">
      <c r="A171" s="204" t="s">
        <v>254</v>
      </c>
      <c r="B171" s="208" t="s">
        <v>206</v>
      </c>
      <c r="C171" s="209" t="s">
        <v>207</v>
      </c>
      <c r="D171" s="205"/>
    </row>
    <row r="172" spans="1:4" hidden="1" x14ac:dyDescent="0.3">
      <c r="A172" s="204" t="s">
        <v>255</v>
      </c>
      <c r="B172" s="208" t="s">
        <v>200</v>
      </c>
      <c r="C172" s="209" t="s">
        <v>256</v>
      </c>
      <c r="D172" s="205"/>
    </row>
    <row r="173" spans="1:4" hidden="1" x14ac:dyDescent="0.3">
      <c r="B173" s="207"/>
      <c r="C173" s="210"/>
      <c r="D173" s="205"/>
    </row>
    <row r="174" spans="1:4" hidden="1" x14ac:dyDescent="0.3">
      <c r="B174" s="207"/>
      <c r="C174" s="210"/>
      <c r="D174" s="205"/>
    </row>
    <row r="175" spans="1:4" hidden="1" x14ac:dyDescent="0.3">
      <c r="B175" s="207"/>
      <c r="C175" s="210"/>
      <c r="D175" s="205"/>
    </row>
    <row r="176" spans="1:4" hidden="1" x14ac:dyDescent="0.3">
      <c r="B176" s="204" t="s">
        <v>257</v>
      </c>
      <c r="C176" s="211">
        <f>NvsElapsedTime</f>
        <v>1.15740767796524E-5</v>
      </c>
      <c r="D176" s="205"/>
    </row>
    <row r="177" spans="2:5" hidden="1" x14ac:dyDescent="0.3">
      <c r="B177" s="204" t="s">
        <v>258</v>
      </c>
      <c r="C177" s="212">
        <f>NvsEndTime</f>
        <v>41808.602337962999</v>
      </c>
      <c r="D177" s="205"/>
    </row>
    <row r="178" spans="2:5" x14ac:dyDescent="0.3">
      <c r="B178" s="213"/>
      <c r="C178" s="205"/>
      <c r="D178" s="205"/>
      <c r="E178" s="206"/>
    </row>
    <row r="179" spans="2:5" x14ac:dyDescent="0.3">
      <c r="C179" s="173"/>
      <c r="D179" s="173"/>
    </row>
    <row r="180" spans="2:5" x14ac:dyDescent="0.3">
      <c r="C180" s="173"/>
      <c r="D180" s="173"/>
    </row>
  </sheetData>
  <mergeCells count="152">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10:W10"/>
    <mergeCell ref="X10:Y10"/>
    <mergeCell ref="Z10:AA10"/>
    <mergeCell ref="V6:AC6"/>
    <mergeCell ref="V7:W7"/>
    <mergeCell ref="X7:Y7"/>
    <mergeCell ref="Z7:AA7"/>
    <mergeCell ref="AB7:AC7"/>
    <mergeCell ref="V8:W8"/>
    <mergeCell ref="X8:Y8"/>
    <mergeCell ref="Z8:AA8"/>
    <mergeCell ref="W2:AC2"/>
    <mergeCell ref="V3:AC3"/>
    <mergeCell ref="B4:I4"/>
    <mergeCell ref="V4:AC4"/>
    <mergeCell ref="V5:W5"/>
    <mergeCell ref="X5:Y5"/>
    <mergeCell ref="V9:W9"/>
    <mergeCell ref="X9:Y9"/>
    <mergeCell ref="Z9:AA9"/>
  </mergeCells>
  <conditionalFormatting sqref="C176:C177 B141:C172">
    <cfRule type="cellIs" dxfId="75" priority="2" stopIfTrue="1" operator="lessThan">
      <formula>0</formula>
    </cfRule>
  </conditionalFormatting>
  <conditionalFormatting sqref="A141:A172">
    <cfRule type="cellIs" dxfId="74" priority="1" stopIfTrue="1" operator="lessThan">
      <formula>0</formula>
    </cfRule>
  </conditionalFormatting>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2503</vt:i4>
      </vt:variant>
    </vt:vector>
  </HeadingPairs>
  <TitlesOfParts>
    <vt:vector size="2559" baseType="lpstr">
      <vt:lpstr>Consolidated</vt:lpstr>
      <vt:lpstr>Net Payment</vt:lpstr>
      <vt:lpstr>Charter Schools</vt:lpstr>
      <vt:lpstr>Notes</vt:lpstr>
      <vt:lpstr>0054</vt:lpstr>
      <vt:lpstr>0642</vt:lpstr>
      <vt:lpstr>0664</vt:lpstr>
      <vt:lpstr>1461</vt:lpstr>
      <vt:lpstr>1571</vt:lpstr>
      <vt:lpstr>2521</vt:lpstr>
      <vt:lpstr>2531</vt:lpstr>
      <vt:lpstr>2641</vt:lpstr>
      <vt:lpstr>2791</vt:lpstr>
      <vt:lpstr>2801</vt:lpstr>
      <vt:lpstr>2911</vt:lpstr>
      <vt:lpstr>2941</vt:lpstr>
      <vt:lpstr>3083</vt:lpstr>
      <vt:lpstr>3345</vt:lpstr>
      <vt:lpstr>3347</vt:lpstr>
      <vt:lpstr>3381</vt:lpstr>
      <vt:lpstr>3382</vt:lpstr>
      <vt:lpstr>3385</vt:lpstr>
      <vt:lpstr>3386</vt:lpstr>
      <vt:lpstr>3391</vt:lpstr>
      <vt:lpstr>3394</vt:lpstr>
      <vt:lpstr>3395</vt:lpstr>
      <vt:lpstr>3396</vt:lpstr>
      <vt:lpstr>3398</vt:lpstr>
      <vt:lpstr>3400</vt:lpstr>
      <vt:lpstr>3401</vt:lpstr>
      <vt:lpstr>3413</vt:lpstr>
      <vt:lpstr>3421</vt:lpstr>
      <vt:lpstr>3431</vt:lpstr>
      <vt:lpstr>3441</vt:lpstr>
      <vt:lpstr>3443</vt:lpstr>
      <vt:lpstr>3924</vt:lpstr>
      <vt:lpstr>3941</vt:lpstr>
      <vt:lpstr>3961</vt:lpstr>
      <vt:lpstr>3971</vt:lpstr>
      <vt:lpstr>4000</vt:lpstr>
      <vt:lpstr>4001</vt:lpstr>
      <vt:lpstr>4002</vt:lpstr>
      <vt:lpstr>4010</vt:lpstr>
      <vt:lpstr>4012</vt:lpstr>
      <vt:lpstr>4013</vt:lpstr>
      <vt:lpstr>4020</vt:lpstr>
      <vt:lpstr>4021</vt:lpstr>
      <vt:lpstr>4037</vt:lpstr>
      <vt:lpstr>4040</vt:lpstr>
      <vt:lpstr>4041</vt:lpstr>
      <vt:lpstr>4050</vt:lpstr>
      <vt:lpstr>4051</vt:lpstr>
      <vt:lpstr>4061</vt:lpstr>
      <vt:lpstr>4070</vt:lpstr>
      <vt:lpstr>4072</vt:lpstr>
      <vt:lpstr>Sheet2</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'3385'!_1.__2009_10_FEFP_State_and_Local_Funding</vt:lpstr>
      <vt:lpstr>'3386'!_1.__2009_10_FEFP_State_and_Local_Funding</vt:lpstr>
      <vt:lpstr>'3391'!_1.__2009_10_FEFP_State_and_Local_Funding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'3924'!_1.__2009_10_FEFP_State_and_Local_Funding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'4001'!_1.__2009_10_FEFP_State_and_Local_Funding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'4021'!_1.__2009_10_FEFP_State_and_Local_Funding</vt:lpstr>
      <vt:lpstr>'4037'!_1.__2009_10_FEFP_State_and_Local_Funding</vt:lpstr>
      <vt:lpstr>'4041'!_1.__2009_10_FEFP_State_and_Local_Funding</vt:lpstr>
      <vt:lpstr>'4050'!_1.__2009_10_FEFP_State_and_Local_Funding</vt:lpstr>
      <vt:lpstr>'4051'!_1.__2009_10_FEFP_State_and_Local_Funding</vt:lpstr>
      <vt:lpstr>'4061'!_1.__2009_10_FEFP_State_and_Local_Funding</vt:lpstr>
      <vt:lpstr>'4070'!_1.__2009_10_FEFP_State_and_Local_Funding</vt:lpstr>
      <vt:lpstr>'4072'!_1.__2009_10_FEFP_State_and_Local_Funding</vt:lpstr>
      <vt:lpstr>Consolidated!_1.__2009_10_FEFP_State_and_Local_Funding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'3385'!_1.__2010_11_FEFP_State_and_Local_Funding</vt:lpstr>
      <vt:lpstr>'3386'!_1.__2010_11_FEFP_State_and_Local_Funding</vt:lpstr>
      <vt:lpstr>'3391'!_1.__2010_11_FEFP_State_and_Local_Funding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'3924'!_1.__2010_11_FEFP_State_and_Local_Funding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'4001'!_1.__2010_11_FEFP_State_and_Local_Funding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'4021'!_1.__2010_11_FEFP_State_and_Local_Funding</vt:lpstr>
      <vt:lpstr>'4037'!_1.__2010_11_FEFP_State_and_Local_Funding</vt:lpstr>
      <vt:lpstr>'4041'!_1.__2010_11_FEFP_State_and_Local_Funding</vt:lpstr>
      <vt:lpstr>'4050'!_1.__2010_11_FEFP_State_and_Local_Funding</vt:lpstr>
      <vt:lpstr>'4051'!_1.__2010_11_FEFP_State_and_Local_Funding</vt:lpstr>
      <vt:lpstr>'4061'!_1.__2010_11_FEFP_State_and_Local_Funding</vt:lpstr>
      <vt:lpstr>'4070'!_1.__2010_11_FEFP_State_and_Local_Funding</vt:lpstr>
      <vt:lpstr>'4072'!_1.__2010_11_FEFP_State_and_Local_Funding</vt:lpstr>
      <vt:lpstr>Consolidated!_1.__2010_11_FEFP_State_and_Local_Funding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'2791'!_101_Basic_K_3</vt:lpstr>
      <vt:lpstr>'2801'!_101_Basic_K_3</vt:lpstr>
      <vt:lpstr>'2911'!_101_Basic_K_3</vt:lpstr>
      <vt:lpstr>'2941'!_101_Basic_K_3</vt:lpstr>
      <vt:lpstr>'3083'!_101_Basic_K_3</vt:lpstr>
      <vt:lpstr>'3345'!_101_Basic_K_3</vt:lpstr>
      <vt:lpstr>'3347'!_101_Basic_K_3</vt:lpstr>
      <vt:lpstr>'3381'!_101_Basic_K_3</vt:lpstr>
      <vt:lpstr>'3382'!_101_Basic_K_3</vt:lpstr>
      <vt:lpstr>'3385'!_101_Basic_K_3</vt:lpstr>
      <vt:lpstr>'3386'!_101_Basic_K_3</vt:lpstr>
      <vt:lpstr>'3391'!_101_Basic_K_3</vt:lpstr>
      <vt:lpstr>'3394'!_101_Basic_K_3</vt:lpstr>
      <vt:lpstr>'3395'!_101_Basic_K_3</vt:lpstr>
      <vt:lpstr>'3396'!_101_Basic_K_3</vt:lpstr>
      <vt:lpstr>'3398'!_101_Basic_K_3</vt:lpstr>
      <vt:lpstr>'3400'!_101_Basic_K_3</vt:lpstr>
      <vt:lpstr>'3401'!_101_Basic_K_3</vt:lpstr>
      <vt:lpstr>'3413'!_101_Basic_K_3</vt:lpstr>
      <vt:lpstr>'3421'!_101_Basic_K_3</vt:lpstr>
      <vt:lpstr>'3431'!_101_Basic_K_3</vt:lpstr>
      <vt:lpstr>'3441'!_101_Basic_K_3</vt:lpstr>
      <vt:lpstr>'3443'!_101_Basic_K_3</vt:lpstr>
      <vt:lpstr>'3924'!_101_Basic_K_3</vt:lpstr>
      <vt:lpstr>'3941'!_101_Basic_K_3</vt:lpstr>
      <vt:lpstr>'3961'!_101_Basic_K_3</vt:lpstr>
      <vt:lpstr>'3971'!_101_Basic_K_3</vt:lpstr>
      <vt:lpstr>'4000'!_101_Basic_K_3</vt:lpstr>
      <vt:lpstr>'4001'!_101_Basic_K_3</vt:lpstr>
      <vt:lpstr>'4002'!_101_Basic_K_3</vt:lpstr>
      <vt:lpstr>'4010'!_101_Basic_K_3</vt:lpstr>
      <vt:lpstr>'4012'!_101_Basic_K_3</vt:lpstr>
      <vt:lpstr>'4013'!_101_Basic_K_3</vt:lpstr>
      <vt:lpstr>'4020'!_101_Basic_K_3</vt:lpstr>
      <vt:lpstr>'4021'!_101_Basic_K_3</vt:lpstr>
      <vt:lpstr>'4037'!_101_Basic_K_3</vt:lpstr>
      <vt:lpstr>'4041'!_101_Basic_K_3</vt:lpstr>
      <vt:lpstr>'4050'!_101_Basic_K_3</vt:lpstr>
      <vt:lpstr>'4051'!_101_Basic_K_3</vt:lpstr>
      <vt:lpstr>'4061'!_101_Basic_K_3</vt:lpstr>
      <vt:lpstr>'4070'!_101_Basic_K_3</vt:lpstr>
      <vt:lpstr>'4072'!_101_Basic_K_3</vt:lpstr>
      <vt:lpstr>Consolidated!_101_Basic_K_3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'2791'!_102_Basic_4_8</vt:lpstr>
      <vt:lpstr>'2801'!_102_Basic_4_8</vt:lpstr>
      <vt:lpstr>'2911'!_102_Basic_4_8</vt:lpstr>
      <vt:lpstr>'2941'!_102_Basic_4_8</vt:lpstr>
      <vt:lpstr>'3083'!_102_Basic_4_8</vt:lpstr>
      <vt:lpstr>'3345'!_102_Basic_4_8</vt:lpstr>
      <vt:lpstr>'3347'!_102_Basic_4_8</vt:lpstr>
      <vt:lpstr>'3381'!_102_Basic_4_8</vt:lpstr>
      <vt:lpstr>'3382'!_102_Basic_4_8</vt:lpstr>
      <vt:lpstr>'3385'!_102_Basic_4_8</vt:lpstr>
      <vt:lpstr>'3386'!_102_Basic_4_8</vt:lpstr>
      <vt:lpstr>'3391'!_102_Basic_4_8</vt:lpstr>
      <vt:lpstr>'3394'!_102_Basic_4_8</vt:lpstr>
      <vt:lpstr>'3395'!_102_Basic_4_8</vt:lpstr>
      <vt:lpstr>'3396'!_102_Basic_4_8</vt:lpstr>
      <vt:lpstr>'3398'!_102_Basic_4_8</vt:lpstr>
      <vt:lpstr>'3400'!_102_Basic_4_8</vt:lpstr>
      <vt:lpstr>'3401'!_102_Basic_4_8</vt:lpstr>
      <vt:lpstr>'3413'!_102_Basic_4_8</vt:lpstr>
      <vt:lpstr>'3421'!_102_Basic_4_8</vt:lpstr>
      <vt:lpstr>'3431'!_102_Basic_4_8</vt:lpstr>
      <vt:lpstr>'3441'!_102_Basic_4_8</vt:lpstr>
      <vt:lpstr>'3443'!_102_Basic_4_8</vt:lpstr>
      <vt:lpstr>'3924'!_102_Basic_4_8</vt:lpstr>
      <vt:lpstr>'3941'!_102_Basic_4_8</vt:lpstr>
      <vt:lpstr>'3961'!_102_Basic_4_8</vt:lpstr>
      <vt:lpstr>'3971'!_102_Basic_4_8</vt:lpstr>
      <vt:lpstr>'4000'!_102_Basic_4_8</vt:lpstr>
      <vt:lpstr>'4001'!_102_Basic_4_8</vt:lpstr>
      <vt:lpstr>'4002'!_102_Basic_4_8</vt:lpstr>
      <vt:lpstr>'4010'!_102_Basic_4_8</vt:lpstr>
      <vt:lpstr>'4012'!_102_Basic_4_8</vt:lpstr>
      <vt:lpstr>'4013'!_102_Basic_4_8</vt:lpstr>
      <vt:lpstr>'4020'!_102_Basic_4_8</vt:lpstr>
      <vt:lpstr>'4021'!_102_Basic_4_8</vt:lpstr>
      <vt:lpstr>'4037'!_102_Basic_4_8</vt:lpstr>
      <vt:lpstr>'4041'!_102_Basic_4_8</vt:lpstr>
      <vt:lpstr>'4050'!_102_Basic_4_8</vt:lpstr>
      <vt:lpstr>'4051'!_102_Basic_4_8</vt:lpstr>
      <vt:lpstr>'4061'!_102_Basic_4_8</vt:lpstr>
      <vt:lpstr>'4070'!_102_Basic_4_8</vt:lpstr>
      <vt:lpstr>'4072'!_102_Basic_4_8</vt:lpstr>
      <vt:lpstr>Consolidated!_102_Basic_4_8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'2791'!_103_Basic_9_12</vt:lpstr>
      <vt:lpstr>'2801'!_103_Basic_9_12</vt:lpstr>
      <vt:lpstr>'2911'!_103_Basic_9_12</vt:lpstr>
      <vt:lpstr>'2941'!_103_Basic_9_12</vt:lpstr>
      <vt:lpstr>'3083'!_103_Basic_9_12</vt:lpstr>
      <vt:lpstr>'3345'!_103_Basic_9_12</vt:lpstr>
      <vt:lpstr>'3347'!_103_Basic_9_12</vt:lpstr>
      <vt:lpstr>'3381'!_103_Basic_9_12</vt:lpstr>
      <vt:lpstr>'3382'!_103_Basic_9_12</vt:lpstr>
      <vt:lpstr>'3385'!_103_Basic_9_12</vt:lpstr>
      <vt:lpstr>'3386'!_103_Basic_9_12</vt:lpstr>
      <vt:lpstr>'3391'!_103_Basic_9_12</vt:lpstr>
      <vt:lpstr>'3394'!_103_Basic_9_12</vt:lpstr>
      <vt:lpstr>'3395'!_103_Basic_9_12</vt:lpstr>
      <vt:lpstr>'3396'!_103_Basic_9_12</vt:lpstr>
      <vt:lpstr>'3398'!_103_Basic_9_12</vt:lpstr>
      <vt:lpstr>'3400'!_103_Basic_9_12</vt:lpstr>
      <vt:lpstr>'3401'!_103_Basic_9_12</vt:lpstr>
      <vt:lpstr>'3413'!_103_Basic_9_12</vt:lpstr>
      <vt:lpstr>'3421'!_103_Basic_9_12</vt:lpstr>
      <vt:lpstr>'3431'!_103_Basic_9_12</vt:lpstr>
      <vt:lpstr>'3441'!_103_Basic_9_12</vt:lpstr>
      <vt:lpstr>'3443'!_103_Basic_9_12</vt:lpstr>
      <vt:lpstr>'3924'!_103_Basic_9_12</vt:lpstr>
      <vt:lpstr>'3941'!_103_Basic_9_12</vt:lpstr>
      <vt:lpstr>'3961'!_103_Basic_9_12</vt:lpstr>
      <vt:lpstr>'3971'!_103_Basic_9_12</vt:lpstr>
      <vt:lpstr>'4000'!_103_Basic_9_12</vt:lpstr>
      <vt:lpstr>'4001'!_103_Basic_9_12</vt:lpstr>
      <vt:lpstr>'4002'!_103_Basic_9_12</vt:lpstr>
      <vt:lpstr>'4010'!_103_Basic_9_12</vt:lpstr>
      <vt:lpstr>'4012'!_103_Basic_9_12</vt:lpstr>
      <vt:lpstr>'4013'!_103_Basic_9_12</vt:lpstr>
      <vt:lpstr>'4020'!_103_Basic_9_12</vt:lpstr>
      <vt:lpstr>'4021'!_103_Basic_9_12</vt:lpstr>
      <vt:lpstr>'4037'!_103_Basic_9_12</vt:lpstr>
      <vt:lpstr>'4041'!_103_Basic_9_12</vt:lpstr>
      <vt:lpstr>'4050'!_103_Basic_9_12</vt:lpstr>
      <vt:lpstr>'4051'!_103_Basic_9_12</vt:lpstr>
      <vt:lpstr>'4061'!_103_Basic_9_12</vt:lpstr>
      <vt:lpstr>'4070'!_103_Basic_9_12</vt:lpstr>
      <vt:lpstr>'4072'!_103_Basic_9_12</vt:lpstr>
      <vt:lpstr>Consolidated!_103_Basic_9_12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'3345'!_111_Basic_K_3_with_ESE_Services</vt:lpstr>
      <vt:lpstr>'3347'!_111_Basic_K_3_with_ESE_Services</vt:lpstr>
      <vt:lpstr>'3381'!_111_Basic_K_3_with_ESE_Services</vt:lpstr>
      <vt:lpstr>'3382'!_111_Basic_K_3_with_ESE_Services</vt:lpstr>
      <vt:lpstr>'3385'!_111_Basic_K_3_with_ESE_Services</vt:lpstr>
      <vt:lpstr>'3386'!_111_Basic_K_3_with_ESE_Services</vt:lpstr>
      <vt:lpstr>'3391'!_111_Basic_K_3_with_ESE_Services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'3924'!_111_Basic_K_3_with_ESE_Services</vt:lpstr>
      <vt:lpstr>'3941'!_111_Basic_K_3_with_ESE_Services</vt:lpstr>
      <vt:lpstr>'3961'!_111_Basic_K_3_with_ESE_Services</vt:lpstr>
      <vt:lpstr>'3971'!_111_Basic_K_3_with_ESE_Services</vt:lpstr>
      <vt:lpstr>'4000'!_111_Basic_K_3_with_ESE_Services</vt:lpstr>
      <vt:lpstr>'4001'!_111_Basic_K_3_with_ESE_Services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'4021'!_111_Basic_K_3_with_ESE_Services</vt:lpstr>
      <vt:lpstr>'4037'!_111_Basic_K_3_with_ESE_Services</vt:lpstr>
      <vt:lpstr>'4041'!_111_Basic_K_3_with_ESE_Services</vt:lpstr>
      <vt:lpstr>'4050'!_111_Basic_K_3_with_ESE_Services</vt:lpstr>
      <vt:lpstr>'4051'!_111_Basic_K_3_with_ESE_Services</vt:lpstr>
      <vt:lpstr>'4061'!_111_Basic_K_3_with_ESE_Services</vt:lpstr>
      <vt:lpstr>'4070'!_111_Basic_K_3_with_ESE_Services</vt:lpstr>
      <vt:lpstr>'4072'!_111_Basic_K_3_with_ESE_Services</vt:lpstr>
      <vt:lpstr>Consolidated!_111_Basic_K_3_with_ESE_Services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'3345'!_112_Basic_4_8_with_ESE_Services</vt:lpstr>
      <vt:lpstr>'3347'!_112_Basic_4_8_with_ESE_Services</vt:lpstr>
      <vt:lpstr>'3381'!_112_Basic_4_8_with_ESE_Services</vt:lpstr>
      <vt:lpstr>'3382'!_112_Basic_4_8_with_ESE_Services</vt:lpstr>
      <vt:lpstr>'3385'!_112_Basic_4_8_with_ESE_Services</vt:lpstr>
      <vt:lpstr>'3386'!_112_Basic_4_8_with_ESE_Services</vt:lpstr>
      <vt:lpstr>'3391'!_112_Basic_4_8_with_ESE_Services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'3924'!_112_Basic_4_8_with_ESE_Services</vt:lpstr>
      <vt:lpstr>'3941'!_112_Basic_4_8_with_ESE_Services</vt:lpstr>
      <vt:lpstr>'3961'!_112_Basic_4_8_with_ESE_Services</vt:lpstr>
      <vt:lpstr>'3971'!_112_Basic_4_8_with_ESE_Services</vt:lpstr>
      <vt:lpstr>'4000'!_112_Basic_4_8_with_ESE_Services</vt:lpstr>
      <vt:lpstr>'4001'!_112_Basic_4_8_with_ESE_Services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'4021'!_112_Basic_4_8_with_ESE_Services</vt:lpstr>
      <vt:lpstr>'4037'!_112_Basic_4_8_with_ESE_Services</vt:lpstr>
      <vt:lpstr>'4041'!_112_Basic_4_8_with_ESE_Services</vt:lpstr>
      <vt:lpstr>'4050'!_112_Basic_4_8_with_ESE_Services</vt:lpstr>
      <vt:lpstr>'4051'!_112_Basic_4_8_with_ESE_Services</vt:lpstr>
      <vt:lpstr>'4061'!_112_Basic_4_8_with_ESE_Services</vt:lpstr>
      <vt:lpstr>'4070'!_112_Basic_4_8_with_ESE_Services</vt:lpstr>
      <vt:lpstr>'4072'!_112_Basic_4_8_with_ESE_Services</vt:lpstr>
      <vt:lpstr>Consolidated!_112_Basic_4_8_with_ESE_Services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'3345'!_113_Basic_9_12_with_ESE_Services</vt:lpstr>
      <vt:lpstr>'3347'!_113_Basic_9_12_with_ESE_Services</vt:lpstr>
      <vt:lpstr>'3381'!_113_Basic_9_12_with_ESE_Services</vt:lpstr>
      <vt:lpstr>'3382'!_113_Basic_9_12_with_ESE_Services</vt:lpstr>
      <vt:lpstr>'3385'!_113_Basic_9_12_with_ESE_Services</vt:lpstr>
      <vt:lpstr>'3386'!_113_Basic_9_12_with_ESE_Services</vt:lpstr>
      <vt:lpstr>'3391'!_113_Basic_9_12_with_ESE_Services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'3924'!_113_Basic_9_12_with_ESE_Services</vt:lpstr>
      <vt:lpstr>'3941'!_113_Basic_9_12_with_ESE_Services</vt:lpstr>
      <vt:lpstr>'3961'!_113_Basic_9_12_with_ESE_Services</vt:lpstr>
      <vt:lpstr>'3971'!_113_Basic_9_12_with_ESE_Services</vt:lpstr>
      <vt:lpstr>'4000'!_113_Basic_9_12_with_ESE_Services</vt:lpstr>
      <vt:lpstr>'4001'!_113_Basic_9_12_with_ESE_Services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'4021'!_113_Basic_9_12_with_ESE_Services</vt:lpstr>
      <vt:lpstr>'4037'!_113_Basic_9_12_with_ESE_Services</vt:lpstr>
      <vt:lpstr>'4041'!_113_Basic_9_12_with_ESE_Services</vt:lpstr>
      <vt:lpstr>'4050'!_113_Basic_9_12_with_ESE_Services</vt:lpstr>
      <vt:lpstr>'4051'!_113_Basic_9_12_with_ESE_Services</vt:lpstr>
      <vt:lpstr>'4061'!_113_Basic_9_12_with_ESE_Services</vt:lpstr>
      <vt:lpstr>'4070'!_113_Basic_9_12_with_ESE_Services</vt:lpstr>
      <vt:lpstr>'4072'!_113_Basic_9_12_with_ESE_Services</vt:lpstr>
      <vt:lpstr>Consolidated!_113_Basic_9_12_with_ESE_Services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'2791'!_130_ESOL__Grade_Level_4_8</vt:lpstr>
      <vt:lpstr>'2801'!_130_ESOL__Grade_Level_4_8</vt:lpstr>
      <vt:lpstr>'2911'!_130_ESOL__Grade_Level_4_8</vt:lpstr>
      <vt:lpstr>'2941'!_130_ESOL__Grade_Level_4_8</vt:lpstr>
      <vt:lpstr>'3083'!_130_ESOL__Grade_Level_4_8</vt:lpstr>
      <vt:lpstr>'3345'!_130_ESOL__Grade_Level_4_8</vt:lpstr>
      <vt:lpstr>'3347'!_130_ESOL__Grade_Level_4_8</vt:lpstr>
      <vt:lpstr>'3381'!_130_ESOL__Grade_Level_4_8</vt:lpstr>
      <vt:lpstr>'3382'!_130_ESOL__Grade_Level_4_8</vt:lpstr>
      <vt:lpstr>'3385'!_130_ESOL__Grade_Level_4_8</vt:lpstr>
      <vt:lpstr>'3386'!_130_ESOL__Grade_Level_4_8</vt:lpstr>
      <vt:lpstr>'3391'!_130_ESOL__Grade_Level_4_8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'3413'!_130_ESOL__Grade_Level_4_8</vt:lpstr>
      <vt:lpstr>'3421'!_130_ESOL__Grade_Level_4_8</vt:lpstr>
      <vt:lpstr>'3431'!_130_ESOL__Grade_Level_4_8</vt:lpstr>
      <vt:lpstr>'3441'!_130_ESOL__Grade_Level_4_8</vt:lpstr>
      <vt:lpstr>'3443'!_130_ESOL__Grade_Level_4_8</vt:lpstr>
      <vt:lpstr>'3924'!_130_ESOL__Grade_Level_4_8</vt:lpstr>
      <vt:lpstr>'3941'!_130_ESOL__Grade_Level_4_8</vt:lpstr>
      <vt:lpstr>'3961'!_130_ESOL__Grade_Level_4_8</vt:lpstr>
      <vt:lpstr>'3971'!_130_ESOL__Grade_Level_4_8</vt:lpstr>
      <vt:lpstr>'4000'!_130_ESOL__Grade_Level_4_8</vt:lpstr>
      <vt:lpstr>'4001'!_130_ESOL__Grade_Level_4_8</vt:lpstr>
      <vt:lpstr>'4002'!_130_ESOL__Grade_Level_4_8</vt:lpstr>
      <vt:lpstr>'4010'!_130_ESOL__Grade_Level_4_8</vt:lpstr>
      <vt:lpstr>'4012'!_130_ESOL__Grade_Level_4_8</vt:lpstr>
      <vt:lpstr>'4013'!_130_ESOL__Grade_Level_4_8</vt:lpstr>
      <vt:lpstr>'4020'!_130_ESOL__Grade_Level_4_8</vt:lpstr>
      <vt:lpstr>'4021'!_130_ESOL__Grade_Level_4_8</vt:lpstr>
      <vt:lpstr>'4037'!_130_ESOL__Grade_Level_4_8</vt:lpstr>
      <vt:lpstr>'4041'!_130_ESOL__Grade_Level_4_8</vt:lpstr>
      <vt:lpstr>'4050'!_130_ESOL__Grade_Level_4_8</vt:lpstr>
      <vt:lpstr>'4051'!_130_ESOL__Grade_Level_4_8</vt:lpstr>
      <vt:lpstr>'4061'!_130_ESOL__Grade_Level_4_8</vt:lpstr>
      <vt:lpstr>'4070'!_130_ESOL__Grade_Level_4_8</vt:lpstr>
      <vt:lpstr>'4072'!_130_ESOL__Grade_Level_4_8</vt:lpstr>
      <vt:lpstr>Consolidated!_130_ESOL__Grade_Level_4_8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'2791'!_130_ESOL__Grade_Level_9_12</vt:lpstr>
      <vt:lpstr>'2801'!_130_ESOL__Grade_Level_9_12</vt:lpstr>
      <vt:lpstr>'2911'!_130_ESOL__Grade_Level_9_12</vt:lpstr>
      <vt:lpstr>'2941'!_130_ESOL__Grade_Level_9_12</vt:lpstr>
      <vt:lpstr>'3083'!_130_ESOL__Grade_Level_9_12</vt:lpstr>
      <vt:lpstr>'3345'!_130_ESOL__Grade_Level_9_12</vt:lpstr>
      <vt:lpstr>'3347'!_130_ESOL__Grade_Level_9_12</vt:lpstr>
      <vt:lpstr>'3381'!_130_ESOL__Grade_Level_9_12</vt:lpstr>
      <vt:lpstr>'3382'!_130_ESOL__Grade_Level_9_12</vt:lpstr>
      <vt:lpstr>'3385'!_130_ESOL__Grade_Level_9_12</vt:lpstr>
      <vt:lpstr>'3386'!_130_ESOL__Grade_Level_9_12</vt:lpstr>
      <vt:lpstr>'3391'!_130_ESOL__Grade_Level_9_12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'3413'!_130_ESOL__Grade_Level_9_12</vt:lpstr>
      <vt:lpstr>'3421'!_130_ESOL__Grade_Level_9_12</vt:lpstr>
      <vt:lpstr>'3431'!_130_ESOL__Grade_Level_9_12</vt:lpstr>
      <vt:lpstr>'3441'!_130_ESOL__Grade_Level_9_12</vt:lpstr>
      <vt:lpstr>'3443'!_130_ESOL__Grade_Level_9_12</vt:lpstr>
      <vt:lpstr>'3924'!_130_ESOL__Grade_Level_9_12</vt:lpstr>
      <vt:lpstr>'3941'!_130_ESOL__Grade_Level_9_12</vt:lpstr>
      <vt:lpstr>'3961'!_130_ESOL__Grade_Level_9_12</vt:lpstr>
      <vt:lpstr>'3971'!_130_ESOL__Grade_Level_9_12</vt:lpstr>
      <vt:lpstr>'4000'!_130_ESOL__Grade_Level_9_12</vt:lpstr>
      <vt:lpstr>'4001'!_130_ESOL__Grade_Level_9_12</vt:lpstr>
      <vt:lpstr>'4002'!_130_ESOL__Grade_Level_9_12</vt:lpstr>
      <vt:lpstr>'4010'!_130_ESOL__Grade_Level_9_12</vt:lpstr>
      <vt:lpstr>'4012'!_130_ESOL__Grade_Level_9_12</vt:lpstr>
      <vt:lpstr>'4013'!_130_ESOL__Grade_Level_9_12</vt:lpstr>
      <vt:lpstr>'4020'!_130_ESOL__Grade_Level_9_12</vt:lpstr>
      <vt:lpstr>'4021'!_130_ESOL__Grade_Level_9_12</vt:lpstr>
      <vt:lpstr>'4037'!_130_ESOL__Grade_Level_9_12</vt:lpstr>
      <vt:lpstr>'4041'!_130_ESOL__Grade_Level_9_12</vt:lpstr>
      <vt:lpstr>'4050'!_130_ESOL__Grade_Level_9_12</vt:lpstr>
      <vt:lpstr>'4051'!_130_ESOL__Grade_Level_9_12</vt:lpstr>
      <vt:lpstr>'4061'!_130_ESOL__Grade_Level_9_12</vt:lpstr>
      <vt:lpstr>'4070'!_130_ESOL__Grade_Level_9_12</vt:lpstr>
      <vt:lpstr>'4072'!_130_ESOL__Grade_Level_9_12</vt:lpstr>
      <vt:lpstr>Consolidated!_130_ESOL__Grade_Level_9_12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'2791'!_130_ESOL__Grade_Level_PK_3</vt:lpstr>
      <vt:lpstr>'2801'!_130_ESOL__Grade_Level_PK_3</vt:lpstr>
      <vt:lpstr>'2911'!_130_ESOL__Grade_Level_PK_3</vt:lpstr>
      <vt:lpstr>'2941'!_130_ESOL__Grade_Level_PK_3</vt:lpstr>
      <vt:lpstr>'3083'!_130_ESOL__Grade_Level_PK_3</vt:lpstr>
      <vt:lpstr>'3345'!_130_ESOL__Grade_Level_PK_3</vt:lpstr>
      <vt:lpstr>'3347'!_130_ESOL__Grade_Level_PK_3</vt:lpstr>
      <vt:lpstr>'3381'!_130_ESOL__Grade_Level_PK_3</vt:lpstr>
      <vt:lpstr>'3382'!_130_ESOL__Grade_Level_PK_3</vt:lpstr>
      <vt:lpstr>'3385'!_130_ESOL__Grade_Level_PK_3</vt:lpstr>
      <vt:lpstr>'3386'!_130_ESOL__Grade_Level_PK_3</vt:lpstr>
      <vt:lpstr>'3391'!_130_ESOL__Grade_Level_PK_3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'3413'!_130_ESOL__Grade_Level_PK_3</vt:lpstr>
      <vt:lpstr>'3421'!_130_ESOL__Grade_Level_PK_3</vt:lpstr>
      <vt:lpstr>'3431'!_130_ESOL__Grade_Level_PK_3</vt:lpstr>
      <vt:lpstr>'3441'!_130_ESOL__Grade_Level_PK_3</vt:lpstr>
      <vt:lpstr>'3443'!_130_ESOL__Grade_Level_PK_3</vt:lpstr>
      <vt:lpstr>'3924'!_130_ESOL__Grade_Level_PK_3</vt:lpstr>
      <vt:lpstr>'3941'!_130_ESOL__Grade_Level_PK_3</vt:lpstr>
      <vt:lpstr>'3961'!_130_ESOL__Grade_Level_PK_3</vt:lpstr>
      <vt:lpstr>'3971'!_130_ESOL__Grade_Level_PK_3</vt:lpstr>
      <vt:lpstr>'4000'!_130_ESOL__Grade_Level_PK_3</vt:lpstr>
      <vt:lpstr>'4001'!_130_ESOL__Grade_Level_PK_3</vt:lpstr>
      <vt:lpstr>'4002'!_130_ESOL__Grade_Level_PK_3</vt:lpstr>
      <vt:lpstr>'4010'!_130_ESOL__Grade_Level_PK_3</vt:lpstr>
      <vt:lpstr>'4012'!_130_ESOL__Grade_Level_PK_3</vt:lpstr>
      <vt:lpstr>'4013'!_130_ESOL__Grade_Level_PK_3</vt:lpstr>
      <vt:lpstr>'4020'!_130_ESOL__Grade_Level_PK_3</vt:lpstr>
      <vt:lpstr>'4021'!_130_ESOL__Grade_Level_PK_3</vt:lpstr>
      <vt:lpstr>'4037'!_130_ESOL__Grade_Level_PK_3</vt:lpstr>
      <vt:lpstr>'4041'!_130_ESOL__Grade_Level_PK_3</vt:lpstr>
      <vt:lpstr>'4050'!_130_ESOL__Grade_Level_PK_3</vt:lpstr>
      <vt:lpstr>'4051'!_130_ESOL__Grade_Level_PK_3</vt:lpstr>
      <vt:lpstr>'4061'!_130_ESOL__Grade_Level_PK_3</vt:lpstr>
      <vt:lpstr>'4070'!_130_ESOL__Grade_Level_PK_3</vt:lpstr>
      <vt:lpstr>'4072'!_130_ESOL__Grade_Level_PK_3</vt:lpstr>
      <vt:lpstr>Consolidated!_130_ESOL__Grade_Level_PK_3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'3345'!_2.__ESE_Guaranteed_Allocation</vt:lpstr>
      <vt:lpstr>'3347'!_2.__ESE_Guaranteed_Allocation</vt:lpstr>
      <vt:lpstr>'3381'!_2.__ESE_Guaranteed_Allocation</vt:lpstr>
      <vt:lpstr>'3382'!_2.__ESE_Guaranteed_Allocation</vt:lpstr>
      <vt:lpstr>'3385'!_2.__ESE_Guaranteed_Allocation</vt:lpstr>
      <vt:lpstr>'3386'!_2.__ESE_Guaranteed_Allocation</vt:lpstr>
      <vt:lpstr>'3391'!_2.__ESE_Guaranteed_Allocation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'3924'!_2.__ESE_Guaranteed_Allocation</vt:lpstr>
      <vt:lpstr>'3941'!_2.__ESE_Guaranteed_Allocation</vt:lpstr>
      <vt:lpstr>'3961'!_2.__ESE_Guaranteed_Allocation</vt:lpstr>
      <vt:lpstr>'3971'!_2.__ESE_Guaranteed_Allocation</vt:lpstr>
      <vt:lpstr>'4000'!_2.__ESE_Guaranteed_Allocation</vt:lpstr>
      <vt:lpstr>'4001'!_2.__ESE_Guaranteed_Allocation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'4021'!_2.__ESE_Guaranteed_Allocation</vt:lpstr>
      <vt:lpstr>'4037'!_2.__ESE_Guaranteed_Allocation</vt:lpstr>
      <vt:lpstr>'4041'!_2.__ESE_Guaranteed_Allocation</vt:lpstr>
      <vt:lpstr>'4050'!_2.__ESE_Guaranteed_Allocation</vt:lpstr>
      <vt:lpstr>'4051'!_2.__ESE_Guaranteed_Allocation</vt:lpstr>
      <vt:lpstr>'4061'!_2.__ESE_Guaranteed_Allocation</vt:lpstr>
      <vt:lpstr>'4070'!_2.__ESE_Guaranteed_Allocation</vt:lpstr>
      <vt:lpstr>'4072'!_2.__ESE_Guaranteed_Allocation</vt:lpstr>
      <vt:lpstr>Consolidated!_2.__ESE_Guaranteed_Allocation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'3385'!_2010_11_Base_Funding_WFTE_x_BSA_x_DCD</vt:lpstr>
      <vt:lpstr>'3386'!_2010_11_Base_Funding_WFTE_x_BSA_x_DCD</vt:lpstr>
      <vt:lpstr>'3391'!_2010_11_Base_Funding_WFTE_x_BSA_x_DCD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'3924'!_2010_11_Base_Funding_WFTE_x_BSA_x_DCD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'4001'!_2010_11_Base_Funding_WFTE_x_BSA_x_DCD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'4021'!_2010_11_Base_Funding_WFTE_x_BSA_x_DCD</vt:lpstr>
      <vt:lpstr>'4037'!_2010_11_Base_Funding_WFTE_x_BSA_x_DCD</vt:lpstr>
      <vt:lpstr>'4041'!_2010_11_Base_Funding_WFTE_x_BSA_x_DCD</vt:lpstr>
      <vt:lpstr>'4050'!_2010_11_Base_Funding_WFTE_x_BSA_x_DCD</vt:lpstr>
      <vt:lpstr>'4051'!_2010_11_Base_Funding_WFTE_x_BSA_x_DCD</vt:lpstr>
      <vt:lpstr>'4061'!_2010_11_Base_Funding_WFTE_x_BSA_x_DCD</vt:lpstr>
      <vt:lpstr>'4070'!_2010_11_Base_Funding_WFTE_x_BSA_x_DCD</vt:lpstr>
      <vt:lpstr>'4072'!_2010_11_Base_Funding_WFTE_x_BSA_x_DCD</vt:lpstr>
      <vt:lpstr>Consolidated!_2010_11_Base_Funding_WFTE_x_BSA_x_DCD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'3345'!_254_ESE_Level_4__Grade_Level_4_8</vt:lpstr>
      <vt:lpstr>'3347'!_254_ESE_Level_4__Grade_Level_4_8</vt:lpstr>
      <vt:lpstr>'3381'!_254_ESE_Level_4__Grade_Level_4_8</vt:lpstr>
      <vt:lpstr>'3382'!_254_ESE_Level_4__Grade_Level_4_8</vt:lpstr>
      <vt:lpstr>'3385'!_254_ESE_Level_4__Grade_Level_4_8</vt:lpstr>
      <vt:lpstr>'3386'!_254_ESE_Level_4__Grade_Level_4_8</vt:lpstr>
      <vt:lpstr>'3391'!_254_ESE_Level_4__Grade_Level_4_8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'3924'!_254_ESE_Level_4__Grade_Level_4_8</vt:lpstr>
      <vt:lpstr>'3941'!_254_ESE_Level_4__Grade_Level_4_8</vt:lpstr>
      <vt:lpstr>'3961'!_254_ESE_Level_4__Grade_Level_4_8</vt:lpstr>
      <vt:lpstr>'3971'!_254_ESE_Level_4__Grade_Level_4_8</vt:lpstr>
      <vt:lpstr>'4000'!_254_ESE_Level_4__Grade_Level_4_8</vt:lpstr>
      <vt:lpstr>'4001'!_254_ESE_Level_4__Grade_Level_4_8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'4021'!_254_ESE_Level_4__Grade_Level_4_8</vt:lpstr>
      <vt:lpstr>'4037'!_254_ESE_Level_4__Grade_Level_4_8</vt:lpstr>
      <vt:lpstr>'4041'!_254_ESE_Level_4__Grade_Level_4_8</vt:lpstr>
      <vt:lpstr>'4050'!_254_ESE_Level_4__Grade_Level_4_8</vt:lpstr>
      <vt:lpstr>'4051'!_254_ESE_Level_4__Grade_Level_4_8</vt:lpstr>
      <vt:lpstr>'4061'!_254_ESE_Level_4__Grade_Level_4_8</vt:lpstr>
      <vt:lpstr>'4070'!_254_ESE_Level_4__Grade_Level_4_8</vt:lpstr>
      <vt:lpstr>'4072'!_254_ESE_Level_4__Grade_Level_4_8</vt:lpstr>
      <vt:lpstr>Consolidated!_254_ESE_Level_4__Grade_Level_4_8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'3345'!_254_ESE_Level_4__Grade_Level_9_12</vt:lpstr>
      <vt:lpstr>'3347'!_254_ESE_Level_4__Grade_Level_9_12</vt:lpstr>
      <vt:lpstr>'3381'!_254_ESE_Level_4__Grade_Level_9_12</vt:lpstr>
      <vt:lpstr>'3382'!_254_ESE_Level_4__Grade_Level_9_12</vt:lpstr>
      <vt:lpstr>'3385'!_254_ESE_Level_4__Grade_Level_9_12</vt:lpstr>
      <vt:lpstr>'3386'!_254_ESE_Level_4__Grade_Level_9_12</vt:lpstr>
      <vt:lpstr>'3391'!_254_ESE_Level_4__Grade_Level_9_12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'3924'!_254_ESE_Level_4__Grade_Level_9_12</vt:lpstr>
      <vt:lpstr>'3941'!_254_ESE_Level_4__Grade_Level_9_12</vt:lpstr>
      <vt:lpstr>'3961'!_254_ESE_Level_4__Grade_Level_9_12</vt:lpstr>
      <vt:lpstr>'3971'!_254_ESE_Level_4__Grade_Level_9_12</vt:lpstr>
      <vt:lpstr>'4000'!_254_ESE_Level_4__Grade_Level_9_12</vt:lpstr>
      <vt:lpstr>'4001'!_254_ESE_Level_4__Grade_Level_9_12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'4021'!_254_ESE_Level_4__Grade_Level_9_12</vt:lpstr>
      <vt:lpstr>'4037'!_254_ESE_Level_4__Grade_Level_9_12</vt:lpstr>
      <vt:lpstr>'4041'!_254_ESE_Level_4__Grade_Level_9_12</vt:lpstr>
      <vt:lpstr>'4050'!_254_ESE_Level_4__Grade_Level_9_12</vt:lpstr>
      <vt:lpstr>'4051'!_254_ESE_Level_4__Grade_Level_9_12</vt:lpstr>
      <vt:lpstr>'4061'!_254_ESE_Level_4__Grade_Level_9_12</vt:lpstr>
      <vt:lpstr>'4070'!_254_ESE_Level_4__Grade_Level_9_12</vt:lpstr>
      <vt:lpstr>'4072'!_254_ESE_Level_4__Grade_Level_9_12</vt:lpstr>
      <vt:lpstr>Consolidated!_254_ESE_Level_4__Grade_Level_9_12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'3345'!_254_ESE_Level_4__Grade_Level_PK_3</vt:lpstr>
      <vt:lpstr>'3347'!_254_ESE_Level_4__Grade_Level_PK_3</vt:lpstr>
      <vt:lpstr>'3381'!_254_ESE_Level_4__Grade_Level_PK_3</vt:lpstr>
      <vt:lpstr>'3382'!_254_ESE_Level_4__Grade_Level_PK_3</vt:lpstr>
      <vt:lpstr>'3385'!_254_ESE_Level_4__Grade_Level_PK_3</vt:lpstr>
      <vt:lpstr>'3386'!_254_ESE_Level_4__Grade_Level_PK_3</vt:lpstr>
      <vt:lpstr>'3391'!_254_ESE_Level_4__Grade_Level_PK_3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'3924'!_254_ESE_Level_4__Grade_Level_PK_3</vt:lpstr>
      <vt:lpstr>'3941'!_254_ESE_Level_4__Grade_Level_PK_3</vt:lpstr>
      <vt:lpstr>'3961'!_254_ESE_Level_4__Grade_Level_PK_3</vt:lpstr>
      <vt:lpstr>'3971'!_254_ESE_Level_4__Grade_Level_PK_3</vt:lpstr>
      <vt:lpstr>'4000'!_254_ESE_Level_4__Grade_Level_PK_3</vt:lpstr>
      <vt:lpstr>'4001'!_254_ESE_Level_4__Grade_Level_PK_3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'4021'!_254_ESE_Level_4__Grade_Level_PK_3</vt:lpstr>
      <vt:lpstr>'4037'!_254_ESE_Level_4__Grade_Level_PK_3</vt:lpstr>
      <vt:lpstr>'4041'!_254_ESE_Level_4__Grade_Level_PK_3</vt:lpstr>
      <vt:lpstr>'4050'!_254_ESE_Level_4__Grade_Level_PK_3</vt:lpstr>
      <vt:lpstr>'4051'!_254_ESE_Level_4__Grade_Level_PK_3</vt:lpstr>
      <vt:lpstr>'4061'!_254_ESE_Level_4__Grade_Level_PK_3</vt:lpstr>
      <vt:lpstr>'4070'!_254_ESE_Level_4__Grade_Level_PK_3</vt:lpstr>
      <vt:lpstr>'4072'!_254_ESE_Level_4__Grade_Level_PK_3</vt:lpstr>
      <vt:lpstr>Consolidated!_254_ESE_Level_4__Grade_Level_PK_3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'3345'!_255_ESE_Level_5__Grade_Level_4_8</vt:lpstr>
      <vt:lpstr>'3347'!_255_ESE_Level_5__Grade_Level_4_8</vt:lpstr>
      <vt:lpstr>'3381'!_255_ESE_Level_5__Grade_Level_4_8</vt:lpstr>
      <vt:lpstr>'3382'!_255_ESE_Level_5__Grade_Level_4_8</vt:lpstr>
      <vt:lpstr>'3385'!_255_ESE_Level_5__Grade_Level_4_8</vt:lpstr>
      <vt:lpstr>'3386'!_255_ESE_Level_5__Grade_Level_4_8</vt:lpstr>
      <vt:lpstr>'3391'!_255_ESE_Level_5__Grade_Level_4_8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'3924'!_255_ESE_Level_5__Grade_Level_4_8</vt:lpstr>
      <vt:lpstr>'3941'!_255_ESE_Level_5__Grade_Level_4_8</vt:lpstr>
      <vt:lpstr>'3961'!_255_ESE_Level_5__Grade_Level_4_8</vt:lpstr>
      <vt:lpstr>'3971'!_255_ESE_Level_5__Grade_Level_4_8</vt:lpstr>
      <vt:lpstr>'4000'!_255_ESE_Level_5__Grade_Level_4_8</vt:lpstr>
      <vt:lpstr>'4001'!_255_ESE_Level_5__Grade_Level_4_8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'4021'!_255_ESE_Level_5__Grade_Level_4_8</vt:lpstr>
      <vt:lpstr>'4037'!_255_ESE_Level_5__Grade_Level_4_8</vt:lpstr>
      <vt:lpstr>'4041'!_255_ESE_Level_5__Grade_Level_4_8</vt:lpstr>
      <vt:lpstr>'4050'!_255_ESE_Level_5__Grade_Level_4_8</vt:lpstr>
      <vt:lpstr>'4051'!_255_ESE_Level_5__Grade_Level_4_8</vt:lpstr>
      <vt:lpstr>'4061'!_255_ESE_Level_5__Grade_Level_4_8</vt:lpstr>
      <vt:lpstr>'4070'!_255_ESE_Level_5__Grade_Level_4_8</vt:lpstr>
      <vt:lpstr>'4072'!_255_ESE_Level_5__Grade_Level_4_8</vt:lpstr>
      <vt:lpstr>Consolidated!_255_ESE_Level_5__Grade_Level_4_8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'3345'!_255_ESE_Level_5__Grade_Level_9_12</vt:lpstr>
      <vt:lpstr>'3347'!_255_ESE_Level_5__Grade_Level_9_12</vt:lpstr>
      <vt:lpstr>'3381'!_255_ESE_Level_5__Grade_Level_9_12</vt:lpstr>
      <vt:lpstr>'3382'!_255_ESE_Level_5__Grade_Level_9_12</vt:lpstr>
      <vt:lpstr>'3385'!_255_ESE_Level_5__Grade_Level_9_12</vt:lpstr>
      <vt:lpstr>'3386'!_255_ESE_Level_5__Grade_Level_9_12</vt:lpstr>
      <vt:lpstr>'3391'!_255_ESE_Level_5__Grade_Level_9_12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'3924'!_255_ESE_Level_5__Grade_Level_9_12</vt:lpstr>
      <vt:lpstr>'3941'!_255_ESE_Level_5__Grade_Level_9_12</vt:lpstr>
      <vt:lpstr>'3961'!_255_ESE_Level_5__Grade_Level_9_12</vt:lpstr>
      <vt:lpstr>'3971'!_255_ESE_Level_5__Grade_Level_9_12</vt:lpstr>
      <vt:lpstr>'4000'!_255_ESE_Level_5__Grade_Level_9_12</vt:lpstr>
      <vt:lpstr>'4001'!_255_ESE_Level_5__Grade_Level_9_12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'4021'!_255_ESE_Level_5__Grade_Level_9_12</vt:lpstr>
      <vt:lpstr>'4037'!_255_ESE_Level_5__Grade_Level_9_12</vt:lpstr>
      <vt:lpstr>'4041'!_255_ESE_Level_5__Grade_Level_9_12</vt:lpstr>
      <vt:lpstr>'4050'!_255_ESE_Level_5__Grade_Level_9_12</vt:lpstr>
      <vt:lpstr>'4051'!_255_ESE_Level_5__Grade_Level_9_12</vt:lpstr>
      <vt:lpstr>'4061'!_255_ESE_Level_5__Grade_Level_9_12</vt:lpstr>
      <vt:lpstr>'4070'!_255_ESE_Level_5__Grade_Level_9_12</vt:lpstr>
      <vt:lpstr>'4072'!_255_ESE_Level_5__Grade_Level_9_12</vt:lpstr>
      <vt:lpstr>Consolidated!_255_ESE_Level_5__Grade_Level_9_12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'3345'!_255_ESE_Level_5__Grade_Level_PK_3</vt:lpstr>
      <vt:lpstr>'3347'!_255_ESE_Level_5__Grade_Level_PK_3</vt:lpstr>
      <vt:lpstr>'3381'!_255_ESE_Level_5__Grade_Level_PK_3</vt:lpstr>
      <vt:lpstr>'3382'!_255_ESE_Level_5__Grade_Level_PK_3</vt:lpstr>
      <vt:lpstr>'3385'!_255_ESE_Level_5__Grade_Level_PK_3</vt:lpstr>
      <vt:lpstr>'3386'!_255_ESE_Level_5__Grade_Level_PK_3</vt:lpstr>
      <vt:lpstr>'3391'!_255_ESE_Level_5__Grade_Level_PK_3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'3924'!_255_ESE_Level_5__Grade_Level_PK_3</vt:lpstr>
      <vt:lpstr>'3941'!_255_ESE_Level_5__Grade_Level_PK_3</vt:lpstr>
      <vt:lpstr>'3961'!_255_ESE_Level_5__Grade_Level_PK_3</vt:lpstr>
      <vt:lpstr>'3971'!_255_ESE_Level_5__Grade_Level_PK_3</vt:lpstr>
      <vt:lpstr>'4000'!_255_ESE_Level_5__Grade_Level_PK_3</vt:lpstr>
      <vt:lpstr>'4001'!_255_ESE_Level_5__Grade_Level_PK_3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'4021'!_255_ESE_Level_5__Grade_Level_PK_3</vt:lpstr>
      <vt:lpstr>'4037'!_255_ESE_Level_5__Grade_Level_PK_3</vt:lpstr>
      <vt:lpstr>'4041'!_255_ESE_Level_5__Grade_Level_PK_3</vt:lpstr>
      <vt:lpstr>'4050'!_255_ESE_Level_5__Grade_Level_PK_3</vt:lpstr>
      <vt:lpstr>'4051'!_255_ESE_Level_5__Grade_Level_PK_3</vt:lpstr>
      <vt:lpstr>'4061'!_255_ESE_Level_5__Grade_Level_PK_3</vt:lpstr>
      <vt:lpstr>'4070'!_255_ESE_Level_5__Grade_Level_PK_3</vt:lpstr>
      <vt:lpstr>'4072'!_255_ESE_Level_5__Grade_Level_PK_3</vt:lpstr>
      <vt:lpstr>Consolidated!_255_ESE_Level_5__Grade_Level_PK_3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'3345'!_3.__Supplemental_Academic_Instruction</vt:lpstr>
      <vt:lpstr>'3347'!_3.__Supplemental_Academic_Instruction</vt:lpstr>
      <vt:lpstr>'3381'!_3.__Supplemental_Academic_Instruction</vt:lpstr>
      <vt:lpstr>'3382'!_3.__Supplemental_Academic_Instruction</vt:lpstr>
      <vt:lpstr>'3385'!_3.__Supplemental_Academic_Instruction</vt:lpstr>
      <vt:lpstr>'3386'!_3.__Supplemental_Academic_Instruction</vt:lpstr>
      <vt:lpstr>'3391'!_3.__Supplemental_Academic_Instruction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'3924'!_3.__Supplemental_Academic_Instruction</vt:lpstr>
      <vt:lpstr>'3941'!_3.__Supplemental_Academic_Instruction</vt:lpstr>
      <vt:lpstr>'3961'!_3.__Supplemental_Academic_Instruction</vt:lpstr>
      <vt:lpstr>'3971'!_3.__Supplemental_Academic_Instruction</vt:lpstr>
      <vt:lpstr>'4000'!_3.__Supplemental_Academic_Instruction</vt:lpstr>
      <vt:lpstr>'4001'!_3.__Supplemental_Academic_Instruction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'4021'!_3.__Supplemental_Academic_Instruction</vt:lpstr>
      <vt:lpstr>'4037'!_3.__Supplemental_Academic_Instruction</vt:lpstr>
      <vt:lpstr>'4041'!_3.__Supplemental_Academic_Instruction</vt:lpstr>
      <vt:lpstr>'4050'!_3.__Supplemental_Academic_Instruction</vt:lpstr>
      <vt:lpstr>'4051'!_3.__Supplemental_Academic_Instruction</vt:lpstr>
      <vt:lpstr>'4061'!_3.__Supplemental_Academic_Instruction</vt:lpstr>
      <vt:lpstr>'4070'!_3.__Supplemental_Academic_Instruction</vt:lpstr>
      <vt:lpstr>'4072'!_3.__Supplemental_Academic_Instruction</vt:lpstr>
      <vt:lpstr>Consolidated!_3.__Supplemental_Academic_Instruction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'3345'!_300_Career_Education__Grades_9_12</vt:lpstr>
      <vt:lpstr>'3347'!_300_Career_Education__Grades_9_12</vt:lpstr>
      <vt:lpstr>'3381'!_300_Career_Education__Grades_9_12</vt:lpstr>
      <vt:lpstr>'3382'!_300_Career_Education__Grades_9_12</vt:lpstr>
      <vt:lpstr>'3385'!_300_Career_Education__Grades_9_12</vt:lpstr>
      <vt:lpstr>'3386'!_300_Career_Education__Grades_9_12</vt:lpstr>
      <vt:lpstr>'3391'!_300_Career_Education__Grades_9_12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'3924'!_300_Career_Education__Grades_9_12</vt:lpstr>
      <vt:lpstr>'3941'!_300_Career_Education__Grades_9_12</vt:lpstr>
      <vt:lpstr>'3961'!_300_Career_Education__Grades_9_12</vt:lpstr>
      <vt:lpstr>'3971'!_300_Career_Education__Grades_9_12</vt:lpstr>
      <vt:lpstr>'4000'!_300_Career_Education__Grades_9_12</vt:lpstr>
      <vt:lpstr>'4001'!_300_Career_Education__Grades_9_12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'4021'!_300_Career_Education__Grades_9_12</vt:lpstr>
      <vt:lpstr>'4037'!_300_Career_Education__Grades_9_12</vt:lpstr>
      <vt:lpstr>'4041'!_300_Career_Education__Grades_9_12</vt:lpstr>
      <vt:lpstr>'4050'!_300_Career_Education__Grades_9_12</vt:lpstr>
      <vt:lpstr>'4051'!_300_Career_Education__Grades_9_12</vt:lpstr>
      <vt:lpstr>'4061'!_300_Career_Education__Grades_9_12</vt:lpstr>
      <vt:lpstr>'4070'!_300_Career_Education__Grades_9_12</vt:lpstr>
      <vt:lpstr>'4072'!_300_Career_Education__Grades_9_12</vt:lpstr>
      <vt:lpstr>Consolidated!_300_Career_Education__Grades_9_12</vt:lpstr>
      <vt:lpstr>'0054'!_4_8</vt:lpstr>
      <vt:lpstr>'0642'!_4_8</vt:lpstr>
      <vt:lpstr>'0664'!_4_8</vt:lpstr>
      <vt:lpstr>'1461'!_4_8</vt:lpstr>
      <vt:lpstr>'1571'!_4_8</vt:lpstr>
      <vt:lpstr>'2521'!_4_8</vt:lpstr>
      <vt:lpstr>'2531'!_4_8</vt:lpstr>
      <vt:lpstr>'2641'!_4_8</vt:lpstr>
      <vt:lpstr>'2791'!_4_8</vt:lpstr>
      <vt:lpstr>'2801'!_4_8</vt:lpstr>
      <vt:lpstr>'2911'!_4_8</vt:lpstr>
      <vt:lpstr>'2941'!_4_8</vt:lpstr>
      <vt:lpstr>'3083'!_4_8</vt:lpstr>
      <vt:lpstr>'3345'!_4_8</vt:lpstr>
      <vt:lpstr>'3347'!_4_8</vt:lpstr>
      <vt:lpstr>'3381'!_4_8</vt:lpstr>
      <vt:lpstr>'3382'!_4_8</vt:lpstr>
      <vt:lpstr>'3385'!_4_8</vt:lpstr>
      <vt:lpstr>'3386'!_4_8</vt:lpstr>
      <vt:lpstr>'3391'!_4_8</vt:lpstr>
      <vt:lpstr>'3394'!_4_8</vt:lpstr>
      <vt:lpstr>'3395'!_4_8</vt:lpstr>
      <vt:lpstr>'3396'!_4_8</vt:lpstr>
      <vt:lpstr>'3398'!_4_8</vt:lpstr>
      <vt:lpstr>'3400'!_4_8</vt:lpstr>
      <vt:lpstr>'3401'!_4_8</vt:lpstr>
      <vt:lpstr>'3413'!_4_8</vt:lpstr>
      <vt:lpstr>'3421'!_4_8</vt:lpstr>
      <vt:lpstr>'3431'!_4_8</vt:lpstr>
      <vt:lpstr>'3441'!_4_8</vt:lpstr>
      <vt:lpstr>'3443'!_4_8</vt:lpstr>
      <vt:lpstr>'3924'!_4_8</vt:lpstr>
      <vt:lpstr>'3941'!_4_8</vt:lpstr>
      <vt:lpstr>'3961'!_4_8</vt:lpstr>
      <vt:lpstr>'3971'!_4_8</vt:lpstr>
      <vt:lpstr>'4000'!_4_8</vt:lpstr>
      <vt:lpstr>'4001'!_4_8</vt:lpstr>
      <vt:lpstr>'4002'!_4_8</vt:lpstr>
      <vt:lpstr>'4010'!_4_8</vt:lpstr>
      <vt:lpstr>'4012'!_4_8</vt:lpstr>
      <vt:lpstr>'4013'!_4_8</vt:lpstr>
      <vt:lpstr>'4020'!_4_8</vt:lpstr>
      <vt:lpstr>'4021'!_4_8</vt:lpstr>
      <vt:lpstr>'4037'!_4_8</vt:lpstr>
      <vt:lpstr>'4041'!_4_8</vt:lpstr>
      <vt:lpstr>'4050'!_4_8</vt:lpstr>
      <vt:lpstr>'4051'!_4_8</vt:lpstr>
      <vt:lpstr>'4061'!_4_8</vt:lpstr>
      <vt:lpstr>'4070'!_4_8</vt:lpstr>
      <vt:lpstr>'4072'!_4_8</vt:lpstr>
      <vt:lpstr>Consolidated!_4_8</vt:lpstr>
      <vt:lpstr>'0054'!_9_12</vt:lpstr>
      <vt:lpstr>'0642'!_9_12</vt:lpstr>
      <vt:lpstr>'0664'!_9_12</vt:lpstr>
      <vt:lpstr>'1461'!_9_12</vt:lpstr>
      <vt:lpstr>'1571'!_9_12</vt:lpstr>
      <vt:lpstr>'2521'!_9_12</vt:lpstr>
      <vt:lpstr>'2531'!_9_12</vt:lpstr>
      <vt:lpstr>'2641'!_9_12</vt:lpstr>
      <vt:lpstr>'2791'!_9_12</vt:lpstr>
      <vt:lpstr>'2801'!_9_12</vt:lpstr>
      <vt:lpstr>'2911'!_9_12</vt:lpstr>
      <vt:lpstr>'2941'!_9_12</vt:lpstr>
      <vt:lpstr>'3083'!_9_12</vt:lpstr>
      <vt:lpstr>'3345'!_9_12</vt:lpstr>
      <vt:lpstr>'3347'!_9_12</vt:lpstr>
      <vt:lpstr>'3381'!_9_12</vt:lpstr>
      <vt:lpstr>'3382'!_9_12</vt:lpstr>
      <vt:lpstr>'3385'!_9_12</vt:lpstr>
      <vt:lpstr>'3386'!_9_12</vt:lpstr>
      <vt:lpstr>'3391'!_9_12</vt:lpstr>
      <vt:lpstr>'3394'!_9_12</vt:lpstr>
      <vt:lpstr>'3395'!_9_12</vt:lpstr>
      <vt:lpstr>'3396'!_9_12</vt:lpstr>
      <vt:lpstr>'3398'!_9_12</vt:lpstr>
      <vt:lpstr>'3400'!_9_12</vt:lpstr>
      <vt:lpstr>'3401'!_9_12</vt:lpstr>
      <vt:lpstr>'3413'!_9_12</vt:lpstr>
      <vt:lpstr>'3421'!_9_12</vt:lpstr>
      <vt:lpstr>'3431'!_9_12</vt:lpstr>
      <vt:lpstr>'3441'!_9_12</vt:lpstr>
      <vt:lpstr>'3443'!_9_12</vt:lpstr>
      <vt:lpstr>'3924'!_9_12</vt:lpstr>
      <vt:lpstr>'3941'!_9_12</vt:lpstr>
      <vt:lpstr>'3961'!_9_12</vt:lpstr>
      <vt:lpstr>'3971'!_9_12</vt:lpstr>
      <vt:lpstr>'4000'!_9_12</vt:lpstr>
      <vt:lpstr>'4001'!_9_12</vt:lpstr>
      <vt:lpstr>'4002'!_9_12</vt:lpstr>
      <vt:lpstr>'4010'!_9_12</vt:lpstr>
      <vt:lpstr>'4012'!_9_12</vt:lpstr>
      <vt:lpstr>'4013'!_9_12</vt:lpstr>
      <vt:lpstr>'4020'!_9_12</vt:lpstr>
      <vt:lpstr>'4021'!_9_12</vt:lpstr>
      <vt:lpstr>'4037'!_9_12</vt:lpstr>
      <vt:lpstr>'4041'!_9_12</vt:lpstr>
      <vt:lpstr>'4050'!_9_12</vt:lpstr>
      <vt:lpstr>'4051'!_9_12</vt:lpstr>
      <vt:lpstr>'4061'!_9_12</vt:lpstr>
      <vt:lpstr>'4070'!_9_12</vt:lpstr>
      <vt:lpstr>'4072'!_9_12</vt:lpstr>
      <vt:lpstr>Consolidated!_9_12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'2791'!Allocation_factors</vt:lpstr>
      <vt:lpstr>'2801'!Allocation_factors</vt:lpstr>
      <vt:lpstr>'2911'!Allocation_factors</vt:lpstr>
      <vt:lpstr>'2941'!Allocation_factors</vt:lpstr>
      <vt:lpstr>'3083'!Allocation_factors</vt:lpstr>
      <vt:lpstr>'3345'!Allocation_factors</vt:lpstr>
      <vt:lpstr>'3347'!Allocation_factors</vt:lpstr>
      <vt:lpstr>'3381'!Allocation_factors</vt:lpstr>
      <vt:lpstr>'3382'!Allocation_factors</vt:lpstr>
      <vt:lpstr>'3385'!Allocation_factors</vt:lpstr>
      <vt:lpstr>'3386'!Allocation_factors</vt:lpstr>
      <vt:lpstr>'3391'!Allocation_factors</vt:lpstr>
      <vt:lpstr>'3394'!Allocation_factors</vt:lpstr>
      <vt:lpstr>'3395'!Allocation_factors</vt:lpstr>
      <vt:lpstr>'3396'!Allocation_factors</vt:lpstr>
      <vt:lpstr>'3398'!Allocation_factors</vt:lpstr>
      <vt:lpstr>'3400'!Allocation_factors</vt:lpstr>
      <vt:lpstr>'3401'!Allocation_factors</vt:lpstr>
      <vt:lpstr>'3413'!Allocation_factors</vt:lpstr>
      <vt:lpstr>'3421'!Allocation_factors</vt:lpstr>
      <vt:lpstr>'3431'!Allocation_factors</vt:lpstr>
      <vt:lpstr>'3441'!Allocation_factors</vt:lpstr>
      <vt:lpstr>'3443'!Allocation_factors</vt:lpstr>
      <vt:lpstr>'3924'!Allocation_factors</vt:lpstr>
      <vt:lpstr>'3941'!Allocation_factors</vt:lpstr>
      <vt:lpstr>'3961'!Allocation_factors</vt:lpstr>
      <vt:lpstr>'3971'!Allocation_factors</vt:lpstr>
      <vt:lpstr>'4000'!Allocation_factors</vt:lpstr>
      <vt:lpstr>'4001'!Allocation_factors</vt:lpstr>
      <vt:lpstr>'4002'!Allocation_factors</vt:lpstr>
      <vt:lpstr>'4010'!Allocation_factors</vt:lpstr>
      <vt:lpstr>'4012'!Allocation_factors</vt:lpstr>
      <vt:lpstr>'4013'!Allocation_factors</vt:lpstr>
      <vt:lpstr>'4020'!Allocation_factors</vt:lpstr>
      <vt:lpstr>'4021'!Allocation_factors</vt:lpstr>
      <vt:lpstr>'4037'!Allocation_factors</vt:lpstr>
      <vt:lpstr>'4041'!Allocation_factors</vt:lpstr>
      <vt:lpstr>'4050'!Allocation_factors</vt:lpstr>
      <vt:lpstr>'4051'!Allocation_factors</vt:lpstr>
      <vt:lpstr>'4061'!Allocation_factors</vt:lpstr>
      <vt:lpstr>'4070'!Allocation_factors</vt:lpstr>
      <vt:lpstr>'4072'!Allocation_factors</vt:lpstr>
      <vt:lpstr>Consolidated!Allocation_factors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'2791'!Base_Student_Allocation</vt:lpstr>
      <vt:lpstr>'2801'!Base_Student_Allocation</vt:lpstr>
      <vt:lpstr>'2911'!Base_Student_Allocation</vt:lpstr>
      <vt:lpstr>'2941'!Base_Student_Allocation</vt:lpstr>
      <vt:lpstr>'3083'!Base_Student_Allocation</vt:lpstr>
      <vt:lpstr>'3345'!Base_Student_Allocation</vt:lpstr>
      <vt:lpstr>'3347'!Base_Student_Allocation</vt:lpstr>
      <vt:lpstr>'3381'!Base_Student_Allocation</vt:lpstr>
      <vt:lpstr>'3382'!Base_Student_Allocation</vt:lpstr>
      <vt:lpstr>'3385'!Base_Student_Allocation</vt:lpstr>
      <vt:lpstr>'3386'!Base_Student_Allocation</vt:lpstr>
      <vt:lpstr>'3391'!Base_Student_Allocation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'3413'!Base_Student_Allocation</vt:lpstr>
      <vt:lpstr>'3421'!Base_Student_Allocation</vt:lpstr>
      <vt:lpstr>'3431'!Base_Student_Allocation</vt:lpstr>
      <vt:lpstr>'3441'!Base_Student_Allocation</vt:lpstr>
      <vt:lpstr>'3443'!Base_Student_Allocation</vt:lpstr>
      <vt:lpstr>'3924'!Base_Student_Allocation</vt:lpstr>
      <vt:lpstr>'3941'!Base_Student_Allocation</vt:lpstr>
      <vt:lpstr>'3961'!Base_Student_Allocation</vt:lpstr>
      <vt:lpstr>'3971'!Base_Student_Allocation</vt:lpstr>
      <vt:lpstr>'4000'!Base_Student_Allocation</vt:lpstr>
      <vt:lpstr>'4001'!Base_Student_Allocation</vt:lpstr>
      <vt:lpstr>'4002'!Base_Student_Allocation</vt:lpstr>
      <vt:lpstr>'4010'!Base_Student_Allocation</vt:lpstr>
      <vt:lpstr>'4012'!Base_Student_Allocation</vt:lpstr>
      <vt:lpstr>'4013'!Base_Student_Allocation</vt:lpstr>
      <vt:lpstr>'4020'!Base_Student_Allocation</vt:lpstr>
      <vt:lpstr>'4021'!Base_Student_Allocation</vt:lpstr>
      <vt:lpstr>'4037'!Base_Student_Allocation</vt:lpstr>
      <vt:lpstr>'4041'!Base_Student_Allocation</vt:lpstr>
      <vt:lpstr>'4050'!Base_Student_Allocation</vt:lpstr>
      <vt:lpstr>'4051'!Base_Student_Allocation</vt:lpstr>
      <vt:lpstr>'4061'!Base_Student_Allocation</vt:lpstr>
      <vt:lpstr>'4070'!Base_Student_Allocation</vt:lpstr>
      <vt:lpstr>'4072'!Base_Student_Allocation</vt:lpstr>
      <vt:lpstr>Consolidated!Base_Student_Allocation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'3385'!Based_on_the_Second_Calculation_of_the_FEFP_2010_11</vt:lpstr>
      <vt:lpstr>'3386'!Based_on_the_Second_Calculation_of_the_FEFP_2010_11</vt:lpstr>
      <vt:lpstr>'3391'!Based_on_the_Second_Calculation_of_the_FEFP_2010_11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'3924'!Based_on_the_Second_Calculation_of_the_FEFP_2010_11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'4001'!Based_on_the_Second_Calculation_of_the_FEFP_2010_11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'4021'!Based_on_the_Second_Calculation_of_the_FEFP_2010_11</vt:lpstr>
      <vt:lpstr>'4037'!Based_on_the_Second_Calculation_of_the_FEFP_2010_11</vt:lpstr>
      <vt:lpstr>'4041'!Based_on_the_Second_Calculation_of_the_FEFP_2010_11</vt:lpstr>
      <vt:lpstr>'4050'!Based_on_the_Second_Calculation_of_the_FEFP_2010_11</vt:lpstr>
      <vt:lpstr>'4051'!Based_on_the_Second_Calculation_of_the_FEFP_2010_11</vt:lpstr>
      <vt:lpstr>'4061'!Based_on_the_Second_Calculation_of_the_FEFP_2010_11</vt:lpstr>
      <vt:lpstr>'4070'!Based_on_the_Second_Calculation_of_the_FEFP_2010_11</vt:lpstr>
      <vt:lpstr>'4072'!Based_on_the_Second_Calculation_of_the_FEFP_2010_11</vt:lpstr>
      <vt:lpstr>Consolidated!Based_on_the_Second_Calculation_of_the_FEFP_2010_11</vt:lpstr>
      <vt:lpstr>'0054'!DCD</vt:lpstr>
      <vt:lpstr>'0642'!DCD</vt:lpstr>
      <vt:lpstr>'0664'!DCD</vt:lpstr>
      <vt:lpstr>'1461'!DCD</vt:lpstr>
      <vt:lpstr>'1571'!DCD</vt:lpstr>
      <vt:lpstr>'2521'!DCD</vt:lpstr>
      <vt:lpstr>'2531'!DCD</vt:lpstr>
      <vt:lpstr>'2641'!DCD</vt:lpstr>
      <vt:lpstr>'2791'!DCD</vt:lpstr>
      <vt:lpstr>'2801'!DCD</vt:lpstr>
      <vt:lpstr>'2911'!DCD</vt:lpstr>
      <vt:lpstr>'2941'!DCD</vt:lpstr>
      <vt:lpstr>'3083'!DCD</vt:lpstr>
      <vt:lpstr>'3345'!DCD</vt:lpstr>
      <vt:lpstr>'3347'!DCD</vt:lpstr>
      <vt:lpstr>'3381'!DCD</vt:lpstr>
      <vt:lpstr>'3382'!DCD</vt:lpstr>
      <vt:lpstr>'3385'!DCD</vt:lpstr>
      <vt:lpstr>'3386'!DCD</vt:lpstr>
      <vt:lpstr>'3391'!DCD</vt:lpstr>
      <vt:lpstr>'3394'!DCD</vt:lpstr>
      <vt:lpstr>'3395'!DCD</vt:lpstr>
      <vt:lpstr>'3396'!DCD</vt:lpstr>
      <vt:lpstr>'3398'!DCD</vt:lpstr>
      <vt:lpstr>'3400'!DCD</vt:lpstr>
      <vt:lpstr>'3401'!DCD</vt:lpstr>
      <vt:lpstr>'3413'!DCD</vt:lpstr>
      <vt:lpstr>'3421'!DCD</vt:lpstr>
      <vt:lpstr>'3431'!DCD</vt:lpstr>
      <vt:lpstr>'3441'!DCD</vt:lpstr>
      <vt:lpstr>'3443'!DCD</vt:lpstr>
      <vt:lpstr>'3924'!DCD</vt:lpstr>
      <vt:lpstr>'3941'!DCD</vt:lpstr>
      <vt:lpstr>'3961'!DCD</vt:lpstr>
      <vt:lpstr>'3971'!DCD</vt:lpstr>
      <vt:lpstr>'4000'!DCD</vt:lpstr>
      <vt:lpstr>'4001'!DCD</vt:lpstr>
      <vt:lpstr>'4002'!DCD</vt:lpstr>
      <vt:lpstr>'4010'!DCD</vt:lpstr>
      <vt:lpstr>'4012'!DCD</vt:lpstr>
      <vt:lpstr>'4013'!DCD</vt:lpstr>
      <vt:lpstr>'4020'!DCD</vt:lpstr>
      <vt:lpstr>'4021'!DCD</vt:lpstr>
      <vt:lpstr>'4037'!DCD</vt:lpstr>
      <vt:lpstr>'4041'!DCD</vt:lpstr>
      <vt:lpstr>'4050'!DCD</vt:lpstr>
      <vt:lpstr>'4051'!DCD</vt:lpstr>
      <vt:lpstr>'4061'!DCD</vt:lpstr>
      <vt:lpstr>'4070'!DCD</vt:lpstr>
      <vt:lpstr>'4072'!DCD</vt:lpstr>
      <vt:lpstr>Consolidated!DCD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'2791'!District_Cost_Differential</vt:lpstr>
      <vt:lpstr>'2801'!District_Cost_Differential</vt:lpstr>
      <vt:lpstr>'2911'!District_Cost_Differential</vt:lpstr>
      <vt:lpstr>'2941'!District_Cost_Differential</vt:lpstr>
      <vt:lpstr>'3083'!District_Cost_Differential</vt:lpstr>
      <vt:lpstr>'3345'!District_Cost_Differential</vt:lpstr>
      <vt:lpstr>'3347'!District_Cost_Differential</vt:lpstr>
      <vt:lpstr>'3381'!District_Cost_Differential</vt:lpstr>
      <vt:lpstr>'3382'!District_Cost_Differential</vt:lpstr>
      <vt:lpstr>'3385'!District_Cost_Differential</vt:lpstr>
      <vt:lpstr>'3386'!District_Cost_Differential</vt:lpstr>
      <vt:lpstr>'3391'!District_Cost_Differential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'3413'!District_Cost_Differential</vt:lpstr>
      <vt:lpstr>'3421'!District_Cost_Differential</vt:lpstr>
      <vt:lpstr>'3431'!District_Cost_Differential</vt:lpstr>
      <vt:lpstr>'3441'!District_Cost_Differential</vt:lpstr>
      <vt:lpstr>'3443'!District_Cost_Differential</vt:lpstr>
      <vt:lpstr>'3924'!District_Cost_Differential</vt:lpstr>
      <vt:lpstr>'3941'!District_Cost_Differential</vt:lpstr>
      <vt:lpstr>'3961'!District_Cost_Differential</vt:lpstr>
      <vt:lpstr>'3971'!District_Cost_Differential</vt:lpstr>
      <vt:lpstr>'4000'!District_Cost_Differential</vt:lpstr>
      <vt:lpstr>'4001'!District_Cost_Differential</vt:lpstr>
      <vt:lpstr>'4002'!District_Cost_Differential</vt:lpstr>
      <vt:lpstr>'4010'!District_Cost_Differential</vt:lpstr>
      <vt:lpstr>'4012'!District_Cost_Differential</vt:lpstr>
      <vt:lpstr>'4013'!District_Cost_Differential</vt:lpstr>
      <vt:lpstr>'4020'!District_Cost_Differential</vt:lpstr>
      <vt:lpstr>'4021'!District_Cost_Differential</vt:lpstr>
      <vt:lpstr>'4037'!District_Cost_Differential</vt:lpstr>
      <vt:lpstr>'4041'!District_Cost_Differential</vt:lpstr>
      <vt:lpstr>'4050'!District_Cost_Differential</vt:lpstr>
      <vt:lpstr>'4051'!District_Cost_Differential</vt:lpstr>
      <vt:lpstr>'4061'!District_Cost_Differential</vt:lpstr>
      <vt:lpstr>'4070'!District_Cost_Differential</vt:lpstr>
      <vt:lpstr>'4072'!District_Cost_Differential</vt:lpstr>
      <vt:lpstr>Consolidated!District_Cost_Differential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'2791'!District_SAI_Allocation</vt:lpstr>
      <vt:lpstr>'2801'!District_SAI_Allocation</vt:lpstr>
      <vt:lpstr>'2911'!District_SAI_Allocation</vt:lpstr>
      <vt:lpstr>'2941'!District_SAI_Allocation</vt:lpstr>
      <vt:lpstr>'3083'!District_SAI_Allocation</vt:lpstr>
      <vt:lpstr>'3345'!District_SAI_Allocation</vt:lpstr>
      <vt:lpstr>'3347'!District_SAI_Allocation</vt:lpstr>
      <vt:lpstr>'3381'!District_SAI_Allocation</vt:lpstr>
      <vt:lpstr>'3382'!District_SAI_Allocation</vt:lpstr>
      <vt:lpstr>'3385'!District_SAI_Allocation</vt:lpstr>
      <vt:lpstr>'3386'!District_SAI_Allocation</vt:lpstr>
      <vt:lpstr>'3391'!District_SAI_Allocation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'3413'!District_SAI_Allocation</vt:lpstr>
      <vt:lpstr>'3421'!District_SAI_Allocation</vt:lpstr>
      <vt:lpstr>'3431'!District_SAI_Allocation</vt:lpstr>
      <vt:lpstr>'3441'!District_SAI_Allocation</vt:lpstr>
      <vt:lpstr>'3443'!District_SAI_Allocation</vt:lpstr>
      <vt:lpstr>'3924'!District_SAI_Allocation</vt:lpstr>
      <vt:lpstr>'3941'!District_SAI_Allocation</vt:lpstr>
      <vt:lpstr>'3961'!District_SAI_Allocation</vt:lpstr>
      <vt:lpstr>'3971'!District_SAI_Allocation</vt:lpstr>
      <vt:lpstr>'4000'!District_SAI_Allocation</vt:lpstr>
      <vt:lpstr>'4001'!District_SAI_Allocation</vt:lpstr>
      <vt:lpstr>'4002'!District_SAI_Allocation</vt:lpstr>
      <vt:lpstr>'4010'!District_SAI_Allocation</vt:lpstr>
      <vt:lpstr>'4012'!District_SAI_Allocation</vt:lpstr>
      <vt:lpstr>'4013'!District_SAI_Allocation</vt:lpstr>
      <vt:lpstr>'4020'!District_SAI_Allocation</vt:lpstr>
      <vt:lpstr>'4021'!District_SAI_Allocation</vt:lpstr>
      <vt:lpstr>'4037'!District_SAI_Allocation</vt:lpstr>
      <vt:lpstr>'4041'!District_SAI_Allocation</vt:lpstr>
      <vt:lpstr>'4050'!District_SAI_Allocation</vt:lpstr>
      <vt:lpstr>'4051'!District_SAI_Allocation</vt:lpstr>
      <vt:lpstr>'4061'!District_SAI_Allocation</vt:lpstr>
      <vt:lpstr>'4070'!District_SAI_Allocation</vt:lpstr>
      <vt:lpstr>'4072'!District_SAI_Allocation</vt:lpstr>
      <vt:lpstr>Consolidated!District_SAI_Allocation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'2791'!divided_by_district_FTE</vt:lpstr>
      <vt:lpstr>'2801'!divided_by_district_FTE</vt:lpstr>
      <vt:lpstr>'2911'!divided_by_district_FTE</vt:lpstr>
      <vt:lpstr>'2941'!divided_by_district_FTE</vt:lpstr>
      <vt:lpstr>'3083'!divided_by_district_FTE</vt:lpstr>
      <vt:lpstr>'3345'!divided_by_district_FTE</vt:lpstr>
      <vt:lpstr>'3347'!divided_by_district_FTE</vt:lpstr>
      <vt:lpstr>'3381'!divided_by_district_FTE</vt:lpstr>
      <vt:lpstr>'3382'!divided_by_district_FTE</vt:lpstr>
      <vt:lpstr>'3385'!divided_by_district_FTE</vt:lpstr>
      <vt:lpstr>'3386'!divided_by_district_FTE</vt:lpstr>
      <vt:lpstr>'3391'!divided_by_district_FTE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'3413'!divided_by_district_FTE</vt:lpstr>
      <vt:lpstr>'3421'!divided_by_district_FTE</vt:lpstr>
      <vt:lpstr>'3431'!divided_by_district_FTE</vt:lpstr>
      <vt:lpstr>'3441'!divided_by_district_FTE</vt:lpstr>
      <vt:lpstr>'3443'!divided_by_district_FTE</vt:lpstr>
      <vt:lpstr>'3924'!divided_by_district_FTE</vt:lpstr>
      <vt:lpstr>'3941'!divided_by_district_FTE</vt:lpstr>
      <vt:lpstr>'3961'!divided_by_district_FTE</vt:lpstr>
      <vt:lpstr>'3971'!divided_by_district_FTE</vt:lpstr>
      <vt:lpstr>'4000'!divided_by_district_FTE</vt:lpstr>
      <vt:lpstr>'4001'!divided_by_district_FTE</vt:lpstr>
      <vt:lpstr>'4002'!divided_by_district_FTE</vt:lpstr>
      <vt:lpstr>'4010'!divided_by_district_FTE</vt:lpstr>
      <vt:lpstr>'4012'!divided_by_district_FTE</vt:lpstr>
      <vt:lpstr>'4013'!divided_by_district_FTE</vt:lpstr>
      <vt:lpstr>'4020'!divided_by_district_FTE</vt:lpstr>
      <vt:lpstr>'4021'!divided_by_district_FTE</vt:lpstr>
      <vt:lpstr>'4037'!divided_by_district_FTE</vt:lpstr>
      <vt:lpstr>'4041'!divided_by_district_FTE</vt:lpstr>
      <vt:lpstr>'4050'!divided_by_district_FTE</vt:lpstr>
      <vt:lpstr>'4051'!divided_by_district_FTE</vt:lpstr>
      <vt:lpstr>'4061'!divided_by_district_FTE</vt:lpstr>
      <vt:lpstr>'4070'!divided_by_district_FTE</vt:lpstr>
      <vt:lpstr>'4072'!divided_by_district_FTE</vt:lpstr>
      <vt:lpstr>Consolidated!divided_by_district_FTE</vt:lpstr>
      <vt:lpstr>'0054'!FTE</vt:lpstr>
      <vt:lpstr>'0642'!FTE</vt:lpstr>
      <vt:lpstr>'0664'!FTE</vt:lpstr>
      <vt:lpstr>'1461'!FTE</vt:lpstr>
      <vt:lpstr>'1571'!FTE</vt:lpstr>
      <vt:lpstr>'2521'!FTE</vt:lpstr>
      <vt:lpstr>'2531'!FTE</vt:lpstr>
      <vt:lpstr>'2641'!FTE</vt:lpstr>
      <vt:lpstr>'2791'!FTE</vt:lpstr>
      <vt:lpstr>'2801'!FTE</vt:lpstr>
      <vt:lpstr>'2911'!FTE</vt:lpstr>
      <vt:lpstr>'2941'!FTE</vt:lpstr>
      <vt:lpstr>'3083'!FTE</vt:lpstr>
      <vt:lpstr>'3345'!FTE</vt:lpstr>
      <vt:lpstr>'3347'!FTE</vt:lpstr>
      <vt:lpstr>'3381'!FTE</vt:lpstr>
      <vt:lpstr>'3382'!FTE</vt:lpstr>
      <vt:lpstr>'3385'!FTE</vt:lpstr>
      <vt:lpstr>'3386'!FTE</vt:lpstr>
      <vt:lpstr>'3391'!FTE</vt:lpstr>
      <vt:lpstr>'3394'!FTE</vt:lpstr>
      <vt:lpstr>'3395'!FTE</vt:lpstr>
      <vt:lpstr>'3396'!FTE</vt:lpstr>
      <vt:lpstr>'3398'!FTE</vt:lpstr>
      <vt:lpstr>'3400'!FTE</vt:lpstr>
      <vt:lpstr>'3401'!FTE</vt:lpstr>
      <vt:lpstr>'3413'!FTE</vt:lpstr>
      <vt:lpstr>'3421'!FTE</vt:lpstr>
      <vt:lpstr>'3431'!FTE</vt:lpstr>
      <vt:lpstr>'3441'!FTE</vt:lpstr>
      <vt:lpstr>'3443'!FTE</vt:lpstr>
      <vt:lpstr>'3924'!FTE</vt:lpstr>
      <vt:lpstr>'3941'!FTE</vt:lpstr>
      <vt:lpstr>'3961'!FTE</vt:lpstr>
      <vt:lpstr>'3971'!FTE</vt:lpstr>
      <vt:lpstr>'4000'!FTE</vt:lpstr>
      <vt:lpstr>'4001'!FTE</vt:lpstr>
      <vt:lpstr>'4002'!FTE</vt:lpstr>
      <vt:lpstr>'4010'!FTE</vt:lpstr>
      <vt:lpstr>'4012'!FTE</vt:lpstr>
      <vt:lpstr>'4013'!FTE</vt:lpstr>
      <vt:lpstr>'4020'!FTE</vt:lpstr>
      <vt:lpstr>'4021'!FTE</vt:lpstr>
      <vt:lpstr>'4037'!FTE</vt:lpstr>
      <vt:lpstr>'4041'!FTE</vt:lpstr>
      <vt:lpstr>'4050'!FTE</vt:lpstr>
      <vt:lpstr>'4051'!FTE</vt:lpstr>
      <vt:lpstr>'4061'!FTE</vt:lpstr>
      <vt:lpstr>'4070'!FTE</vt:lpstr>
      <vt:lpstr>'4072'!FTE</vt:lpstr>
      <vt:lpstr>Consolidated!FTE</vt:lpstr>
      <vt:lpstr>'0054'!Grade_Level</vt:lpstr>
      <vt:lpstr>'0642'!Grade_Level</vt:lpstr>
      <vt:lpstr>'0664'!Grade_Level</vt:lpstr>
      <vt:lpstr>'1461'!Grade_Level</vt:lpstr>
      <vt:lpstr>'1571'!Grade_Level</vt:lpstr>
      <vt:lpstr>'2521'!Grade_Level</vt:lpstr>
      <vt:lpstr>'2531'!Grade_Level</vt:lpstr>
      <vt:lpstr>'2641'!Grade_Level</vt:lpstr>
      <vt:lpstr>'2791'!Grade_Level</vt:lpstr>
      <vt:lpstr>'2801'!Grade_Level</vt:lpstr>
      <vt:lpstr>'2911'!Grade_Level</vt:lpstr>
      <vt:lpstr>'2941'!Grade_Level</vt:lpstr>
      <vt:lpstr>'3083'!Grade_Level</vt:lpstr>
      <vt:lpstr>'3345'!Grade_Level</vt:lpstr>
      <vt:lpstr>'3347'!Grade_Level</vt:lpstr>
      <vt:lpstr>'3381'!Grade_Level</vt:lpstr>
      <vt:lpstr>'3382'!Grade_Level</vt:lpstr>
      <vt:lpstr>'3385'!Grade_Level</vt:lpstr>
      <vt:lpstr>'3386'!Grade_Level</vt:lpstr>
      <vt:lpstr>'3391'!Grade_Level</vt:lpstr>
      <vt:lpstr>'3394'!Grade_Level</vt:lpstr>
      <vt:lpstr>'3395'!Grade_Level</vt:lpstr>
      <vt:lpstr>'3396'!Grade_Level</vt:lpstr>
      <vt:lpstr>'3398'!Grade_Level</vt:lpstr>
      <vt:lpstr>'3400'!Grade_Level</vt:lpstr>
      <vt:lpstr>'3401'!Grade_Level</vt:lpstr>
      <vt:lpstr>'3413'!Grade_Level</vt:lpstr>
      <vt:lpstr>'3421'!Grade_Level</vt:lpstr>
      <vt:lpstr>'3431'!Grade_Level</vt:lpstr>
      <vt:lpstr>'3441'!Grade_Level</vt:lpstr>
      <vt:lpstr>'3443'!Grade_Level</vt:lpstr>
      <vt:lpstr>'3924'!Grade_Level</vt:lpstr>
      <vt:lpstr>'3941'!Grade_Level</vt:lpstr>
      <vt:lpstr>'3961'!Grade_Level</vt:lpstr>
      <vt:lpstr>'3971'!Grade_Level</vt:lpstr>
      <vt:lpstr>'4000'!Grade_Level</vt:lpstr>
      <vt:lpstr>'4001'!Grade_Level</vt:lpstr>
      <vt:lpstr>'4002'!Grade_Level</vt:lpstr>
      <vt:lpstr>'4010'!Grade_Level</vt:lpstr>
      <vt:lpstr>'4012'!Grade_Level</vt:lpstr>
      <vt:lpstr>'4013'!Grade_Level</vt:lpstr>
      <vt:lpstr>'4020'!Grade_Level</vt:lpstr>
      <vt:lpstr>'4021'!Grade_Level</vt:lpstr>
      <vt:lpstr>'4037'!Grade_Level</vt:lpstr>
      <vt:lpstr>'4041'!Grade_Level</vt:lpstr>
      <vt:lpstr>'4050'!Grade_Level</vt:lpstr>
      <vt:lpstr>'4051'!Grade_Level</vt:lpstr>
      <vt:lpstr>'4061'!Grade_Level</vt:lpstr>
      <vt:lpstr>'4070'!Grade_Level</vt:lpstr>
      <vt:lpstr>'4072'!Grade_Level</vt:lpstr>
      <vt:lpstr>Consolidated!Grade_Level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'2791'!Guarantee_Per_Student</vt:lpstr>
      <vt:lpstr>'2801'!Guarantee_Per_Student</vt:lpstr>
      <vt:lpstr>'2911'!Guarantee_Per_Student</vt:lpstr>
      <vt:lpstr>'2941'!Guarantee_Per_Student</vt:lpstr>
      <vt:lpstr>'3083'!Guarantee_Per_Student</vt:lpstr>
      <vt:lpstr>'3345'!Guarantee_Per_Student</vt:lpstr>
      <vt:lpstr>'3347'!Guarantee_Per_Student</vt:lpstr>
      <vt:lpstr>'3381'!Guarantee_Per_Student</vt:lpstr>
      <vt:lpstr>'3382'!Guarantee_Per_Student</vt:lpstr>
      <vt:lpstr>'3385'!Guarantee_Per_Student</vt:lpstr>
      <vt:lpstr>'3386'!Guarantee_Per_Student</vt:lpstr>
      <vt:lpstr>'3391'!Guarantee_Per_Student</vt:lpstr>
      <vt:lpstr>'3394'!Guarantee_Per_Student</vt:lpstr>
      <vt:lpstr>'3395'!Guarantee_Per_Student</vt:lpstr>
      <vt:lpstr>'3396'!Guarantee_Per_Student</vt:lpstr>
      <vt:lpstr>'3398'!Guarantee_Per_Student</vt:lpstr>
      <vt:lpstr>'3400'!Guarantee_Per_Student</vt:lpstr>
      <vt:lpstr>'3401'!Guarantee_Per_Student</vt:lpstr>
      <vt:lpstr>'3413'!Guarantee_Per_Student</vt:lpstr>
      <vt:lpstr>'3421'!Guarantee_Per_Student</vt:lpstr>
      <vt:lpstr>'3431'!Guarantee_Per_Student</vt:lpstr>
      <vt:lpstr>'3441'!Guarantee_Per_Student</vt:lpstr>
      <vt:lpstr>'3443'!Guarantee_Per_Student</vt:lpstr>
      <vt:lpstr>'3924'!Guarantee_Per_Student</vt:lpstr>
      <vt:lpstr>'3941'!Guarantee_Per_Student</vt:lpstr>
      <vt:lpstr>'3961'!Guarantee_Per_Student</vt:lpstr>
      <vt:lpstr>'3971'!Guarantee_Per_Student</vt:lpstr>
      <vt:lpstr>'4000'!Guarantee_Per_Student</vt:lpstr>
      <vt:lpstr>'4001'!Guarantee_Per_Student</vt:lpstr>
      <vt:lpstr>'4002'!Guarantee_Per_Student</vt:lpstr>
      <vt:lpstr>'4010'!Guarantee_Per_Student</vt:lpstr>
      <vt:lpstr>'4012'!Guarantee_Per_Student</vt:lpstr>
      <vt:lpstr>'4013'!Guarantee_Per_Student</vt:lpstr>
      <vt:lpstr>'4020'!Guarantee_Per_Student</vt:lpstr>
      <vt:lpstr>'4021'!Guarantee_Per_Student</vt:lpstr>
      <vt:lpstr>'4037'!Guarantee_Per_Student</vt:lpstr>
      <vt:lpstr>'4041'!Guarantee_Per_Student</vt:lpstr>
      <vt:lpstr>'4050'!Guarantee_Per_Student</vt:lpstr>
      <vt:lpstr>'4051'!Guarantee_Per_Student</vt:lpstr>
      <vt:lpstr>'4061'!Guarantee_Per_Student</vt:lpstr>
      <vt:lpstr>'4070'!Guarantee_Per_Student</vt:lpstr>
      <vt:lpstr>'4072'!Guarantee_Per_Student</vt:lpstr>
      <vt:lpstr>Consolidated!Guarantee_Per_Student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'2791'!Matrix_Level</vt:lpstr>
      <vt:lpstr>'2801'!Matrix_Level</vt:lpstr>
      <vt:lpstr>'2911'!Matrix_Level</vt:lpstr>
      <vt:lpstr>'2941'!Matrix_Level</vt:lpstr>
      <vt:lpstr>'3083'!Matrix_Level</vt:lpstr>
      <vt:lpstr>'3345'!Matrix_Level</vt:lpstr>
      <vt:lpstr>'3347'!Matrix_Level</vt:lpstr>
      <vt:lpstr>'3381'!Matrix_Level</vt:lpstr>
      <vt:lpstr>'3382'!Matrix_Level</vt:lpstr>
      <vt:lpstr>'3385'!Matrix_Level</vt:lpstr>
      <vt:lpstr>'3386'!Matrix_Level</vt:lpstr>
      <vt:lpstr>'3391'!Matrix_Level</vt:lpstr>
      <vt:lpstr>'3394'!Matrix_Level</vt:lpstr>
      <vt:lpstr>'3395'!Matrix_Level</vt:lpstr>
      <vt:lpstr>'3396'!Matrix_Level</vt:lpstr>
      <vt:lpstr>'3398'!Matrix_Level</vt:lpstr>
      <vt:lpstr>'3400'!Matrix_Level</vt:lpstr>
      <vt:lpstr>'3401'!Matrix_Level</vt:lpstr>
      <vt:lpstr>'3413'!Matrix_Level</vt:lpstr>
      <vt:lpstr>'3421'!Matrix_Level</vt:lpstr>
      <vt:lpstr>'3431'!Matrix_Level</vt:lpstr>
      <vt:lpstr>'3441'!Matrix_Level</vt:lpstr>
      <vt:lpstr>'3443'!Matrix_Level</vt:lpstr>
      <vt:lpstr>'3924'!Matrix_Level</vt:lpstr>
      <vt:lpstr>'3941'!Matrix_Level</vt:lpstr>
      <vt:lpstr>'3961'!Matrix_Level</vt:lpstr>
      <vt:lpstr>'3971'!Matrix_Level</vt:lpstr>
      <vt:lpstr>'4000'!Matrix_Level</vt:lpstr>
      <vt:lpstr>'4001'!Matrix_Level</vt:lpstr>
      <vt:lpstr>'4002'!Matrix_Level</vt:lpstr>
      <vt:lpstr>'4010'!Matrix_Level</vt:lpstr>
      <vt:lpstr>'4012'!Matrix_Level</vt:lpstr>
      <vt:lpstr>'4013'!Matrix_Level</vt:lpstr>
      <vt:lpstr>'4020'!Matrix_Level</vt:lpstr>
      <vt:lpstr>'4021'!Matrix_Level</vt:lpstr>
      <vt:lpstr>'4037'!Matrix_Level</vt:lpstr>
      <vt:lpstr>'4041'!Matrix_Level</vt:lpstr>
      <vt:lpstr>'4050'!Matrix_Level</vt:lpstr>
      <vt:lpstr>'4051'!Matrix_Level</vt:lpstr>
      <vt:lpstr>'4061'!Matrix_Level</vt:lpstr>
      <vt:lpstr>'4070'!Matrix_Level</vt:lpstr>
      <vt:lpstr>'4072'!Matrix_Level</vt:lpstr>
      <vt:lpstr>Consolidated!Matrix_Level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'2791'!Number_of_FTE</vt:lpstr>
      <vt:lpstr>'2801'!Number_of_FTE</vt:lpstr>
      <vt:lpstr>'2911'!Number_of_FTE</vt:lpstr>
      <vt:lpstr>'2941'!Number_of_FTE</vt:lpstr>
      <vt:lpstr>'3083'!Number_of_FTE</vt:lpstr>
      <vt:lpstr>'3345'!Number_of_FTE</vt:lpstr>
      <vt:lpstr>'3347'!Number_of_FTE</vt:lpstr>
      <vt:lpstr>'3381'!Number_of_FTE</vt:lpstr>
      <vt:lpstr>'3382'!Number_of_FTE</vt:lpstr>
      <vt:lpstr>'3385'!Number_of_FTE</vt:lpstr>
      <vt:lpstr>'3386'!Number_of_FTE</vt:lpstr>
      <vt:lpstr>'3391'!Number_of_FTE</vt:lpstr>
      <vt:lpstr>'3394'!Number_of_FTE</vt:lpstr>
      <vt:lpstr>'3395'!Number_of_FTE</vt:lpstr>
      <vt:lpstr>'3396'!Number_of_FTE</vt:lpstr>
      <vt:lpstr>'3398'!Number_of_FTE</vt:lpstr>
      <vt:lpstr>'3400'!Number_of_FTE</vt:lpstr>
      <vt:lpstr>'3401'!Number_of_FTE</vt:lpstr>
      <vt:lpstr>'3413'!Number_of_FTE</vt:lpstr>
      <vt:lpstr>'3421'!Number_of_FTE</vt:lpstr>
      <vt:lpstr>'3431'!Number_of_FTE</vt:lpstr>
      <vt:lpstr>'3441'!Number_of_FTE</vt:lpstr>
      <vt:lpstr>'3443'!Number_of_FTE</vt:lpstr>
      <vt:lpstr>'3924'!Number_of_FTE</vt:lpstr>
      <vt:lpstr>'3941'!Number_of_FTE</vt:lpstr>
      <vt:lpstr>'3961'!Number_of_FTE</vt:lpstr>
      <vt:lpstr>'3971'!Number_of_FTE</vt:lpstr>
      <vt:lpstr>'4000'!Number_of_FTE</vt:lpstr>
      <vt:lpstr>'4001'!Number_of_FTE</vt:lpstr>
      <vt:lpstr>'4002'!Number_of_FTE</vt:lpstr>
      <vt:lpstr>'4010'!Number_of_FTE</vt:lpstr>
      <vt:lpstr>'4012'!Number_of_FTE</vt:lpstr>
      <vt:lpstr>'4013'!Number_of_FTE</vt:lpstr>
      <vt:lpstr>'4020'!Number_of_FTE</vt:lpstr>
      <vt:lpstr>'4021'!Number_of_FTE</vt:lpstr>
      <vt:lpstr>'4037'!Number_of_FTE</vt:lpstr>
      <vt:lpstr>'4041'!Number_of_FTE</vt:lpstr>
      <vt:lpstr>'4050'!Number_of_FTE</vt:lpstr>
      <vt:lpstr>'4051'!Number_of_FTE</vt:lpstr>
      <vt:lpstr>'4061'!Number_of_FTE</vt:lpstr>
      <vt:lpstr>'4070'!Number_of_FTE</vt:lpstr>
      <vt:lpstr>'4072'!Number_of_FTE</vt:lpstr>
      <vt:lpstr>Consolidated!Number_of_FTE</vt:lpstr>
      <vt:lpstr>'0054'!Per_Student</vt:lpstr>
      <vt:lpstr>'0642'!Per_Student</vt:lpstr>
      <vt:lpstr>'0664'!Per_Student</vt:lpstr>
      <vt:lpstr>'1461'!Per_Student</vt:lpstr>
      <vt:lpstr>'1571'!Per_Student</vt:lpstr>
      <vt:lpstr>'2521'!Per_Student</vt:lpstr>
      <vt:lpstr>'2531'!Per_Student</vt:lpstr>
      <vt:lpstr>'2641'!Per_Student</vt:lpstr>
      <vt:lpstr>'2791'!Per_Student</vt:lpstr>
      <vt:lpstr>'2801'!Per_Student</vt:lpstr>
      <vt:lpstr>'2911'!Per_Student</vt:lpstr>
      <vt:lpstr>'2941'!Per_Student</vt:lpstr>
      <vt:lpstr>'3083'!Per_Student</vt:lpstr>
      <vt:lpstr>'3345'!Per_Student</vt:lpstr>
      <vt:lpstr>'3347'!Per_Student</vt:lpstr>
      <vt:lpstr>'3381'!Per_Student</vt:lpstr>
      <vt:lpstr>'3382'!Per_Student</vt:lpstr>
      <vt:lpstr>'3385'!Per_Student</vt:lpstr>
      <vt:lpstr>'3386'!Per_Student</vt:lpstr>
      <vt:lpstr>'3391'!Per_Student</vt:lpstr>
      <vt:lpstr>'3394'!Per_Student</vt:lpstr>
      <vt:lpstr>'3395'!Per_Student</vt:lpstr>
      <vt:lpstr>'3396'!Per_Student</vt:lpstr>
      <vt:lpstr>'3398'!Per_Student</vt:lpstr>
      <vt:lpstr>'3400'!Per_Student</vt:lpstr>
      <vt:lpstr>'3401'!Per_Student</vt:lpstr>
      <vt:lpstr>'3413'!Per_Student</vt:lpstr>
      <vt:lpstr>'3421'!Per_Student</vt:lpstr>
      <vt:lpstr>'3431'!Per_Student</vt:lpstr>
      <vt:lpstr>'3441'!Per_Student</vt:lpstr>
      <vt:lpstr>'3443'!Per_Student</vt:lpstr>
      <vt:lpstr>'3924'!Per_Student</vt:lpstr>
      <vt:lpstr>'3941'!Per_Student</vt:lpstr>
      <vt:lpstr>'3961'!Per_Student</vt:lpstr>
      <vt:lpstr>'3971'!Per_Student</vt:lpstr>
      <vt:lpstr>'4000'!Per_Student</vt:lpstr>
      <vt:lpstr>'4001'!Per_Student</vt:lpstr>
      <vt:lpstr>'4002'!Per_Student</vt:lpstr>
      <vt:lpstr>'4010'!Per_Student</vt:lpstr>
      <vt:lpstr>'4012'!Per_Student</vt:lpstr>
      <vt:lpstr>'4013'!Per_Student</vt:lpstr>
      <vt:lpstr>'4020'!Per_Student</vt:lpstr>
      <vt:lpstr>'4021'!Per_Student</vt:lpstr>
      <vt:lpstr>'4037'!Per_Student</vt:lpstr>
      <vt:lpstr>'4041'!Per_Student</vt:lpstr>
      <vt:lpstr>'4050'!Per_Student</vt:lpstr>
      <vt:lpstr>'4051'!Per_Student</vt:lpstr>
      <vt:lpstr>'4061'!Per_Student</vt:lpstr>
      <vt:lpstr>'4070'!Per_Student</vt:lpstr>
      <vt:lpstr>'4072'!Per_Student</vt:lpstr>
      <vt:lpstr>Consolidated!Per_Student</vt:lpstr>
      <vt:lpstr>'0054'!PK___3</vt:lpstr>
      <vt:lpstr>'0642'!PK___3</vt:lpstr>
      <vt:lpstr>'0664'!PK___3</vt:lpstr>
      <vt:lpstr>'1461'!PK___3</vt:lpstr>
      <vt:lpstr>'1571'!PK___3</vt:lpstr>
      <vt:lpstr>'2521'!PK___3</vt:lpstr>
      <vt:lpstr>'2531'!PK___3</vt:lpstr>
      <vt:lpstr>'2641'!PK___3</vt:lpstr>
      <vt:lpstr>'2791'!PK___3</vt:lpstr>
      <vt:lpstr>'2801'!PK___3</vt:lpstr>
      <vt:lpstr>'2911'!PK___3</vt:lpstr>
      <vt:lpstr>'2941'!PK___3</vt:lpstr>
      <vt:lpstr>'3083'!PK___3</vt:lpstr>
      <vt:lpstr>'3345'!PK___3</vt:lpstr>
      <vt:lpstr>'3347'!PK___3</vt:lpstr>
      <vt:lpstr>'3381'!PK___3</vt:lpstr>
      <vt:lpstr>'3382'!PK___3</vt:lpstr>
      <vt:lpstr>'3385'!PK___3</vt:lpstr>
      <vt:lpstr>'3386'!PK___3</vt:lpstr>
      <vt:lpstr>'3391'!PK___3</vt:lpstr>
      <vt:lpstr>'3394'!PK___3</vt:lpstr>
      <vt:lpstr>'3395'!PK___3</vt:lpstr>
      <vt:lpstr>'3396'!PK___3</vt:lpstr>
      <vt:lpstr>'3398'!PK___3</vt:lpstr>
      <vt:lpstr>'3400'!PK___3</vt:lpstr>
      <vt:lpstr>'3401'!PK___3</vt:lpstr>
      <vt:lpstr>'3413'!PK___3</vt:lpstr>
      <vt:lpstr>'3421'!PK___3</vt:lpstr>
      <vt:lpstr>'3431'!PK___3</vt:lpstr>
      <vt:lpstr>'3441'!PK___3</vt:lpstr>
      <vt:lpstr>'3443'!PK___3</vt:lpstr>
      <vt:lpstr>'3924'!PK___3</vt:lpstr>
      <vt:lpstr>'3941'!PK___3</vt:lpstr>
      <vt:lpstr>'3961'!PK___3</vt:lpstr>
      <vt:lpstr>'3971'!PK___3</vt:lpstr>
      <vt:lpstr>'4000'!PK___3</vt:lpstr>
      <vt:lpstr>'4001'!PK___3</vt:lpstr>
      <vt:lpstr>'4002'!PK___3</vt:lpstr>
      <vt:lpstr>'4010'!PK___3</vt:lpstr>
      <vt:lpstr>'4012'!PK___3</vt:lpstr>
      <vt:lpstr>'4013'!PK___3</vt:lpstr>
      <vt:lpstr>'4020'!PK___3</vt:lpstr>
      <vt:lpstr>'4021'!PK___3</vt:lpstr>
      <vt:lpstr>'4037'!PK___3</vt:lpstr>
      <vt:lpstr>'4041'!PK___3</vt:lpstr>
      <vt:lpstr>'4050'!PK___3</vt:lpstr>
      <vt:lpstr>'4051'!PK___3</vt:lpstr>
      <vt:lpstr>'4061'!PK___3</vt:lpstr>
      <vt:lpstr>'4070'!PK___3</vt:lpstr>
      <vt:lpstr>'4072'!PK___3</vt:lpstr>
      <vt:lpstr>Consolidated!PK___3</vt:lpstr>
      <vt:lpstr>'0054'!Print_Area</vt:lpstr>
      <vt:lpstr>'0642'!Print_Area</vt:lpstr>
      <vt:lpstr>'0664'!Print_Area</vt:lpstr>
      <vt:lpstr>'1461'!Print_Area</vt:lpstr>
      <vt:lpstr>'1571'!Print_Area</vt:lpstr>
      <vt:lpstr>'2521'!Print_Area</vt:lpstr>
      <vt:lpstr>'2531'!Print_Area</vt:lpstr>
      <vt:lpstr>'2641'!Print_Area</vt:lpstr>
      <vt:lpstr>'2791'!Print_Area</vt:lpstr>
      <vt:lpstr>'2801'!Print_Area</vt:lpstr>
      <vt:lpstr>'2911'!Print_Area</vt:lpstr>
      <vt:lpstr>'2941'!Print_Area</vt:lpstr>
      <vt:lpstr>'3083'!Print_Area</vt:lpstr>
      <vt:lpstr>'3345'!Print_Area</vt:lpstr>
      <vt:lpstr>'3347'!Print_Area</vt:lpstr>
      <vt:lpstr>'3381'!Print_Area</vt:lpstr>
      <vt:lpstr>'3382'!Print_Area</vt:lpstr>
      <vt:lpstr>'3385'!Print_Area</vt:lpstr>
      <vt:lpstr>'3386'!Print_Area</vt:lpstr>
      <vt:lpstr>'3391'!Print_Area</vt:lpstr>
      <vt:lpstr>'3394'!Print_Area</vt:lpstr>
      <vt:lpstr>'3395'!Print_Area</vt:lpstr>
      <vt:lpstr>'3396'!Print_Area</vt:lpstr>
      <vt:lpstr>'3398'!Print_Area</vt:lpstr>
      <vt:lpstr>'3400'!Print_Area</vt:lpstr>
      <vt:lpstr>'3401'!Print_Area</vt:lpstr>
      <vt:lpstr>'3413'!Print_Area</vt:lpstr>
      <vt:lpstr>'3421'!Print_Area</vt:lpstr>
      <vt:lpstr>'3431'!Print_Area</vt:lpstr>
      <vt:lpstr>'3441'!Print_Area</vt:lpstr>
      <vt:lpstr>'3443'!Print_Area</vt:lpstr>
      <vt:lpstr>'3924'!Print_Area</vt:lpstr>
      <vt:lpstr>'3941'!Print_Area</vt:lpstr>
      <vt:lpstr>'3961'!Print_Area</vt:lpstr>
      <vt:lpstr>'3971'!Print_Area</vt:lpstr>
      <vt:lpstr>'4000'!Print_Area</vt:lpstr>
      <vt:lpstr>'4001'!Print_Area</vt:lpstr>
      <vt:lpstr>'4002'!Print_Area</vt:lpstr>
      <vt:lpstr>'4010'!Print_Area</vt:lpstr>
      <vt:lpstr>'4012'!Print_Area</vt:lpstr>
      <vt:lpstr>'4013'!Print_Area</vt:lpstr>
      <vt:lpstr>'4020'!Print_Area</vt:lpstr>
      <vt:lpstr>'4021'!Print_Area</vt:lpstr>
      <vt:lpstr>'4037'!Print_Area</vt:lpstr>
      <vt:lpstr>'4040'!Print_Area</vt:lpstr>
      <vt:lpstr>'4041'!Print_Area</vt:lpstr>
      <vt:lpstr>'4050'!Print_Area</vt:lpstr>
      <vt:lpstr>'4051'!Print_Area</vt:lpstr>
      <vt:lpstr>'4061'!Print_Area</vt:lpstr>
      <vt:lpstr>'4070'!Print_Area</vt:lpstr>
      <vt:lpstr>'4072'!Print_Area</vt:lpstr>
      <vt:lpstr>Consolidated!Print_Area</vt:lpstr>
      <vt:lpstr>'Net Payment'!Print_Area</vt:lpstr>
      <vt:lpstr>Notes!Print_Area</vt:lpstr>
      <vt:lpstr>'Net Payment'!Print_Titles</vt:lpstr>
      <vt:lpstr>'0054'!Program</vt:lpstr>
      <vt:lpstr>'0642'!Program</vt:lpstr>
      <vt:lpstr>'0664'!Program</vt:lpstr>
      <vt:lpstr>'1461'!Program</vt:lpstr>
      <vt:lpstr>'1571'!Program</vt:lpstr>
      <vt:lpstr>'2521'!Program</vt:lpstr>
      <vt:lpstr>'2531'!Program</vt:lpstr>
      <vt:lpstr>'2641'!Program</vt:lpstr>
      <vt:lpstr>'2791'!Program</vt:lpstr>
      <vt:lpstr>'2801'!Program</vt:lpstr>
      <vt:lpstr>'2911'!Program</vt:lpstr>
      <vt:lpstr>'2941'!Program</vt:lpstr>
      <vt:lpstr>'3083'!Program</vt:lpstr>
      <vt:lpstr>'3345'!Program</vt:lpstr>
      <vt:lpstr>'3347'!Program</vt:lpstr>
      <vt:lpstr>'3381'!Program</vt:lpstr>
      <vt:lpstr>'3382'!Program</vt:lpstr>
      <vt:lpstr>'3385'!Program</vt:lpstr>
      <vt:lpstr>'3386'!Program</vt:lpstr>
      <vt:lpstr>'3391'!Program</vt:lpstr>
      <vt:lpstr>'3394'!Program</vt:lpstr>
      <vt:lpstr>'3395'!Program</vt:lpstr>
      <vt:lpstr>'3396'!Program</vt:lpstr>
      <vt:lpstr>'3398'!Program</vt:lpstr>
      <vt:lpstr>'3400'!Program</vt:lpstr>
      <vt:lpstr>'3401'!Program</vt:lpstr>
      <vt:lpstr>'3413'!Program</vt:lpstr>
      <vt:lpstr>'3421'!Program</vt:lpstr>
      <vt:lpstr>'3431'!Program</vt:lpstr>
      <vt:lpstr>'3441'!Program</vt:lpstr>
      <vt:lpstr>'3443'!Program</vt:lpstr>
      <vt:lpstr>'3924'!Program</vt:lpstr>
      <vt:lpstr>'3941'!Program</vt:lpstr>
      <vt:lpstr>'3961'!Program</vt:lpstr>
      <vt:lpstr>'3971'!Program</vt:lpstr>
      <vt:lpstr>'4000'!Program</vt:lpstr>
      <vt:lpstr>'4001'!Program</vt:lpstr>
      <vt:lpstr>'4002'!Program</vt:lpstr>
      <vt:lpstr>'4010'!Program</vt:lpstr>
      <vt:lpstr>'4012'!Program</vt:lpstr>
      <vt:lpstr>'4013'!Program</vt:lpstr>
      <vt:lpstr>'4020'!Program</vt:lpstr>
      <vt:lpstr>'4021'!Program</vt:lpstr>
      <vt:lpstr>'4037'!Program</vt:lpstr>
      <vt:lpstr>'4041'!Program</vt:lpstr>
      <vt:lpstr>'4050'!Program</vt:lpstr>
      <vt:lpstr>'4051'!Program</vt:lpstr>
      <vt:lpstr>'4061'!Program</vt:lpstr>
      <vt:lpstr>'4070'!Program</vt:lpstr>
      <vt:lpstr>'4072'!Program</vt:lpstr>
      <vt:lpstr>Consolidated!Program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'3385'!Program______________________________Cost_Factor</vt:lpstr>
      <vt:lpstr>'3386'!Program______________________________Cost_Factor</vt:lpstr>
      <vt:lpstr>'3391'!Program______________________________Cost_Factor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'3924'!Program______________________________Cost_Factor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'4001'!Program______________________________Cost_Factor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'4021'!Program______________________________Cost_Factor</vt:lpstr>
      <vt:lpstr>'4037'!Program______________________________Cost_Factor</vt:lpstr>
      <vt:lpstr>'4041'!Program______________________________Cost_Factor</vt:lpstr>
      <vt:lpstr>'4050'!Program______________________________Cost_Factor</vt:lpstr>
      <vt:lpstr>'4051'!Program______________________________Cost_Factor</vt:lpstr>
      <vt:lpstr>'4061'!Program______________________________Cost_Factor</vt:lpstr>
      <vt:lpstr>'4070'!Program______________________________Cost_Factor</vt:lpstr>
      <vt:lpstr>'4072'!Program______________________________Cost_Factor</vt:lpstr>
      <vt:lpstr>Consolidated!Program______________________________Cost_Factor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'3924'!Revenue_Estimate_Worksheet_for___________Charter_School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'4001'!Revenue_Estimate_Worksheet_for___________Charter_School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'4021'!Revenue_Estimate_Worksheet_for___________Charter_School</vt:lpstr>
      <vt:lpstr>'4037'!Revenue_Estimate_Worksheet_for___________Charter_School</vt:lpstr>
      <vt:lpstr>'4041'!Revenue_Estimate_Worksheet_for___________Charter_School</vt:lpstr>
      <vt:lpstr>'4050'!Revenue_Estimate_Worksheet_for___________Charter_School</vt:lpstr>
      <vt:lpstr>'4051'!Revenue_Estimate_Worksheet_for___________Charter_School</vt:lpstr>
      <vt:lpstr>'4061'!Revenue_Estimate_Worksheet_for___________Charter_School</vt:lpstr>
      <vt:lpstr>'4070'!Revenue_Estimate_Worksheet_for___________Charter_School</vt:lpstr>
      <vt:lpstr>'4072'!Revenue_Estimate_Worksheet_for___________Charter_School</vt:lpstr>
      <vt:lpstr>Consolidated!Revenue_Estimate_Worksheet_for___________Charter_School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'2791'!School_District</vt:lpstr>
      <vt:lpstr>'2801'!School_District</vt:lpstr>
      <vt:lpstr>'2911'!School_District</vt:lpstr>
      <vt:lpstr>'2941'!School_District</vt:lpstr>
      <vt:lpstr>'3083'!School_District</vt:lpstr>
      <vt:lpstr>'3345'!School_District</vt:lpstr>
      <vt:lpstr>'3347'!School_District</vt:lpstr>
      <vt:lpstr>'3381'!School_District</vt:lpstr>
      <vt:lpstr>'3382'!School_District</vt:lpstr>
      <vt:lpstr>'3385'!School_District</vt:lpstr>
      <vt:lpstr>'3386'!School_District</vt:lpstr>
      <vt:lpstr>'3391'!School_District</vt:lpstr>
      <vt:lpstr>'3394'!School_District</vt:lpstr>
      <vt:lpstr>'3395'!School_District</vt:lpstr>
      <vt:lpstr>'3396'!School_District</vt:lpstr>
      <vt:lpstr>'3398'!School_District</vt:lpstr>
      <vt:lpstr>'3400'!School_District</vt:lpstr>
      <vt:lpstr>'3401'!School_District</vt:lpstr>
      <vt:lpstr>'3413'!School_District</vt:lpstr>
      <vt:lpstr>'3421'!School_District</vt:lpstr>
      <vt:lpstr>'3431'!School_District</vt:lpstr>
      <vt:lpstr>'3441'!School_District</vt:lpstr>
      <vt:lpstr>'3443'!School_District</vt:lpstr>
      <vt:lpstr>'3924'!School_District</vt:lpstr>
      <vt:lpstr>'3941'!School_District</vt:lpstr>
      <vt:lpstr>'3961'!School_District</vt:lpstr>
      <vt:lpstr>'3971'!School_District</vt:lpstr>
      <vt:lpstr>'4000'!School_District</vt:lpstr>
      <vt:lpstr>'4001'!School_District</vt:lpstr>
      <vt:lpstr>'4002'!School_District</vt:lpstr>
      <vt:lpstr>'4010'!School_District</vt:lpstr>
      <vt:lpstr>'4012'!School_District</vt:lpstr>
      <vt:lpstr>'4013'!School_District</vt:lpstr>
      <vt:lpstr>'4020'!School_District</vt:lpstr>
      <vt:lpstr>'4021'!School_District</vt:lpstr>
      <vt:lpstr>'4037'!School_District</vt:lpstr>
      <vt:lpstr>'4041'!School_District</vt:lpstr>
      <vt:lpstr>'4050'!School_District</vt:lpstr>
      <vt:lpstr>'4051'!School_District</vt:lpstr>
      <vt:lpstr>'4061'!School_District</vt:lpstr>
      <vt:lpstr>'4070'!School_District</vt:lpstr>
      <vt:lpstr>'4072'!School_District</vt:lpstr>
      <vt:lpstr>Consolidated!School_District</vt:lpstr>
      <vt:lpstr>'0054'!Total</vt:lpstr>
      <vt:lpstr>'0642'!Total</vt:lpstr>
      <vt:lpstr>'0664'!Total</vt:lpstr>
      <vt:lpstr>'1461'!Total</vt:lpstr>
      <vt:lpstr>'1571'!Total</vt:lpstr>
      <vt:lpstr>'2521'!Total</vt:lpstr>
      <vt:lpstr>'2531'!Total</vt:lpstr>
      <vt:lpstr>'2641'!Total</vt:lpstr>
      <vt:lpstr>'2791'!Total</vt:lpstr>
      <vt:lpstr>'2801'!Total</vt:lpstr>
      <vt:lpstr>'2911'!Total</vt:lpstr>
      <vt:lpstr>'2941'!Total</vt:lpstr>
      <vt:lpstr>'3083'!Total</vt:lpstr>
      <vt:lpstr>'3345'!Total</vt:lpstr>
      <vt:lpstr>'3347'!Total</vt:lpstr>
      <vt:lpstr>'3381'!Total</vt:lpstr>
      <vt:lpstr>'3382'!Total</vt:lpstr>
      <vt:lpstr>'3385'!Total</vt:lpstr>
      <vt:lpstr>'3386'!Total</vt:lpstr>
      <vt:lpstr>'3391'!Total</vt:lpstr>
      <vt:lpstr>'3394'!Total</vt:lpstr>
      <vt:lpstr>'3395'!Total</vt:lpstr>
      <vt:lpstr>'3396'!Total</vt:lpstr>
      <vt:lpstr>'3398'!Total</vt:lpstr>
      <vt:lpstr>'3400'!Total</vt:lpstr>
      <vt:lpstr>'3401'!Total</vt:lpstr>
      <vt:lpstr>'3413'!Total</vt:lpstr>
      <vt:lpstr>'3421'!Total</vt:lpstr>
      <vt:lpstr>'3431'!Total</vt:lpstr>
      <vt:lpstr>'3441'!Total</vt:lpstr>
      <vt:lpstr>'3443'!Total</vt:lpstr>
      <vt:lpstr>'3924'!Total</vt:lpstr>
      <vt:lpstr>'3941'!Total</vt:lpstr>
      <vt:lpstr>'3961'!Total</vt:lpstr>
      <vt:lpstr>'3971'!Total</vt:lpstr>
      <vt:lpstr>'4000'!Total</vt:lpstr>
      <vt:lpstr>'4001'!Total</vt:lpstr>
      <vt:lpstr>'4002'!Total</vt:lpstr>
      <vt:lpstr>'4010'!Total</vt:lpstr>
      <vt:lpstr>'4012'!Total</vt:lpstr>
      <vt:lpstr>'4013'!Total</vt:lpstr>
      <vt:lpstr>'4020'!Total</vt:lpstr>
      <vt:lpstr>'4021'!Total</vt:lpstr>
      <vt:lpstr>'4037'!Total</vt:lpstr>
      <vt:lpstr>'4041'!Total</vt:lpstr>
      <vt:lpstr>'4050'!Total</vt:lpstr>
      <vt:lpstr>'4051'!Total</vt:lpstr>
      <vt:lpstr>'4061'!Total</vt:lpstr>
      <vt:lpstr>'4070'!Total</vt:lpstr>
      <vt:lpstr>'4072'!Total</vt:lpstr>
      <vt:lpstr>Consolidated!Total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'3345'!Total_Class_Size_Reduction_Funds</vt:lpstr>
      <vt:lpstr>'3347'!Total_Class_Size_Reduction_Funds</vt:lpstr>
      <vt:lpstr>'3381'!Total_Class_Size_Reduction_Funds</vt:lpstr>
      <vt:lpstr>'3382'!Total_Class_Size_Reduction_Funds</vt:lpstr>
      <vt:lpstr>'3385'!Total_Class_Size_Reduction_Funds</vt:lpstr>
      <vt:lpstr>'3386'!Total_Class_Size_Reduction_Funds</vt:lpstr>
      <vt:lpstr>'3391'!Total_Class_Size_Reduction_Funds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'3924'!Total_Class_Size_Reduction_Funds</vt:lpstr>
      <vt:lpstr>'3941'!Total_Class_Size_Reduction_Funds</vt:lpstr>
      <vt:lpstr>'3961'!Total_Class_Size_Reduction_Funds</vt:lpstr>
      <vt:lpstr>'3971'!Total_Class_Size_Reduction_Funds</vt:lpstr>
      <vt:lpstr>'4000'!Total_Class_Size_Reduction_Funds</vt:lpstr>
      <vt:lpstr>'4001'!Total_Class_Size_Reduction_Funds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'4021'!Total_Class_Size_Reduction_Funds</vt:lpstr>
      <vt:lpstr>'4037'!Total_Class_Size_Reduction_Funds</vt:lpstr>
      <vt:lpstr>'4041'!Total_Class_Size_Reduction_Funds</vt:lpstr>
      <vt:lpstr>'4050'!Total_Class_Size_Reduction_Funds</vt:lpstr>
      <vt:lpstr>'4051'!Total_Class_Size_Reduction_Funds</vt:lpstr>
      <vt:lpstr>'4061'!Total_Class_Size_Reduction_Funds</vt:lpstr>
      <vt:lpstr>'4070'!Total_Class_Size_Reduction_Funds</vt:lpstr>
      <vt:lpstr>'4072'!Total_Class_Size_Reduction_Funds</vt:lpstr>
      <vt:lpstr>Consolidated!Total_Class_Size_Reduction_Funds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'2791'!Total_from_ESE_Guarantee</vt:lpstr>
      <vt:lpstr>'2801'!Total_from_ESE_Guarantee</vt:lpstr>
      <vt:lpstr>'2911'!Total_from_ESE_Guarantee</vt:lpstr>
      <vt:lpstr>'2941'!Total_from_ESE_Guarantee</vt:lpstr>
      <vt:lpstr>'3083'!Total_from_ESE_Guarantee</vt:lpstr>
      <vt:lpstr>'3345'!Total_from_ESE_Guarantee</vt:lpstr>
      <vt:lpstr>'3347'!Total_from_ESE_Guarantee</vt:lpstr>
      <vt:lpstr>'3381'!Total_from_ESE_Guarantee</vt:lpstr>
      <vt:lpstr>'3382'!Total_from_ESE_Guarantee</vt:lpstr>
      <vt:lpstr>'3385'!Total_from_ESE_Guarantee</vt:lpstr>
      <vt:lpstr>'3386'!Total_from_ESE_Guarantee</vt:lpstr>
      <vt:lpstr>'3391'!Total_from_ESE_Guarantee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'3413'!Total_from_ESE_Guarantee</vt:lpstr>
      <vt:lpstr>'3421'!Total_from_ESE_Guarantee</vt:lpstr>
      <vt:lpstr>'3431'!Total_from_ESE_Guarantee</vt:lpstr>
      <vt:lpstr>'3441'!Total_from_ESE_Guarantee</vt:lpstr>
      <vt:lpstr>'3443'!Total_from_ESE_Guarantee</vt:lpstr>
      <vt:lpstr>'3924'!Total_from_ESE_Guarantee</vt:lpstr>
      <vt:lpstr>'3941'!Total_from_ESE_Guarantee</vt:lpstr>
      <vt:lpstr>'3961'!Total_from_ESE_Guarantee</vt:lpstr>
      <vt:lpstr>'3971'!Total_from_ESE_Guarantee</vt:lpstr>
      <vt:lpstr>'4000'!Total_from_ESE_Guarantee</vt:lpstr>
      <vt:lpstr>'4001'!Total_from_ESE_Guarantee</vt:lpstr>
      <vt:lpstr>'4002'!Total_from_ESE_Guarantee</vt:lpstr>
      <vt:lpstr>'4010'!Total_from_ESE_Guarantee</vt:lpstr>
      <vt:lpstr>'4012'!Total_from_ESE_Guarantee</vt:lpstr>
      <vt:lpstr>'4013'!Total_from_ESE_Guarantee</vt:lpstr>
      <vt:lpstr>'4020'!Total_from_ESE_Guarantee</vt:lpstr>
      <vt:lpstr>'4021'!Total_from_ESE_Guarantee</vt:lpstr>
      <vt:lpstr>'4037'!Total_from_ESE_Guarantee</vt:lpstr>
      <vt:lpstr>'4041'!Total_from_ESE_Guarantee</vt:lpstr>
      <vt:lpstr>'4050'!Total_from_ESE_Guarantee</vt:lpstr>
      <vt:lpstr>'4051'!Total_from_ESE_Guarantee</vt:lpstr>
      <vt:lpstr>'4061'!Total_from_ESE_Guarantee</vt:lpstr>
      <vt:lpstr>'4070'!Total_from_ESE_Guarantee</vt:lpstr>
      <vt:lpstr>'4072'!Total_from_ESE_Guarantee</vt:lpstr>
      <vt:lpstr>Consolidated!Total_from_ESE_Guarantee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'2791'!Total_FTE_with_ESE_Services</vt:lpstr>
      <vt:lpstr>'2801'!Total_FTE_with_ESE_Services</vt:lpstr>
      <vt:lpstr>'2911'!Total_FTE_with_ESE_Services</vt:lpstr>
      <vt:lpstr>'2941'!Total_FTE_with_ESE_Services</vt:lpstr>
      <vt:lpstr>'3083'!Total_FTE_with_ESE_Services</vt:lpstr>
      <vt:lpstr>'3345'!Total_FTE_with_ESE_Services</vt:lpstr>
      <vt:lpstr>'3347'!Total_FTE_with_ESE_Services</vt:lpstr>
      <vt:lpstr>'3381'!Total_FTE_with_ESE_Services</vt:lpstr>
      <vt:lpstr>'3382'!Total_FTE_with_ESE_Services</vt:lpstr>
      <vt:lpstr>'3385'!Total_FTE_with_ESE_Services</vt:lpstr>
      <vt:lpstr>'3386'!Total_FTE_with_ESE_Services</vt:lpstr>
      <vt:lpstr>'3391'!Total_FTE_with_ESE_Services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'3413'!Total_FTE_with_ESE_Services</vt:lpstr>
      <vt:lpstr>'3421'!Total_FTE_with_ESE_Services</vt:lpstr>
      <vt:lpstr>'3431'!Total_FTE_with_ESE_Services</vt:lpstr>
      <vt:lpstr>'3441'!Total_FTE_with_ESE_Services</vt:lpstr>
      <vt:lpstr>'3443'!Total_FTE_with_ESE_Services</vt:lpstr>
      <vt:lpstr>'3924'!Total_FTE_with_ESE_Services</vt:lpstr>
      <vt:lpstr>'3941'!Total_FTE_with_ESE_Services</vt:lpstr>
      <vt:lpstr>'3961'!Total_FTE_with_ESE_Services</vt:lpstr>
      <vt:lpstr>'3971'!Total_FTE_with_ESE_Services</vt:lpstr>
      <vt:lpstr>'4000'!Total_FTE_with_ESE_Services</vt:lpstr>
      <vt:lpstr>'4001'!Total_FTE_with_ESE_Services</vt:lpstr>
      <vt:lpstr>'4002'!Total_FTE_with_ESE_Services</vt:lpstr>
      <vt:lpstr>'4010'!Total_FTE_with_ESE_Services</vt:lpstr>
      <vt:lpstr>'4012'!Total_FTE_with_ESE_Services</vt:lpstr>
      <vt:lpstr>'4013'!Total_FTE_with_ESE_Services</vt:lpstr>
      <vt:lpstr>'4020'!Total_FTE_with_ESE_Services</vt:lpstr>
      <vt:lpstr>'4021'!Total_FTE_with_ESE_Services</vt:lpstr>
      <vt:lpstr>'4037'!Total_FTE_with_ESE_Services</vt:lpstr>
      <vt:lpstr>'4041'!Total_FTE_with_ESE_Services</vt:lpstr>
      <vt:lpstr>'4050'!Total_FTE_with_ESE_Services</vt:lpstr>
      <vt:lpstr>'4051'!Total_FTE_with_ESE_Services</vt:lpstr>
      <vt:lpstr>'4061'!Total_FTE_with_ESE_Services</vt:lpstr>
      <vt:lpstr>'4070'!Total_FTE_with_ESE_Services</vt:lpstr>
      <vt:lpstr>'4072'!Total_FTE_with_ESE_Services</vt:lpstr>
      <vt:lpstr>Consolidated!Total_FTE_with_ESE_Services</vt:lpstr>
      <vt:lpstr>'0054'!Totals</vt:lpstr>
      <vt:lpstr>'0642'!Totals</vt:lpstr>
      <vt:lpstr>'0664'!Totals</vt:lpstr>
      <vt:lpstr>'1461'!Totals</vt:lpstr>
      <vt:lpstr>'1571'!Totals</vt:lpstr>
      <vt:lpstr>'2521'!Totals</vt:lpstr>
      <vt:lpstr>'2531'!Totals</vt:lpstr>
      <vt:lpstr>'2641'!Totals</vt:lpstr>
      <vt:lpstr>'2791'!Totals</vt:lpstr>
      <vt:lpstr>'2801'!Totals</vt:lpstr>
      <vt:lpstr>'2911'!Totals</vt:lpstr>
      <vt:lpstr>'2941'!Totals</vt:lpstr>
      <vt:lpstr>'3083'!Totals</vt:lpstr>
      <vt:lpstr>'3345'!Totals</vt:lpstr>
      <vt:lpstr>'3347'!Totals</vt:lpstr>
      <vt:lpstr>'3381'!Totals</vt:lpstr>
      <vt:lpstr>'3382'!Totals</vt:lpstr>
      <vt:lpstr>'3385'!Totals</vt:lpstr>
      <vt:lpstr>'3386'!Totals</vt:lpstr>
      <vt:lpstr>'3391'!Totals</vt:lpstr>
      <vt:lpstr>'3394'!Totals</vt:lpstr>
      <vt:lpstr>'3395'!Totals</vt:lpstr>
      <vt:lpstr>'3396'!Totals</vt:lpstr>
      <vt:lpstr>'3398'!Totals</vt:lpstr>
      <vt:lpstr>'3400'!Totals</vt:lpstr>
      <vt:lpstr>'3401'!Totals</vt:lpstr>
      <vt:lpstr>'3413'!Totals</vt:lpstr>
      <vt:lpstr>'3421'!Totals</vt:lpstr>
      <vt:lpstr>'3431'!Totals</vt:lpstr>
      <vt:lpstr>'3441'!Totals</vt:lpstr>
      <vt:lpstr>'3443'!Totals</vt:lpstr>
      <vt:lpstr>'3924'!Totals</vt:lpstr>
      <vt:lpstr>'3941'!Totals</vt:lpstr>
      <vt:lpstr>'3961'!Totals</vt:lpstr>
      <vt:lpstr>'3971'!Totals</vt:lpstr>
      <vt:lpstr>'4000'!Totals</vt:lpstr>
      <vt:lpstr>'4001'!Totals</vt:lpstr>
      <vt:lpstr>'4002'!Totals</vt:lpstr>
      <vt:lpstr>'4010'!Totals</vt:lpstr>
      <vt:lpstr>'4012'!Totals</vt:lpstr>
      <vt:lpstr>'4013'!Totals</vt:lpstr>
      <vt:lpstr>'4020'!Totals</vt:lpstr>
      <vt:lpstr>'4021'!Totals</vt:lpstr>
      <vt:lpstr>'4037'!Totals</vt:lpstr>
      <vt:lpstr>'4041'!Totals</vt:lpstr>
      <vt:lpstr>'4050'!Totals</vt:lpstr>
      <vt:lpstr>'4051'!Totals</vt:lpstr>
      <vt:lpstr>'4061'!Totals</vt:lpstr>
      <vt:lpstr>'4070'!Totals</vt:lpstr>
      <vt:lpstr>'4072'!Totals</vt:lpstr>
      <vt:lpstr>Consolidated!Totals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'3345'!Weighted_FTE____________b__x__c</vt:lpstr>
      <vt:lpstr>'3347'!Weighted_FTE____________b__x__c</vt:lpstr>
      <vt:lpstr>'3381'!Weighted_FTE____________b__x__c</vt:lpstr>
      <vt:lpstr>'3382'!Weighted_FTE____________b__x__c</vt:lpstr>
      <vt:lpstr>'3385'!Weighted_FTE____________b__x__c</vt:lpstr>
      <vt:lpstr>'3386'!Weighted_FTE____________b__x__c</vt:lpstr>
      <vt:lpstr>'3391'!Weighted_FTE____________b__x__c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'3924'!Weighted_FTE____________b__x__c</vt:lpstr>
      <vt:lpstr>'3941'!Weighted_FTE____________b__x__c</vt:lpstr>
      <vt:lpstr>'3961'!Weighted_FTE____________b__x__c</vt:lpstr>
      <vt:lpstr>'3971'!Weighted_FTE____________b__x__c</vt:lpstr>
      <vt:lpstr>'4000'!Weighted_FTE____________b__x__c</vt:lpstr>
      <vt:lpstr>'4001'!Weighted_FTE____________b__x__c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'4021'!Weighted_FTE____________b__x__c</vt:lpstr>
      <vt:lpstr>'4037'!Weighted_FTE____________b__x__c</vt:lpstr>
      <vt:lpstr>'4041'!Weighted_FTE____________b__x__c</vt:lpstr>
      <vt:lpstr>'4050'!Weighted_FTE____________b__x__c</vt:lpstr>
      <vt:lpstr>'4051'!Weighted_FTE____________b__x__c</vt:lpstr>
      <vt:lpstr>'4061'!Weighted_FTE____________b__x__c</vt:lpstr>
      <vt:lpstr>'4070'!Weighted_FTE____________b__x__c</vt:lpstr>
      <vt:lpstr>'4072'!Weighted_FTE____________b__x__c</vt:lpstr>
      <vt:lpstr>Consolidated!Weighted_FTE____________b__x__c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'3345'!Weighted_FTE__From_Section_1</vt:lpstr>
      <vt:lpstr>'3347'!Weighted_FTE__From_Section_1</vt:lpstr>
      <vt:lpstr>'3381'!Weighted_FTE__From_Section_1</vt:lpstr>
      <vt:lpstr>'3382'!Weighted_FTE__From_Section_1</vt:lpstr>
      <vt:lpstr>'3385'!Weighted_FTE__From_Section_1</vt:lpstr>
      <vt:lpstr>'3386'!Weighted_FTE__From_Section_1</vt:lpstr>
      <vt:lpstr>'3391'!Weighted_FTE__From_Section_1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'3924'!Weighted_FTE__From_Section_1</vt:lpstr>
      <vt:lpstr>'3941'!Weighted_FTE__From_Section_1</vt:lpstr>
      <vt:lpstr>'3961'!Weighted_FTE__From_Section_1</vt:lpstr>
      <vt:lpstr>'3971'!Weighted_FTE__From_Section_1</vt:lpstr>
      <vt:lpstr>'4000'!Weighted_FTE__From_Section_1</vt:lpstr>
      <vt:lpstr>'4001'!Weighted_FTE__From_Section_1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'4021'!Weighted_FTE__From_Section_1</vt:lpstr>
      <vt:lpstr>'4037'!Weighted_FTE__From_Section_1</vt:lpstr>
      <vt:lpstr>'4041'!Weighted_FTE__From_Section_1</vt:lpstr>
      <vt:lpstr>'4050'!Weighted_FTE__From_Section_1</vt:lpstr>
      <vt:lpstr>'4051'!Weighted_FTE__From_Section_1</vt:lpstr>
      <vt:lpstr>'4061'!Weighted_FTE__From_Section_1</vt:lpstr>
      <vt:lpstr>'4070'!Weighted_FTE__From_Section_1</vt:lpstr>
      <vt:lpstr>'4072'!Weighted_FTE__From_Section_1</vt:lpstr>
      <vt:lpstr>Consolidated!Weighted_FTE__From_Section_1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CD</cp:lastModifiedBy>
  <cp:lastPrinted>2015-05-13T21:04:17Z</cp:lastPrinted>
  <dcterms:created xsi:type="dcterms:W3CDTF">2009-05-22T13:49:02Z</dcterms:created>
  <dcterms:modified xsi:type="dcterms:W3CDTF">2015-05-14T12:17:13Z</dcterms:modified>
</cp:coreProperties>
</file>